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80" tabRatio="774" activeTab="0"/>
  </bookViews>
  <sheets>
    <sheet name="1.M.Konszolídált mérleg" sheetId="1" r:id="rId1"/>
    <sheet name="2.M.Konsz. eredmény kimut." sheetId="2" r:id="rId2"/>
    <sheet name="3. Vagyonkimutatás" sheetId="3" r:id="rId3"/>
    <sheet name="4.M.Önkorm. mérleg" sheetId="4" r:id="rId4"/>
    <sheet name="5.M.Önkorm.maradványkimutatás" sheetId="5" r:id="rId5"/>
    <sheet name="6.M.Önkorm.eredmény kimutatás" sheetId="6" r:id="rId6"/>
    <sheet name="7.Önkorm.pénzeszköz változás " sheetId="7" r:id="rId7"/>
    <sheet name="8. Önk.bevételek-kiad.alakulása" sheetId="8" r:id="rId8"/>
    <sheet name="9. Önkorm.bevételek" sheetId="9" r:id="rId9"/>
    <sheet name="10. COFOG" sheetId="10" r:id="rId10"/>
    <sheet name="11. Módosított EI" sheetId="11" r:id="rId11"/>
    <sheet name="12. Önkorm.pénzkészlet" sheetId="12" r:id="rId12"/>
    <sheet name="13. Önkorm.felhalm.kiad." sheetId="13" r:id="rId13"/>
    <sheet name="14. Közv.támog" sheetId="14" r:id="rId14"/>
    <sheet name="15. Hivatal kv-i mérleg" sheetId="15" r:id="rId15"/>
    <sheet name="16. Hivatal kiadások teleph." sheetId="16" r:id="rId16"/>
    <sheet name="17. Hivatal Mérleg" sheetId="17" r:id="rId17"/>
    <sheet name="18. Hivatal maradvány" sheetId="18" r:id="rId18"/>
    <sheet name="19. Hivatal eredménykimutatás" sheetId="19" r:id="rId19"/>
  </sheets>
  <definedNames>
    <definedName name="_xlnm.Print_Titles" localSheetId="8">'9. Önkorm.bevételek'!$1:$4</definedName>
    <definedName name="_xlnm.Print_Area" localSheetId="8">'9. Önkorm.bevételek'!$A$1:$L$98</definedName>
  </definedNames>
  <calcPr fullCalcOnLoad="1"/>
</workbook>
</file>

<file path=xl/sharedStrings.xml><?xml version="1.0" encoding="utf-8"?>
<sst xmlns="http://schemas.openxmlformats.org/spreadsheetml/2006/main" count="4059" uniqueCount="1548">
  <si>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</si>
  <si>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</si>
  <si>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</si>
  <si>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</si>
  <si>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</si>
  <si>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</si>
  <si>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</si>
  <si>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</si>
  <si>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</si>
  <si>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</si>
  <si>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Háziorvosi ügyeleti ellátás</t>
  </si>
  <si>
    <t>Fogorvosi ügyeleti ellátás</t>
  </si>
  <si>
    <t>Kormányzati funkció (szakfeladat) száma: 045150/493908</t>
  </si>
  <si>
    <t>megnevezése:  Egyéb szárazföldi személyszállítás (iskolabusz)</t>
  </si>
  <si>
    <t>Rovatszám</t>
  </si>
  <si>
    <t>hajtó és kenőanyag beszerzés</t>
  </si>
  <si>
    <t>tisztítószer</t>
  </si>
  <si>
    <t>egyéb üzemeltetés (mosatás)</t>
  </si>
  <si>
    <t>Műk.célú előzetesen felszámított ÁFA</t>
  </si>
  <si>
    <t>Különféle befizetések és egyéb dologi kiadások</t>
  </si>
  <si>
    <t>Dologi kiadások</t>
  </si>
  <si>
    <t>Kormányzati funkció (szakfeladat) összesen</t>
  </si>
  <si>
    <t>Kormányzati funkció (szakfeladat) száma:   045160</t>
  </si>
  <si>
    <t>megnevezése: Közutak, hidak, alagutak üzemeltetése</t>
  </si>
  <si>
    <t>egyéb költségtérítés</t>
  </si>
  <si>
    <t>Foglalkoztatottak személyi juttatásai</t>
  </si>
  <si>
    <t>Szociális hozzájárulási adói adó</t>
  </si>
  <si>
    <t>Munkaadókat terhelő járulékok és szociális hozzájárulási adó</t>
  </si>
  <si>
    <t>szakmai anyag beszerzés</t>
  </si>
  <si>
    <t>irodaszer</t>
  </si>
  <si>
    <t>munkaruha</t>
  </si>
  <si>
    <t>tisztitószer beszerzése</t>
  </si>
  <si>
    <t>víz- és csatornadíj</t>
  </si>
  <si>
    <t>karbantartási, kisjavítási Szolgáltatási kiadások -festés</t>
  </si>
  <si>
    <t>vásárolt élelmezés</t>
  </si>
  <si>
    <t>Kormányzati funkció (szakfeladat) száma:  066010/813000</t>
  </si>
  <si>
    <t>munkáltatói szja</t>
  </si>
  <si>
    <t>egyéb (karbantartási) anyag beszerzése</t>
  </si>
  <si>
    <t>Kormányzati funkció (szakfeladat) száma:  011130</t>
  </si>
  <si>
    <t xml:space="preserve">könyv beszerzés </t>
  </si>
  <si>
    <t>Tagdíjak</t>
  </si>
  <si>
    <t>Reklám-, propaganda kiad.</t>
  </si>
  <si>
    <t>Kormányzati funkció (szakfeladat) száma:   064010</t>
  </si>
  <si>
    <t>megnevezése: Közvilágítás</t>
  </si>
  <si>
    <t>Kormányzati funkció (szakfeladat) száma:  013350</t>
  </si>
  <si>
    <t>megnevezése: Önkormányzati vagyonnal való gazdálkodással kapcsolatos feladatok</t>
  </si>
  <si>
    <t>karbantartási, kisjavítási Szolgáltatási kiadások</t>
  </si>
  <si>
    <t>Kormányzati funkció (szakfeladat) száma:  066020</t>
  </si>
  <si>
    <t>megnevezése: Város -, községgazdálkodás egyéb feladatai</t>
  </si>
  <si>
    <t>gázenergia szolgáltatás  (Tájház nyári ktg.)</t>
  </si>
  <si>
    <t>víz- és csatornadíj  (Tájház nyári ktg.)</t>
  </si>
  <si>
    <t>szemétszállítás</t>
  </si>
  <si>
    <t>Kormányzati funkció (szakfeladat) száma:   074031</t>
  </si>
  <si>
    <t>közalkalmazott t munkábajárás ktg.tér 12*3</t>
  </si>
  <si>
    <t xml:space="preserve">közalkalmazott t bankktg.tér </t>
  </si>
  <si>
    <t>gyógyszer beszerzés</t>
  </si>
  <si>
    <t>irodaszer, nyomtatvány</t>
  </si>
  <si>
    <t>nem adatátviteli díj</t>
  </si>
  <si>
    <t>egyéb díjak- biztosítás</t>
  </si>
  <si>
    <t>belföldi kiküldetés</t>
  </si>
  <si>
    <t>Kormányzati funkció (szakfeladat) száma: 018030</t>
  </si>
  <si>
    <t>megnevezése: Támogatás célú finanszírozási műveletek</t>
  </si>
  <si>
    <t>Finanszírozási kiadások</t>
  </si>
  <si>
    <t>Kormányzati funkció (szakfeladat) száma: 072112</t>
  </si>
  <si>
    <t>megnevezése: Háziorvosi ügyeleti ellátás</t>
  </si>
  <si>
    <t>Egyéb működési célú kiadások</t>
  </si>
  <si>
    <t>Kormányzati funkció (szakfeladat) száma: 072312</t>
  </si>
  <si>
    <t>megnevezése: Fogorvosi ügyeleti ellátás</t>
  </si>
  <si>
    <t>Kormányzati funkció (szakfeladat) száma: 104042</t>
  </si>
  <si>
    <t>Kormányzati funkció (szakfeladat) száma: 107051</t>
  </si>
  <si>
    <t>Kormányzati funkció (szakfeladat) száma: 107052</t>
  </si>
  <si>
    <t>megnevezése: Házi segítségnyújtás</t>
  </si>
  <si>
    <t>Kormányzati funkció (szakfeladat) száma: 107054</t>
  </si>
  <si>
    <t>megnevezése: Családsegítés</t>
  </si>
  <si>
    <t>Ellátottak pénzbeli juttatásai</t>
  </si>
  <si>
    <t>Kormányzati funkció (szakfeladat) száma:   104051</t>
  </si>
  <si>
    <t>megnevezése: Gyermekvédelmi pénzbeni és természetbeni ellátások</t>
  </si>
  <si>
    <t>kiegészítő gyermekvédelmi támogatás</t>
  </si>
  <si>
    <t>Kormányzati funkció (szakfeladat) száma:   105010</t>
  </si>
  <si>
    <t>megnevezése: Munkanélküli aktív korúak ellátásai</t>
  </si>
  <si>
    <t xml:space="preserve">foglalkoztatást helyettesítő támogatás  </t>
  </si>
  <si>
    <t>rend.szoc.segély</t>
  </si>
  <si>
    <t>Kormányzati funkció (szakfeladat) száma:   107060</t>
  </si>
  <si>
    <t>megnevezése: Egyéb szociális pénzbeli és természetbeni ellátások, támogatások</t>
  </si>
  <si>
    <t>Kormányzati funkció (szakfeladat) száma:   103010</t>
  </si>
  <si>
    <t>megnevezése: Elhunyt személyek hátramaradottainak támogatása</t>
  </si>
  <si>
    <t>Temetési segély</t>
  </si>
  <si>
    <t>Kormányzati funkció (szakfeladat) száma:  094260</t>
  </si>
  <si>
    <t>megnevezése: Hallgatói és oktatói ösztöndíjak, egyéb juttatások</t>
  </si>
  <si>
    <t>Bursa H.támogatás</t>
  </si>
  <si>
    <t>Kormányzati funkció (szakfeladat) száma:   084031</t>
  </si>
  <si>
    <t>Kormányzati funkció (szakfeladat) száma:   041232</t>
  </si>
  <si>
    <t>megnevezése: Start- munkaprogram, Téli közfoglalkoztatás</t>
  </si>
  <si>
    <t>egyéb bérrendszer hatálya alá tartozók munkabére</t>
  </si>
  <si>
    <t>Kormányzati funkció (szakfeladat) száma:  041233</t>
  </si>
  <si>
    <t>megnevezése: Hosszabb időtartamú közfoglalkoztatás</t>
  </si>
  <si>
    <t>Kormányzati funkció (szakfeladat) száma:   082044</t>
  </si>
  <si>
    <t>megnevezése: Könyvtári szolgáltatás</t>
  </si>
  <si>
    <t>állományba nem tartozók megbízási díja</t>
  </si>
  <si>
    <t>Kormányzati funkció (szakfeladat) száma:  082092/910502</t>
  </si>
  <si>
    <t>megnevezése: Közművelődési intézmények, köz.szinterek működtetése</t>
  </si>
  <si>
    <t>kultúrház, ifi.klub</t>
  </si>
  <si>
    <t>gázenergia szolgáltatás</t>
  </si>
  <si>
    <t>megnevezése: Köztemető fenntartartása</t>
  </si>
  <si>
    <t>hajtó- és kenőanyag beszerzés</t>
  </si>
  <si>
    <t>011130</t>
  </si>
  <si>
    <t>013320</t>
  </si>
  <si>
    <t>045160</t>
  </si>
  <si>
    <t>066020</t>
  </si>
  <si>
    <t>082092</t>
  </si>
  <si>
    <t>megnevezése: Fejezeti és általános tartalék elszámolása</t>
  </si>
  <si>
    <t>Rovat megnevezése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</si>
  <si>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</si>
  <si>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</si>
  <si>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</si>
  <si>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</si>
  <si>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</si>
  <si>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</si>
  <si>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</si>
  <si>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</si>
  <si>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</si>
  <si>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</si>
  <si>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</si>
  <si>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</si>
  <si>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</si>
  <si>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</si>
  <si>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</si>
  <si>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</si>
  <si>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</si>
  <si>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</si>
  <si>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</si>
  <si>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</si>
  <si>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</si>
  <si>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</si>
  <si>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</si>
  <si>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</si>
  <si>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</si>
  <si>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</si>
  <si>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</si>
  <si>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</si>
  <si>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</si>
  <si>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</si>
  <si>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</si>
  <si>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</si>
  <si>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</si>
  <si>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</si>
  <si>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B2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</si>
  <si>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</si>
  <si>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</si>
  <si>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</si>
  <si>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</si>
  <si>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</si>
  <si>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</si>
  <si>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</si>
  <si>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</si>
  <si>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</si>
  <si>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</si>
  <si>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</si>
  <si>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</si>
  <si>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</si>
  <si>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</si>
  <si>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</si>
  <si>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</si>
  <si>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</si>
  <si>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</si>
  <si>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</si>
  <si>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</si>
  <si>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</si>
  <si>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</si>
  <si>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</si>
  <si>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B36</t>
  </si>
  <si>
    <t>Áru- és készletértékesítés ellenértéke</t>
  </si>
  <si>
    <t>Szolgáltatások ellenértéke</t>
  </si>
  <si>
    <t>Tulajdonosi bevételek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</si>
  <si>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</si>
  <si>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</si>
  <si>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</si>
  <si>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</si>
  <si>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</si>
  <si>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</si>
  <si>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</si>
  <si>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B404</t>
  </si>
  <si>
    <t>B405</t>
  </si>
  <si>
    <t>B406</t>
  </si>
  <si>
    <t>B407</t>
  </si>
  <si>
    <t>B408</t>
  </si>
  <si>
    <t>B409</t>
  </si>
  <si>
    <t>B410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</si>
  <si>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</si>
  <si>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</si>
  <si>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</si>
  <si>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</si>
  <si>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</si>
  <si>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</si>
  <si>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</si>
  <si>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</si>
  <si>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</si>
  <si>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</si>
  <si>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</si>
  <si>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</si>
  <si>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</si>
  <si>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</si>
  <si>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</si>
  <si>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</si>
  <si>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</si>
  <si>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</si>
  <si>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</si>
  <si>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</si>
  <si>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</si>
  <si>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</si>
  <si>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</si>
  <si>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</si>
  <si>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B73</t>
  </si>
  <si>
    <t>B7</t>
  </si>
  <si>
    <t>B1-B7</t>
  </si>
  <si>
    <t>Sor-
szám</t>
  </si>
  <si>
    <t>Rovat
száma</t>
  </si>
  <si>
    <t>Eredeti
előirányzat</t>
  </si>
  <si>
    <t>Jövedelemadók (=20+21)</t>
  </si>
  <si>
    <t>I.</t>
  </si>
  <si>
    <t>II.</t>
  </si>
  <si>
    <t>III.</t>
  </si>
  <si>
    <t>IV.</t>
  </si>
  <si>
    <t>V.</t>
  </si>
  <si>
    <t>VI.</t>
  </si>
  <si>
    <t>telekadó</t>
  </si>
  <si>
    <t>magánszemélyek kommunális adója</t>
  </si>
  <si>
    <t>fejezet kezelési előirányzatok</t>
  </si>
  <si>
    <t>társadalombiztosítás pénzügyi alapjai</t>
  </si>
  <si>
    <t>elkülönített állami pénzalapok</t>
  </si>
  <si>
    <t>társulások és költségvetési szerveik</t>
  </si>
  <si>
    <t>nemzetiségi önkormányzatok és költségvetési szerveik</t>
  </si>
  <si>
    <t>állandó jelleggel végzett iparűzési tevékenység után fizetett helyi iparűzési adó</t>
  </si>
  <si>
    <t>ideiglenes jelleggel végzett iparűzési tevékenység után fizetett helyi iparűzési adó</t>
  </si>
  <si>
    <t>belföldi gépjárművek adójának a helyi önkormányzatot megillető része</t>
  </si>
  <si>
    <t>tartózkodás után fizetett idegenforgalmi adó</t>
  </si>
  <si>
    <t>talajterhelési díj</t>
  </si>
  <si>
    <t>év</t>
  </si>
  <si>
    <t>K1</t>
  </si>
  <si>
    <t>K2</t>
  </si>
  <si>
    <t>K3</t>
  </si>
  <si>
    <t>K4</t>
  </si>
  <si>
    <t>K5</t>
  </si>
  <si>
    <t>K6</t>
  </si>
  <si>
    <t>K7</t>
  </si>
  <si>
    <t>K9</t>
  </si>
  <si>
    <t>Előző év költségvetési maradványának igénybevétele</t>
  </si>
  <si>
    <t>B8131</t>
  </si>
  <si>
    <t>B8</t>
  </si>
  <si>
    <t>Összesen</t>
  </si>
  <si>
    <t>Közvilágítás</t>
  </si>
  <si>
    <t>helyi önkormányzatok és költségvetési szerveik</t>
  </si>
  <si>
    <t>társadalombiztosítás pénzügyi alapjai  VÉDŐNŐI FINANSZÍROZÁS</t>
  </si>
  <si>
    <t>karbantartási, kisjavítási szolgáltatási kiadások Tájház</t>
  </si>
  <si>
    <t>K</t>
  </si>
  <si>
    <t>Költségvetési bevételek</t>
  </si>
  <si>
    <t>Finanszírozási bevételek</t>
  </si>
  <si>
    <t>Bevételek összesen</t>
  </si>
  <si>
    <t xml:space="preserve">B </t>
  </si>
  <si>
    <t xml:space="preserve">Önkormányzatok működési támogatásai </t>
  </si>
  <si>
    <t xml:space="preserve">Működési célú támogatások államháztartáson belülről </t>
  </si>
  <si>
    <t>Felhalmozási célú támogatások államháztartáson belülről</t>
  </si>
  <si>
    <t xml:space="preserve">Működési bevételek </t>
  </si>
  <si>
    <t xml:space="preserve">Közhatalmi bevételek </t>
  </si>
  <si>
    <t>Működési célú átvett pénzeszközök</t>
  </si>
  <si>
    <t xml:space="preserve">Felhalmozási bevételek </t>
  </si>
  <si>
    <t>Felhalmozási célú átvett pénzeszközök</t>
  </si>
  <si>
    <t>BEVÉTELEK</t>
  </si>
  <si>
    <t>KIADÁSOK</t>
  </si>
  <si>
    <t>Személyi juttatások</t>
  </si>
  <si>
    <t xml:space="preserve"> Dologi kiadások</t>
  </si>
  <si>
    <t>KIADÁSOK ÖSSZESEN</t>
  </si>
  <si>
    <t xml:space="preserve">Termékek és szolgáltatások adói </t>
  </si>
  <si>
    <t>Működési bevételek</t>
  </si>
  <si>
    <t>Beruházások</t>
  </si>
  <si>
    <t>Felújítások</t>
  </si>
  <si>
    <t xml:space="preserve"> Munkaad.terh.járulékok és szoc.hoz.jár.adó</t>
  </si>
  <si>
    <t>BEVÉTELEK ÖSSZSEN</t>
  </si>
  <si>
    <t>Egyéb általános tartalék</t>
  </si>
  <si>
    <t>L</t>
  </si>
  <si>
    <t>M</t>
  </si>
  <si>
    <t>megnevezés</t>
  </si>
  <si>
    <t>összeg</t>
  </si>
  <si>
    <t>Helyi adóbevételek</t>
  </si>
  <si>
    <t>Pénzmaradvány felhasználás</t>
  </si>
  <si>
    <t>Felhalmozási bevételek összesen</t>
  </si>
  <si>
    <t>A támogatás kedvezményezettje</t>
  </si>
  <si>
    <t>Adóelengedés</t>
  </si>
  <si>
    <t>Adókedvezmény</t>
  </si>
  <si>
    <t>Térítési díj</t>
  </si>
  <si>
    <t>mértéke%</t>
  </si>
  <si>
    <t>összege (e Ft)</t>
  </si>
  <si>
    <t>fő</t>
  </si>
  <si>
    <t>Műemlék épületek lakói</t>
  </si>
  <si>
    <t>komm.adó</t>
  </si>
  <si>
    <t>65 év feletti komm.adó</t>
  </si>
  <si>
    <t>gépj.adó</t>
  </si>
  <si>
    <t>Óvodai étkeztetés</t>
  </si>
  <si>
    <t>Bölcsődei étkeztetés</t>
  </si>
  <si>
    <t>Adókedvezmény részletezése:</t>
  </si>
  <si>
    <t>Gépjárműadó</t>
  </si>
  <si>
    <t>korm.funkció</t>
  </si>
  <si>
    <t>Módosított előirányzat</t>
  </si>
  <si>
    <t>Teljesítés</t>
  </si>
  <si>
    <t>Teljesítés százaléka</t>
  </si>
  <si>
    <t>egyéb szakmai anyag beszerzése</t>
  </si>
  <si>
    <t>Karbantartási, kisjavítási sz.</t>
  </si>
  <si>
    <t>B814</t>
  </si>
  <si>
    <t>Megnevezés</t>
  </si>
  <si>
    <t>Vásárolt élelmezés</t>
  </si>
  <si>
    <t>ezer forint</t>
  </si>
  <si>
    <t xml:space="preserve">E </t>
  </si>
  <si>
    <t>Sorszám</t>
  </si>
  <si>
    <t>Eszközök</t>
  </si>
  <si>
    <t>Változás %-a</t>
  </si>
  <si>
    <t>I. Immateriális javak</t>
  </si>
  <si>
    <t xml:space="preserve">   a, Korl.forgalomképes szellemi termékek</t>
  </si>
  <si>
    <t xml:space="preserve">   b, Korl.forgalomképes szellemi termékek(intézmény)</t>
  </si>
  <si>
    <t xml:space="preserve">II. Tárgyi eszközök </t>
  </si>
  <si>
    <t xml:space="preserve"> II/1.Törzsvagyon</t>
  </si>
  <si>
    <t xml:space="preserve">   a,Forgalomképtelen Ingatlanok </t>
  </si>
  <si>
    <t xml:space="preserve">       1.Jubileumi park</t>
  </si>
  <si>
    <t xml:space="preserve">       2.Belterületi úthálózat</t>
  </si>
  <si>
    <t xml:space="preserve">       3.Derítő</t>
  </si>
  <si>
    <t xml:space="preserve">       4.Áteresz</t>
  </si>
  <si>
    <t xml:space="preserve">       5.Kábel TV rendszer</t>
  </si>
  <si>
    <t xml:space="preserve">       6.Iskolai támfal</t>
  </si>
  <si>
    <t xml:space="preserve">       7.Iskola kerítés</t>
  </si>
  <si>
    <t xml:space="preserve">       8.Játszótér</t>
  </si>
  <si>
    <t xml:space="preserve">       9.Egyéb belterületek </t>
  </si>
  <si>
    <t xml:space="preserve">      11.Forgalomképtelen földterületek</t>
  </si>
  <si>
    <t xml:space="preserve">   b,Korlátozottan forgalomképes ingatlanok </t>
  </si>
  <si>
    <t xml:space="preserve">       1.Telek</t>
  </si>
  <si>
    <t xml:space="preserve">       2.Iskola épület</t>
  </si>
  <si>
    <t xml:space="preserve">       3.Iskola épület</t>
  </si>
  <si>
    <t xml:space="preserve">       5.Kultúrotton</t>
  </si>
  <si>
    <t xml:space="preserve">       6.Orvosi rendelő és védőnői helyiség</t>
  </si>
  <si>
    <t xml:space="preserve">       7.Sportöltöző</t>
  </si>
  <si>
    <t xml:space="preserve">       8.Hivatal épülete</t>
  </si>
  <si>
    <t xml:space="preserve">       9.Posta </t>
  </si>
  <si>
    <t xml:space="preserve">       10.Nyilvános illemhely</t>
  </si>
  <si>
    <t xml:space="preserve">       11.Tűzoltó szertár</t>
  </si>
  <si>
    <t xml:space="preserve">       12.Garázs </t>
  </si>
  <si>
    <t xml:space="preserve"> II/2. Forgalomképes ingatlanok</t>
  </si>
  <si>
    <t xml:space="preserve">       1.Telek, zártkerti- és külterületi földterületek</t>
  </si>
  <si>
    <t xml:space="preserve">       2.Épületek</t>
  </si>
  <si>
    <t xml:space="preserve"> II/3.Egyéb tárgyi eszközök</t>
  </si>
  <si>
    <t xml:space="preserve">       1.Gépek, berendezések, felszerelések</t>
  </si>
  <si>
    <t xml:space="preserve">       2.Gépek, berendezések, felszerelések(intézmény)</t>
  </si>
  <si>
    <t xml:space="preserve">       3.Járművek- Suzuki Vitara</t>
  </si>
  <si>
    <t>III.Befektetett pénzügyi eszközök</t>
  </si>
  <si>
    <t xml:space="preserve">       1.Tartós részesedések</t>
  </si>
  <si>
    <t xml:space="preserve">       2.Tartósan adott kölcsdönök</t>
  </si>
  <si>
    <t xml:space="preserve">       1.Szennyvízcsatorna hálózat</t>
  </si>
  <si>
    <t xml:space="preserve">       4.Iskola épület</t>
  </si>
  <si>
    <t xml:space="preserve">A, BEFEKTETETT ESZKÖZÖK ÖSSZESEN </t>
  </si>
  <si>
    <t>I. Készletek</t>
  </si>
  <si>
    <t>II. Követelések összesen</t>
  </si>
  <si>
    <t xml:space="preserve">       1.Követelések áruszállításból, szolgáltatásból (vevők)</t>
  </si>
  <si>
    <t xml:space="preserve">       2.Adósok </t>
  </si>
  <si>
    <t xml:space="preserve">         Ebből:   - Helyi adóhátralék</t>
  </si>
  <si>
    <t>III.Értékpapírok</t>
  </si>
  <si>
    <t>IV.Pénzeszközök</t>
  </si>
  <si>
    <t>V.Egyéb aktív pénzügyi elszámolások (intézmény)</t>
  </si>
  <si>
    <t>B,FORGÓESZKÖZÖK ÖSSZESEN</t>
  </si>
  <si>
    <t xml:space="preserve">ESZKÖZÖK ÖSSZESEN </t>
  </si>
  <si>
    <t>Teljesítés 
%</t>
  </si>
  <si>
    <t>Helyi önkormányzatokkiegészítő  támogatásai</t>
  </si>
  <si>
    <t>Egyéb közhatalmi bevételek</t>
  </si>
  <si>
    <t>Teljesítés 
 %</t>
  </si>
  <si>
    <t>Eredeti 
Előirányzat</t>
  </si>
  <si>
    <t>Módosított
 előirányzat</t>
  </si>
  <si>
    <t>Módosított 
íelőirányzat</t>
  </si>
  <si>
    <t>Előző időszak</t>
  </si>
  <si>
    <t>Módosítások</t>
  </si>
  <si>
    <t>Tárgyi időszak</t>
  </si>
  <si>
    <t/>
  </si>
  <si>
    <t>ESZKÖZÖK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</si>
  <si>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</si>
  <si>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</si>
  <si>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</si>
  <si>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</si>
  <si>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</si>
  <si>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</si>
  <si>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</si>
  <si>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</si>
  <si>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</si>
  <si>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</si>
  <si>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</si>
  <si>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</si>
  <si>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</si>
  <si>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</si>
  <si>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</si>
  <si>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</si>
  <si>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</si>
  <si>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</si>
  <si>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</si>
  <si>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</si>
  <si>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</si>
  <si>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</si>
  <si>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</si>
  <si>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</si>
  <si>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</si>
  <si>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</si>
  <si>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</si>
  <si>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</si>
  <si>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31</t>
  </si>
  <si>
    <t>32</t>
  </si>
  <si>
    <t>43</t>
  </si>
  <si>
    <t>44</t>
  </si>
  <si>
    <t>51</t>
  </si>
  <si>
    <t>52</t>
  </si>
  <si>
    <t>53</t>
  </si>
  <si>
    <t>57</t>
  </si>
  <si>
    <t>62</t>
  </si>
  <si>
    <t>66</t>
  </si>
  <si>
    <t>67</t>
  </si>
  <si>
    <t>68</t>
  </si>
  <si>
    <t>69</t>
  </si>
  <si>
    <t>70</t>
  </si>
  <si>
    <t>71</t>
  </si>
  <si>
    <t>72</t>
  </si>
  <si>
    <t>73</t>
  </si>
  <si>
    <t>85</t>
  </si>
  <si>
    <t>88</t>
  </si>
  <si>
    <t>89</t>
  </si>
  <si>
    <t>101</t>
  </si>
  <si>
    <t>106</t>
  </si>
  <si>
    <t>111</t>
  </si>
  <si>
    <t>142</t>
  </si>
  <si>
    <t>143</t>
  </si>
  <si>
    <t>147</t>
  </si>
  <si>
    <t>148</t>
  </si>
  <si>
    <t>149</t>
  </si>
  <si>
    <t>152</t>
  </si>
  <si>
    <t>153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</si>
  <si>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</si>
  <si>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</si>
  <si>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</si>
  <si>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</si>
  <si>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</si>
  <si>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</si>
  <si>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</si>
  <si>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</si>
  <si>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</si>
  <si>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</si>
  <si>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Konszolidálás előtti összeg</t>
  </si>
  <si>
    <t>Konszolidálás</t>
  </si>
  <si>
    <t>Konszolidált összeg</t>
  </si>
  <si>
    <t>ESZKÖZÖK ÖSSZESEN (=A+B+C+D+E+F)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</si>
  <si>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</si>
  <si>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</si>
  <si>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</si>
  <si>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</si>
  <si>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</si>
  <si>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</si>
  <si>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VI Értékcsökkenési leírás</t>
  </si>
  <si>
    <t>VII Egyéb ráfordítások</t>
  </si>
  <si>
    <t>A)  TEVÉKENYSÉGEK EREDMÉNYE (=I±II+III-IV-V-VI-VII)</t>
  </si>
  <si>
    <t>B)  PÉNZÜGYI MŰVELETEK EREDMÉNYE (=VIII-IX)</t>
  </si>
  <si>
    <t xml:space="preserve"> PÉNZESZKÖZ  VÁLTOZÁS BEMUTÁSA</t>
  </si>
  <si>
    <t>Módosított
előirányzat</t>
  </si>
  <si>
    <t xml:space="preserve">A </t>
  </si>
  <si>
    <t xml:space="preserve">elkülönített állami pénzalapok KÖZFOGLALKOZTATÁS </t>
  </si>
  <si>
    <t>Ellátási díjak - iskolai étkezés</t>
  </si>
  <si>
    <t>096015</t>
  </si>
  <si>
    <t>sorszám</t>
  </si>
  <si>
    <t>Alpolgármester költségtérítése 12*20.196</t>
  </si>
  <si>
    <t>Szociális hozzájárulási adó 27%</t>
  </si>
  <si>
    <t>Munkaadókat terhelő járulékok és szociális hozzájárulási adó (=5)</t>
  </si>
  <si>
    <t>Kiküldetések</t>
  </si>
  <si>
    <t>Dologi kiadások (=10+14+17+19)</t>
  </si>
  <si>
    <t>Készletbeszerzés (=1+2)</t>
  </si>
  <si>
    <t>Szolgáltatási kiadások (=4+5+6+7)</t>
  </si>
  <si>
    <t>Beruházás áfa</t>
  </si>
  <si>
    <t>felújítás áfa</t>
  </si>
  <si>
    <t>Finanszírozási kiadások (=1+2+3)</t>
  </si>
  <si>
    <t>Szociális hozzájárulási adó 13,5%</t>
  </si>
  <si>
    <t>Munkaadókat terhelő járulékok és szociális hozzájárulási adó (=3)</t>
  </si>
  <si>
    <t>Műk.célú előzetesen felszámított ÁFA (=4x27%)</t>
  </si>
  <si>
    <t>villamosenergia szolgáltatás, közvilágítás karbantartási díj</t>
  </si>
  <si>
    <t>karbantartási, kisjavítási szolgáltatási kiadások -egyéb önkormányzati vagyon</t>
  </si>
  <si>
    <t>Egyéb működési célú kiadások (=1)</t>
  </si>
  <si>
    <t>Kormányzati funkció (szakfeladat) összesen (=2)</t>
  </si>
  <si>
    <t>Támogatás célú pénzeszk. Átadás (=1)</t>
  </si>
  <si>
    <t xml:space="preserve">közalkalmazott területi pótlék   </t>
  </si>
  <si>
    <t>Foglalkoztatottak személyi juttatásai (=3+…+8)</t>
  </si>
  <si>
    <t>Munkaadókat terhelő járulékok és szociális hozzájárulási adó (=10+11+12)</t>
  </si>
  <si>
    <t>Készletbeszerzések (=14+15+16)</t>
  </si>
  <si>
    <t>Szolgáltatási kiadások (=21+22+23)</t>
  </si>
  <si>
    <t>Kiküldetések, reklám és propagandakiadások (=25)</t>
  </si>
  <si>
    <t>Különféle befizetések és egyéb dologi kiadások (=27)</t>
  </si>
  <si>
    <t>Dologi kiadások (=17+20+24+26+28)</t>
  </si>
  <si>
    <t>Külső személyi juttatások (=1)</t>
  </si>
  <si>
    <t>Szolgáltatási kiadások (=5)</t>
  </si>
  <si>
    <t>Szolgáltatási kiadások (=7)</t>
  </si>
  <si>
    <t>Különféle befizetések és egyéb dologi kiadások (=9)</t>
  </si>
  <si>
    <t>Dologi kiadások (=6+8+10)</t>
  </si>
  <si>
    <t>Kormányzati funkció (szakfeladat) összesen (=2+4+11)</t>
  </si>
  <si>
    <t>Foglalkoztatottak személyi juttatásai (=1)</t>
  </si>
  <si>
    <t>Egy szakmai anyagbesz</t>
  </si>
  <si>
    <t>Készletbeszerzések (=7+8)</t>
  </si>
  <si>
    <t>karbantartás kisjavítás - műv.ház</t>
  </si>
  <si>
    <t>Szolgáltatási kiadások (=10+ …+ 16)</t>
  </si>
  <si>
    <t>Kiküldetések, reklám és propagandakiadások (=18)</t>
  </si>
  <si>
    <t>Különféle befizetések és egyéb dologi kiadások (=20)</t>
  </si>
  <si>
    <t>Beruházás összesen</t>
  </si>
  <si>
    <t>Kormányzati funkció (szakfeladat) összesen (=2+4+6+22)</t>
  </si>
  <si>
    <t>megnevezése: civil szervezetek működési támogatása</t>
  </si>
  <si>
    <t>Egyéb működési célú kiadások (=1+…+10)</t>
  </si>
  <si>
    <t>Kormányzati funkció (szakfeladat) összesen (=11)</t>
  </si>
  <si>
    <t>Ellátottak pénzbeli juttatásai (=1)</t>
  </si>
  <si>
    <t>Kormányzati funkció (szakfeladat) száma:  096015/562913</t>
  </si>
  <si>
    <t>Foglalkoztatottak személyi juttatásai (=1+2+3)</t>
  </si>
  <si>
    <t>Külső személyi juttatások (=5)</t>
  </si>
  <si>
    <t>Munkaadókat terhelő járulékok és szociális hozzájárulási adó (=7+8+9)</t>
  </si>
  <si>
    <t>Készletbeszerzések (=11+…+15)</t>
  </si>
  <si>
    <t>Szolgáltatási kiadások (=17+18+19)</t>
  </si>
  <si>
    <t>Dologi kiadások (=16+20+21)</t>
  </si>
  <si>
    <t>Kormányzati funkció (szakfeladat) összesen (=4+6+10+22)</t>
  </si>
  <si>
    <t>Munkaadókat terhelő járulékok és szociális hozzájárulási adó (=5+6+7)</t>
  </si>
  <si>
    <t>karbantartási, kisjavítási szolgáltatási kiadások -traktor javítás. egyéb</t>
  </si>
  <si>
    <t>Kormányzati funkció (szakfeladat) összesen (=4+8+18)</t>
  </si>
  <si>
    <t>Ellátottak pénzbeli juttatásai (=1+2)</t>
  </si>
  <si>
    <t>Kormányzati funkció (szakfeladat) összesen (=3)</t>
  </si>
  <si>
    <t xml:space="preserve">megnevezése: szociális étkeztetés </t>
  </si>
  <si>
    <t>Ellátottak pénzbeli juttatásai (=1+3)</t>
  </si>
  <si>
    <t>Beruházási ÁFA</t>
  </si>
  <si>
    <t>Felújítási ÁFA</t>
  </si>
  <si>
    <t>Felhalmozási célú támogatások</t>
  </si>
  <si>
    <t>Eredeti</t>
  </si>
  <si>
    <t>Teljesítés %</t>
  </si>
  <si>
    <t>Kiadások összesen</t>
  </si>
  <si>
    <t>Sor-szám</t>
  </si>
  <si>
    <t>átvett pénzeszközök</t>
  </si>
  <si>
    <t>K8</t>
  </si>
  <si>
    <t>Egyéb felhalmozási kiadások</t>
  </si>
  <si>
    <t>Befektetett pénzügy eszközöük bevételeli</t>
  </si>
  <si>
    <t>B4081</t>
  </si>
  <si>
    <t xml:space="preserve">Egyéb pénzeszköz átvétel </t>
  </si>
  <si>
    <t>Forgatási célú értékpapírok beváltása</t>
  </si>
  <si>
    <t>B8121</t>
  </si>
  <si>
    <t>előirányzat</t>
  </si>
  <si>
    <t>Felújítási kiadások</t>
  </si>
  <si>
    <t>Kormányzati funkció (szakfeladat) száma:  018020</t>
  </si>
  <si>
    <t>SZJA</t>
  </si>
  <si>
    <t>Munkaruha</t>
  </si>
  <si>
    <t xml:space="preserve">egyéb karb.anyag   </t>
  </si>
  <si>
    <t>karbantartás, kisjavítás, értékbecslés</t>
  </si>
  <si>
    <t xml:space="preserve">teljes munkaidősegyéb bérr.hat. alá tartózó </t>
  </si>
  <si>
    <t>egyéb üzemeltetési anyag</t>
  </si>
  <si>
    <t>megnevezése: Családsegítő és gyermekjóléti szolgáltatások</t>
  </si>
  <si>
    <t>Műk.célú pénzeszköz átadás Herendi környéki Önkormányzatok Család- és Gyermekjóléti Szolgálatának</t>
  </si>
  <si>
    <t>Dologi kiadások  (1+2)</t>
  </si>
  <si>
    <t xml:space="preserve">közalkalmazott  bankktg.tér </t>
  </si>
  <si>
    <t>Egyéb szolgáltatások</t>
  </si>
  <si>
    <t>Települési támogatás</t>
  </si>
  <si>
    <t>Irányító szervi támogatás</t>
  </si>
  <si>
    <t>0-ra leírt szellemi termék:</t>
  </si>
  <si>
    <t xml:space="preserve">      12. Rekultivált szilárd hulladéklerakó</t>
  </si>
  <si>
    <t>0-ra leírt gépek, berendezések, felszerelések, járművek</t>
  </si>
  <si>
    <t>A/I Immateriális javak (=A/I/1+A/I/2+A/I/3)</t>
  </si>
  <si>
    <t>A/II Tárgyi eszközök  (=A/II/1+...+A/II/5)</t>
  </si>
  <si>
    <t>A/III Befektetett pénzügyi eszközök (=A/III/1+A/III/2+A/III/3)</t>
  </si>
  <si>
    <t>A) NEMZETI VAGYONBA TARTOZÓ BEFEKTETETT ESZKÖZÖK (=A/I+A/II+A/III+A/IV)</t>
  </si>
  <si>
    <t>C/III-IV. Forintszámlák és Devizaszámlák (=C/III/1+C/III/2+CIV/1+C/IV/2)</t>
  </si>
  <si>
    <t>C) PÉNZESZKÖZÖK (=C/I+…+C/IV)</t>
  </si>
  <si>
    <t>D/I Költségvetési évben esedékes követelések (=D/I/1+…+D/I/8)</t>
  </si>
  <si>
    <t>D/III Követelés jellegű sajátos elszámolások (=D/III/1+…+D/III/9)</t>
  </si>
  <si>
    <t>D) KÖVETELÉSEK  (=D/I+D/II+D/III)</t>
  </si>
  <si>
    <t>G/I-III Nemzeti vagyon és egyéb eszközök induláskori értéke és változásai</t>
  </si>
  <si>
    <t>G/IV Felhalmozott eredmény</t>
  </si>
  <si>
    <t>G/VI Mérleg szerinti eredmény</t>
  </si>
  <si>
    <t>G/ SAJÁT TŐKE  (= G/I+…+G/VI)</t>
  </si>
  <si>
    <t>H/II Költségvetési évet követően esedékes kötelezettségek (=H/II/1+…+H/II/9)</t>
  </si>
  <si>
    <t>H/III Kötelezettség jellegű sajátos elszámolások (=H/III/1+…+H/III/10)</t>
  </si>
  <si>
    <t>H) KÖTELEZETTSÉGEK (=H/I+H/II+H/III)</t>
  </si>
  <si>
    <t>FORRÁSOK ÖSSZESEN (=G+H+I+J)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</si>
  <si>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</si>
  <si>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</si>
  <si>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</si>
  <si>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</si>
  <si>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</si>
  <si>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</si>
  <si>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</si>
  <si>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</si>
  <si>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</si>
  <si>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</si>
  <si>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</si>
  <si>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20 Egyéb kapott (járó) kamatok és kamatjellegű eredményszemléletű bevételek</t>
  </si>
  <si>
    <t>VIII Pénzügyi műveletek eredményszemléletű bevételei (=17+18+19+20+21)</t>
  </si>
  <si>
    <t>C)  MÉRLEG SZERINTI EREDMÉNY (=±A±B)</t>
  </si>
  <si>
    <t>Módosítás</t>
  </si>
  <si>
    <t>Tárgy időszak</t>
  </si>
  <si>
    <t>Működési kölcsönök visszatérülése</t>
  </si>
  <si>
    <t>Működési célú kölcsönök visszatérülése</t>
  </si>
  <si>
    <t>Kistelepülések malacsony öszegű fejlesztéseinek támogatása</t>
  </si>
  <si>
    <t>Turisztikai pályázat</t>
  </si>
  <si>
    <t>Közvetített szolgáltatások,</t>
  </si>
  <si>
    <t>B403</t>
  </si>
  <si>
    <t>ÁHB megelőlegezés (2018.évi normatíva előleg)</t>
  </si>
  <si>
    <t xml:space="preserve">      13. Ravatalozó</t>
  </si>
  <si>
    <t xml:space="preserve">       3. Petőfi u. 51.</t>
  </si>
  <si>
    <t xml:space="preserve">       3.Adott előlegek</t>
  </si>
  <si>
    <t>Eredeti EI</t>
  </si>
  <si>
    <t xml:space="preserve"> Munkaad.terh.
Járulékok és szoc.hoz.jár.adó</t>
  </si>
  <si>
    <t>Minimálbér emelés miatti póttámogatás</t>
  </si>
  <si>
    <t>Beuházási kiadások</t>
  </si>
  <si>
    <t>Közvetített szolgáltatás</t>
  </si>
  <si>
    <t>Előző évi maradvány igénybe vétele</t>
  </si>
  <si>
    <t>Béren kívüli juttatások</t>
  </si>
  <si>
    <t>Külső személyi juttatások (=1+2+3)</t>
  </si>
  <si>
    <t>folyóirat</t>
  </si>
  <si>
    <t>Szakmai anyagok</t>
  </si>
  <si>
    <t>Irodaszer, nyomtatvány, nyomtatási kellékek</t>
  </si>
  <si>
    <t>Élelmiszer vásárlás</t>
  </si>
  <si>
    <t>Egyéb üzemfenntartási anyagok</t>
  </si>
  <si>
    <t>Üzemfenntartási anyagok</t>
  </si>
  <si>
    <t>Adatátviteli célú távközlés (domain név)</t>
  </si>
  <si>
    <t>Egyéb informatikai (Honlap karbantartás)</t>
  </si>
  <si>
    <t>Informatikai szolgáltatások</t>
  </si>
  <si>
    <t>Karbantartás, kisjavítás</t>
  </si>
  <si>
    <t>Bérlet és lízing</t>
  </si>
  <si>
    <t>Közvetített szolgáltatások ÁHB és ÁHK</t>
  </si>
  <si>
    <t>Szakmai tevékenységet segítő szolgáltatások (pályázatírás)</t>
  </si>
  <si>
    <t>Egyéb szolgáltatások összesen</t>
  </si>
  <si>
    <t>Szolgáltatási kiadások (=11+12+13)</t>
  </si>
  <si>
    <t>Kiküldetések, reklám és propagandakiadások (=15+16)</t>
  </si>
  <si>
    <t>Egyéb dologi kiadások - testvér települési kapcsolatok</t>
  </si>
  <si>
    <t>Különféle befizetések és egyéb dologi kiadások (=18)</t>
  </si>
  <si>
    <t>Egyéb működési célú kiadások (=21)</t>
  </si>
  <si>
    <t>Kormányzati funkció (szakfeladat) száma:   013320</t>
  </si>
  <si>
    <t>villamosenergia szolgáltatás</t>
  </si>
  <si>
    <t>RÉSZGAZDA</t>
  </si>
  <si>
    <t xml:space="preserve">Hivatal működési támogatása </t>
  </si>
  <si>
    <t xml:space="preserve">K </t>
  </si>
  <si>
    <t>Kormányzati funkció (szakfeladat) összesen (=2+4)</t>
  </si>
  <si>
    <t>Betegszabadság</t>
  </si>
  <si>
    <t>főkönyvi szám</t>
  </si>
  <si>
    <t>Készletbeszerzések (=1+2+3)</t>
  </si>
  <si>
    <t>szakmai szolgáltatás (Iskolabusz)</t>
  </si>
  <si>
    <t>Szolgáltatási kiadások (=5+6+7+8)</t>
  </si>
  <si>
    <t>Különféle befizetések és egyéb dologi kiadások (=10)</t>
  </si>
  <si>
    <t>Dologi kiadások (=4+9+11)</t>
  </si>
  <si>
    <t>Kormányzati funkció (szakfeladat) összesen (=12)</t>
  </si>
  <si>
    <t>Karbantartás</t>
  </si>
  <si>
    <t>Szolgáltatási kiadások (=1+2+3)</t>
  </si>
  <si>
    <t>Kormányzati funkció (szakfeladat) összesen (=7+13)</t>
  </si>
  <si>
    <t>Szolgáltatási kiadások (=1)</t>
  </si>
  <si>
    <t>Különféle befizetések és egyéb dologi kiadások (=3)</t>
  </si>
  <si>
    <t>Dologi kiadások (=2+4)</t>
  </si>
  <si>
    <t>Kormányzati funkció (szakfeladat) összesen (=5)</t>
  </si>
  <si>
    <t>megnevezése: Zöldterület-kezelés</t>
  </si>
  <si>
    <t>jutalom</t>
  </si>
  <si>
    <t>Egyéb költségtérítések</t>
  </si>
  <si>
    <t>Szociális hozzájárulási adó</t>
  </si>
  <si>
    <t>Készletbeszerzések (=9+10+11)</t>
  </si>
  <si>
    <t>biztosítási díjak (géptörés, kötelező)</t>
  </si>
  <si>
    <t>Szolgáltatási kiadások (=13+14)</t>
  </si>
  <si>
    <t>Különféle befizetések és egyéb dologi kiadások (=16)</t>
  </si>
  <si>
    <t>Dologi kiadások (=12+15+17)</t>
  </si>
  <si>
    <t>Munkáltatói járulékok</t>
  </si>
  <si>
    <t>Készletbeszerzések (=1)</t>
  </si>
  <si>
    <t>villamosenergia szolgáltatás  (Tájház nyári ktg.)</t>
  </si>
  <si>
    <t>Szolgáltatási kiadások (=3+ …+ 14)</t>
  </si>
  <si>
    <t>Egyéb dologi kiadások</t>
  </si>
  <si>
    <t>Dologi kiadások (=2+15+17)</t>
  </si>
  <si>
    <t>Törvény szerinti illetmény</t>
  </si>
  <si>
    <t>Céljutalom, projekt prémium</t>
  </si>
  <si>
    <t>Szociális hozzájárulási adó 22%</t>
  </si>
  <si>
    <t>munkáltatói szja   1,1*0,15</t>
  </si>
  <si>
    <t>egyéb  anyag beszerzése  egészséghetek  baba- mama klub</t>
  </si>
  <si>
    <t>Karbantartási, kisjavítási szolgáltatás</t>
  </si>
  <si>
    <t>Beruházási kiadások (=30+31)</t>
  </si>
  <si>
    <t>Kormányzati funkció (szakfeladat) összesen (=32)</t>
  </si>
  <si>
    <t xml:space="preserve">Szociális hozzájárulási adó </t>
  </si>
  <si>
    <t>Közüzemi szolgáltatások összesen</t>
  </si>
  <si>
    <t>egyéb szolgáltatások - Nyárbúcsúztató</t>
  </si>
  <si>
    <t>egyéb szolgáltatások összesen</t>
  </si>
  <si>
    <t>k</t>
  </si>
  <si>
    <t>Német Nemzetiségi Egyesület támogatás</t>
  </si>
  <si>
    <t>Polgárőr Egyesület támogatása</t>
  </si>
  <si>
    <t>Brixol - testvértelepülési kapcsolat (számla alapján)</t>
  </si>
  <si>
    <t>SE támogatás</t>
  </si>
  <si>
    <t>megnevezése: óvodai nevelés ellátás</t>
  </si>
  <si>
    <t>Foglalkoztatottak jutalma</t>
  </si>
  <si>
    <t>összevont ágazati pótlék</t>
  </si>
  <si>
    <t>Törvény szerinti illetmények összesen</t>
  </si>
  <si>
    <t>közalkalmazott  jutalma</t>
  </si>
  <si>
    <t>Tartalék</t>
  </si>
  <si>
    <t>Kormányzati funkció (szakfeladat) száma:  018010</t>
  </si>
  <si>
    <t>A/IV Koncesszióba, vagyonkezelésbe adott eszközök (=A/IV/1+A/IV/2)</t>
  </si>
  <si>
    <t>D/II Költségvetési évet követően esedékes követelések (=D/II/1+…+D/II/8)</t>
  </si>
  <si>
    <t>E) EGYÉB SAJÁTOS ELSZÁMOLÁSOK (=E/I+…+E/II)</t>
  </si>
  <si>
    <t>H/I Költségvetési évben esedékes kötelezettségek (=H/I/1+…+H/I/9)</t>
  </si>
  <si>
    <t>C) MÉRLEG SZERINTI EREDMÉNY (=±A±B)</t>
  </si>
  <si>
    <t>Forgalomképtelen épület</t>
  </si>
  <si>
    <t>igazgatási szolg. Díjak</t>
  </si>
  <si>
    <t>kiadások visszatérítései</t>
  </si>
  <si>
    <t>A/II/2 Gépek, berendezések, felszerelések, járművek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</si>
  <si>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</si>
  <si>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</si>
  <si>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D/III/1 Adott előlegek (=D/III/1a+…+D/III/1f)</t>
  </si>
  <si>
    <t>D/III/1e - ebből: foglalkoztatottaknak adott előlegek</t>
  </si>
  <si>
    <t>158</t>
  </si>
  <si>
    <t>159</t>
  </si>
  <si>
    <t>176</t>
  </si>
  <si>
    <t>177</t>
  </si>
  <si>
    <t>G/I  Nemzeti vagyon induláskori értéke</t>
  </si>
  <si>
    <t>180</t>
  </si>
  <si>
    <t>182</t>
  </si>
  <si>
    <t>183</t>
  </si>
  <si>
    <t>250</t>
  </si>
  <si>
    <t>I. sz. módosítás</t>
  </si>
  <si>
    <t>Iskolai étkeztetés egyszeri (menza)</t>
  </si>
  <si>
    <t>A/I/2 Szellemi termékek</t>
  </si>
  <si>
    <t>A/II/1 Ingatlanok és a kapcsolódó vagyoni értékű jogok</t>
  </si>
  <si>
    <t>A/II/4 Beruházások, felújítások</t>
  </si>
  <si>
    <t>A/III/1 Tartós részesedések (=A/III/1a+…+A/III/1e)</t>
  </si>
  <si>
    <t>A/III/1b - ebből: tartós részesedések nem pénzügyi vállalkozásban</t>
  </si>
  <si>
    <t>A/IV/1 Koncesszióba, vagyonkezelésbe adott eszközök (=A/IV/1a+A/IV/1b+A/IV/1c)</t>
  </si>
  <si>
    <t>A/IV/1b - ebből: tárgyi eszközök</t>
  </si>
  <si>
    <t>C/III/1 Kincstáron kívüli forintszámlák</t>
  </si>
  <si>
    <t>C/III/2 Kincstárban vezetett forintszámlák</t>
  </si>
  <si>
    <t>C/III Forintszámlák (=C/III/1+C/III/2)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</si>
  <si>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</si>
  <si>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</si>
  <si>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</si>
  <si>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</si>
  <si>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</si>
  <si>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</si>
  <si>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</si>
  <si>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</si>
  <si>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</si>
  <si>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</si>
  <si>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D/II/3 Költségvetési évet követően esedékes követelések közhatalmi bevételre (=D/II/3a+…+D/II/3f)</t>
  </si>
  <si>
    <t>D/II/3e - ebből: költségvetési évet követően esedékes követelések termékek és szolgáltatások adóira</t>
  </si>
  <si>
    <t>D/III/1d - ebből: igénybe vett szolgáltatásra adott előlegek</t>
  </si>
  <si>
    <t>D/III/1f - ebből: túlfizetések, téves és visszajáró kifizetések</t>
  </si>
  <si>
    <t>D/III/4 Forgótőke elszámolása</t>
  </si>
  <si>
    <t>D/III/5 Vagyonkezelésbe adott eszközökkel kapcsolatos visszapótlási követelés elszámolása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</si>
  <si>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</si>
  <si>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</si>
  <si>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</si>
  <si>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</si>
  <si>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171</t>
  </si>
  <si>
    <t>E) EGYÉB SAJÁTOS ELSZÁMOLÁSOK (=E/I+E/II+E/III)</t>
  </si>
  <si>
    <t>178</t>
  </si>
  <si>
    <t>G/II Nemzeti vagyon változásai</t>
  </si>
  <si>
    <t>179</t>
  </si>
  <si>
    <t>G/III Egyéb eszközök induláskori értéke és változásai</t>
  </si>
  <si>
    <t>186</t>
  </si>
  <si>
    <t>H/I/3 Költségvetési évben esedékes kötelezettségek dologi kiadásokra</t>
  </si>
  <si>
    <t>209</t>
  </si>
  <si>
    <t>222</t>
  </si>
  <si>
    <t>H/II/9 Költségvetési évet követően esedékes kötelezettségek finanszírozási kiadásokra (&gt;=H/II/9a+…+H/II/9j)</t>
  </si>
  <si>
    <t>227</t>
  </si>
  <si>
    <t>H/II/9e - ebből: költségvetési évet követően esedékes kötelezettségek államháztartáson belüli megelőlegezések visszafizetésére</t>
  </si>
  <si>
    <t>233</t>
  </si>
  <si>
    <t>234</t>
  </si>
  <si>
    <t>H/III/1 Kapott előlegek</t>
  </si>
  <si>
    <t>236</t>
  </si>
  <si>
    <t>H/III/3 Más szervezetet megillető bevételek elszámolása</t>
  </si>
  <si>
    <t>243</t>
  </si>
  <si>
    <t>244</t>
  </si>
  <si>
    <t>Egyéb felhalmozási célú támogatások</t>
  </si>
  <si>
    <t>Polgármester tiszteletdíja   12*398900</t>
  </si>
  <si>
    <t>Polgármester költségtérítése 12*59835</t>
  </si>
  <si>
    <t>Munkavégzésre irányuló egyéb jogvisziny (Megbízási szerződés)</t>
  </si>
  <si>
    <t>Egyéb üzemeltetési szolgáltatások</t>
  </si>
  <si>
    <t>Díjak,egyéb befiz.kapcs.kiadás</t>
  </si>
  <si>
    <t>Egy civil vagy más nonprofit</t>
  </si>
  <si>
    <t>Szellemi termékek beszerzése ASP</t>
  </si>
  <si>
    <t>Informatikai eszközök beszerzése ASP</t>
  </si>
  <si>
    <t>Egyéb tárgyi eszkö</t>
  </si>
  <si>
    <t>Beruh.c le nem vonható ÁFA asp</t>
  </si>
  <si>
    <t>Beruházások összesen</t>
  </si>
  <si>
    <t>Ingatlanok felújítása</t>
  </si>
  <si>
    <t>Felújítás összesen</t>
  </si>
  <si>
    <t>Egyéb felhalmozási célú kiadások</t>
  </si>
  <si>
    <t>Kincstár jegyek vás</t>
  </si>
  <si>
    <t>ÁHB megelőlegezések visszafiz</t>
  </si>
  <si>
    <t>Külső személyi juttatások</t>
  </si>
  <si>
    <t>Munkaadókat terhelő járulékok és szoc. Hozzájárulási adó</t>
  </si>
  <si>
    <t>Mc le nem vonható ÁFA</t>
  </si>
  <si>
    <t>Díjak egy befiz-hez kapcs.ki</t>
  </si>
  <si>
    <t>dologi kadások</t>
  </si>
  <si>
    <t>Szelllemi termékék beszerzése</t>
  </si>
  <si>
    <t>Épületek</t>
  </si>
  <si>
    <t>Építmények</t>
  </si>
  <si>
    <t>Egyéb építmények beszerzése, létesítése</t>
  </si>
  <si>
    <t>Turisztikai pályázat összesen</t>
  </si>
  <si>
    <t>Mini bölcsőde kialakítása</t>
  </si>
  <si>
    <t>Gépek berendezések</t>
  </si>
  <si>
    <t>Építmények felújítása</t>
  </si>
  <si>
    <t>Helyi önkormányzatok előző évi elszámolásai</t>
  </si>
  <si>
    <t>Kormányzati funkció összesen</t>
  </si>
  <si>
    <t>Közp. irányító szervi mc  tám.</t>
  </si>
  <si>
    <t>Betegszabadság kia.</t>
  </si>
  <si>
    <t>SZOCHO kia</t>
  </si>
  <si>
    <t>EHO kia</t>
  </si>
  <si>
    <t xml:space="preserve">Munkáltatót terhelő személyi </t>
  </si>
  <si>
    <t>Egy éven belül elhasználódó</t>
  </si>
  <si>
    <t>Dologi kiadások,</t>
  </si>
  <si>
    <t>Kisért. gép,ber és felsz</t>
  </si>
  <si>
    <t>Beruh.c le nem vont ÁFA</t>
  </si>
  <si>
    <t>Egy gép,ber és felsz felújí</t>
  </si>
  <si>
    <t>Felúj.c le nem vonható ÁFA</t>
  </si>
  <si>
    <t>Biztosítás   kötelező, utas, casco, szállítás szolgáltatás</t>
  </si>
  <si>
    <t>Karbantartási,kisjavítási</t>
  </si>
  <si>
    <t>Egy szakmai tervet segtítő szolg.</t>
  </si>
  <si>
    <t>egyéb üzemeltetés, fenntartás---- hótolás, síkosság ment.</t>
  </si>
  <si>
    <t>egyéb üzemeltetés, fenntartás---- kátyúzás</t>
  </si>
  <si>
    <t>Díjak egy befizhez kapcs.ki</t>
  </si>
  <si>
    <t>Dijak egyéb befizetések</t>
  </si>
  <si>
    <t>Beruh. C  le nem vonható ÁFA</t>
  </si>
  <si>
    <t>Breruházás összesen</t>
  </si>
  <si>
    <t>Költségvetési kiadások</t>
  </si>
  <si>
    <t>Kormányzati funkció (szakfeladat) száma:   047320</t>
  </si>
  <si>
    <t>Munkavégzésre irányuló egyéb jogiszony</t>
  </si>
  <si>
    <t>Szolgáltatási kiadások</t>
  </si>
  <si>
    <t>Reklám propaganda - nyilvánosság biztosításqa</t>
  </si>
  <si>
    <t>Díjak egy befiz-hez kapcs, (közbeszerzés költségei, telekkialakítás)</t>
  </si>
  <si>
    <t>DOLOGI KIADÁSOKI</t>
  </si>
  <si>
    <t>Beruházás   összesen</t>
  </si>
  <si>
    <t>egy költségtérítések</t>
  </si>
  <si>
    <t>munkaruha, védőruha</t>
  </si>
  <si>
    <t>Alapilletmények</t>
  </si>
  <si>
    <t>SZOCHO</t>
  </si>
  <si>
    <t>Szakmai tevékenységet segítő szolgáltatás</t>
  </si>
  <si>
    <t xml:space="preserve">biztosítások   </t>
  </si>
  <si>
    <t>Tűzvédelem</t>
  </si>
  <si>
    <t>Reklám és propaganda</t>
  </si>
  <si>
    <t>arculattervezés</t>
  </si>
  <si>
    <t>Díjak egy befiz.kapcs.ki(Bakonykarszt gördülő fejlesztésu terv)</t>
  </si>
  <si>
    <t>Beruh. c le nem vonható ÁFA</t>
  </si>
  <si>
    <t>Vásárolt közszolg.kia</t>
  </si>
  <si>
    <t>Egyéb működési célú kiadások (=1) (Dologi kiad. )</t>
  </si>
  <si>
    <t>Törvény szerinti illetmények, munkabérek</t>
  </si>
  <si>
    <t>munkáltatói döntése és EÜ bérkiegészítés (12*57686)</t>
  </si>
  <si>
    <t>Védőnői pótlék (12*27049)</t>
  </si>
  <si>
    <t>közalkalmazott bérkompenzációja(12*15000)</t>
  </si>
  <si>
    <t>Szakmai anyagbeszerzés</t>
  </si>
  <si>
    <t>Informatikai kiadások (=18+19)</t>
  </si>
  <si>
    <t>Díjak,egy befiz.kapcs.(Védőnői tagdíj)</t>
  </si>
  <si>
    <t>működés célú p.eszk átadás(rezsiktg. támogatás)(12*74366)</t>
  </si>
  <si>
    <t>Megbízási díj1*33250+11*419500</t>
  </si>
  <si>
    <t>adatátviteli díj (8955*12)</t>
  </si>
  <si>
    <t>Nem adatátviteli célú távköz (2800*12)</t>
  </si>
  <si>
    <t>rendezvények anyag ktg., élelmiszer, papíráru, gázpalack csere</t>
  </si>
  <si>
    <t>Egy különféle inf szolg ( vagyonvédelmi távfelügyelet)  (4*13500)</t>
  </si>
  <si>
    <t>Vásárolt élelmezés ( idősek napja)</t>
  </si>
  <si>
    <t>Egy szakmai szolg (nyárbúcsúztató, idősek napja)</t>
  </si>
  <si>
    <t>egyéb szolgáltatás: Szállítási szolgi díjak</t>
  </si>
  <si>
    <t>Belföldi kiküldetés</t>
  </si>
  <si>
    <t>Reklám-, propaganda kiad. (Naptárak,képeslapok, meghívók)</t>
  </si>
  <si>
    <t>Egy építmény beszerzés</t>
  </si>
  <si>
    <t>Kisért.inf.eszk beszerz</t>
  </si>
  <si>
    <t>Beruh.c. le nem vonható ÁFA</t>
  </si>
  <si>
    <t>megbízási díj</t>
  </si>
  <si>
    <t>személyi juttatások összesen</t>
  </si>
  <si>
    <t>táppénzhozzájárulás</t>
  </si>
  <si>
    <t>Közüzemi díjak</t>
  </si>
  <si>
    <t>Egy szakmai tervet segítő szol</t>
  </si>
  <si>
    <t>egyéb üzemeltetés-rovarírtás, szemétszállítéás</t>
  </si>
  <si>
    <t>Kisért gép,ber.és felsz.</t>
  </si>
  <si>
    <t>Kormányzati funkció (szakfeladat) száma:   104030</t>
  </si>
  <si>
    <t>Munkáltatói járulék</t>
  </si>
  <si>
    <t>Üzemeltetési anyagok beszerzése</t>
  </si>
  <si>
    <t>Bérleti díjak</t>
  </si>
  <si>
    <t>Szakmai tevékenyéget  segítő szolgáltatások</t>
  </si>
  <si>
    <t>Egyéb szolgáltatások (projekt menedzsment</t>
  </si>
  <si>
    <t>Informatikai eszközök beszerzése, létesítése</t>
  </si>
  <si>
    <t>Egyéb tárgyi eszköz beszerzés</t>
  </si>
  <si>
    <t xml:space="preserve">Épületek felújítása </t>
  </si>
  <si>
    <t>Családi támogatások</t>
  </si>
  <si>
    <t>Bérkompenzáció</t>
  </si>
  <si>
    <t>Működési célú előzetesen felszámított ÁFA</t>
  </si>
  <si>
    <t xml:space="preserve">Dologi kiadások </t>
  </si>
  <si>
    <t>Egyéb működési célú támogatások államháztartáson kívülre</t>
  </si>
  <si>
    <t>Felhalmozási célú visszatérítendő támogatások</t>
  </si>
  <si>
    <t>Háztartásoknak egy fc végleg</t>
  </si>
  <si>
    <t>Kormányzati funkció (szakfeladat) száma:   107080</t>
  </si>
  <si>
    <t>Egyéb külső személyi juttatások</t>
  </si>
  <si>
    <t>Szakmai tevékenységet segítő szolgáltatások</t>
  </si>
  <si>
    <t>Egyéb tárgyi eszközök beszerzése, létesítése</t>
  </si>
  <si>
    <t>Beruházási célú előz. Felsz. Ált. forg.adó</t>
  </si>
  <si>
    <t>Kormányzati funkció (szakfeladat) összesen:</t>
  </si>
  <si>
    <t>EFOP esélyegyenlőségi  pályázat</t>
  </si>
  <si>
    <t>Egyéb fejezeti kezelésű előirányzatok</t>
  </si>
  <si>
    <t xml:space="preserve">Felhalmozási célú támogatások ÁHB </t>
  </si>
  <si>
    <t>Egyéb települési adók</t>
  </si>
  <si>
    <t>Kiszámlázott ÁFA</t>
  </si>
  <si>
    <t>Egyéb pénzeszköz átvétel - háztartási kölcsön törlesztés</t>
  </si>
  <si>
    <t>B75</t>
  </si>
  <si>
    <t>Felhalmozási támogatás</t>
  </si>
  <si>
    <t>Egyéb felhalmozási bevétel (ing. Eladás)</t>
  </si>
  <si>
    <t>047320</t>
  </si>
  <si>
    <t>104030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</si>
  <si>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</si>
  <si>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</si>
  <si>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</si>
  <si>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</si>
  <si>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</si>
  <si>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</si>
  <si>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</si>
  <si>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</si>
  <si>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</si>
  <si>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</si>
  <si>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</si>
  <si>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</si>
  <si>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</si>
  <si>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</si>
  <si>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</si>
  <si>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</si>
  <si>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</si>
  <si>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</si>
  <si>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kormányzati funkció</t>
  </si>
  <si>
    <t>011130.</t>
  </si>
  <si>
    <t>013320.</t>
  </si>
  <si>
    <t>013350.</t>
  </si>
  <si>
    <t>018030.</t>
  </si>
  <si>
    <t>041232.</t>
  </si>
  <si>
    <t>041233.</t>
  </si>
  <si>
    <t>045150.</t>
  </si>
  <si>
    <t>045160.</t>
  </si>
  <si>
    <t>064010.</t>
  </si>
  <si>
    <t>066010.</t>
  </si>
  <si>
    <t>066020.</t>
  </si>
  <si>
    <t>074031.</t>
  </si>
  <si>
    <t>082044.</t>
  </si>
  <si>
    <t>082092.</t>
  </si>
  <si>
    <t>084031.</t>
  </si>
  <si>
    <t>ÖSSZESEN</t>
  </si>
  <si>
    <t>szakfeladat</t>
  </si>
  <si>
    <t>Önk. és.ö.hivat. Jogalk.és á.ig.tev.</t>
  </si>
  <si>
    <t>Köztemető-
fenntartás
és
működtetés</t>
  </si>
  <si>
    <t>Önkorm. vagyonnal való gazdálkod. Kapcs. fa.</t>
  </si>
  <si>
    <t>Központi kv-i berfizetések</t>
  </si>
  <si>
    <t>Támogatás 
célú finansz.
műveletek</t>
  </si>
  <si>
    <t>Téli közfogl.</t>
  </si>
  <si>
    <t>Hosszabb 
időtartamú
közfogl.</t>
  </si>
  <si>
    <t>Egyéb
szárazföldi személyszáll.</t>
  </si>
  <si>
    <t>Közutak.. 
üzemeltetése,
 fenntartása</t>
  </si>
  <si>
    <t>Zöldterület-
kezelés</t>
  </si>
  <si>
    <t>Város-, és
községgazd.</t>
  </si>
  <si>
    <t>Család-
nővédelmi
eg.gond.</t>
  </si>
  <si>
    <t>Könyvtári 
szolgáltatás</t>
  </si>
  <si>
    <t>Közműv.int-
közösségi
szint.műk.</t>
  </si>
  <si>
    <t>Civil szerv.
működési
támogatása</t>
  </si>
  <si>
    <t xml:space="preserve"> int.gyermek-
étkeztetés</t>
  </si>
  <si>
    <t>Elhunyt
személyek
hátramar.
pénz.ell.</t>
  </si>
  <si>
    <t>Gyermek
jóléti szolg.</t>
  </si>
  <si>
    <t>Gyermek
véd.pénz.és term.ellát.</t>
  </si>
  <si>
    <t>Munkanélk.
aktív kor.
ellátásai</t>
  </si>
  <si>
    <t>Szoc.
étkeztetés</t>
  </si>
  <si>
    <t>Házi
segítség-nyújtás</t>
  </si>
  <si>
    <t>Egyéb szoc.
pénz.ellát.
támogatás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</si>
  <si>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</si>
  <si>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</si>
  <si>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</si>
  <si>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</si>
  <si>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</si>
  <si>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</si>
  <si>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</si>
  <si>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</si>
  <si>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</si>
  <si>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</si>
  <si>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</si>
  <si>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K1107</t>
  </si>
  <si>
    <t>Ruházati költségtérítés</t>
  </si>
  <si>
    <t>K1108</t>
  </si>
  <si>
    <t>Közlekedési költségtérítés</t>
  </si>
  <si>
    <t>K1109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</si>
  <si>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</si>
  <si>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</si>
  <si>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</si>
  <si>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</si>
  <si>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</si>
  <si>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</si>
  <si>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</si>
  <si>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</si>
  <si>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</si>
  <si>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</si>
  <si>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</si>
  <si>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</si>
  <si>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</si>
  <si>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K123</t>
  </si>
  <si>
    <t>Külső személyi juttatások (=15+16+17)</t>
  </si>
  <si>
    <t>K12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</si>
  <si>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</si>
  <si>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</si>
  <si>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</si>
  <si>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K311</t>
  </si>
  <si>
    <t>K312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</si>
  <si>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</si>
  <si>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</si>
  <si>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</si>
  <si>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</si>
  <si>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</si>
  <si>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</si>
  <si>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</si>
  <si>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</si>
  <si>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</si>
  <si>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</si>
  <si>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K331</t>
  </si>
  <si>
    <t>K332</t>
  </si>
  <si>
    <t>Bérleti és lízing díjak</t>
  </si>
  <si>
    <t>K333</t>
  </si>
  <si>
    <t>Bérlet és lizing</t>
  </si>
  <si>
    <t>Karbantartási, kisjavítási szolgáltatások</t>
  </si>
  <si>
    <t>K334</t>
  </si>
  <si>
    <t>30</t>
  </si>
  <si>
    <t>Közvetített szolgáltatások</t>
  </si>
  <si>
    <t>K335</t>
  </si>
  <si>
    <t xml:space="preserve">Szakmai tevékenységet segítő szolgáltatások </t>
  </si>
  <si>
    <t>K336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</si>
  <si>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</si>
  <si>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</si>
  <si>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</si>
  <si>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</si>
  <si>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</si>
  <si>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</si>
  <si>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</si>
  <si>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</si>
  <si>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</si>
  <si>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</si>
  <si>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</si>
  <si>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</si>
  <si>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</si>
  <si>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</si>
  <si>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</si>
  <si>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</si>
  <si>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</si>
  <si>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34</t>
  </si>
  <si>
    <t>K355</t>
  </si>
  <si>
    <t>Különféle befizetések és egyéb dologi kiadások (=39+…+43)</t>
  </si>
  <si>
    <t>K35</t>
  </si>
  <si>
    <t>Dologi kiadások (=24+27+35+38+44)</t>
  </si>
  <si>
    <t>Társadalombiztosítási ellátások</t>
  </si>
  <si>
    <t>K41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</si>
  <si>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</si>
  <si>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</si>
  <si>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</si>
  <si>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</si>
  <si>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</si>
  <si>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</si>
  <si>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</si>
  <si>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</si>
  <si>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</si>
  <si>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</si>
  <si>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</si>
  <si>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</si>
  <si>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</si>
  <si>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</si>
  <si>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</si>
  <si>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</si>
  <si>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</si>
  <si>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</si>
  <si>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</si>
  <si>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</si>
  <si>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</si>
  <si>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</si>
  <si>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</si>
  <si>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</si>
  <si>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Előző évi elszámolások kiadásai</t>
  </si>
  <si>
    <t>Működési kölcsön nyújtása ÁHB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</si>
  <si>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</si>
  <si>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</si>
  <si>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</si>
  <si>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</si>
  <si>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</si>
  <si>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</si>
  <si>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</si>
  <si>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</si>
  <si>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</si>
  <si>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</si>
  <si>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K512</t>
  </si>
  <si>
    <t>Tartalékok</t>
  </si>
  <si>
    <t>K5131</t>
  </si>
  <si>
    <t>Egyéb működési célú kiadások (=55+…+66)</t>
  </si>
  <si>
    <t>Immateriális javak beszerzése, létesítése</t>
  </si>
  <si>
    <t>K61</t>
  </si>
  <si>
    <t>Ingatlanok beszerzése, létesítése</t>
  </si>
  <si>
    <t>K62</t>
  </si>
  <si>
    <t>K63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</si>
  <si>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</si>
  <si>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</si>
  <si>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</si>
  <si>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</si>
  <si>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</si>
  <si>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</si>
  <si>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</si>
  <si>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(=68+…+74)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</si>
  <si>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</si>
  <si>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</si>
  <si>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</si>
  <si>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</si>
  <si>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</si>
  <si>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</si>
  <si>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</si>
  <si>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</si>
  <si>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</si>
  <si>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</si>
  <si>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</si>
  <si>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</si>
  <si>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</si>
  <si>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</si>
  <si>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</si>
  <si>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</si>
  <si>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</si>
  <si>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</si>
  <si>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</si>
  <si>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</si>
  <si>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</si>
  <si>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</si>
  <si>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</si>
  <si>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</si>
  <si>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Egyéb felhalmozási célú kiadások (=81+…+88)</t>
  </si>
  <si>
    <t>Költségvetési kiadások (=19+20+45+54+67+75+80+89)</t>
  </si>
  <si>
    <t>K1-K8</t>
  </si>
  <si>
    <t>ÁHB megelőlegezések</t>
  </si>
  <si>
    <t>Intézmény finanszirozás</t>
  </si>
  <si>
    <t>Összes kiadás</t>
  </si>
  <si>
    <t>Esélyegyenlőségi pályázat</t>
  </si>
  <si>
    <t>107080</t>
  </si>
  <si>
    <t>Gépjárműadó beszedési számla</t>
  </si>
  <si>
    <t>Iskolai étk. háromszeri (napközi)</t>
  </si>
  <si>
    <t>Mozgáskorlátozott személyek, 
költségvetési szerv,
társadalmi szerv, NATO</t>
  </si>
  <si>
    <t>Műemlék épület 17 db x 9000,- Ft/év = 153.000.- Ft,- Ft</t>
  </si>
  <si>
    <t>65 év feletti egedül élő személyek: 27 fő x 9000,- Ft/év = 243.000,- Ft</t>
  </si>
  <si>
    <t>NATO alkalmazott</t>
  </si>
  <si>
    <t xml:space="preserve">mozg.korlát.személyek tulajdon.lévő : 4 fő </t>
  </si>
  <si>
    <t>társadalmi szervezet tulajdonában lévő: 2 db 101854</t>
  </si>
  <si>
    <t xml:space="preserve">      13.Dózsa u. járda</t>
  </si>
  <si>
    <t xml:space="preserve"> ebből vagyonkezelésbe adott eszköz  visszap . Köt.</t>
  </si>
  <si>
    <t>A/I/1 Vagyoni értékű jogok</t>
  </si>
  <si>
    <t>110</t>
  </si>
  <si>
    <t>D/II/3d - ebből: költségvetési évet követően esedékes követelések vagyoni típusú adókra</t>
  </si>
  <si>
    <t>166</t>
  </si>
  <si>
    <t>E/II/2 Más fizetendő általános forgalmi adó</t>
  </si>
  <si>
    <t>167</t>
  </si>
  <si>
    <t>E/II Fizetendő általános forgalmi adó elszámolása (=E/II/1+E/II/2)</t>
  </si>
  <si>
    <t>247</t>
  </si>
  <si>
    <t>J/2 Költségek, ráfordítások passzív időbeli elhatárolása</t>
  </si>
  <si>
    <t>248</t>
  </si>
  <si>
    <t>J/3 Halasztott eredményszemléletű bevételek</t>
  </si>
  <si>
    <t>249</t>
  </si>
  <si>
    <t>J) PASSZÍV IDŐBELI ELHATÁROLÁSOK (=J/1+J/2+J/3)</t>
  </si>
  <si>
    <t xml:space="preserve">FORRÁSOK </t>
  </si>
  <si>
    <t>A. 32-33. számlák nyitó tárgyidőszaki egyenlege összesen ( =1+2)</t>
  </si>
  <si>
    <t>2. sor: 33. számlák nyitó tárgyidőszaki egyenlege [+(331-3318) + (332-3328)]</t>
  </si>
  <si>
    <t>B. Korrekciós tételek összesen: (2+1+3+4-5-6-….-29. sorok)</t>
  </si>
  <si>
    <t>1. sor: Kiadások nyilvántartási ellenszámla  tárgyidőszaki egyenlege [-003]</t>
  </si>
  <si>
    <t>2. sor: Bevételek nyilvántartási ellenszámla  tárgyidőszaki egyenlege [+005]</t>
  </si>
  <si>
    <t>3. sor: Előző év költségvetési maradványának igénybevétele teljesítése tárgyidőszaki egyenlege [-0981313]</t>
  </si>
  <si>
    <t>7. sor: Adott előlegek számla  tárgyidőszaki forgalma összesen [+/-3651]</t>
  </si>
  <si>
    <t>7d. sor: Igénybevett szolgáltatásokra adott előlegek tárgyidőszaki forgalma [+/-(36514-365184)]</t>
  </si>
  <si>
    <t>7f. sor: Túlfizetések, téves és visszajáró kifizetések tárgyidőszaki forgalma [+/-(36516-365186)]</t>
  </si>
  <si>
    <t>10. sor: Forgótőke elszámolása számla tárgyidőszaki forgalma  [+/-3654]</t>
  </si>
  <si>
    <t>18. sor: Kapott előlegek tárgyidőszaki forgalma [+/-3671]</t>
  </si>
  <si>
    <t>20. sor: Más szervezetet megillető bevételek elszámolása számla tárgyidőszaki forgalma [+/-3673]</t>
  </si>
  <si>
    <t>C. 32-33. számlák számított tárgyidőszaki záró egyenlege (A + B)</t>
  </si>
  <si>
    <t>II. sz. módosítás</t>
  </si>
  <si>
    <t>2019. évi előirányzat</t>
  </si>
  <si>
    <t>Teljesítés                     2019. 12.31.</t>
  </si>
  <si>
    <t>szochó béren kívüli</t>
  </si>
  <si>
    <t>Munkavégzésre irányuló egyéb jogviszony</t>
  </si>
  <si>
    <t>Temetői gyalogjárda  terve</t>
  </si>
  <si>
    <t>Temetői kutak beszerzése</t>
  </si>
  <si>
    <t>Különféle befizetések és egyéb dologi kadások</t>
  </si>
  <si>
    <t>K,</t>
  </si>
  <si>
    <t>Elkülönített állami pénzalapok</t>
  </si>
  <si>
    <t>ÁHB megelőlegezések ( 2019. évi tám előleg visszafizetése)</t>
  </si>
  <si>
    <t>Egyéb szolgáltatások (K337)</t>
  </si>
  <si>
    <t>hajtó- és kenőanyag beszerzés,  útszóró só</t>
  </si>
  <si>
    <t>Felújítási Áfa</t>
  </si>
  <si>
    <t>Felújítások összesen</t>
  </si>
  <si>
    <t xml:space="preserve">Kormányzati funkció (szakfeladat) összesen </t>
  </si>
  <si>
    <t>Kormányzati funkció (szakfeladat) száma:   062020</t>
  </si>
  <si>
    <t>Megnevezése: településfejlsztési projektek és támogatásuk</t>
  </si>
  <si>
    <t>Kormányzati funkció ossesen</t>
  </si>
  <si>
    <t>egyéb dologi kiadások</t>
  </si>
  <si>
    <t>K 12</t>
  </si>
  <si>
    <t>Külső személyi juttatás</t>
  </si>
  <si>
    <t>szochó - béren kívüli</t>
  </si>
  <si>
    <t>Beruházsá összesen</t>
  </si>
  <si>
    <t xml:space="preserve">egyéb díjak  </t>
  </si>
  <si>
    <t>közalkalmazott alapilletménye  1*180500</t>
  </si>
  <si>
    <t>közalkalmazott alapilletménye  11x195000</t>
  </si>
  <si>
    <t>közalkalmazottak béren kívüli  juttatása</t>
  </si>
  <si>
    <t>rehabilitációs hozzájárulás</t>
  </si>
  <si>
    <t>szocho bérren kívüli</t>
  </si>
  <si>
    <t>egyéb szakmai tev. szolgáltatás   - továbbképzés</t>
  </si>
  <si>
    <t>Kis értékű tárgyi eszköz</t>
  </si>
  <si>
    <t>berzházási ÁFA</t>
  </si>
  <si>
    <t>Üzemeltetési anyag</t>
  </si>
  <si>
    <t>Közalkalmazott 4 órában</t>
  </si>
  <si>
    <t>Közalkalmazott 4 órában - jutalom</t>
  </si>
  <si>
    <t>Közalkalmazott 4 órában- béren kívüli juttatás</t>
  </si>
  <si>
    <t>Közalkalmazott 4 órában- egyéb költségtérítés</t>
  </si>
  <si>
    <t>Közalkalmazott 4 órában- egyéb juttatás</t>
  </si>
  <si>
    <t>Szociális hozzájárulási adó - béren kívüli</t>
  </si>
  <si>
    <t>Munkáltatói SZJA</t>
  </si>
  <si>
    <t>Nem adatátviteli  informatikai nszolgáltatások</t>
  </si>
  <si>
    <t>ÁHK közvetett szolg Szarka Gyula Szerzői jogdíj)</t>
  </si>
  <si>
    <t>Egyéb működési célú támogatás ÁHB</t>
  </si>
  <si>
    <t>Római katolikus lébánia</t>
  </si>
  <si>
    <t>Törvény szerinti illettmény</t>
  </si>
  <si>
    <t>1.</t>
  </si>
  <si>
    <t>2.</t>
  </si>
  <si>
    <t>Működési kölcsön összesen</t>
  </si>
  <si>
    <t>3.</t>
  </si>
  <si>
    <t>4.</t>
  </si>
  <si>
    <t>5.</t>
  </si>
  <si>
    <t>ebből  - Nemzetiségi dalkör</t>
  </si>
  <si>
    <t>6.</t>
  </si>
  <si>
    <t>ebből  - Magyarpolány Hangja Vegyeskar</t>
  </si>
  <si>
    <t>7.</t>
  </si>
  <si>
    <t>ebből  - Rozmaring Nyugdíjas Klub</t>
  </si>
  <si>
    <t>8.</t>
  </si>
  <si>
    <t>ebből  - Polányi Fittness Csoport</t>
  </si>
  <si>
    <t>9.</t>
  </si>
  <si>
    <t>ebből  - Lenvirág Szövőszakkör</t>
  </si>
  <si>
    <t>10.</t>
  </si>
  <si>
    <t>ebből  - Német Nemzetiségi Tánckar</t>
  </si>
  <si>
    <t>11.</t>
  </si>
  <si>
    <t>12.</t>
  </si>
  <si>
    <t>13.</t>
  </si>
  <si>
    <t>14.</t>
  </si>
  <si>
    <t>Római Katolikus Plébánia</t>
  </si>
  <si>
    <t>15.</t>
  </si>
  <si>
    <t>16.</t>
  </si>
  <si>
    <t>Dél bakonyi Kultúrási egyesület</t>
  </si>
  <si>
    <t>Működési támogatás összesen</t>
  </si>
  <si>
    <t>17.</t>
  </si>
  <si>
    <t xml:space="preserve">Felhalmozási célú kölcsön </t>
  </si>
  <si>
    <t>18.</t>
  </si>
  <si>
    <t>Kormányzati funkció (szakfeladat) száma:   091140</t>
  </si>
  <si>
    <t>Szakértői díj 1/2 része</t>
  </si>
  <si>
    <t>Foglalkoztatottak béren kívüli juttatása</t>
  </si>
  <si>
    <t>Szociális hozzájárulási adói adó- béren kívüli</t>
  </si>
  <si>
    <t xml:space="preserve">Munkaadói szja  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</si>
  <si>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</si>
  <si>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</si>
  <si>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</si>
  <si>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</si>
  <si>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</si>
  <si>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</si>
  <si>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</si>
  <si>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</si>
  <si>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</si>
  <si>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</si>
  <si>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</si>
  <si>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</si>
  <si>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</si>
  <si>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</si>
  <si>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</si>
  <si>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</si>
  <si>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 xml:space="preserve">megnevezése: Gyermekek napközbeni ellátása családi bölcsőde, munkahelyi bölcsőde, </t>
  </si>
  <si>
    <t>közalkalmazott alapilletménye  1*180.500+11*195000</t>
  </si>
  <si>
    <t>közalk. Béren kívüli juttatása</t>
  </si>
  <si>
    <t>Foglalkoztatottak személyi juttatásai (betegszabi)</t>
  </si>
  <si>
    <t>Szociális hozzájárulási adó béren kívüli</t>
  </si>
  <si>
    <t xml:space="preserve">munkáltatói szja   </t>
  </si>
  <si>
    <t>egyszerűsített foglalkoztatás</t>
  </si>
  <si>
    <t>Kézműves fogl anyagköltsége</t>
  </si>
  <si>
    <t>Nemzetiségi fellépő ruhák és cipők</t>
  </si>
  <si>
    <t xml:space="preserve">Kormányzati funkció (szakfeladat) száma:   </t>
  </si>
  <si>
    <t>2018. évi maradvány igénybevétele</t>
  </si>
  <si>
    <t>2019. évi kiegésztő támogatások</t>
  </si>
  <si>
    <t>Maradvány felhasználás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</si>
  <si>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</si>
  <si>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</si>
  <si>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</si>
  <si>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</si>
  <si>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</si>
  <si>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</si>
  <si>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</si>
  <si>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</si>
  <si>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</si>
  <si>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</si>
  <si>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</si>
  <si>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</si>
  <si>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</si>
  <si>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</si>
  <si>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</si>
  <si>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</si>
  <si>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</si>
  <si>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</si>
  <si>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</si>
  <si>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</si>
  <si>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</si>
  <si>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egyéb fejezeti kezelési előirányzatok  EU-s programok</t>
  </si>
  <si>
    <t>Egyszerűsített foglalkoztatás</t>
  </si>
  <si>
    <t>Egzéb dologi kiadások - testvértelepülések partnerkapcsolat ápolás</t>
  </si>
  <si>
    <t>Visszatérítendő működési célú támogatás</t>
  </si>
  <si>
    <t>Felhalmozási célú kölcsön államháztartáson kívülre</t>
  </si>
  <si>
    <t>I. sz. Módosítás</t>
  </si>
  <si>
    <t>II. sz. Mód.</t>
  </si>
  <si>
    <t>I. sz. Mód.</t>
  </si>
  <si>
    <t>II. sz.      Módosítás</t>
  </si>
  <si>
    <t>062020</t>
  </si>
  <si>
    <t xml:space="preserve"> Esélyegyenlőség elősegítését elősegítő tevékenységek és programok </t>
  </si>
  <si>
    <t>Önkormányzatok elszámolása a központo költségvetéssel</t>
  </si>
  <si>
    <t>Turizmus fejlesztlsi támogatások és tevékenységek</t>
  </si>
  <si>
    <t>Település fejlesztés</t>
  </si>
  <si>
    <t>Óvodai ellátás rezsi költségei</t>
  </si>
  <si>
    <t>Germekek napközbeni ellátása ,mimi bölcs</t>
  </si>
  <si>
    <t>Kormányzati funkció nélkül</t>
  </si>
  <si>
    <t>céltartalék számlák</t>
  </si>
  <si>
    <t>Temető rekonstrukció</t>
  </si>
  <si>
    <t>Telek vásárlás  0161/11 hrsz sportpálya bővítés</t>
  </si>
  <si>
    <t>telekrész vásárlás járda kialakításhoz 278 hrsz</t>
  </si>
  <si>
    <t xml:space="preserve">Telefonvásárlás </t>
  </si>
  <si>
    <t>Makita sarokcsiszoló</t>
  </si>
  <si>
    <t>Magasnyomású mosó</t>
  </si>
  <si>
    <t>Látásvizsgáló eszközök védőnői  szolgálat</t>
  </si>
  <si>
    <t>074031</t>
  </si>
  <si>
    <t>Gérvágó</t>
  </si>
  <si>
    <t>magassági ágvágó</t>
  </si>
  <si>
    <t>066010</t>
  </si>
  <si>
    <t>használt utánfutó</t>
  </si>
  <si>
    <t>Polcrendszer - németház</t>
  </si>
  <si>
    <t>Hegyaslja utca burkolat felújítás</t>
  </si>
  <si>
    <t>utca rész felújítás</t>
  </si>
  <si>
    <t>Felhalmozási kiadások összesen:</t>
  </si>
  <si>
    <t xml:space="preserve"> Turisztikai pályázaqt</t>
  </si>
  <si>
    <t>közlekedésbiztinsági pályázatz</t>
  </si>
  <si>
    <t>minibölcsi pályázat</t>
  </si>
  <si>
    <t>Hungarikus pályázat</t>
  </si>
  <si>
    <t>Leader pályázat</t>
  </si>
  <si>
    <t>Kiegészítő támogatás</t>
  </si>
  <si>
    <t>Köztisztviselői bérrebndezési pályázat</t>
  </si>
  <si>
    <t>Vadkár szakérdői díj megtérítése</t>
  </si>
  <si>
    <t>kapott kamat</t>
  </si>
  <si>
    <t>146</t>
  </si>
  <si>
    <t>D/III/1c - ebből: készletekre adott előlegek</t>
  </si>
  <si>
    <t xml:space="preserve">Előző év </t>
  </si>
  <si>
    <t xml:space="preserve">Tárgyév </t>
  </si>
  <si>
    <t xml:space="preserve">       4.Óvoda ,és mini bölcsőde</t>
  </si>
  <si>
    <t>Megnevezés, sorszám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</si>
  <si>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</si>
  <si>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</si>
  <si>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</si>
  <si>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</si>
  <si>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</si>
  <si>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</si>
  <si>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</si>
  <si>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</si>
  <si>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</si>
  <si>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</si>
  <si>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</si>
  <si>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</si>
  <si>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</si>
  <si>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</si>
  <si>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</si>
  <si>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</si>
  <si>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</si>
  <si>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</si>
  <si>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</si>
  <si>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</si>
  <si>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</si>
  <si>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</si>
  <si>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</si>
  <si>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</si>
  <si>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</si>
  <si>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</si>
  <si>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</si>
  <si>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</si>
  <si>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</si>
  <si>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</si>
  <si>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</si>
  <si>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</si>
  <si>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</si>
  <si>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</si>
  <si>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</si>
  <si>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</si>
  <si>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</si>
  <si>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</si>
  <si>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</si>
  <si>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</si>
  <si>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</si>
  <si>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</si>
  <si>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</si>
  <si>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</si>
  <si>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</si>
  <si>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</si>
  <si>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</si>
  <si>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</si>
  <si>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</si>
  <si>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</si>
  <si>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</si>
  <si>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</si>
  <si>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 xml:space="preserve">      14.kitelepítési emlékmű</t>
  </si>
  <si>
    <t>Kormányzati funkció</t>
  </si>
  <si>
    <t>Eredeti
előirányzat
2019</t>
  </si>
  <si>
    <t>Módosított előirányzat 2019</t>
  </si>
  <si>
    <t>év végi módosítás</t>
  </si>
  <si>
    <t>Végleges előirányzat</t>
  </si>
  <si>
    <t>Teljesítés  Magyarpolány  2019.12.31</t>
  </si>
  <si>
    <t xml:space="preserve">Teljesítés  Kislőd </t>
  </si>
  <si>
    <t>Végleges  előirányzat Hivatal 011130</t>
  </si>
  <si>
    <t>EP és Országgyűlési választás 2019.  előirányzat</t>
  </si>
  <si>
    <t>011130. Önkormányzatok és önkormányzati hivatalok jogalk. és ált.ig.tev.</t>
  </si>
  <si>
    <t>Magyarpolány</t>
  </si>
  <si>
    <t>Kislőd</t>
  </si>
  <si>
    <t>Hivatal  011130</t>
  </si>
  <si>
    <t>Hivatal   016010</t>
  </si>
  <si>
    <t>Céljuttatás,projekt prémium, helyettesítési díj</t>
  </si>
  <si>
    <t>Foglalkoztatottak személyi juttatásai (=01+…+10)</t>
  </si>
  <si>
    <t>Egyéb külső személyi juttatás</t>
  </si>
  <si>
    <t>Állományba nem tartozók személyi juttatása</t>
  </si>
  <si>
    <t>Személyi juttatások (=11)</t>
  </si>
  <si>
    <t>szociális hozzájárulási adó</t>
  </si>
  <si>
    <t>táppénz hozzájárulás</t>
  </si>
  <si>
    <t>munkáltatót terhelő szja</t>
  </si>
  <si>
    <t xml:space="preserve">Munkaadókat terhelő járulékok és szociális hozzájárulási adó (=12+13+14)                                                                        </t>
  </si>
  <si>
    <t>könyv beszerzés</t>
  </si>
  <si>
    <t>folyóirat beszerzés</t>
  </si>
  <si>
    <t>egyéb szakmai ag.beszerzés</t>
  </si>
  <si>
    <t>irodaszer beszerzés</t>
  </si>
  <si>
    <t>tisztítószerek, karb.anyagok</t>
  </si>
  <si>
    <t>Készletbeszerzés (=16+..+20)</t>
  </si>
  <si>
    <t>internet</t>
  </si>
  <si>
    <t>iktató program</t>
  </si>
  <si>
    <t xml:space="preserve"> Saldo könyvelő program</t>
  </si>
  <si>
    <t>költségvetési levelek</t>
  </si>
  <si>
    <t>nod</t>
  </si>
  <si>
    <t>számítógép karbantartás, rendszer telepítés</t>
  </si>
  <si>
    <t xml:space="preserve">vagyonvédelmi rendszer működtetése, opten </t>
  </si>
  <si>
    <t xml:space="preserve">Informatikai szolgáltatások igénybevétele (=22+..+28)             </t>
  </si>
  <si>
    <t xml:space="preserve">Egyéb kommunikációs szolgáltatások (telefon)         </t>
  </si>
  <si>
    <t>Kommunikációs szolgáltatások (=29+30)</t>
  </si>
  <si>
    <t>gázenergia-szolgáltatás</t>
  </si>
  <si>
    <t>villamosenergia-szolgáltatási díjak</t>
  </si>
  <si>
    <t>víz- és csatornadíjak</t>
  </si>
  <si>
    <t>Közüzemi díjak (=32+33+34)</t>
  </si>
  <si>
    <t>Karbantartási, kisjavítási szolgáltatások (fénymásoló karb., villanyszerelési munkálatok)</t>
  </si>
  <si>
    <t>Szakmai tevékenységet segítő szolgáltatások/belső ell.,kötelező továbbkép.</t>
  </si>
  <si>
    <t>szemétszállítási díjak</t>
  </si>
  <si>
    <t>bankköltség, postaköltség</t>
  </si>
  <si>
    <t>Egyéb szolgáltatások (=39+40+41)</t>
  </si>
  <si>
    <t>Szolgáltatási kiadások (=35+36+37+41)</t>
  </si>
  <si>
    <t xml:space="preserve">Kiküldetések, reklám- és propagandakiadások </t>
  </si>
  <si>
    <t>Különféle befizetések és egyéb dologi kiadások (=44)</t>
  </si>
  <si>
    <t>Dologi kiadások (=21+31+42+43+45)</t>
  </si>
  <si>
    <t>Informatikai eszközök</t>
  </si>
  <si>
    <t>Egyéb tárgyi eszközök</t>
  </si>
  <si>
    <t>beruházási ÁFA</t>
  </si>
  <si>
    <t>Költségvetési kiadások (=11+15+46+47+54)</t>
  </si>
  <si>
    <t>Kislődi Önkormányzat finanszírozza a hivatali létszából 1/4 főt</t>
  </si>
  <si>
    <t>Magyarpolány község kiegészítő támogatása</t>
  </si>
  <si>
    <t>Kislőd  község kiegészítő támogatása</t>
  </si>
  <si>
    <t>K16</t>
  </si>
  <si>
    <t>Kiadások visszatérülése</t>
  </si>
  <si>
    <t>B411</t>
  </si>
  <si>
    <t>Közvetített szolgáltatások bevétele</t>
  </si>
  <si>
    <t>K403</t>
  </si>
  <si>
    <t>Egyéb bevételek</t>
  </si>
  <si>
    <t>K36</t>
  </si>
  <si>
    <t>Kapott járó kamat</t>
  </si>
  <si>
    <t>Költségvetési bevétel (=56)</t>
  </si>
  <si>
    <t>megnevezése turizmusfejlesztési támogatások és tevékenységek (turisztika, Leader pályázat)</t>
  </si>
  <si>
    <t>Egyéb tárgyi eszközök beszerzése (Leader 2 db rend. Sátor)</t>
  </si>
  <si>
    <t>egyéb tárgyi eszköz beszerzés (utánfutó, Polcrendszer németház</t>
  </si>
  <si>
    <t>bérlet és lízing - Hungaricum pályázat</t>
  </si>
  <si>
    <t>Teljesítés %-a</t>
  </si>
  <si>
    <t>Teljesítés 2019.12.31.</t>
  </si>
  <si>
    <t>3 db kerti kút - koztemető</t>
  </si>
  <si>
    <t>Temető rekonstrukció pályázat - járdaterv</t>
  </si>
  <si>
    <t>Lakásvásárlási külcsün folyósítása</t>
  </si>
  <si>
    <t xml:space="preserve">      10. Tájház</t>
  </si>
  <si>
    <t>II/4 Folyamatban lévő beruházások, felujítások</t>
  </si>
  <si>
    <t>IV/I.Üzemeltetésre, kezelésre átadott,</t>
  </si>
  <si>
    <t>IV/ Vagyonkezelésbe adott eszközök</t>
  </si>
  <si>
    <t xml:space="preserve">       1.Ivóvíz távvezeték</t>
  </si>
  <si>
    <t xml:space="preserve">       2.Ivóvízellátó vízközmű</t>
  </si>
  <si>
    <t xml:space="preserve">       5.Iskolai berendezések, eszközök</t>
  </si>
  <si>
    <t>VI ÁFA fizewtési kötélezettség</t>
  </si>
  <si>
    <t>Önkormányzat</t>
  </si>
  <si>
    <t>Hivatal</t>
  </si>
  <si>
    <t xml:space="preserve">          Követelések Hivatal</t>
  </si>
  <si>
    <t xml:space="preserve">          Előlegek  Hivatal</t>
  </si>
  <si>
    <t>Egyéb Költségtérítések</t>
  </si>
  <si>
    <t>Sz6állítás szolgáltatás,  szállás szolg.</t>
  </si>
  <si>
    <t>Egyéb szolgáltatások (Bankköltség, postai dijak)</t>
  </si>
  <si>
    <t>Nemzetiségi önkormányzatoknak nyújtott visszatérítendő támogatás</t>
  </si>
  <si>
    <t>megnevezése: Önkormányzatok és önkormányzati hivatalok jogalkotó és általános igazgatási tevékenysége</t>
  </si>
  <si>
    <t>Egy szakmai tervet segítő szolg.(pályázati menedzsment, szakmai szolgáltatások)</t>
  </si>
  <si>
    <t>megnevezése: Önkormányzatok elszámolása a központi költségvetéssel</t>
  </si>
  <si>
    <t xml:space="preserve">Előző évi elszámolás kötelezettsége </t>
  </si>
  <si>
    <t>ÁHB megelőlegezések visszafizetései</t>
  </si>
  <si>
    <t>megnevezése: Központi költségvetési befizetések</t>
  </si>
  <si>
    <t>2018. évi előirányzat</t>
  </si>
  <si>
    <t>Gyermekjóléti szolgálat kiadása</t>
  </si>
  <si>
    <t>Béren kívüli juttatás</t>
  </si>
  <si>
    <t>Táppénz hozzájárulás</t>
  </si>
  <si>
    <t>Karbantartási,kisjavítási szolgáltatás</t>
  </si>
  <si>
    <t>Szállítási szolgáltatási díjak</t>
  </si>
  <si>
    <t>Egyéb üzemeltetési  fenntartás</t>
  </si>
  <si>
    <t>Ingatlanok felújítás( Hegyalja, Petőfi, Kossuth utca felújítás)</t>
  </si>
  <si>
    <t>Immateriális javak( szoftverek kiviteli és eng-.i tervek)</t>
  </si>
  <si>
    <t>Építmények (Utak, járdák, terek)</t>
  </si>
  <si>
    <t>(energetika és Köztér projekt, Magyar Falu Program)</t>
  </si>
  <si>
    <t>Reklám propaganda</t>
  </si>
  <si>
    <t>teljes munkaidős egyéb bérr.hat. alá tartózó  béren kívüli juttatása</t>
  </si>
  <si>
    <t>kéményseprés</t>
  </si>
  <si>
    <t>Ingatlanok beszerzés terület vásárlás sportpályához</t>
  </si>
  <si>
    <t>megnevezése: Család- és nővédelmi egészségügyi gondozás</t>
  </si>
  <si>
    <t>Egyéb díjak</t>
  </si>
  <si>
    <t>Magyarpolányért, Nemzeti Örökségünkért Alapítvány</t>
  </si>
  <si>
    <t>Működési előzetesen felszámtott ÁFA</t>
  </si>
  <si>
    <t>megnevezése:  intézményi gyermekétkeztetés</t>
  </si>
  <si>
    <t>Kerekítési különbözet</t>
  </si>
  <si>
    <t>Egyéb dologi kiadások (közbeszerzési lebonyolítási díjak)</t>
  </si>
  <si>
    <t>Reklám propaganda  (közbeszerzési hirdetmény)</t>
  </si>
  <si>
    <t>Megbízási dijak</t>
  </si>
  <si>
    <t>Szállítási költség</t>
  </si>
  <si>
    <t>megnevezése:  Esélyegyenlőség elősegítését elősegítő tevékenységek és programok (EFOP pályázat)</t>
  </si>
  <si>
    <t>egyszerűsített foglalkoztatás közterhe</t>
  </si>
  <si>
    <t>Kultúrák közötti párbeszéd</t>
  </si>
  <si>
    <t>Támogatások államháztartáson kívülre (lakhatási támogatás)</t>
  </si>
  <si>
    <t>Egyéb üzemeltetési anyag (szociális tűzifa)</t>
  </si>
  <si>
    <t>Egyéb tárgyi eszköz beszerzés (Kisértékű tárgyi eszközök beszerzése)</t>
  </si>
  <si>
    <t>Foglalkoztatottak egyéb személyi juttatása (betegszabdság)</t>
  </si>
  <si>
    <t>Törvény szerinti illetmények 3 fő (képlethiba a bérindoklásban)</t>
  </si>
  <si>
    <t>Községi sportegyesület  Magyarpolány visszatérítendő (működési kölcsön)</t>
  </si>
  <si>
    <t>Német Nemzetiségi Egyesület támogatás visszatérítendő (működési kölcsön)</t>
  </si>
  <si>
    <t>adatátviteli célú távközlési díj (nagyobb internet adfatforgalom)</t>
  </si>
  <si>
    <t>Egyéb tárgyi eszöz beszerzés (Magassági ágvágó)</t>
  </si>
  <si>
    <t>Foglalkoztatottak EGYÉB személyi juttatásai (betegszabadság)</t>
  </si>
  <si>
    <t>Ingatlanok beszerzés, létesítése (Parkoló terv Főtér projekt.)</t>
  </si>
  <si>
    <t>Egyéb dologi kiadások (közbesz. elj. díj)</t>
  </si>
  <si>
    <t>egyéb szolgáltatások (nyárbúcsúztató játékszolgáltatás)</t>
  </si>
  <si>
    <t>Szakmai tevékenységet segítő szolgáltatások (előadó műv. tev, hangosítás)</t>
  </si>
  <si>
    <t>Üzemeltetési anyagok (rendezvény anyagköltsége)</t>
  </si>
  <si>
    <t>Épületek (realizálódott: Kiviteli tervek)</t>
  </si>
  <si>
    <t>Egy építmény beszerz,létesítés (Járdaéítés  miatti telekrészlet vásárlás)</t>
  </si>
  <si>
    <r>
      <t xml:space="preserve">Vásárolt élelmezés </t>
    </r>
    <r>
      <rPr>
        <sz val="10"/>
        <rFont val="Arial CE"/>
        <family val="0"/>
      </rPr>
      <t>(Testvértelepülési kapcsolatok)</t>
    </r>
  </si>
  <si>
    <t>Viziközmű számla</t>
  </si>
  <si>
    <t>Mini bölcsőde pályázat</t>
  </si>
  <si>
    <t>Cétartalék összesen</t>
  </si>
  <si>
    <t>2019. évi Önkormányzati hivatal működésének támogatása
 ( 8,37 fő )</t>
  </si>
  <si>
    <t>EP és Országgyűlési választások  előirányzata</t>
  </si>
  <si>
    <t>2019. végleges   Előirányzat</t>
  </si>
  <si>
    <t>Foglalkoztatottak egyéb személyi juttatásai (Betegszabadság)</t>
  </si>
  <si>
    <t>Országgyűlési választások támogatása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</si>
</sst>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#,##0&quot; Ft&quot;;\-#,##0&quot; Ft&quot;"/>
    <numFmt numFmtId="175" formatCode="#,##0&quot; Ft&quot;;[Red]\-#,##0&quot; Ft&quot;"/>
    <numFmt numFmtId="176" formatCode="#,##0.00&quot; Ft&quot;;\-#,##0.00&quot; Ft&quot;"/>
    <numFmt numFmtId="177" formatCode="#,##0.00&quot; Ft&quot;;[Red]\-#,##0.00&quot; Ft&quot;"/>
    <numFmt numFmtId="178" formatCode="0__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[$€-2]\ #\ ##,000_);[Red]\([$€-2]\ #\ ##,000\)"/>
    <numFmt numFmtId="183" formatCode="00"/>
    <numFmt numFmtId="184" formatCode="#,##0.0\ _F_t;[Red]\-#,##0.0\ _F_t"/>
    <numFmt numFmtId="185" formatCode="\ ##########"/>
    <numFmt numFmtId="186" formatCode="#,##0.0"/>
    <numFmt numFmtId="187" formatCode="_-* #,##0\ _F_t_-;\-* #,##0\ _F_t_-;_-* &quot;-&quot;??\ _F_t_-;_-@_-"/>
    <numFmt numFmtId="188" formatCode="_-* #,##0.0\ _F_t_-;\-* #,##0.0\ _F_t_-;_-* &quot;-&quot;??\ _F_t_-;_-@_-"/>
    <numFmt numFmtId="189" formatCode="_-* #,##0.000\ _F_t_-;\-* #,##0.000\ _F_t_-;_-* &quot;-&quot;??\ _F_t_-;_-@_-"/>
    <numFmt numFmtId="190" formatCode="#,##0.0&quot; Ft&quot;;[Red]\-#,##0.0&quot; Ft&quot;"/>
    <numFmt numFmtId="191" formatCode="[$¥€-2]\ #\ ##,000_);[Red]\([$€-2]\ #\ ##,000\)"/>
    <numFmt numFmtId="192" formatCode="0.0%"/>
    <numFmt numFmtId="193" formatCode="#,##0_ ;\-#,##0\ "/>
    <numFmt numFmtId="194" formatCode="#,##0_ ;[Red]\-#,##0\ "/>
  </numFmts>
  <fonts count="9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Arial CE"/>
      <family val="0"/>
    </font>
    <font>
      <sz val="12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4"/>
      <name val="Arial CE"/>
      <family val="2"/>
    </font>
    <font>
      <sz val="14"/>
      <color indexed="8"/>
      <name val="Calibri"/>
      <family val="2"/>
    </font>
    <font>
      <sz val="14"/>
      <name val="Arial CE"/>
      <family val="0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 CE"/>
      <family val="2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MS Sans Serif"/>
      <family val="2"/>
    </font>
    <font>
      <sz val="12"/>
      <name val="MS Sans Serif"/>
      <family val="2"/>
    </font>
    <font>
      <i/>
      <sz val="14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i/>
      <sz val="12"/>
      <name val="Arial CE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 CE"/>
      <family val="0"/>
    </font>
    <font>
      <sz val="10"/>
      <color theme="1"/>
      <name val="Arial CE"/>
      <family val="0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2" borderId="7" applyNumberFormat="0" applyFont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0" fillId="0" borderId="9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0" fillId="0" borderId="0" applyFont="0" applyFill="0" applyBorder="0" applyAlignment="0" applyProtection="0"/>
  </cellStyleXfs>
  <cellXfs count="99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38" fontId="4" fillId="0" borderId="0" xfId="4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87" fontId="0" fillId="33" borderId="10" xfId="42" applyNumberFormat="1" applyFont="1" applyFill="1" applyBorder="1" applyAlignment="1">
      <alignment/>
    </xf>
    <xf numFmtId="187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187" fontId="0" fillId="0" borderId="10" xfId="42" applyNumberFormat="1" applyFont="1" applyFill="1" applyBorder="1" applyAlignment="1">
      <alignment/>
    </xf>
    <xf numFmtId="187" fontId="0" fillId="0" borderId="10" xfId="42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187" fontId="1" fillId="33" borderId="10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87" fontId="0" fillId="0" borderId="0" xfId="42" applyNumberFormat="1" applyFont="1" applyAlignment="1">
      <alignment horizontal="right"/>
    </xf>
    <xf numFmtId="187" fontId="1" fillId="0" borderId="0" xfId="42" applyNumberFormat="1" applyFont="1" applyAlignment="1">
      <alignment horizontal="left"/>
    </xf>
    <xf numFmtId="187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187" fontId="1" fillId="0" borderId="10" xfId="42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center"/>
    </xf>
    <xf numFmtId="187" fontId="11" fillId="0" borderId="10" xfId="43" applyNumberFormat="1" applyFont="1" applyBorder="1" applyAlignment="1">
      <alignment vertical="center"/>
    </xf>
    <xf numFmtId="187" fontId="12" fillId="33" borderId="10" xfId="42" applyNumberFormat="1" applyFont="1" applyFill="1" applyBorder="1" applyAlignment="1">
      <alignment horizontal="right" vertical="center"/>
    </xf>
    <xf numFmtId="187" fontId="11" fillId="0" borderId="10" xfId="42" applyNumberFormat="1" applyFont="1" applyFill="1" applyBorder="1" applyAlignment="1">
      <alignment horizontal="right" vertical="center"/>
    </xf>
    <xf numFmtId="187" fontId="12" fillId="33" borderId="10" xfId="43" applyNumberFormat="1" applyFont="1" applyFill="1" applyBorder="1" applyAlignment="1">
      <alignment vertical="center"/>
    </xf>
    <xf numFmtId="187" fontId="11" fillId="0" borderId="10" xfId="43" applyNumberFormat="1" applyFont="1" applyFill="1" applyBorder="1" applyAlignment="1">
      <alignment vertical="center"/>
    </xf>
    <xf numFmtId="0" fontId="1" fillId="0" borderId="0" xfId="0" applyFont="1" applyAlignment="1">
      <alignment horizontal="left" wrapText="1"/>
    </xf>
    <xf numFmtId="187" fontId="1" fillId="33" borderId="11" xfId="42" applyNumberFormat="1" applyFont="1" applyFill="1" applyBorder="1" applyAlignment="1">
      <alignment/>
    </xf>
    <xf numFmtId="187" fontId="1" fillId="33" borderId="10" xfId="42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187" fontId="1" fillId="0" borderId="0" xfId="42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87" fontId="0" fillId="0" borderId="10" xfId="42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87" fontId="1" fillId="0" borderId="0" xfId="42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/>
    </xf>
    <xf numFmtId="187" fontId="13" fillId="0" borderId="0" xfId="42" applyNumberFormat="1" applyFont="1" applyFill="1" applyBorder="1" applyAlignment="1">
      <alignment horizontal="left"/>
    </xf>
    <xf numFmtId="187" fontId="14" fillId="0" borderId="0" xfId="42" applyNumberFormat="1" applyFont="1" applyAlignment="1">
      <alignment horizontal="left"/>
    </xf>
    <xf numFmtId="187" fontId="13" fillId="0" borderId="10" xfId="42" applyNumberFormat="1" applyFont="1" applyBorder="1" applyAlignment="1">
      <alignment/>
    </xf>
    <xf numFmtId="187" fontId="14" fillId="33" borderId="10" xfId="42" applyNumberFormat="1" applyFont="1" applyFill="1" applyBorder="1" applyAlignment="1">
      <alignment/>
    </xf>
    <xf numFmtId="0" fontId="13" fillId="0" borderId="10" xfId="0" applyFont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187" fontId="0" fillId="33" borderId="12" xfId="42" applyNumberFormat="1" applyFont="1" applyFill="1" applyBorder="1" applyAlignment="1">
      <alignment/>
    </xf>
    <xf numFmtId="187" fontId="0" fillId="0" borderId="0" xfId="42" applyNumberFormat="1" applyFont="1" applyAlignment="1">
      <alignment/>
    </xf>
    <xf numFmtId="187" fontId="1" fillId="0" borderId="10" xfId="42" applyNumberFormat="1" applyFont="1" applyFill="1" applyBorder="1" applyAlignment="1">
      <alignment/>
    </xf>
    <xf numFmtId="0" fontId="1" fillId="0" borderId="0" xfId="0" applyFont="1" applyAlignment="1">
      <alignment/>
    </xf>
    <xf numFmtId="0" fontId="4" fillId="0" borderId="13" xfId="0" applyFont="1" applyFill="1" applyBorder="1" applyAlignment="1" quotePrefix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/>
    </xf>
    <xf numFmtId="0" fontId="4" fillId="0" borderId="0" xfId="0" applyFont="1" applyFill="1" applyAlignment="1">
      <alignment horizontal="center"/>
    </xf>
    <xf numFmtId="0" fontId="8" fillId="0" borderId="0" xfId="63">
      <alignment/>
      <protection/>
    </xf>
    <xf numFmtId="187" fontId="8" fillId="0" borderId="0" xfId="42" applyNumberFormat="1" applyFont="1" applyAlignment="1">
      <alignment horizontal="right"/>
    </xf>
    <xf numFmtId="0" fontId="8" fillId="0" borderId="10" xfId="63" applyBorder="1" applyAlignment="1">
      <alignment horizontal="center"/>
      <protection/>
    </xf>
    <xf numFmtId="187" fontId="8" fillId="0" borderId="10" xfId="42" applyNumberFormat="1" applyFont="1" applyBorder="1" applyAlignment="1">
      <alignment horizontal="center"/>
    </xf>
    <xf numFmtId="0" fontId="16" fillId="0" borderId="10" xfId="63" applyFont="1" applyBorder="1">
      <alignment/>
      <protection/>
    </xf>
    <xf numFmtId="0" fontId="0" fillId="0" borderId="15" xfId="0" applyFont="1" applyFill="1" applyBorder="1" applyAlignment="1">
      <alignment horizontal="right"/>
    </xf>
    <xf numFmtId="0" fontId="16" fillId="0" borderId="0" xfId="63" applyFont="1">
      <alignment/>
      <protection/>
    </xf>
    <xf numFmtId="187" fontId="8" fillId="0" borderId="0" xfId="42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87" fontId="18" fillId="0" borderId="10" xfId="42" applyNumberFormat="1" applyFont="1" applyBorder="1" applyAlignment="1">
      <alignment horizontal="center"/>
    </xf>
    <xf numFmtId="0" fontId="10" fillId="0" borderId="0" xfId="0" applyFont="1" applyAlignment="1">
      <alignment/>
    </xf>
    <xf numFmtId="187" fontId="10" fillId="0" borderId="10" xfId="42" applyNumberFormat="1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8" fillId="0" borderId="0" xfId="63" applyAlignment="1">
      <alignment horizontal="left"/>
      <protection/>
    </xf>
    <xf numFmtId="0" fontId="8" fillId="0" borderId="0" xfId="63" applyFill="1">
      <alignment/>
      <protection/>
    </xf>
    <xf numFmtId="0" fontId="8" fillId="0" borderId="10" xfId="63" applyFill="1" applyBorder="1">
      <alignment/>
      <protection/>
    </xf>
    <xf numFmtId="0" fontId="8" fillId="0" borderId="10" xfId="63" applyFont="1" applyFill="1" applyBorder="1">
      <alignment/>
      <protection/>
    </xf>
    <xf numFmtId="0" fontId="8" fillId="0" borderId="10" xfId="63" applyFill="1" applyBorder="1" applyAlignment="1">
      <alignment horizontal="left"/>
      <protection/>
    </xf>
    <xf numFmtId="0" fontId="8" fillId="0" borderId="10" xfId="63" applyFill="1" applyBorder="1" applyAlignment="1">
      <alignment horizontal="right"/>
      <protection/>
    </xf>
    <xf numFmtId="0" fontId="16" fillId="0" borderId="0" xfId="63" applyFont="1" applyFill="1">
      <alignment/>
      <protection/>
    </xf>
    <xf numFmtId="0" fontId="4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/>
    </xf>
    <xf numFmtId="0" fontId="0" fillId="0" borderId="16" xfId="0" applyBorder="1" applyAlignment="1">
      <alignment horizontal="right"/>
    </xf>
    <xf numFmtId="0" fontId="0" fillId="33" borderId="17" xfId="0" applyFill="1" applyBorder="1" applyAlignment="1">
      <alignment horizontal="center"/>
    </xf>
    <xf numFmtId="187" fontId="0" fillId="0" borderId="12" xfId="42" applyNumberFormat="1" applyFont="1" applyBorder="1" applyAlignment="1">
      <alignment/>
    </xf>
    <xf numFmtId="187" fontId="1" fillId="34" borderId="10" xfId="42" applyNumberFormat="1" applyFont="1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38" fontId="19" fillId="0" borderId="13" xfId="40" applyNumberFormat="1" applyFont="1" applyFill="1" applyBorder="1" applyAlignment="1">
      <alignment horizontal="right" vertical="center"/>
    </xf>
    <xf numFmtId="38" fontId="20" fillId="0" borderId="13" xfId="40" applyNumberFormat="1" applyFont="1" applyFill="1" applyBorder="1" applyAlignment="1">
      <alignment horizontal="right" vertical="center"/>
    </xf>
    <xf numFmtId="0" fontId="0" fillId="34" borderId="10" xfId="0" applyFill="1" applyBorder="1" applyAlignment="1">
      <alignment horizontal="center"/>
    </xf>
    <xf numFmtId="38" fontId="20" fillId="0" borderId="13" xfId="4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38" fontId="25" fillId="0" borderId="10" xfId="40" applyNumberFormat="1" applyFont="1" applyFill="1" applyBorder="1" applyAlignment="1">
      <alignment vertical="center" wrapText="1"/>
    </xf>
    <xf numFmtId="38" fontId="25" fillId="0" borderId="10" xfId="40" applyNumberFormat="1" applyFont="1" applyFill="1" applyBorder="1" applyAlignment="1">
      <alignment horizontal="center" vertical="center"/>
    </xf>
    <xf numFmtId="38" fontId="25" fillId="0" borderId="10" xfId="40" applyNumberFormat="1" applyFont="1" applyFill="1" applyBorder="1" applyAlignment="1">
      <alignment horizontal="left" vertical="center" wrapText="1"/>
    </xf>
    <xf numFmtId="38" fontId="25" fillId="0" borderId="10" xfId="40" applyNumberFormat="1" applyFont="1" applyFill="1" applyBorder="1" applyAlignment="1">
      <alignment vertical="center"/>
    </xf>
    <xf numFmtId="38" fontId="26" fillId="0" borderId="10" xfId="40" applyNumberFormat="1" applyFont="1" applyFill="1" applyBorder="1" applyAlignment="1">
      <alignment horizontal="center" vertical="center"/>
    </xf>
    <xf numFmtId="38" fontId="22" fillId="0" borderId="0" xfId="40" applyNumberFormat="1" applyFont="1" applyFill="1" applyAlignment="1">
      <alignment/>
    </xf>
    <xf numFmtId="38" fontId="22" fillId="0" borderId="0" xfId="40" applyNumberFormat="1" applyFont="1" applyFill="1" applyAlignment="1">
      <alignment horizontal="center"/>
    </xf>
    <xf numFmtId="38" fontId="22" fillId="0" borderId="0" xfId="40" applyNumberFormat="1" applyFont="1" applyFill="1" applyAlignment="1">
      <alignment horizontal="right"/>
    </xf>
    <xf numFmtId="38" fontId="23" fillId="0" borderId="0" xfId="40" applyNumberFormat="1" applyFont="1" applyFill="1" applyAlignment="1">
      <alignment horizontal="center"/>
    </xf>
    <xf numFmtId="38" fontId="23" fillId="0" borderId="0" xfId="40" applyNumberFormat="1" applyFont="1" applyFill="1" applyAlignment="1">
      <alignment/>
    </xf>
    <xf numFmtId="38" fontId="24" fillId="0" borderId="10" xfId="40" applyNumberFormat="1" applyFont="1" applyFill="1" applyBorder="1" applyAlignment="1">
      <alignment horizontal="center"/>
    </xf>
    <xf numFmtId="38" fontId="24" fillId="0" borderId="10" xfId="40" applyNumberFormat="1" applyFont="1" applyFill="1" applyBorder="1" applyAlignment="1">
      <alignment horizontal="center" vertical="center" wrapText="1"/>
    </xf>
    <xf numFmtId="38" fontId="22" fillId="0" borderId="10" xfId="40" applyNumberFormat="1" applyFont="1" applyFill="1" applyBorder="1" applyAlignment="1">
      <alignment/>
    </xf>
    <xf numFmtId="38" fontId="22" fillId="0" borderId="10" xfId="40" applyNumberFormat="1" applyFont="1" applyFill="1" applyBorder="1" applyAlignment="1">
      <alignment horizontal="center"/>
    </xf>
    <xf numFmtId="9" fontId="22" fillId="0" borderId="0" xfId="71" applyFont="1" applyFill="1" applyAlignment="1">
      <alignment horizontal="right"/>
    </xf>
    <xf numFmtId="9" fontId="24" fillId="0" borderId="10" xfId="71" applyFont="1" applyFill="1" applyBorder="1" applyAlignment="1">
      <alignment horizontal="center"/>
    </xf>
    <xf numFmtId="9" fontId="24" fillId="0" borderId="10" xfId="71" applyFont="1" applyFill="1" applyBorder="1" applyAlignment="1">
      <alignment horizontal="center" vertical="center" wrapText="1"/>
    </xf>
    <xf numFmtId="9" fontId="25" fillId="0" borderId="10" xfId="71" applyFont="1" applyFill="1" applyBorder="1" applyAlignment="1">
      <alignment vertical="center"/>
    </xf>
    <xf numFmtId="9" fontId="23" fillId="0" borderId="0" xfId="71" applyFont="1" applyFill="1" applyAlignment="1">
      <alignment/>
    </xf>
    <xf numFmtId="38" fontId="23" fillId="0" borderId="10" xfId="40" applyNumberFormat="1" applyFont="1" applyFill="1" applyBorder="1" applyAlignment="1">
      <alignment/>
    </xf>
    <xf numFmtId="0" fontId="28" fillId="0" borderId="0" xfId="62" applyFill="1">
      <alignment/>
      <protection/>
    </xf>
    <xf numFmtId="0" fontId="28" fillId="0" borderId="10" xfId="62" applyFill="1" applyBorder="1">
      <alignment/>
      <protection/>
    </xf>
    <xf numFmtId="0" fontId="29" fillId="0" borderId="10" xfId="62" applyFont="1" applyFill="1" applyBorder="1" applyAlignment="1">
      <alignment horizontal="center" vertical="top" wrapText="1"/>
      <protection/>
    </xf>
    <xf numFmtId="0" fontId="7" fillId="0" borderId="10" xfId="62" applyFont="1" applyFill="1" applyBorder="1" applyAlignment="1">
      <alignment horizontal="center" vertical="top" wrapText="1"/>
      <protection/>
    </xf>
    <xf numFmtId="0" fontId="7" fillId="0" borderId="10" xfId="62" applyFont="1" applyFill="1" applyBorder="1" applyAlignment="1">
      <alignment horizontal="left" vertical="top" wrapText="1"/>
      <protection/>
    </xf>
    <xf numFmtId="0" fontId="28" fillId="0" borderId="0" xfId="62" applyFill="1" applyBorder="1">
      <alignment/>
      <protection/>
    </xf>
    <xf numFmtId="0" fontId="30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9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187" fontId="8" fillId="0" borderId="10" xfId="42" applyNumberFormat="1" applyFont="1" applyBorder="1" applyAlignment="1">
      <alignment horizontal="center" wrapText="1"/>
    </xf>
    <xf numFmtId="0" fontId="8" fillId="0" borderId="0" xfId="63" applyFont="1" applyAlignment="1">
      <alignment horizontal="center"/>
      <protection/>
    </xf>
    <xf numFmtId="0" fontId="8" fillId="0" borderId="10" xfId="63" applyFont="1" applyBorder="1" applyAlignment="1">
      <alignment horizont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9" fillId="0" borderId="10" xfId="62" applyFont="1" applyFill="1" applyBorder="1" applyAlignment="1">
      <alignment horizontal="center" vertical="center" wrapText="1"/>
      <protection/>
    </xf>
    <xf numFmtId="0" fontId="28" fillId="0" borderId="10" xfId="62" applyFill="1" applyBorder="1" applyAlignment="1">
      <alignment horizontal="center" vertical="center"/>
      <protection/>
    </xf>
    <xf numFmtId="0" fontId="28" fillId="0" borderId="0" xfId="62" applyFill="1" applyAlignment="1">
      <alignment horizontal="center" vertical="center"/>
      <protection/>
    </xf>
    <xf numFmtId="38" fontId="19" fillId="0" borderId="15" xfId="40" applyNumberFormat="1" applyFont="1" applyFill="1" applyBorder="1" applyAlignment="1">
      <alignment horizontal="right" vertical="center"/>
    </xf>
    <xf numFmtId="38" fontId="19" fillId="0" borderId="14" xfId="40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quotePrefix="1">
      <alignment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 quotePrefix="1">
      <alignment vertical="center"/>
    </xf>
    <xf numFmtId="0" fontId="4" fillId="0" borderId="13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20" fillId="0" borderId="13" xfId="0" applyFont="1" applyFill="1" applyBorder="1" applyAlignment="1">
      <alignment horizontal="left" vertical="center"/>
    </xf>
    <xf numFmtId="38" fontId="6" fillId="0" borderId="13" xfId="4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8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35" borderId="17" xfId="0" applyFill="1" applyBorder="1" applyAlignment="1">
      <alignment horizontal="center"/>
    </xf>
    <xf numFmtId="187" fontId="1" fillId="35" borderId="10" xfId="42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49" fontId="10" fillId="0" borderId="10" xfId="42" applyNumberFormat="1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87" fontId="18" fillId="0" borderId="22" xfId="42" applyNumberFormat="1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38" fontId="20" fillId="0" borderId="15" xfId="40" applyNumberFormat="1" applyFont="1" applyFill="1" applyBorder="1" applyAlignment="1">
      <alignment horizontal="right" vertical="center"/>
    </xf>
    <xf numFmtId="38" fontId="20" fillId="0" borderId="14" xfId="4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/>
    </xf>
    <xf numFmtId="0" fontId="8" fillId="0" borderId="0" xfId="63" applyFont="1" applyAlignment="1">
      <alignment horizontal="left"/>
      <protection/>
    </xf>
    <xf numFmtId="38" fontId="22" fillId="0" borderId="0" xfId="40" applyNumberFormat="1" applyFont="1" applyFill="1" applyAlignment="1">
      <alignment horizontal="left"/>
    </xf>
    <xf numFmtId="0" fontId="28" fillId="0" borderId="0" xfId="62" applyFill="1" applyAlignment="1">
      <alignment horizontal="right"/>
      <protection/>
    </xf>
    <xf numFmtId="0" fontId="28" fillId="0" borderId="0" xfId="62" applyFill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187" fontId="25" fillId="0" borderId="0" xfId="44" applyNumberFormat="1" applyFont="1" applyFill="1" applyAlignment="1">
      <alignment/>
    </xf>
    <xf numFmtId="187" fontId="25" fillId="0" borderId="0" xfId="44" applyNumberFormat="1" applyFont="1" applyFill="1" applyAlignment="1">
      <alignment horizontal="center"/>
    </xf>
    <xf numFmtId="0" fontId="31" fillId="0" borderId="0" xfId="0" applyFont="1" applyFill="1" applyAlignment="1">
      <alignment/>
    </xf>
    <xf numFmtId="187" fontId="25" fillId="0" borderId="0" xfId="44" applyNumberFormat="1" applyFont="1" applyFill="1" applyAlignment="1">
      <alignment horizontal="right"/>
    </xf>
    <xf numFmtId="0" fontId="84" fillId="0" borderId="10" xfId="0" applyFont="1" applyBorder="1" applyAlignment="1">
      <alignment horizontal="center"/>
    </xf>
    <xf numFmtId="3" fontId="84" fillId="0" borderId="10" xfId="0" applyNumberFormat="1" applyFont="1" applyBorder="1" applyAlignment="1">
      <alignment horizontal="center"/>
    </xf>
    <xf numFmtId="187" fontId="25" fillId="0" borderId="10" xfId="44" applyNumberFormat="1" applyFont="1" applyFill="1" applyBorder="1" applyAlignment="1">
      <alignment horizontal="center"/>
    </xf>
    <xf numFmtId="3" fontId="85" fillId="0" borderId="10" xfId="0" applyNumberFormat="1" applyFont="1" applyBorder="1" applyAlignment="1">
      <alignment horizontal="center" vertical="center"/>
    </xf>
    <xf numFmtId="3" fontId="85" fillId="0" borderId="10" xfId="0" applyNumberFormat="1" applyFont="1" applyBorder="1" applyAlignment="1">
      <alignment horizontal="center" vertical="center" wrapText="1"/>
    </xf>
    <xf numFmtId="187" fontId="26" fillId="0" borderId="10" xfId="44" applyNumberFormat="1" applyFont="1" applyFill="1" applyBorder="1" applyAlignment="1">
      <alignment horizontal="center" vertical="center" wrapText="1"/>
    </xf>
    <xf numFmtId="0" fontId="33" fillId="0" borderId="0" xfId="61" applyFont="1" applyFill="1">
      <alignment/>
      <protection/>
    </xf>
    <xf numFmtId="0" fontId="33" fillId="0" borderId="0" xfId="61" applyFont="1" applyFill="1" applyAlignment="1">
      <alignment horizontal="right"/>
      <protection/>
    </xf>
    <xf numFmtId="0" fontId="31" fillId="0" borderId="10" xfId="61" applyFont="1" applyFill="1" applyBorder="1" applyAlignment="1">
      <alignment horizontal="center" vertical="top" wrapText="1"/>
      <protection/>
    </xf>
    <xf numFmtId="0" fontId="31" fillId="0" borderId="10" xfId="61" applyFont="1" applyFill="1" applyBorder="1" applyAlignment="1">
      <alignment vertical="top" wrapText="1"/>
      <protection/>
    </xf>
    <xf numFmtId="0" fontId="33" fillId="0" borderId="10" xfId="61" applyFont="1" applyFill="1" applyBorder="1" applyAlignment="1">
      <alignment horizontal="center"/>
      <protection/>
    </xf>
    <xf numFmtId="0" fontId="8" fillId="0" borderId="10" xfId="63" applyBorder="1">
      <alignment/>
      <protection/>
    </xf>
    <xf numFmtId="0" fontId="8" fillId="0" borderId="10" xfId="63" applyFill="1" applyBorder="1" applyAlignment="1">
      <alignment horizontal="center"/>
      <protection/>
    </xf>
    <xf numFmtId="0" fontId="8" fillId="0" borderId="10" xfId="63" applyBorder="1" applyAlignment="1">
      <alignment horizontal="center" vertical="center"/>
      <protection/>
    </xf>
    <xf numFmtId="38" fontId="20" fillId="0" borderId="15" xfId="40" applyNumberFormat="1" applyFont="1" applyFill="1" applyBorder="1" applyAlignment="1">
      <alignment horizontal="right" vertical="center"/>
    </xf>
    <xf numFmtId="38" fontId="20" fillId="0" borderId="14" xfId="40" applyNumberFormat="1" applyFont="1" applyFill="1" applyBorder="1" applyAlignment="1">
      <alignment horizontal="right" vertical="center"/>
    </xf>
    <xf numFmtId="38" fontId="23" fillId="0" borderId="10" xfId="4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16" xfId="0" applyFill="1" applyBorder="1" applyAlignment="1">
      <alignment horizontal="right"/>
    </xf>
    <xf numFmtId="0" fontId="0" fillId="34" borderId="16" xfId="0" applyFill="1" applyBorder="1" applyAlignment="1">
      <alignment horizontal="center"/>
    </xf>
    <xf numFmtId="0" fontId="0" fillId="34" borderId="16" xfId="0" applyFill="1" applyBorder="1" applyAlignment="1">
      <alignment horizontal="left"/>
    </xf>
    <xf numFmtId="0" fontId="0" fillId="35" borderId="0" xfId="0" applyFill="1" applyAlignment="1">
      <alignment horizontal="center"/>
    </xf>
    <xf numFmtId="187" fontId="0" fillId="33" borderId="12" xfId="42" applyNumberFormat="1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35" borderId="0" xfId="0" applyFill="1" applyAlignment="1">
      <alignment/>
    </xf>
    <xf numFmtId="0" fontId="1" fillId="35" borderId="10" xfId="0" applyFont="1" applyFill="1" applyBorder="1" applyAlignment="1">
      <alignment horizontal="left"/>
    </xf>
    <xf numFmtId="187" fontId="11" fillId="35" borderId="10" xfId="43" applyNumberFormat="1" applyFont="1" applyFill="1" applyBorder="1" applyAlignment="1">
      <alignment vertical="center"/>
    </xf>
    <xf numFmtId="187" fontId="12" fillId="35" borderId="10" xfId="42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87" fontId="0" fillId="0" borderId="10" xfId="42" applyNumberFormat="1" applyFont="1" applyBorder="1" applyAlignment="1">
      <alignment/>
    </xf>
    <xf numFmtId="187" fontId="1" fillId="35" borderId="12" xfId="42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187" fontId="0" fillId="0" borderId="0" xfId="0" applyNumberFormat="1" applyAlignment="1">
      <alignment/>
    </xf>
    <xf numFmtId="9" fontId="0" fillId="0" borderId="0" xfId="71" applyFont="1" applyAlignment="1">
      <alignment/>
    </xf>
    <xf numFmtId="187" fontId="1" fillId="0" borderId="10" xfId="42" applyNumberFormat="1" applyFont="1" applyBorder="1" applyAlignment="1">
      <alignment horizontal="right" vertical="distributed"/>
    </xf>
    <xf numFmtId="38" fontId="25" fillId="0" borderId="10" xfId="40" applyNumberFormat="1" applyFont="1" applyFill="1" applyBorder="1" applyAlignment="1">
      <alignment horizontal="right" vertical="distributed"/>
    </xf>
    <xf numFmtId="38" fontId="26" fillId="0" borderId="10" xfId="40" applyNumberFormat="1" applyFont="1" applyFill="1" applyBorder="1" applyAlignment="1">
      <alignment horizontal="right" vertical="distributed"/>
    </xf>
    <xf numFmtId="9" fontId="25" fillId="0" borderId="10" xfId="71" applyFont="1" applyFill="1" applyBorder="1" applyAlignment="1">
      <alignment horizontal="right" vertical="distributed"/>
    </xf>
    <xf numFmtId="38" fontId="23" fillId="0" borderId="10" xfId="40" applyNumberFormat="1" applyFont="1" applyFill="1" applyBorder="1" applyAlignment="1">
      <alignment horizontal="right" vertical="distributed"/>
    </xf>
    <xf numFmtId="9" fontId="23" fillId="0" borderId="10" xfId="71" applyFont="1" applyFill="1" applyBorder="1" applyAlignment="1">
      <alignment horizontal="right" vertical="distributed"/>
    </xf>
    <xf numFmtId="38" fontId="25" fillId="0" borderId="10" xfId="40" applyNumberFormat="1" applyFont="1" applyFill="1" applyBorder="1" applyAlignment="1">
      <alignment horizontal="right" vertical="distributed" wrapText="1"/>
    </xf>
    <xf numFmtId="10" fontId="25" fillId="0" borderId="10" xfId="71" applyNumberFormat="1" applyFont="1" applyFill="1" applyBorder="1" applyAlignment="1">
      <alignment horizontal="right" vertical="distributed"/>
    </xf>
    <xf numFmtId="38" fontId="20" fillId="0" borderId="13" xfId="40" applyNumberFormat="1" applyFont="1" applyFill="1" applyBorder="1" applyAlignment="1">
      <alignment horizontal="right" vertical="distributed"/>
    </xf>
    <xf numFmtId="38" fontId="20" fillId="0" borderId="13" xfId="40" applyNumberFormat="1" applyFont="1" applyFill="1" applyBorder="1" applyAlignment="1">
      <alignment horizontal="right" vertical="distributed"/>
    </xf>
    <xf numFmtId="38" fontId="19" fillId="0" borderId="13" xfId="40" applyNumberFormat="1" applyFont="1" applyFill="1" applyBorder="1" applyAlignment="1">
      <alignment horizontal="right" vertical="distributed"/>
    </xf>
    <xf numFmtId="0" fontId="19" fillId="0" borderId="10" xfId="0" applyFont="1" applyFill="1" applyBorder="1" applyAlignment="1">
      <alignment horizontal="right" vertical="distributed"/>
    </xf>
    <xf numFmtId="38" fontId="19" fillId="0" borderId="13" xfId="40" applyNumberFormat="1" applyFont="1" applyFill="1" applyBorder="1" applyAlignment="1">
      <alignment horizontal="right" vertical="distributed"/>
    </xf>
    <xf numFmtId="183" fontId="4" fillId="0" borderId="26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38" fontId="6" fillId="0" borderId="27" xfId="4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183" fontId="4" fillId="0" borderId="21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right"/>
    </xf>
    <xf numFmtId="0" fontId="20" fillId="0" borderId="29" xfId="0" applyFont="1" applyFill="1" applyBorder="1" applyAlignment="1">
      <alignment horizontal="left" vertical="center"/>
    </xf>
    <xf numFmtId="38" fontId="20" fillId="0" borderId="29" xfId="40" applyNumberFormat="1" applyFont="1" applyFill="1" applyBorder="1" applyAlignment="1">
      <alignment horizontal="right" vertical="distributed"/>
    </xf>
    <xf numFmtId="193" fontId="16" fillId="0" borderId="10" xfId="42" applyNumberFormat="1" applyFont="1" applyBorder="1" applyAlignment="1">
      <alignment/>
    </xf>
    <xf numFmtId="193" fontId="8" fillId="0" borderId="10" xfId="42" applyNumberFormat="1" applyFont="1" applyBorder="1" applyAlignment="1">
      <alignment/>
    </xf>
    <xf numFmtId="187" fontId="10" fillId="0" borderId="10" xfId="42" applyNumberFormat="1" applyFont="1" applyBorder="1" applyAlignment="1">
      <alignment horizontal="right" vertical="distributed"/>
    </xf>
    <xf numFmtId="0" fontId="5" fillId="0" borderId="14" xfId="0" applyFont="1" applyFill="1" applyBorder="1" applyAlignment="1">
      <alignment horizontal="left" vertical="center" wrapText="1"/>
    </xf>
    <xf numFmtId="0" fontId="29" fillId="0" borderId="10" xfId="62" applyFont="1" applyFill="1" applyBorder="1" applyAlignment="1">
      <alignment horizontal="center" wrapText="1"/>
      <protection/>
    </xf>
    <xf numFmtId="0" fontId="34" fillId="0" borderId="10" xfId="62" applyFont="1" applyFill="1" applyBorder="1" applyAlignment="1">
      <alignment horizontal="center" vertical="center"/>
      <protection/>
    </xf>
    <xf numFmtId="3" fontId="19" fillId="0" borderId="10" xfId="0" applyNumberFormat="1" applyFont="1" applyFill="1" applyBorder="1" applyAlignment="1">
      <alignment horizontal="right" vertical="distributed"/>
    </xf>
    <xf numFmtId="10" fontId="19" fillId="0" borderId="22" xfId="71" applyNumberFormat="1" applyFont="1" applyFill="1" applyBorder="1" applyAlignment="1">
      <alignment horizontal="right" vertical="distributed"/>
    </xf>
    <xf numFmtId="3" fontId="20" fillId="0" borderId="13" xfId="0" applyNumberFormat="1" applyFont="1" applyFill="1" applyBorder="1" applyAlignment="1">
      <alignment horizontal="right" vertical="distributed"/>
    </xf>
    <xf numFmtId="187" fontId="16" fillId="0" borderId="10" xfId="44" applyNumberFormat="1" applyFont="1" applyFill="1" applyBorder="1" applyAlignment="1">
      <alignment horizontal="center"/>
    </xf>
    <xf numFmtId="187" fontId="8" fillId="0" borderId="10" xfId="44" applyNumberFormat="1" applyFont="1" applyFill="1" applyBorder="1" applyAlignment="1">
      <alignment horizontal="center" vertical="center"/>
    </xf>
    <xf numFmtId="187" fontId="16" fillId="0" borderId="10" xfId="44" applyNumberFormat="1" applyFont="1" applyFill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194" fontId="4" fillId="0" borderId="10" xfId="42" applyNumberFormat="1" applyFont="1" applyFill="1" applyBorder="1" applyAlignment="1">
      <alignment horizontal="right" vertical="distributed"/>
    </xf>
    <xf numFmtId="194" fontId="5" fillId="0" borderId="10" xfId="42" applyNumberFormat="1" applyFont="1" applyFill="1" applyBorder="1" applyAlignment="1">
      <alignment horizontal="right" vertical="distributed"/>
    </xf>
    <xf numFmtId="0" fontId="86" fillId="0" borderId="14" xfId="0" applyFont="1" applyBorder="1" applyAlignment="1">
      <alignment horizontal="center" vertical="center"/>
    </xf>
    <xf numFmtId="10" fontId="25" fillId="0" borderId="10" xfId="71" applyNumberFormat="1" applyFont="1" applyFill="1" applyBorder="1" applyAlignment="1">
      <alignment horizontal="right" vertical="distributed"/>
    </xf>
    <xf numFmtId="3" fontId="31" fillId="0" borderId="10" xfId="0" applyNumberFormat="1" applyFont="1" applyFill="1" applyBorder="1" applyAlignment="1">
      <alignment vertical="distributed"/>
    </xf>
    <xf numFmtId="10" fontId="31" fillId="0" borderId="12" xfId="0" applyNumberFormat="1" applyFont="1" applyFill="1" applyBorder="1" applyAlignment="1">
      <alignment vertical="distributed"/>
    </xf>
    <xf numFmtId="38" fontId="25" fillId="0" borderId="10" xfId="42" applyNumberFormat="1" applyFont="1" applyFill="1" applyBorder="1" applyAlignment="1">
      <alignment horizontal="right" vertical="distributed"/>
    </xf>
    <xf numFmtId="3" fontId="31" fillId="0" borderId="11" xfId="0" applyNumberFormat="1" applyFont="1" applyFill="1" applyBorder="1" applyAlignment="1">
      <alignment vertical="distributed"/>
    </xf>
    <xf numFmtId="0" fontId="26" fillId="0" borderId="10" xfId="0" applyFont="1" applyFill="1" applyBorder="1" applyAlignment="1">
      <alignment horizontal="center" vertical="center" wrapText="1"/>
    </xf>
    <xf numFmtId="194" fontId="26" fillId="35" borderId="10" xfId="42" applyNumberFormat="1" applyFont="1" applyFill="1" applyBorder="1" applyAlignment="1">
      <alignment horizontal="right" vertical="distributed"/>
    </xf>
    <xf numFmtId="10" fontId="32" fillId="0" borderId="10" xfId="0" applyNumberFormat="1" applyFont="1" applyFill="1" applyBorder="1" applyAlignment="1">
      <alignment horizontal="right" vertical="distributed"/>
    </xf>
    <xf numFmtId="0" fontId="87" fillId="0" borderId="14" xfId="0" applyFont="1" applyBorder="1" applyAlignment="1">
      <alignment/>
    </xf>
    <xf numFmtId="3" fontId="87" fillId="0" borderId="10" xfId="0" applyNumberFormat="1" applyFont="1" applyBorder="1" applyAlignment="1">
      <alignment horizontal="right" vertical="distributed"/>
    </xf>
    <xf numFmtId="38" fontId="26" fillId="0" borderId="10" xfId="42" applyNumberFormat="1" applyFont="1" applyFill="1" applyBorder="1" applyAlignment="1">
      <alignment horizontal="right" vertical="distributed"/>
    </xf>
    <xf numFmtId="10" fontId="26" fillId="0" borderId="10" xfId="71" applyNumberFormat="1" applyFont="1" applyFill="1" applyBorder="1" applyAlignment="1">
      <alignment horizontal="right" vertical="distributed"/>
    </xf>
    <xf numFmtId="0" fontId="10" fillId="0" borderId="0" xfId="0" applyFont="1" applyBorder="1" applyAlignment="1">
      <alignment horizontal="center" vertical="center" wrapText="1"/>
    </xf>
    <xf numFmtId="187" fontId="27" fillId="0" borderId="10" xfId="42" applyNumberFormat="1" applyFont="1" applyBorder="1" applyAlignment="1">
      <alignment horizontal="center"/>
    </xf>
    <xf numFmtId="187" fontId="23" fillId="0" borderId="10" xfId="42" applyNumberFormat="1" applyFont="1" applyFill="1" applyBorder="1" applyAlignment="1">
      <alignment/>
    </xf>
    <xf numFmtId="187" fontId="0" fillId="0" borderId="11" xfId="42" applyNumberFormat="1" applyFont="1" applyBorder="1" applyAlignment="1">
      <alignment/>
    </xf>
    <xf numFmtId="0" fontId="1" fillId="33" borderId="11" xfId="0" applyFont="1" applyFill="1" applyBorder="1" applyAlignment="1">
      <alignment horizontal="left"/>
    </xf>
    <xf numFmtId="187" fontId="27" fillId="33" borderId="11" xfId="42" applyNumberFormat="1" applyFont="1" applyFill="1" applyBorder="1" applyAlignment="1">
      <alignment/>
    </xf>
    <xf numFmtId="187" fontId="27" fillId="33" borderId="10" xfId="42" applyNumberFormat="1" applyFont="1" applyFill="1" applyBorder="1" applyAlignment="1">
      <alignment/>
    </xf>
    <xf numFmtId="187" fontId="27" fillId="34" borderId="10" xfId="42" applyNumberFormat="1" applyFont="1" applyFill="1" applyBorder="1" applyAlignment="1">
      <alignment/>
    </xf>
    <xf numFmtId="187" fontId="23" fillId="0" borderId="10" xfId="42" applyNumberFormat="1" applyFont="1" applyFill="1" applyBorder="1" applyAlignment="1">
      <alignment/>
    </xf>
    <xf numFmtId="187" fontId="0" fillId="0" borderId="10" xfId="42" applyNumberFormat="1" applyFont="1" applyBorder="1" applyAlignment="1">
      <alignment/>
    </xf>
    <xf numFmtId="187" fontId="27" fillId="33" borderId="10" xfId="42" applyNumberFormat="1" applyFont="1" applyFill="1" applyBorder="1" applyAlignment="1">
      <alignment/>
    </xf>
    <xf numFmtId="0" fontId="0" fillId="35" borderId="10" xfId="0" applyFill="1" applyBorder="1" applyAlignment="1">
      <alignment horizontal="left"/>
    </xf>
    <xf numFmtId="187" fontId="1" fillId="35" borderId="10" xfId="42" applyNumberFormat="1" applyFont="1" applyFill="1" applyBorder="1" applyAlignment="1">
      <alignment/>
    </xf>
    <xf numFmtId="187" fontId="23" fillId="35" borderId="10" xfId="42" applyNumberFormat="1" applyFont="1" applyFill="1" applyBorder="1" applyAlignment="1">
      <alignment/>
    </xf>
    <xf numFmtId="187" fontId="0" fillId="35" borderId="10" xfId="42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87" fontId="2" fillId="0" borderId="1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87" fontId="35" fillId="0" borderId="10" xfId="42" applyNumberFormat="1" applyFont="1" applyFill="1" applyBorder="1" applyAlignment="1">
      <alignment/>
    </xf>
    <xf numFmtId="187" fontId="27" fillId="35" borderId="10" xfId="42" applyNumberFormat="1" applyFont="1" applyFill="1" applyBorder="1" applyAlignment="1">
      <alignment/>
    </xf>
    <xf numFmtId="187" fontId="1" fillId="35" borderId="12" xfId="42" applyNumberFormat="1" applyFont="1" applyFill="1" applyBorder="1" applyAlignment="1">
      <alignment/>
    </xf>
    <xf numFmtId="187" fontId="27" fillId="35" borderId="12" xfId="42" applyNumberFormat="1" applyFont="1" applyFill="1" applyBorder="1" applyAlignment="1">
      <alignment/>
    </xf>
    <xf numFmtId="187" fontId="1" fillId="34" borderId="12" xfId="42" applyNumberFormat="1" applyFont="1" applyFill="1" applyBorder="1" applyAlignment="1">
      <alignment/>
    </xf>
    <xf numFmtId="187" fontId="27" fillId="34" borderId="12" xfId="42" applyNumberFormat="1" applyFont="1" applyFill="1" applyBorder="1" applyAlignment="1">
      <alignment/>
    </xf>
    <xf numFmtId="187" fontId="27" fillId="0" borderId="0" xfId="42" applyNumberFormat="1" applyFont="1" applyFill="1" applyBorder="1" applyAlignment="1">
      <alignment horizontal="center"/>
    </xf>
    <xf numFmtId="187" fontId="27" fillId="0" borderId="0" xfId="42" applyNumberFormat="1" applyFont="1" applyAlignment="1">
      <alignment horizontal="left"/>
    </xf>
    <xf numFmtId="187" fontId="23" fillId="0" borderId="0" xfId="42" applyNumberFormat="1" applyFont="1" applyAlignment="1">
      <alignment/>
    </xf>
    <xf numFmtId="187" fontId="23" fillId="0" borderId="0" xfId="42" applyNumberFormat="1" applyFont="1" applyAlignment="1">
      <alignment horizontal="right"/>
    </xf>
    <xf numFmtId="187" fontId="23" fillId="0" borderId="10" xfId="42" applyNumberFormat="1" applyFont="1" applyBorder="1" applyAlignment="1">
      <alignment/>
    </xf>
    <xf numFmtId="187" fontId="27" fillId="0" borderId="0" xfId="42" applyNumberFormat="1" applyFont="1" applyFill="1" applyBorder="1" applyAlignment="1">
      <alignment horizontal="right" vertical="center"/>
    </xf>
    <xf numFmtId="187" fontId="1" fillId="0" borderId="16" xfId="42" applyNumberFormat="1" applyFont="1" applyBorder="1" applyAlignment="1">
      <alignment horizontal="center"/>
    </xf>
    <xf numFmtId="187" fontId="1" fillId="34" borderId="16" xfId="42" applyNumberFormat="1" applyFont="1" applyFill="1" applyBorder="1" applyAlignment="1">
      <alignment horizontal="center"/>
    </xf>
    <xf numFmtId="187" fontId="27" fillId="0" borderId="10" xfId="42" applyNumberFormat="1" applyFont="1" applyFill="1" applyBorder="1" applyAlignment="1">
      <alignment horizontal="center"/>
    </xf>
    <xf numFmtId="187" fontId="0" fillId="33" borderId="10" xfId="42" applyNumberFormat="1" applyFont="1" applyFill="1" applyBorder="1" applyAlignment="1">
      <alignment horizontal="center"/>
    </xf>
    <xf numFmtId="187" fontId="23" fillId="0" borderId="10" xfId="42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187" fontId="23" fillId="0" borderId="11" xfId="42" applyNumberFormat="1" applyFont="1" applyBorder="1" applyAlignment="1">
      <alignment/>
    </xf>
    <xf numFmtId="187" fontId="27" fillId="35" borderId="10" xfId="42" applyNumberFormat="1" applyFont="1" applyFill="1" applyBorder="1" applyAlignment="1">
      <alignment/>
    </xf>
    <xf numFmtId="187" fontId="27" fillId="34" borderId="10" xfId="42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187" fontId="23" fillId="0" borderId="10" xfId="42" applyNumberFormat="1" applyFont="1" applyFill="1" applyBorder="1" applyAlignment="1">
      <alignment horizontal="center"/>
    </xf>
    <xf numFmtId="187" fontId="23" fillId="34" borderId="10" xfId="42" applyNumberFormat="1" applyFont="1" applyFill="1" applyBorder="1" applyAlignment="1">
      <alignment/>
    </xf>
    <xf numFmtId="187" fontId="23" fillId="0" borderId="12" xfId="42" applyNumberFormat="1" applyFont="1" applyBorder="1" applyAlignment="1">
      <alignment horizontal="center"/>
    </xf>
    <xf numFmtId="187" fontId="11" fillId="0" borderId="10" xfId="42" applyNumberFormat="1" applyFont="1" applyBorder="1" applyAlignment="1">
      <alignment horizontal="right" vertical="center"/>
    </xf>
    <xf numFmtId="187" fontId="25" fillId="0" borderId="10" xfId="42" applyNumberFormat="1" applyFont="1" applyBorder="1" applyAlignment="1">
      <alignment horizontal="right" vertical="center"/>
    </xf>
    <xf numFmtId="187" fontId="26" fillId="33" borderId="10" xfId="42" applyNumberFormat="1" applyFont="1" applyFill="1" applyBorder="1" applyAlignment="1">
      <alignment horizontal="right" vertical="center"/>
    </xf>
    <xf numFmtId="187" fontId="25" fillId="0" borderId="10" xfId="42" applyNumberFormat="1" applyFont="1" applyFill="1" applyBorder="1" applyAlignment="1">
      <alignment horizontal="right" vertical="center"/>
    </xf>
    <xf numFmtId="187" fontId="27" fillId="34" borderId="10" xfId="42" applyNumberFormat="1" applyFont="1" applyFill="1" applyBorder="1" applyAlignment="1">
      <alignment horizontal="center"/>
    </xf>
    <xf numFmtId="187" fontId="23" fillId="33" borderId="12" xfId="42" applyNumberFormat="1" applyFont="1" applyFill="1" applyBorder="1" applyAlignment="1">
      <alignment/>
    </xf>
    <xf numFmtId="187" fontId="23" fillId="0" borderId="0" xfId="42" applyNumberFormat="1" applyFont="1" applyFill="1" applyBorder="1" applyAlignment="1">
      <alignment horizontal="left"/>
    </xf>
    <xf numFmtId="187" fontId="27" fillId="0" borderId="10" xfId="42" applyNumberFormat="1" applyFont="1" applyFill="1" applyBorder="1" applyAlignment="1">
      <alignment/>
    </xf>
    <xf numFmtId="187" fontId="23" fillId="34" borderId="10" xfId="42" applyNumberFormat="1" applyFont="1" applyFill="1" applyBorder="1" applyAlignment="1">
      <alignment/>
    </xf>
    <xf numFmtId="187" fontId="35" fillId="0" borderId="0" xfId="42" applyNumberFormat="1" applyFont="1" applyAlignment="1">
      <alignment/>
    </xf>
    <xf numFmtId="187" fontId="23" fillId="0" borderId="0" xfId="42" applyNumberFormat="1" applyFont="1" applyAlignment="1">
      <alignment/>
    </xf>
    <xf numFmtId="187" fontId="23" fillId="0" borderId="12" xfId="42" applyNumberFormat="1" applyFont="1" applyFill="1" applyBorder="1" applyAlignment="1">
      <alignment/>
    </xf>
    <xf numFmtId="0" fontId="1" fillId="33" borderId="16" xfId="0" applyFont="1" applyFill="1" applyBorder="1" applyAlignment="1">
      <alignment vertical="center"/>
    </xf>
    <xf numFmtId="187" fontId="1" fillId="0" borderId="12" xfId="42" applyNumberFormat="1" applyFont="1" applyBorder="1" applyAlignment="1">
      <alignment horizontal="center"/>
    </xf>
    <xf numFmtId="187" fontId="23" fillId="0" borderId="10" xfId="42" applyNumberFormat="1" applyFont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187" fontId="0" fillId="33" borderId="30" xfId="42" applyNumberFormat="1" applyFont="1" applyFill="1" applyBorder="1" applyAlignment="1">
      <alignment/>
    </xf>
    <xf numFmtId="187" fontId="23" fillId="33" borderId="30" xfId="42" applyNumberFormat="1" applyFont="1" applyFill="1" applyBorder="1" applyAlignment="1">
      <alignment/>
    </xf>
    <xf numFmtId="187" fontId="23" fillId="0" borderId="10" xfId="42" applyNumberFormat="1" applyFont="1" applyBorder="1" applyAlignment="1">
      <alignment horizontal="center"/>
    </xf>
    <xf numFmtId="0" fontId="0" fillId="35" borderId="16" xfId="0" applyFill="1" applyBorder="1" applyAlignment="1">
      <alignment horizontal="right"/>
    </xf>
    <xf numFmtId="187" fontId="26" fillId="35" borderId="10" xfId="42" applyNumberFormat="1" applyFont="1" applyFill="1" applyBorder="1" applyAlignment="1">
      <alignment horizontal="right" vertical="center"/>
    </xf>
    <xf numFmtId="3" fontId="23" fillId="0" borderId="14" xfId="0" applyNumberFormat="1" applyFont="1" applyBorder="1" applyAlignment="1">
      <alignment horizontal="center" vertical="center"/>
    </xf>
    <xf numFmtId="187" fontId="23" fillId="35" borderId="12" xfId="42" applyNumberFormat="1" applyFont="1" applyFill="1" applyBorder="1" applyAlignment="1">
      <alignment horizontal="center"/>
    </xf>
    <xf numFmtId="187" fontId="27" fillId="35" borderId="12" xfId="42" applyNumberFormat="1" applyFont="1" applyFill="1" applyBorder="1" applyAlignment="1">
      <alignment horizontal="center"/>
    </xf>
    <xf numFmtId="187" fontId="27" fillId="34" borderId="12" xfId="42" applyNumberFormat="1" applyFont="1" applyFill="1" applyBorder="1" applyAlignment="1">
      <alignment horizontal="center"/>
    </xf>
    <xf numFmtId="187" fontId="0" fillId="35" borderId="12" xfId="42" applyNumberFormat="1" applyFont="1" applyFill="1" applyBorder="1" applyAlignment="1">
      <alignment/>
    </xf>
    <xf numFmtId="187" fontId="23" fillId="35" borderId="12" xfId="42" applyNumberFormat="1" applyFont="1" applyFill="1" applyBorder="1" applyAlignment="1">
      <alignment/>
    </xf>
    <xf numFmtId="187" fontId="27" fillId="0" borderId="0" xfId="42" applyNumberFormat="1" applyFont="1" applyAlignment="1">
      <alignment/>
    </xf>
    <xf numFmtId="10" fontId="25" fillId="0" borderId="10" xfId="71" applyNumberFormat="1" applyFont="1" applyFill="1" applyBorder="1" applyAlignment="1">
      <alignment vertical="center"/>
    </xf>
    <xf numFmtId="0" fontId="8" fillId="0" borderId="10" xfId="63" applyFill="1" applyBorder="1" applyAlignment="1">
      <alignment horizontal="left" vertical="center"/>
      <protection/>
    </xf>
    <xf numFmtId="3" fontId="86" fillId="0" borderId="10" xfId="0" applyNumberFormat="1" applyFont="1" applyBorder="1" applyAlignment="1">
      <alignment horizontal="right" vertical="distributed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3" fontId="0" fillId="0" borderId="0" xfId="42" applyNumberFormat="1" applyFont="1" applyAlignment="1">
      <alignment/>
    </xf>
    <xf numFmtId="3" fontId="0" fillId="0" borderId="10" xfId="42" applyNumberFormat="1" applyFont="1" applyBorder="1" applyAlignment="1">
      <alignment horizontal="center"/>
    </xf>
    <xf numFmtId="3" fontId="1" fillId="0" borderId="10" xfId="42" applyNumberFormat="1" applyFont="1" applyBorder="1" applyAlignment="1">
      <alignment horizontal="right" vertical="distributed"/>
    </xf>
    <xf numFmtId="3" fontId="0" fillId="0" borderId="10" xfId="42" applyNumberFormat="1" applyFont="1" applyBorder="1" applyAlignment="1">
      <alignment horizontal="right" vertical="distributed"/>
    </xf>
    <xf numFmtId="3" fontId="0" fillId="0" borderId="10" xfId="42" applyNumberFormat="1" applyFont="1" applyBorder="1" applyAlignment="1">
      <alignment horizontal="right" vertical="distributed"/>
    </xf>
    <xf numFmtId="3" fontId="0" fillId="35" borderId="10" xfId="42" applyNumberFormat="1" applyFont="1" applyFill="1" applyBorder="1" applyAlignment="1">
      <alignment horizontal="right" vertical="distributed"/>
    </xf>
    <xf numFmtId="3" fontId="1" fillId="35" borderId="10" xfId="42" applyNumberFormat="1" applyFont="1" applyFill="1" applyBorder="1" applyAlignment="1">
      <alignment horizontal="right" vertical="distributed"/>
    </xf>
    <xf numFmtId="10" fontId="86" fillId="0" borderId="12" xfId="0" applyNumberFormat="1" applyFont="1" applyBorder="1" applyAlignment="1">
      <alignment vertical="distributed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38" fontId="24" fillId="0" borderId="10" xfId="40" applyNumberFormat="1" applyFont="1" applyFill="1" applyBorder="1" applyAlignment="1">
      <alignment horizontal="center"/>
    </xf>
    <xf numFmtId="0" fontId="5" fillId="0" borderId="13" xfId="0" applyFont="1" applyFill="1" applyBorder="1" applyAlignment="1" quotePrefix="1">
      <alignment horizontal="left" vertical="center"/>
    </xf>
    <xf numFmtId="0" fontId="5" fillId="0" borderId="14" xfId="0" applyFont="1" applyFill="1" applyBorder="1" applyAlignment="1" quotePrefix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187" fontId="23" fillId="0" borderId="11" xfId="42" applyNumberFormat="1" applyFont="1" applyFill="1" applyBorder="1" applyAlignment="1">
      <alignment/>
    </xf>
    <xf numFmtId="0" fontId="0" fillId="34" borderId="18" xfId="0" applyFont="1" applyFill="1" applyBorder="1" applyAlignment="1">
      <alignment horizontal="left"/>
    </xf>
    <xf numFmtId="187" fontId="23" fillId="35" borderId="10" xfId="42" applyNumberFormat="1" applyFont="1" applyFill="1" applyBorder="1" applyAlignment="1">
      <alignment/>
    </xf>
    <xf numFmtId="0" fontId="0" fillId="35" borderId="16" xfId="0" applyFill="1" applyBorder="1" applyAlignment="1">
      <alignment horizontal="center"/>
    </xf>
    <xf numFmtId="3" fontId="31" fillId="0" borderId="10" xfId="0" applyNumberFormat="1" applyFont="1" applyBorder="1" applyAlignment="1">
      <alignment/>
    </xf>
    <xf numFmtId="187" fontId="27" fillId="0" borderId="12" xfId="42" applyNumberFormat="1" applyFont="1" applyBorder="1" applyAlignment="1">
      <alignment horizontal="center"/>
    </xf>
    <xf numFmtId="187" fontId="0" fillId="0" borderId="10" xfId="42" applyNumberFormat="1" applyFont="1" applyFill="1" applyBorder="1" applyAlignment="1">
      <alignment horizontal="right" vertical="center"/>
    </xf>
    <xf numFmtId="187" fontId="23" fillId="0" borderId="10" xfId="42" applyNumberFormat="1" applyFont="1" applyFill="1" applyBorder="1" applyAlignment="1">
      <alignment horizontal="right" vertical="center"/>
    </xf>
    <xf numFmtId="187" fontId="0" fillId="0" borderId="12" xfId="42" applyNumberFormat="1" applyFont="1" applyFill="1" applyBorder="1" applyAlignment="1">
      <alignment horizontal="right" vertical="center"/>
    </xf>
    <xf numFmtId="187" fontId="23" fillId="0" borderId="12" xfId="42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87" fontId="1" fillId="0" borderId="10" xfId="42" applyNumberFormat="1" applyFont="1" applyFill="1" applyBorder="1" applyAlignment="1">
      <alignment horizontal="right" vertical="center"/>
    </xf>
    <xf numFmtId="187" fontId="27" fillId="0" borderId="10" xfId="42" applyNumberFormat="1" applyFont="1" applyFill="1" applyBorder="1" applyAlignment="1">
      <alignment horizontal="right" vertical="center"/>
    </xf>
    <xf numFmtId="0" fontId="1" fillId="35" borderId="12" xfId="0" applyFont="1" applyFill="1" applyBorder="1" applyAlignment="1">
      <alignment horizontal="left"/>
    </xf>
    <xf numFmtId="187" fontId="1" fillId="35" borderId="12" xfId="42" applyNumberFormat="1" applyFont="1" applyFill="1" applyBorder="1" applyAlignment="1">
      <alignment horizontal="right" vertical="center"/>
    </xf>
    <xf numFmtId="0" fontId="0" fillId="35" borderId="12" xfId="0" applyFill="1" applyBorder="1" applyAlignment="1">
      <alignment horizontal="center"/>
    </xf>
    <xf numFmtId="0" fontId="0" fillId="35" borderId="12" xfId="0" applyFill="1" applyBorder="1" applyAlignment="1">
      <alignment/>
    </xf>
    <xf numFmtId="187" fontId="27" fillId="35" borderId="12" xfId="42" applyNumberFormat="1" applyFont="1" applyFill="1" applyBorder="1" applyAlignment="1">
      <alignment horizontal="right" vertical="center"/>
    </xf>
    <xf numFmtId="187" fontId="1" fillId="34" borderId="10" xfId="42" applyNumberFormat="1" applyFont="1" applyFill="1" applyBorder="1" applyAlignment="1">
      <alignment horizontal="center"/>
    </xf>
    <xf numFmtId="187" fontId="27" fillId="34" borderId="10" xfId="42" applyNumberFormat="1" applyFont="1" applyFill="1" applyBorder="1" applyAlignment="1">
      <alignment horizontal="center"/>
    </xf>
    <xf numFmtId="187" fontId="0" fillId="35" borderId="11" xfId="42" applyNumberFormat="1" applyFont="1" applyFill="1" applyBorder="1" applyAlignment="1">
      <alignment/>
    </xf>
    <xf numFmtId="187" fontId="23" fillId="35" borderId="11" xfId="42" applyNumberFormat="1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187" fontId="0" fillId="34" borderId="10" xfId="42" applyNumberFormat="1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187" fontId="27" fillId="34" borderId="10" xfId="42" applyNumberFormat="1" applyFont="1" applyFill="1" applyBorder="1" applyAlignment="1">
      <alignment vertical="center"/>
    </xf>
    <xf numFmtId="187" fontId="25" fillId="35" borderId="10" xfId="42" applyNumberFormat="1" applyFont="1" applyFill="1" applyBorder="1" applyAlignment="1">
      <alignment horizontal="right" vertical="center"/>
    </xf>
    <xf numFmtId="187" fontId="23" fillId="34" borderId="12" xfId="42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187" fontId="23" fillId="34" borderId="10" xfId="42" applyNumberFormat="1" applyFont="1" applyFill="1" applyBorder="1" applyAlignment="1">
      <alignment horizontal="center"/>
    </xf>
    <xf numFmtId="187" fontId="12" fillId="34" borderId="10" xfId="43" applyNumberFormat="1" applyFont="1" applyFill="1" applyBorder="1" applyAlignment="1">
      <alignment vertical="center"/>
    </xf>
    <xf numFmtId="187" fontId="0" fillId="0" borderId="16" xfId="42" applyNumberFormat="1" applyFont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187" fontId="23" fillId="34" borderId="10" xfId="42" applyNumberFormat="1" applyFont="1" applyFill="1" applyBorder="1" applyAlignment="1">
      <alignment horizontal="center" vertical="center"/>
    </xf>
    <xf numFmtId="187" fontId="23" fillId="33" borderId="12" xfId="42" applyNumberFormat="1" applyFont="1" applyFill="1" applyBorder="1" applyAlignment="1">
      <alignment/>
    </xf>
    <xf numFmtId="187" fontId="0" fillId="0" borderId="0" xfId="42" applyNumberFormat="1" applyFont="1" applyBorder="1" applyAlignment="1">
      <alignment horizontal="center"/>
    </xf>
    <xf numFmtId="187" fontId="1" fillId="0" borderId="0" xfId="42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38" fillId="0" borderId="0" xfId="61" applyFont="1" applyAlignment="1">
      <alignment horizontal="center"/>
      <protection/>
    </xf>
    <xf numFmtId="187" fontId="1" fillId="0" borderId="0" xfId="42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88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83" fontId="6" fillId="0" borderId="13" xfId="0" applyNumberFormat="1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3" fontId="29" fillId="0" borderId="13" xfId="0" applyNumberFormat="1" applyFont="1" applyFill="1" applyBorder="1" applyAlignment="1">
      <alignment horizontal="right" vertical="center"/>
    </xf>
    <xf numFmtId="3" fontId="30" fillId="0" borderId="13" xfId="0" applyNumberFormat="1" applyFont="1" applyFill="1" applyBorder="1" applyAlignment="1">
      <alignment horizontal="right" vertical="center"/>
    </xf>
    <xf numFmtId="3" fontId="30" fillId="0" borderId="10" xfId="0" applyNumberFormat="1" applyFont="1" applyFill="1" applyBorder="1" applyAlignment="1">
      <alignment horizontal="right" vertical="center"/>
    </xf>
    <xf numFmtId="185" fontId="6" fillId="0" borderId="1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185" fontId="6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185" fontId="7" fillId="0" borderId="1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3" fontId="29" fillId="0" borderId="13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185" fontId="7" fillId="0" borderId="13" xfId="0" applyNumberFormat="1" applyFont="1" applyFill="1" applyBorder="1" applyAlignment="1">
      <alignment vertical="center"/>
    </xf>
    <xf numFmtId="3" fontId="89" fillId="35" borderId="10" xfId="42" applyNumberFormat="1" applyFont="1" applyFill="1" applyBorder="1" applyAlignment="1">
      <alignment horizontal="right" vertical="distributed"/>
    </xf>
    <xf numFmtId="49" fontId="0" fillId="0" borderId="10" xfId="0" applyNumberFormat="1" applyBorder="1" applyAlignment="1">
      <alignment/>
    </xf>
    <xf numFmtId="187" fontId="27" fillId="34" borderId="10" xfId="42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horizontal="center" vertical="center"/>
    </xf>
    <xf numFmtId="187" fontId="27" fillId="34" borderId="10" xfId="42" applyNumberFormat="1" applyFont="1" applyFill="1" applyBorder="1" applyAlignment="1">
      <alignment horizontal="center" vertical="center"/>
    </xf>
    <xf numFmtId="187" fontId="12" fillId="34" borderId="10" xfId="42" applyNumberFormat="1" applyFont="1" applyFill="1" applyBorder="1" applyAlignment="1">
      <alignment horizontal="right" vertical="center"/>
    </xf>
    <xf numFmtId="187" fontId="26" fillId="34" borderId="10" xfId="42" applyNumberFormat="1" applyFont="1" applyFill="1" applyBorder="1" applyAlignment="1">
      <alignment horizontal="right" vertical="center"/>
    </xf>
    <xf numFmtId="183" fontId="7" fillId="0" borderId="16" xfId="0" applyNumberFormat="1" applyFont="1" applyFill="1" applyBorder="1" applyAlignment="1">
      <alignment horizontal="center" vertical="center" wrapText="1"/>
    </xf>
    <xf numFmtId="183" fontId="7" fillId="0" borderId="31" xfId="0" applyNumberFormat="1" applyFont="1" applyFill="1" applyBorder="1" applyAlignment="1">
      <alignment horizontal="center" vertical="center" wrapText="1"/>
    </xf>
    <xf numFmtId="183" fontId="7" fillId="0" borderId="23" xfId="0" applyNumberFormat="1" applyFont="1" applyFill="1" applyBorder="1" applyAlignment="1">
      <alignment horizontal="center" vertical="center" wrapText="1"/>
    </xf>
    <xf numFmtId="38" fontId="29" fillId="0" borderId="14" xfId="42" applyNumberFormat="1" applyFont="1" applyFill="1" applyBorder="1" applyAlignment="1">
      <alignment vertical="center"/>
    </xf>
    <xf numFmtId="3" fontId="37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36" fillId="0" borderId="10" xfId="0" applyFont="1" applyBorder="1" applyAlignment="1">
      <alignment horizontal="center"/>
    </xf>
    <xf numFmtId="187" fontId="36" fillId="0" borderId="10" xfId="42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187" fontId="27" fillId="0" borderId="10" xfId="42" applyNumberFormat="1" applyFont="1" applyBorder="1" applyAlignment="1">
      <alignment horizontal="center" wrapText="1"/>
    </xf>
    <xf numFmtId="3" fontId="36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 wrapText="1"/>
    </xf>
    <xf numFmtId="187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/>
    </xf>
    <xf numFmtId="3" fontId="37" fillId="0" borderId="13" xfId="0" applyNumberFormat="1" applyFont="1" applyBorder="1" applyAlignment="1">
      <alignment horizontal="right"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right"/>
    </xf>
    <xf numFmtId="3" fontId="37" fillId="34" borderId="13" xfId="0" applyNumberFormat="1" applyFont="1" applyFill="1" applyBorder="1" applyAlignment="1">
      <alignment horizontal="right"/>
    </xf>
    <xf numFmtId="187" fontId="23" fillId="34" borderId="10" xfId="0" applyNumberFormat="1" applyFont="1" applyFill="1" applyBorder="1" applyAlignment="1">
      <alignment/>
    </xf>
    <xf numFmtId="3" fontId="23" fillId="34" borderId="10" xfId="0" applyNumberFormat="1" applyFont="1" applyFill="1" applyBorder="1" applyAlignment="1">
      <alignment/>
    </xf>
    <xf numFmtId="3" fontId="23" fillId="34" borderId="10" xfId="0" applyNumberFormat="1" applyFont="1" applyFill="1" applyBorder="1" applyAlignment="1">
      <alignment horizontal="right"/>
    </xf>
    <xf numFmtId="3" fontId="23" fillId="34" borderId="10" xfId="0" applyNumberFormat="1" applyFont="1" applyFill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3" fillId="34" borderId="10" xfId="0" applyFont="1" applyFill="1" applyBorder="1" applyAlignment="1">
      <alignment/>
    </xf>
    <xf numFmtId="187" fontId="23" fillId="0" borderId="10" xfId="0" applyNumberFormat="1" applyFont="1" applyBorder="1" applyAlignment="1">
      <alignment/>
    </xf>
    <xf numFmtId="3" fontId="23" fillId="0" borderId="12" xfId="0" applyNumberFormat="1" applyFont="1" applyBorder="1" applyAlignment="1">
      <alignment vertical="center"/>
    </xf>
    <xf numFmtId="3" fontId="23" fillId="0" borderId="12" xfId="0" applyNumberFormat="1" applyFont="1" applyBorder="1" applyAlignment="1">
      <alignment horizontal="right" vertical="center"/>
    </xf>
    <xf numFmtId="3" fontId="23" fillId="0" borderId="30" xfId="0" applyNumberFormat="1" applyFont="1" applyBorder="1" applyAlignment="1">
      <alignment vertical="center"/>
    </xf>
    <xf numFmtId="3" fontId="23" fillId="0" borderId="30" xfId="0" applyNumberFormat="1" applyFont="1" applyBorder="1" applyAlignment="1">
      <alignment horizontal="right" vertical="center"/>
    </xf>
    <xf numFmtId="3" fontId="37" fillId="0" borderId="11" xfId="0" applyNumberFormat="1" applyFont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23" fillId="0" borderId="11" xfId="0" applyNumberFormat="1" applyFont="1" applyBorder="1" applyAlignment="1">
      <alignment horizontal="right" vertical="center"/>
    </xf>
    <xf numFmtId="3" fontId="27" fillId="33" borderId="10" xfId="42" applyNumberFormat="1" applyFont="1" applyFill="1" applyBorder="1" applyAlignment="1">
      <alignment horizontal="right"/>
    </xf>
    <xf numFmtId="0" fontId="23" fillId="34" borderId="10" xfId="0" applyFont="1" applyFill="1" applyBorder="1" applyAlignment="1">
      <alignment horizontal="right" vertical="center"/>
    </xf>
    <xf numFmtId="187" fontId="27" fillId="33" borderId="13" xfId="42" applyNumberFormat="1" applyFont="1" applyFill="1" applyBorder="1" applyAlignment="1">
      <alignment/>
    </xf>
    <xf numFmtId="3" fontId="37" fillId="35" borderId="13" xfId="0" applyNumberFormat="1" applyFont="1" applyFill="1" applyBorder="1" applyAlignment="1">
      <alignment horizontal="right"/>
    </xf>
    <xf numFmtId="0" fontId="23" fillId="35" borderId="10" xfId="0" applyFont="1" applyFill="1" applyBorder="1" applyAlignment="1">
      <alignment/>
    </xf>
    <xf numFmtId="3" fontId="23" fillId="35" borderId="10" xfId="0" applyNumberFormat="1" applyFont="1" applyFill="1" applyBorder="1" applyAlignment="1">
      <alignment/>
    </xf>
    <xf numFmtId="3" fontId="23" fillId="35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 horizontal="left"/>
    </xf>
    <xf numFmtId="187" fontId="1" fillId="34" borderId="10" xfId="42" applyNumberFormat="1" applyFont="1" applyFill="1" applyBorder="1" applyAlignment="1">
      <alignment horizontal="center"/>
    </xf>
    <xf numFmtId="3" fontId="36" fillId="34" borderId="13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left"/>
    </xf>
    <xf numFmtId="3" fontId="39" fillId="0" borderId="13" xfId="61" applyNumberFormat="1" applyFont="1" applyBorder="1" applyAlignment="1">
      <alignment horizontal="right"/>
      <protection/>
    </xf>
    <xf numFmtId="0" fontId="22" fillId="0" borderId="10" xfId="61" applyFont="1" applyBorder="1">
      <alignment/>
      <protection/>
    </xf>
    <xf numFmtId="3" fontId="22" fillId="0" borderId="10" xfId="61" applyNumberFormat="1" applyFont="1" applyBorder="1" applyAlignment="1">
      <alignment horizontal="right"/>
      <protection/>
    </xf>
    <xf numFmtId="0" fontId="15" fillId="0" borderId="0" xfId="61" applyFont="1">
      <alignment/>
      <protection/>
    </xf>
    <xf numFmtId="3" fontId="40" fillId="34" borderId="13" xfId="61" applyNumberFormat="1" applyFont="1" applyFill="1" applyBorder="1" applyAlignment="1">
      <alignment horizontal="right"/>
      <protection/>
    </xf>
    <xf numFmtId="187" fontId="22" fillId="34" borderId="10" xfId="61" applyNumberFormat="1" applyFont="1" applyFill="1" applyBorder="1">
      <alignment/>
      <protection/>
    </xf>
    <xf numFmtId="3" fontId="22" fillId="34" borderId="10" xfId="61" applyNumberFormat="1" applyFont="1" applyFill="1" applyBorder="1" applyAlignment="1">
      <alignment horizontal="right"/>
      <protection/>
    </xf>
    <xf numFmtId="187" fontId="22" fillId="0" borderId="10" xfId="61" applyNumberFormat="1" applyFont="1" applyBorder="1">
      <alignment/>
      <protection/>
    </xf>
    <xf numFmtId="3" fontId="39" fillId="0" borderId="0" xfId="61" applyNumberFormat="1" applyFont="1" applyAlignment="1">
      <alignment horizontal="right"/>
      <protection/>
    </xf>
    <xf numFmtId="3" fontId="41" fillId="0" borderId="13" xfId="61" applyNumberFormat="1" applyFont="1" applyBorder="1" applyAlignment="1">
      <alignment horizontal="right"/>
      <protection/>
    </xf>
    <xf numFmtId="187" fontId="27" fillId="33" borderId="10" xfId="42" applyNumberFormat="1" applyFont="1" applyFill="1" applyBorder="1" applyAlignment="1">
      <alignment horizontal="right"/>
    </xf>
    <xf numFmtId="3" fontId="27" fillId="33" borderId="10" xfId="42" applyNumberFormat="1" applyFont="1" applyFill="1" applyBorder="1" applyAlignment="1">
      <alignment horizontal="right"/>
    </xf>
    <xf numFmtId="0" fontId="0" fillId="35" borderId="16" xfId="0" applyFill="1" applyBorder="1" applyAlignment="1">
      <alignment horizontal="left"/>
    </xf>
    <xf numFmtId="187" fontId="1" fillId="35" borderId="16" xfId="42" applyNumberFormat="1" applyFont="1" applyFill="1" applyBorder="1" applyAlignment="1">
      <alignment/>
    </xf>
    <xf numFmtId="187" fontId="27" fillId="35" borderId="13" xfId="42" applyNumberFormat="1" applyFont="1" applyFill="1" applyBorder="1" applyAlignment="1">
      <alignment/>
    </xf>
    <xf numFmtId="187" fontId="23" fillId="35" borderId="10" xfId="42" applyNumberFormat="1" applyFont="1" applyFill="1" applyBorder="1" applyAlignment="1">
      <alignment horizontal="right"/>
    </xf>
    <xf numFmtId="187" fontId="23" fillId="35" borderId="10" xfId="42" applyNumberFormat="1" applyFont="1" applyFill="1" applyBorder="1" applyAlignment="1">
      <alignment/>
    </xf>
    <xf numFmtId="3" fontId="23" fillId="35" borderId="10" xfId="42" applyNumberFormat="1" applyFont="1" applyFill="1" applyBorder="1" applyAlignment="1">
      <alignment horizontal="right"/>
    </xf>
    <xf numFmtId="0" fontId="15" fillId="35" borderId="0" xfId="61" applyFont="1" applyFill="1">
      <alignment/>
      <protection/>
    </xf>
    <xf numFmtId="3" fontId="40" fillId="35" borderId="13" xfId="61" applyNumberFormat="1" applyFont="1" applyFill="1" applyBorder="1" applyAlignment="1">
      <alignment horizontal="right"/>
      <protection/>
    </xf>
    <xf numFmtId="187" fontId="24" fillId="34" borderId="10" xfId="61" applyNumberFormat="1" applyFont="1" applyFill="1" applyBorder="1">
      <alignment/>
      <protection/>
    </xf>
    <xf numFmtId="0" fontId="15" fillId="0" borderId="0" xfId="61" applyFont="1" applyAlignment="1">
      <alignment horizontal="center" vertical="center"/>
      <protection/>
    </xf>
    <xf numFmtId="3" fontId="37" fillId="0" borderId="10" xfId="0" applyNumberFormat="1" applyFont="1" applyBorder="1" applyAlignment="1">
      <alignment horizontal="right"/>
    </xf>
    <xf numFmtId="3" fontId="27" fillId="0" borderId="10" xfId="0" applyNumberFormat="1" applyFont="1" applyBorder="1" applyAlignment="1">
      <alignment/>
    </xf>
    <xf numFmtId="0" fontId="1" fillId="35" borderId="16" xfId="0" applyFont="1" applyFill="1" applyBorder="1" applyAlignment="1">
      <alignment horizontal="left"/>
    </xf>
    <xf numFmtId="187" fontId="27" fillId="35" borderId="10" xfId="42" applyNumberFormat="1" applyFont="1" applyFill="1" applyBorder="1" applyAlignment="1">
      <alignment horizontal="center"/>
    </xf>
    <xf numFmtId="3" fontId="36" fillId="35" borderId="10" xfId="0" applyNumberFormat="1" applyFont="1" applyFill="1" applyBorder="1" applyAlignment="1">
      <alignment horizontal="right"/>
    </xf>
    <xf numFmtId="0" fontId="1" fillId="35" borderId="16" xfId="0" applyFont="1" applyFill="1" applyBorder="1" applyAlignment="1">
      <alignment horizontal="left"/>
    </xf>
    <xf numFmtId="187" fontId="1" fillId="35" borderId="16" xfId="42" applyNumberFormat="1" applyFont="1" applyFill="1" applyBorder="1" applyAlignment="1">
      <alignment horizontal="center"/>
    </xf>
    <xf numFmtId="3" fontId="37" fillId="35" borderId="10" xfId="0" applyNumberFormat="1" applyFont="1" applyFill="1" applyBorder="1" applyAlignment="1">
      <alignment horizontal="right"/>
    </xf>
    <xf numFmtId="0" fontId="1" fillId="34" borderId="16" xfId="0" applyFont="1" applyFill="1" applyBorder="1" applyAlignment="1">
      <alignment horizontal="left"/>
    </xf>
    <xf numFmtId="3" fontId="36" fillId="34" borderId="10" xfId="0" applyNumberFormat="1" applyFont="1" applyFill="1" applyBorder="1" applyAlignment="1">
      <alignment horizontal="right"/>
    </xf>
    <xf numFmtId="3" fontId="37" fillId="34" borderId="10" xfId="0" applyNumberFormat="1" applyFont="1" applyFill="1" applyBorder="1" applyAlignment="1">
      <alignment horizontal="right"/>
    </xf>
    <xf numFmtId="3" fontId="39" fillId="0" borderId="10" xfId="61" applyNumberFormat="1" applyFont="1" applyBorder="1" applyAlignment="1">
      <alignment horizontal="right"/>
      <protection/>
    </xf>
    <xf numFmtId="3" fontId="22" fillId="0" borderId="10" xfId="61" applyNumberFormat="1" applyFont="1" applyBorder="1">
      <alignment/>
      <protection/>
    </xf>
    <xf numFmtId="3" fontId="40" fillId="34" borderId="10" xfId="61" applyNumberFormat="1" applyFont="1" applyFill="1" applyBorder="1" applyAlignment="1">
      <alignment horizontal="right"/>
      <protection/>
    </xf>
    <xf numFmtId="0" fontId="15" fillId="0" borderId="10" xfId="61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top"/>
    </xf>
    <xf numFmtId="0" fontId="0" fillId="0" borderId="12" xfId="0" applyBorder="1" applyAlignment="1">
      <alignment horizontal="right"/>
    </xf>
    <xf numFmtId="0" fontId="0" fillId="0" borderId="12" xfId="0" applyFont="1" applyBorder="1" applyAlignment="1">
      <alignment vertical="top"/>
    </xf>
    <xf numFmtId="0" fontId="0" fillId="0" borderId="12" xfId="0" applyBorder="1" applyAlignment="1">
      <alignment/>
    </xf>
    <xf numFmtId="0" fontId="1" fillId="33" borderId="10" xfId="0" applyFont="1" applyFill="1" applyBorder="1" applyAlignment="1">
      <alignment vertical="center"/>
    </xf>
    <xf numFmtId="3" fontId="36" fillId="34" borderId="14" xfId="0" applyNumberFormat="1" applyFont="1" applyFill="1" applyBorder="1" applyAlignment="1">
      <alignment horizontal="right"/>
    </xf>
    <xf numFmtId="0" fontId="1" fillId="35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88" fillId="0" borderId="0" xfId="0" applyFont="1" applyAlignment="1">
      <alignment horizontal="center"/>
    </xf>
    <xf numFmtId="3" fontId="37" fillId="35" borderId="12" xfId="0" applyNumberFormat="1" applyFont="1" applyFill="1" applyBorder="1" applyAlignment="1">
      <alignment horizontal="right"/>
    </xf>
    <xf numFmtId="3" fontId="36" fillId="34" borderId="10" xfId="0" applyNumberFormat="1" applyFont="1" applyFill="1" applyBorder="1" applyAlignment="1">
      <alignment horizontal="right" vertical="center"/>
    </xf>
    <xf numFmtId="187" fontId="23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87" fontId="23" fillId="0" borderId="10" xfId="0" applyNumberFormat="1" applyFont="1" applyBorder="1" applyAlignment="1">
      <alignment horizontal="right"/>
    </xf>
    <xf numFmtId="187" fontId="27" fillId="34" borderId="12" xfId="42" applyNumberFormat="1" applyFont="1" applyFill="1" applyBorder="1" applyAlignment="1">
      <alignment/>
    </xf>
    <xf numFmtId="187" fontId="23" fillId="34" borderId="10" xfId="0" applyNumberFormat="1" applyFont="1" applyFill="1" applyBorder="1" applyAlignment="1">
      <alignment horizontal="right" vertical="center"/>
    </xf>
    <xf numFmtId="3" fontId="37" fillId="34" borderId="10" xfId="0" applyNumberFormat="1" applyFont="1" applyFill="1" applyBorder="1" applyAlignment="1">
      <alignment horizontal="right"/>
    </xf>
    <xf numFmtId="0" fontId="23" fillId="34" borderId="10" xfId="0" applyFont="1" applyFill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right"/>
    </xf>
    <xf numFmtId="3" fontId="37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/>
    </xf>
    <xf numFmtId="3" fontId="37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>
      <alignment horizontal="right"/>
    </xf>
    <xf numFmtId="187" fontId="23" fillId="0" borderId="10" xfId="0" applyNumberFormat="1" applyFont="1" applyBorder="1" applyAlignment="1">
      <alignment/>
    </xf>
    <xf numFmtId="187" fontId="23" fillId="34" borderId="10" xfId="0" applyNumberFormat="1" applyFont="1" applyFill="1" applyBorder="1" applyAlignment="1">
      <alignment/>
    </xf>
    <xf numFmtId="3" fontId="2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/>
    </xf>
    <xf numFmtId="187" fontId="23" fillId="34" borderId="10" xfId="42" applyNumberFormat="1" applyFont="1" applyFill="1" applyBorder="1" applyAlignment="1">
      <alignment horizontal="center"/>
    </xf>
    <xf numFmtId="3" fontId="37" fillId="0" borderId="12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3" fontId="23" fillId="34" borderId="10" xfId="42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left"/>
    </xf>
    <xf numFmtId="187" fontId="0" fillId="35" borderId="10" xfId="42" applyNumberFormat="1" applyFont="1" applyFill="1" applyBorder="1" applyAlignment="1">
      <alignment/>
    </xf>
    <xf numFmtId="3" fontId="23" fillId="34" borderId="10" xfId="0" applyNumberFormat="1" applyFont="1" applyFill="1" applyBorder="1" applyAlignment="1">
      <alignment horizontal="center"/>
    </xf>
    <xf numFmtId="187" fontId="23" fillId="35" borderId="10" xfId="0" applyNumberFormat="1" applyFont="1" applyFill="1" applyBorder="1" applyAlignment="1">
      <alignment/>
    </xf>
    <xf numFmtId="187" fontId="23" fillId="34" borderId="10" xfId="0" applyNumberFormat="1" applyFont="1" applyFill="1" applyBorder="1" applyAlignment="1">
      <alignment vertical="center"/>
    </xf>
    <xf numFmtId="3" fontId="27" fillId="34" borderId="10" xfId="42" applyNumberFormat="1" applyFont="1" applyFill="1" applyBorder="1" applyAlignment="1">
      <alignment horizontal="right" vertical="center"/>
    </xf>
    <xf numFmtId="3" fontId="36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3" fontId="25" fillId="0" borderId="10" xfId="0" applyNumberFormat="1" applyFont="1" applyBorder="1" applyAlignment="1">
      <alignment horizontal="right" vertical="center" wrapText="1"/>
    </xf>
    <xf numFmtId="0" fontId="0" fillId="34" borderId="12" xfId="0" applyFill="1" applyBorder="1" applyAlignment="1">
      <alignment horizontal="center"/>
    </xf>
    <xf numFmtId="0" fontId="0" fillId="34" borderId="12" xfId="0" applyFill="1" applyBorder="1" applyAlignment="1">
      <alignment horizontal="left"/>
    </xf>
    <xf numFmtId="187" fontId="1" fillId="34" borderId="12" xfId="42" applyNumberFormat="1" applyFont="1" applyFill="1" applyBorder="1" applyAlignment="1">
      <alignment horizontal="center"/>
    </xf>
    <xf numFmtId="3" fontId="36" fillId="34" borderId="12" xfId="0" applyNumberFormat="1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right" vertical="center" wrapText="1"/>
    </xf>
    <xf numFmtId="187" fontId="1" fillId="0" borderId="10" xfId="42" applyNumberFormat="1" applyFont="1" applyFill="1" applyBorder="1" applyAlignment="1">
      <alignment horizontal="center"/>
    </xf>
    <xf numFmtId="3" fontId="23" fillId="34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Border="1" applyAlignment="1">
      <alignment vertical="center"/>
    </xf>
    <xf numFmtId="3" fontId="23" fillId="34" borderId="12" xfId="0" applyNumberFormat="1" applyFont="1" applyFill="1" applyBorder="1" applyAlignment="1">
      <alignment/>
    </xf>
    <xf numFmtId="3" fontId="23" fillId="34" borderId="12" xfId="0" applyNumberFormat="1" applyFont="1" applyFill="1" applyBorder="1" applyAlignment="1">
      <alignment horizontal="right"/>
    </xf>
    <xf numFmtId="3" fontId="37" fillId="0" borderId="12" xfId="0" applyNumberFormat="1" applyFont="1" applyBorder="1" applyAlignment="1">
      <alignment horizontal="right" vertical="center"/>
    </xf>
    <xf numFmtId="3" fontId="37" fillId="0" borderId="30" xfId="0" applyNumberFormat="1" applyFont="1" applyBorder="1" applyAlignment="1">
      <alignment horizontal="right" vertical="center"/>
    </xf>
    <xf numFmtId="3" fontId="37" fillId="0" borderId="11" xfId="0" applyNumberFormat="1" applyFont="1" applyBorder="1" applyAlignment="1">
      <alignment horizontal="right" vertical="center"/>
    </xf>
    <xf numFmtId="3" fontId="26" fillId="33" borderId="10" xfId="42" applyNumberFormat="1" applyFont="1" applyFill="1" applyBorder="1" applyAlignment="1">
      <alignment horizontal="right" vertical="center"/>
    </xf>
    <xf numFmtId="187" fontId="11" fillId="35" borderId="18" xfId="43" applyNumberFormat="1" applyFont="1" applyFill="1" applyBorder="1" applyAlignment="1">
      <alignment vertical="center"/>
    </xf>
    <xf numFmtId="3" fontId="36" fillId="35" borderId="12" xfId="0" applyNumberFormat="1" applyFont="1" applyFill="1" applyBorder="1" applyAlignment="1">
      <alignment horizontal="right"/>
    </xf>
    <xf numFmtId="187" fontId="23" fillId="35" borderId="12" xfId="0" applyNumberFormat="1" applyFont="1" applyFill="1" applyBorder="1" applyAlignment="1">
      <alignment/>
    </xf>
    <xf numFmtId="3" fontId="26" fillId="35" borderId="10" xfId="42" applyNumberFormat="1" applyFont="1" applyFill="1" applyBorder="1" applyAlignment="1">
      <alignment horizontal="right" vertical="center"/>
    </xf>
    <xf numFmtId="187" fontId="12" fillId="35" borderId="18" xfId="43" applyNumberFormat="1" applyFont="1" applyFill="1" applyBorder="1" applyAlignment="1">
      <alignment vertical="center"/>
    </xf>
    <xf numFmtId="187" fontId="12" fillId="33" borderId="18" xfId="43" applyNumberFormat="1" applyFont="1" applyFill="1" applyBorder="1" applyAlignment="1">
      <alignment vertical="center"/>
    </xf>
    <xf numFmtId="3" fontId="36" fillId="34" borderId="12" xfId="0" applyNumberFormat="1" applyFont="1" applyFill="1" applyBorder="1" applyAlignment="1">
      <alignment horizontal="right"/>
    </xf>
    <xf numFmtId="187" fontId="23" fillId="34" borderId="12" xfId="0" applyNumberFormat="1" applyFont="1" applyFill="1" applyBorder="1" applyAlignment="1">
      <alignment/>
    </xf>
    <xf numFmtId="3" fontId="42" fillId="0" borderId="11" xfId="0" applyNumberFormat="1" applyFont="1" applyBorder="1" applyAlignment="1">
      <alignment horizontal="right" vertical="center"/>
    </xf>
    <xf numFmtId="187" fontId="35" fillId="0" borderId="10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3" fontId="35" fillId="0" borderId="10" xfId="0" applyNumberFormat="1" applyFont="1" applyBorder="1" applyAlignment="1">
      <alignment horizontal="right" wrapText="1"/>
    </xf>
    <xf numFmtId="187" fontId="27" fillId="33" borderId="10" xfId="42" applyNumberFormat="1" applyFont="1" applyFill="1" applyBorder="1" applyAlignment="1">
      <alignment horizontal="right"/>
    </xf>
    <xf numFmtId="187" fontId="1" fillId="34" borderId="10" xfId="42" applyNumberFormat="1" applyFont="1" applyFill="1" applyBorder="1" applyAlignment="1">
      <alignment/>
    </xf>
    <xf numFmtId="3" fontId="36" fillId="0" borderId="10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3" fontId="23" fillId="34" borderId="10" xfId="0" applyNumberFormat="1" applyFont="1" applyFill="1" applyBorder="1" applyAlignment="1">
      <alignment horizontal="right"/>
    </xf>
    <xf numFmtId="3" fontId="37" fillId="0" borderId="12" xfId="0" applyNumberFormat="1" applyFont="1" applyBorder="1" applyAlignment="1">
      <alignment horizontal="right"/>
    </xf>
    <xf numFmtId="187" fontId="23" fillId="0" borderId="0" xfId="0" applyNumberFormat="1" applyFont="1" applyAlignment="1">
      <alignment/>
    </xf>
    <xf numFmtId="187" fontId="23" fillId="34" borderId="10" xfId="42" applyNumberFormat="1" applyFont="1" applyFill="1" applyBorder="1" applyAlignment="1">
      <alignment horizontal="right"/>
    </xf>
    <xf numFmtId="187" fontId="27" fillId="34" borderId="10" xfId="42" applyNumberFormat="1" applyFont="1" applyFill="1" applyBorder="1" applyAlignment="1">
      <alignment horizontal="right"/>
    </xf>
    <xf numFmtId="0" fontId="23" fillId="35" borderId="0" xfId="0" applyFont="1" applyFill="1" applyAlignment="1">
      <alignment/>
    </xf>
    <xf numFmtId="3" fontId="23" fillId="35" borderId="0" xfId="0" applyNumberFormat="1" applyFont="1" applyFill="1" applyAlignment="1">
      <alignment/>
    </xf>
    <xf numFmtId="3" fontId="25" fillId="0" borderId="10" xfId="0" applyNumberFormat="1" applyFont="1" applyBorder="1" applyAlignment="1">
      <alignment horizontal="right" vertical="center"/>
    </xf>
    <xf numFmtId="3" fontId="37" fillId="34" borderId="10" xfId="0" applyNumberFormat="1" applyFont="1" applyFill="1" applyBorder="1" applyAlignment="1">
      <alignment horizontal="right" vertical="center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187" fontId="23" fillId="0" borderId="13" xfId="0" applyNumberFormat="1" applyFont="1" applyBorder="1" applyAlignment="1">
      <alignment/>
    </xf>
    <xf numFmtId="187" fontId="23" fillId="34" borderId="13" xfId="0" applyNumberFormat="1" applyFont="1" applyFill="1" applyBorder="1" applyAlignment="1">
      <alignment/>
    </xf>
    <xf numFmtId="187" fontId="26" fillId="34" borderId="13" xfId="42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 vertical="center" wrapText="1"/>
    </xf>
    <xf numFmtId="3" fontId="23" fillId="35" borderId="10" xfId="0" applyNumberFormat="1" applyFont="1" applyFill="1" applyBorder="1" applyAlignment="1">
      <alignment horizontal="center"/>
    </xf>
    <xf numFmtId="3" fontId="36" fillId="34" borderId="12" xfId="0" applyNumberFormat="1" applyFont="1" applyFill="1" applyBorder="1" applyAlignment="1">
      <alignment vertical="center"/>
    </xf>
    <xf numFmtId="3" fontId="36" fillId="3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wrapText="1"/>
    </xf>
    <xf numFmtId="0" fontId="23" fillId="34" borderId="13" xfId="0" applyFont="1" applyFill="1" applyBorder="1" applyAlignment="1">
      <alignment/>
    </xf>
    <xf numFmtId="3" fontId="27" fillId="0" borderId="10" xfId="0" applyNumberFormat="1" applyFont="1" applyBorder="1" applyAlignment="1">
      <alignment horizontal="center"/>
    </xf>
    <xf numFmtId="3" fontId="27" fillId="0" borderId="10" xfId="0" applyNumberFormat="1" applyFont="1" applyBorder="1" applyAlignment="1">
      <alignment horizontal="right"/>
    </xf>
    <xf numFmtId="187" fontId="23" fillId="0" borderId="10" xfId="0" applyNumberFormat="1" applyFont="1" applyBorder="1" applyAlignment="1">
      <alignment horizontal="center"/>
    </xf>
    <xf numFmtId="187" fontId="23" fillId="3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187" fontId="0" fillId="34" borderId="0" xfId="42" applyNumberFormat="1" applyFont="1" applyFill="1" applyBorder="1" applyAlignment="1">
      <alignment horizontal="center"/>
    </xf>
    <xf numFmtId="187" fontId="1" fillId="34" borderId="0" xfId="42" applyNumberFormat="1" applyFont="1" applyFill="1" applyBorder="1" applyAlignment="1">
      <alignment horizontal="center"/>
    </xf>
    <xf numFmtId="187" fontId="23" fillId="0" borderId="10" xfId="0" applyNumberFormat="1" applyFont="1" applyBorder="1" applyAlignment="1">
      <alignment vertical="center"/>
    </xf>
    <xf numFmtId="187" fontId="27" fillId="0" borderId="10" xfId="42" applyNumberFormat="1" applyFont="1" applyBorder="1" applyAlignment="1">
      <alignment horizontal="center"/>
    </xf>
    <xf numFmtId="187" fontId="23" fillId="34" borderId="10" xfId="42" applyNumberFormat="1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left"/>
    </xf>
    <xf numFmtId="3" fontId="23" fillId="35" borderId="10" xfId="0" applyNumberFormat="1" applyFont="1" applyFill="1" applyBorder="1" applyAlignment="1">
      <alignment horizontal="right" vertical="center"/>
    </xf>
    <xf numFmtId="187" fontId="23" fillId="33" borderId="12" xfId="42" applyNumberFormat="1" applyFont="1" applyFill="1" applyBorder="1" applyAlignment="1">
      <alignment horizontal="right" vertical="center"/>
    </xf>
    <xf numFmtId="3" fontId="25" fillId="0" borderId="0" xfId="0" applyNumberFormat="1" applyFont="1" applyAlignment="1">
      <alignment horizontal="right" vertical="center" wrapText="1"/>
    </xf>
    <xf numFmtId="187" fontId="0" fillId="0" borderId="12" xfId="42" applyNumberFormat="1" applyFont="1" applyFill="1" applyBorder="1" applyAlignment="1">
      <alignment/>
    </xf>
    <xf numFmtId="9" fontId="0" fillId="0" borderId="0" xfId="71" applyFont="1" applyAlignment="1">
      <alignment horizontal="center"/>
    </xf>
    <xf numFmtId="9" fontId="0" fillId="35" borderId="0" xfId="71" applyFont="1" applyFill="1" applyAlignment="1">
      <alignment/>
    </xf>
    <xf numFmtId="9" fontId="0" fillId="0" borderId="0" xfId="71" applyFont="1" applyAlignment="1">
      <alignment/>
    </xf>
    <xf numFmtId="9" fontId="1" fillId="0" borderId="0" xfId="71" applyFont="1" applyAlignment="1">
      <alignment horizontal="center"/>
    </xf>
    <xf numFmtId="10" fontId="4" fillId="0" borderId="20" xfId="0" applyNumberFormat="1" applyFont="1" applyFill="1" applyBorder="1" applyAlignment="1">
      <alignment horizontal="center" vertical="center"/>
    </xf>
    <xf numFmtId="10" fontId="4" fillId="0" borderId="22" xfId="0" applyNumberFormat="1" applyFont="1" applyFill="1" applyBorder="1" applyAlignment="1">
      <alignment horizontal="center" vertical="center" wrapText="1"/>
    </xf>
    <xf numFmtId="10" fontId="19" fillId="0" borderId="32" xfId="71" applyNumberFormat="1" applyFont="1" applyFill="1" applyBorder="1" applyAlignment="1">
      <alignment horizontal="right" vertical="distributed"/>
    </xf>
    <xf numFmtId="10" fontId="4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/>
    </xf>
    <xf numFmtId="3" fontId="30" fillId="0" borderId="2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horizontal="right" vertical="center"/>
    </xf>
    <xf numFmtId="3" fontId="29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6" fillId="0" borderId="15" xfId="63" applyFont="1" applyBorder="1">
      <alignment/>
      <protection/>
    </xf>
    <xf numFmtId="193" fontId="16" fillId="0" borderId="0" xfId="63" applyNumberFormat="1" applyFont="1">
      <alignment/>
      <protection/>
    </xf>
    <xf numFmtId="0" fontId="18" fillId="0" borderId="16" xfId="0" applyFont="1" applyBorder="1" applyAlignment="1">
      <alignment wrapText="1"/>
    </xf>
    <xf numFmtId="0" fontId="10" fillId="0" borderId="16" xfId="0" applyFont="1" applyBorder="1" applyAlignment="1">
      <alignment horizontal="left"/>
    </xf>
    <xf numFmtId="187" fontId="10" fillId="0" borderId="10" xfId="42" applyNumberFormat="1" applyFont="1" applyBorder="1" applyAlignment="1">
      <alignment/>
    </xf>
    <xf numFmtId="0" fontId="18" fillId="0" borderId="16" xfId="0" applyFont="1" applyBorder="1" applyAlignment="1">
      <alignment horizontal="left"/>
    </xf>
    <xf numFmtId="0" fontId="18" fillId="0" borderId="10" xfId="0" applyFont="1" applyBorder="1" applyAlignment="1">
      <alignment wrapText="1"/>
    </xf>
    <xf numFmtId="187" fontId="18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187" fontId="18" fillId="0" borderId="10" xfId="42" applyNumberFormat="1" applyFont="1" applyBorder="1" applyAlignment="1">
      <alignment horizontal="center" vertical="distributed"/>
    </xf>
    <xf numFmtId="38" fontId="30" fillId="0" borderId="13" xfId="40" applyNumberFormat="1" applyFont="1" applyFill="1" applyBorder="1" applyAlignment="1">
      <alignment horizontal="right" vertical="distributed"/>
    </xf>
    <xf numFmtId="187" fontId="8" fillId="0" borderId="10" xfId="44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87" fontId="0" fillId="0" borderId="10" xfId="42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87" fontId="18" fillId="0" borderId="10" xfId="42" applyNumberFormat="1" applyFont="1" applyBorder="1" applyAlignment="1">
      <alignment/>
    </xf>
    <xf numFmtId="183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87" fontId="7" fillId="0" borderId="11" xfId="42" applyNumberFormat="1" applyFont="1" applyFill="1" applyBorder="1" applyAlignment="1">
      <alignment horizontal="center" vertical="center" wrapText="1"/>
    </xf>
    <xf numFmtId="187" fontId="6" fillId="0" borderId="11" xfId="42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87" fontId="7" fillId="0" borderId="23" xfId="42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87" fontId="5" fillId="0" borderId="13" xfId="42" applyNumberFormat="1" applyFont="1" applyFill="1" applyBorder="1" applyAlignment="1">
      <alignment horizontal="center" vertical="center" wrapText="1"/>
    </xf>
    <xf numFmtId="187" fontId="5" fillId="0" borderId="13" xfId="42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187" fontId="19" fillId="0" borderId="13" xfId="42" applyNumberFormat="1" applyFont="1" applyFill="1" applyBorder="1" applyAlignment="1">
      <alignment horizontal="right" vertical="center"/>
    </xf>
    <xf numFmtId="187" fontId="20" fillId="0" borderId="10" xfId="42" applyNumberFormat="1" applyFont="1" applyFill="1" applyBorder="1" applyAlignment="1">
      <alignment horizontal="right" vertical="center"/>
    </xf>
    <xf numFmtId="187" fontId="20" fillId="0" borderId="13" xfId="42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185" fontId="4" fillId="0" borderId="10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185" fontId="5" fillId="0" borderId="10" xfId="0" applyNumberFormat="1" applyFont="1" applyFill="1" applyBorder="1" applyAlignment="1">
      <alignment horizontal="center" vertical="center"/>
    </xf>
    <xf numFmtId="187" fontId="30" fillId="0" borderId="13" xfId="42" applyNumberFormat="1" applyFont="1" applyFill="1" applyBorder="1" applyAlignment="1">
      <alignment horizontal="right" vertical="center"/>
    </xf>
    <xf numFmtId="187" fontId="30" fillId="0" borderId="10" xfId="42" applyNumberFormat="1" applyFont="1" applyFill="1" applyBorder="1" applyAlignment="1">
      <alignment horizontal="right" vertical="center"/>
    </xf>
    <xf numFmtId="187" fontId="20" fillId="0" borderId="12" xfId="42" applyNumberFormat="1" applyFont="1" applyFill="1" applyBorder="1" applyAlignment="1">
      <alignment horizontal="center" vertical="center"/>
    </xf>
    <xf numFmtId="187" fontId="20" fillId="0" borderId="30" xfId="42" applyNumberFormat="1" applyFont="1" applyFill="1" applyBorder="1" applyAlignment="1">
      <alignment horizontal="center" vertical="center"/>
    </xf>
    <xf numFmtId="187" fontId="20" fillId="0" borderId="11" xfId="42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187" fontId="90" fillId="0" borderId="13" xfId="42" applyNumberFormat="1" applyFont="1" applyFill="1" applyBorder="1" applyAlignment="1">
      <alignment horizontal="right" vertical="center"/>
    </xf>
    <xf numFmtId="187" fontId="91" fillId="0" borderId="13" xfId="42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32" fillId="0" borderId="0" xfId="0" applyFont="1" applyFill="1" applyAlignment="1">
      <alignment horizontal="center" vertical="center"/>
    </xf>
    <xf numFmtId="187" fontId="7" fillId="0" borderId="10" xfId="42" applyNumberFormat="1" applyFont="1" applyFill="1" applyBorder="1" applyAlignment="1">
      <alignment horizontal="center" vertical="center" wrapText="1"/>
    </xf>
    <xf numFmtId="187" fontId="5" fillId="0" borderId="10" xfId="42" applyNumberFormat="1" applyFont="1" applyFill="1" applyBorder="1" applyAlignment="1">
      <alignment horizontal="center" vertical="center"/>
    </xf>
    <xf numFmtId="187" fontId="20" fillId="0" borderId="10" xfId="42" applyNumberFormat="1" applyFont="1" applyFill="1" applyBorder="1" applyAlignment="1">
      <alignment horizontal="center" vertical="center"/>
    </xf>
    <xf numFmtId="9" fontId="0" fillId="0" borderId="10" xfId="71" applyFont="1" applyBorder="1" applyAlignment="1">
      <alignment horizontal="center" wrapText="1"/>
    </xf>
    <xf numFmtId="9" fontId="0" fillId="0" borderId="10" xfId="71" applyFont="1" applyBorder="1" applyAlignment="1">
      <alignment/>
    </xf>
    <xf numFmtId="9" fontId="0" fillId="0" borderId="10" xfId="7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horizontal="center" vertical="center" wrapText="1"/>
    </xf>
    <xf numFmtId="3" fontId="23" fillId="34" borderId="13" xfId="0" applyNumberFormat="1" applyFont="1" applyFill="1" applyBorder="1" applyAlignment="1">
      <alignment horizontal="right"/>
    </xf>
    <xf numFmtId="9" fontId="0" fillId="0" borderId="10" xfId="71" applyFont="1" applyBorder="1" applyAlignment="1">
      <alignment/>
    </xf>
    <xf numFmtId="9" fontId="0" fillId="0" borderId="10" xfId="71" applyFont="1" applyBorder="1" applyAlignment="1">
      <alignment/>
    </xf>
    <xf numFmtId="9" fontId="0" fillId="35" borderId="10" xfId="71" applyFont="1" applyFill="1" applyBorder="1" applyAlignment="1">
      <alignment/>
    </xf>
    <xf numFmtId="9" fontId="15" fillId="0" borderId="10" xfId="71" applyFont="1" applyBorder="1" applyAlignment="1">
      <alignment/>
    </xf>
    <xf numFmtId="9" fontId="0" fillId="0" borderId="10" xfId="71" applyFont="1" applyBorder="1" applyAlignment="1">
      <alignment horizontal="center" vertical="center"/>
    </xf>
    <xf numFmtId="3" fontId="0" fillId="0" borderId="0" xfId="0" applyNumberFormat="1" applyAlignment="1">
      <alignment/>
    </xf>
    <xf numFmtId="10" fontId="0" fillId="0" borderId="10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10" fontId="0" fillId="0" borderId="0" xfId="0" applyNumberFormat="1" applyAlignment="1">
      <alignment horizontal="right"/>
    </xf>
    <xf numFmtId="10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right"/>
    </xf>
    <xf numFmtId="10" fontId="1" fillId="0" borderId="10" xfId="71" applyNumberFormat="1" applyFont="1" applyBorder="1" applyAlignment="1">
      <alignment horizontal="right" vertical="distributed"/>
    </xf>
    <xf numFmtId="10" fontId="0" fillId="0" borderId="10" xfId="0" applyNumberFormat="1" applyBorder="1" applyAlignment="1">
      <alignment horizontal="right" vertical="distributed"/>
    </xf>
    <xf numFmtId="0" fontId="0" fillId="35" borderId="16" xfId="0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187" fontId="4" fillId="0" borderId="10" xfId="43" applyNumberFormat="1" applyFont="1" applyBorder="1" applyAlignment="1">
      <alignment vertical="center"/>
    </xf>
    <xf numFmtId="187" fontId="4" fillId="35" borderId="10" xfId="43" applyNumberFormat="1" applyFont="1" applyFill="1" applyBorder="1" applyAlignment="1">
      <alignment vertical="center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9" fillId="0" borderId="0" xfId="62" applyFont="1" applyFill="1" applyAlignment="1">
      <alignment horizontal="center" vertical="top" wrapText="1"/>
      <protection/>
    </xf>
    <xf numFmtId="0" fontId="28" fillId="0" borderId="0" xfId="62" applyFill="1">
      <alignment/>
      <protection/>
    </xf>
    <xf numFmtId="0" fontId="30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38" fontId="24" fillId="0" borderId="13" xfId="40" applyNumberFormat="1" applyFont="1" applyFill="1" applyBorder="1" applyAlignment="1">
      <alignment horizontal="center"/>
    </xf>
    <xf numFmtId="38" fontId="24" fillId="0" borderId="15" xfId="40" applyNumberFormat="1" applyFont="1" applyFill="1" applyBorder="1" applyAlignment="1">
      <alignment horizontal="center"/>
    </xf>
    <xf numFmtId="38" fontId="24" fillId="0" borderId="14" xfId="40" applyNumberFormat="1" applyFont="1" applyFill="1" applyBorder="1" applyAlignment="1">
      <alignment horizontal="center"/>
    </xf>
    <xf numFmtId="38" fontId="24" fillId="0" borderId="12" xfId="40" applyNumberFormat="1" applyFont="1" applyFill="1" applyBorder="1" applyAlignment="1">
      <alignment horizontal="center"/>
    </xf>
    <xf numFmtId="38" fontId="24" fillId="0" borderId="30" xfId="40" applyNumberFormat="1" applyFont="1" applyFill="1" applyBorder="1" applyAlignment="1">
      <alignment horizontal="center"/>
    </xf>
    <xf numFmtId="38" fontId="24" fillId="0" borderId="11" xfId="40" applyNumberFormat="1" applyFont="1" applyFill="1" applyBorder="1" applyAlignment="1">
      <alignment horizontal="center"/>
    </xf>
    <xf numFmtId="38" fontId="26" fillId="0" borderId="13" xfId="40" applyNumberFormat="1" applyFont="1" applyFill="1" applyBorder="1" applyAlignment="1">
      <alignment horizontal="center" vertical="center" wrapText="1"/>
    </xf>
    <xf numFmtId="38" fontId="26" fillId="0" borderId="14" xfId="40" applyNumberFormat="1" applyFont="1" applyFill="1" applyBorder="1" applyAlignment="1">
      <alignment horizontal="center" vertical="center" wrapText="1"/>
    </xf>
    <xf numFmtId="38" fontId="19" fillId="0" borderId="13" xfId="40" applyNumberFormat="1" applyFont="1" applyFill="1" applyBorder="1" applyAlignment="1">
      <alignment horizontal="right" vertical="center"/>
    </xf>
    <xf numFmtId="38" fontId="19" fillId="0" borderId="15" xfId="40" applyNumberFormat="1" applyFont="1" applyFill="1" applyBorder="1" applyAlignment="1">
      <alignment horizontal="right" vertical="center"/>
    </xf>
    <xf numFmtId="38" fontId="19" fillId="0" borderId="14" xfId="4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38" fontId="20" fillId="0" borderId="13" xfId="40" applyNumberFormat="1" applyFont="1" applyFill="1" applyBorder="1" applyAlignment="1">
      <alignment horizontal="right" vertical="center"/>
    </xf>
    <xf numFmtId="38" fontId="20" fillId="0" borderId="15" xfId="40" applyNumberFormat="1" applyFont="1" applyFill="1" applyBorder="1" applyAlignment="1">
      <alignment horizontal="right" vertical="center"/>
    </xf>
    <xf numFmtId="38" fontId="20" fillId="0" borderId="14" xfId="4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38" fontId="20" fillId="0" borderId="13" xfId="40" applyNumberFormat="1" applyFont="1" applyFill="1" applyBorder="1" applyAlignment="1">
      <alignment horizontal="right" vertical="center"/>
    </xf>
    <xf numFmtId="38" fontId="20" fillId="0" borderId="15" xfId="40" applyNumberFormat="1" applyFont="1" applyFill="1" applyBorder="1" applyAlignment="1">
      <alignment horizontal="right" vertical="center"/>
    </xf>
    <xf numFmtId="38" fontId="20" fillId="0" borderId="14" xfId="4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38" fontId="20" fillId="0" borderId="29" xfId="40" applyNumberFormat="1" applyFont="1" applyFill="1" applyBorder="1" applyAlignment="1">
      <alignment horizontal="right" vertical="center"/>
    </xf>
    <xf numFmtId="38" fontId="20" fillId="0" borderId="33" xfId="40" applyNumberFormat="1" applyFont="1" applyFill="1" applyBorder="1" applyAlignment="1">
      <alignment horizontal="right" vertical="center"/>
    </xf>
    <xf numFmtId="38" fontId="20" fillId="0" borderId="34" xfId="40" applyNumberFormat="1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quotePrefix="1">
      <alignment horizontal="left" vertical="center"/>
    </xf>
    <xf numFmtId="0" fontId="5" fillId="0" borderId="14" xfId="0" applyFont="1" applyFill="1" applyBorder="1" applyAlignment="1" quotePrefix="1">
      <alignment horizontal="left" vertical="center"/>
    </xf>
    <xf numFmtId="38" fontId="6" fillId="0" borderId="13" xfId="40" applyNumberFormat="1" applyFont="1" applyFill="1" applyBorder="1" applyAlignment="1">
      <alignment horizontal="center" vertical="center" wrapText="1"/>
    </xf>
    <xf numFmtId="38" fontId="6" fillId="0" borderId="15" xfId="40" applyNumberFormat="1" applyFont="1" applyFill="1" applyBorder="1" applyAlignment="1">
      <alignment horizontal="center" vertical="center" wrapText="1"/>
    </xf>
    <xf numFmtId="38" fontId="6" fillId="0" borderId="14" xfId="4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6" fillId="0" borderId="27" xfId="40" applyNumberFormat="1" applyFont="1" applyFill="1" applyBorder="1" applyAlignment="1">
      <alignment horizontal="center" vertical="center" wrapText="1"/>
    </xf>
    <xf numFmtId="38" fontId="6" fillId="0" borderId="35" xfId="40" applyNumberFormat="1" applyFont="1" applyFill="1" applyBorder="1" applyAlignment="1">
      <alignment horizontal="center" vertical="center" wrapText="1"/>
    </xf>
    <xf numFmtId="38" fontId="6" fillId="0" borderId="36" xfId="4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9" fontId="0" fillId="0" borderId="12" xfId="71" applyFont="1" applyBorder="1" applyAlignment="1">
      <alignment horizontal="center" vertical="center"/>
    </xf>
    <xf numFmtId="9" fontId="0" fillId="0" borderId="30" xfId="71" applyFont="1" applyBorder="1" applyAlignment="1">
      <alignment horizontal="center" vertical="center"/>
    </xf>
    <xf numFmtId="9" fontId="0" fillId="0" borderId="11" xfId="71" applyFont="1" applyBorder="1" applyAlignment="1">
      <alignment horizontal="center" vertical="center"/>
    </xf>
    <xf numFmtId="3" fontId="37" fillId="34" borderId="12" xfId="0" applyNumberFormat="1" applyFont="1" applyFill="1" applyBorder="1" applyAlignment="1">
      <alignment horizontal="center" vertical="center"/>
    </xf>
    <xf numFmtId="3" fontId="37" fillId="34" borderId="11" xfId="0" applyNumberFormat="1" applyFont="1" applyFill="1" applyBorder="1" applyAlignment="1">
      <alignment horizontal="center" vertical="center"/>
    </xf>
    <xf numFmtId="9" fontId="0" fillId="0" borderId="10" xfId="71" applyFont="1" applyBorder="1" applyAlignment="1">
      <alignment horizontal="center"/>
    </xf>
    <xf numFmtId="187" fontId="27" fillId="34" borderId="10" xfId="42" applyNumberFormat="1" applyFont="1" applyFill="1" applyBorder="1" applyAlignment="1">
      <alignment horizontal="right" vertical="center"/>
    </xf>
    <xf numFmtId="187" fontId="27" fillId="34" borderId="10" xfId="0" applyNumberFormat="1" applyFont="1" applyFill="1" applyBorder="1" applyAlignment="1">
      <alignment horizontal="center" vertical="center"/>
    </xf>
    <xf numFmtId="3" fontId="23" fillId="34" borderId="12" xfId="0" applyNumberFormat="1" applyFont="1" applyFill="1" applyBorder="1" applyAlignment="1">
      <alignment horizontal="center" vertical="center"/>
    </xf>
    <xf numFmtId="3" fontId="23" fillId="34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7" fontId="1" fillId="0" borderId="0" xfId="42" applyNumberFormat="1" applyFont="1" applyAlignment="1">
      <alignment horizontal="center"/>
    </xf>
    <xf numFmtId="3" fontId="23" fillId="34" borderId="10" xfId="0" applyNumberFormat="1" applyFont="1" applyFill="1" applyBorder="1" applyAlignment="1">
      <alignment horizontal="right" vertical="center"/>
    </xf>
    <xf numFmtId="3" fontId="27" fillId="34" borderId="12" xfId="0" applyNumberFormat="1" applyFont="1" applyFill="1" applyBorder="1" applyAlignment="1">
      <alignment horizontal="center" vertical="center"/>
    </xf>
    <xf numFmtId="3" fontId="27" fillId="34" borderId="11" xfId="0" applyNumberFormat="1" applyFont="1" applyFill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right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187" fontId="1" fillId="34" borderId="10" xfId="42" applyNumberFormat="1" applyFont="1" applyFill="1" applyBorder="1" applyAlignment="1">
      <alignment horizontal="right" vertical="center"/>
    </xf>
    <xf numFmtId="187" fontId="1" fillId="34" borderId="12" xfId="42" applyNumberFormat="1" applyFont="1" applyFill="1" applyBorder="1" applyAlignment="1">
      <alignment horizontal="right" vertical="center"/>
    </xf>
    <xf numFmtId="187" fontId="1" fillId="34" borderId="11" xfId="42" applyNumberFormat="1" applyFont="1" applyFill="1" applyBorder="1" applyAlignment="1">
      <alignment horizontal="right" vertical="center"/>
    </xf>
    <xf numFmtId="187" fontId="27" fillId="34" borderId="12" xfId="42" applyNumberFormat="1" applyFont="1" applyFill="1" applyBorder="1" applyAlignment="1">
      <alignment horizontal="right" vertical="center"/>
    </xf>
    <xf numFmtId="187" fontId="27" fillId="34" borderId="11" xfId="42" applyNumberFormat="1" applyFont="1" applyFill="1" applyBorder="1" applyAlignment="1">
      <alignment horizontal="right" vertical="center"/>
    </xf>
    <xf numFmtId="3" fontId="23" fillId="34" borderId="12" xfId="0" applyNumberFormat="1" applyFont="1" applyFill="1" applyBorder="1" applyAlignment="1">
      <alignment horizontal="right" vertical="center"/>
    </xf>
    <xf numFmtId="3" fontId="23" fillId="34" borderId="11" xfId="0" applyNumberFormat="1" applyFont="1" applyFill="1" applyBorder="1" applyAlignment="1">
      <alignment horizontal="right" vertical="center"/>
    </xf>
    <xf numFmtId="187" fontId="23" fillId="34" borderId="10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3" fontId="36" fillId="34" borderId="12" xfId="0" applyNumberFormat="1" applyFont="1" applyFill="1" applyBorder="1" applyAlignment="1">
      <alignment horizontal="right" vertical="center"/>
    </xf>
    <xf numFmtId="3" fontId="36" fillId="34" borderId="11" xfId="0" applyNumberFormat="1" applyFont="1" applyFill="1" applyBorder="1" applyAlignment="1">
      <alignment horizontal="right" vertical="center"/>
    </xf>
    <xf numFmtId="3" fontId="37" fillId="34" borderId="12" xfId="0" applyNumberFormat="1" applyFont="1" applyFill="1" applyBorder="1" applyAlignment="1">
      <alignment horizontal="center"/>
    </xf>
    <xf numFmtId="3" fontId="37" fillId="34" borderId="11" xfId="0" applyNumberFormat="1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3" fontId="37" fillId="0" borderId="12" xfId="0" applyNumberFormat="1" applyFont="1" applyBorder="1" applyAlignment="1">
      <alignment horizontal="right" vertical="center"/>
    </xf>
    <xf numFmtId="3" fontId="37" fillId="0" borderId="30" xfId="0" applyNumberFormat="1" applyFont="1" applyBorder="1" applyAlignment="1">
      <alignment horizontal="right" vertical="center"/>
    </xf>
    <xf numFmtId="3" fontId="37" fillId="0" borderId="11" xfId="0" applyNumberFormat="1" applyFont="1" applyBorder="1" applyAlignment="1">
      <alignment horizontal="right" vertical="center"/>
    </xf>
    <xf numFmtId="187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7" fillId="34" borderId="12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23" fillId="34" borderId="23" xfId="0" applyFont="1" applyFill="1" applyBorder="1" applyAlignment="1">
      <alignment horizontal="center"/>
    </xf>
    <xf numFmtId="187" fontId="26" fillId="34" borderId="10" xfId="42" applyNumberFormat="1" applyFont="1" applyFill="1" applyBorder="1" applyAlignment="1">
      <alignment horizontal="right" vertical="center"/>
    </xf>
    <xf numFmtId="3" fontId="23" fillId="34" borderId="12" xfId="0" applyNumberFormat="1" applyFont="1" applyFill="1" applyBorder="1" applyAlignment="1">
      <alignment horizontal="center"/>
    </xf>
    <xf numFmtId="3" fontId="23" fillId="34" borderId="11" xfId="0" applyNumberFormat="1" applyFont="1" applyFill="1" applyBorder="1" applyAlignment="1">
      <alignment horizontal="center"/>
    </xf>
    <xf numFmtId="187" fontId="26" fillId="34" borderId="13" xfId="42" applyNumberFormat="1" applyFont="1" applyFill="1" applyBorder="1" applyAlignment="1">
      <alignment horizontal="right" vertical="center"/>
    </xf>
    <xf numFmtId="187" fontId="12" fillId="33" borderId="16" xfId="43" applyNumberFormat="1" applyFont="1" applyFill="1" applyBorder="1" applyAlignment="1">
      <alignment horizontal="center" vertical="center"/>
    </xf>
    <xf numFmtId="187" fontId="12" fillId="33" borderId="17" xfId="43" applyNumberFormat="1" applyFont="1" applyFill="1" applyBorder="1" applyAlignment="1">
      <alignment horizontal="center" vertical="center"/>
    </xf>
    <xf numFmtId="187" fontId="12" fillId="33" borderId="18" xfId="43" applyNumberFormat="1" applyFont="1" applyFill="1" applyBorder="1" applyAlignment="1">
      <alignment horizontal="center" vertical="center"/>
    </xf>
    <xf numFmtId="187" fontId="12" fillId="33" borderId="23" xfId="43" applyNumberFormat="1" applyFont="1" applyFill="1" applyBorder="1" applyAlignment="1">
      <alignment horizontal="center" vertical="center"/>
    </xf>
    <xf numFmtId="187" fontId="12" fillId="33" borderId="24" xfId="43" applyNumberFormat="1" applyFont="1" applyFill="1" applyBorder="1" applyAlignment="1">
      <alignment horizontal="center" vertical="center"/>
    </xf>
    <xf numFmtId="187" fontId="12" fillId="33" borderId="25" xfId="43" applyNumberFormat="1" applyFont="1" applyFill="1" applyBorder="1" applyAlignment="1">
      <alignment horizontal="center" vertical="center"/>
    </xf>
    <xf numFmtId="187" fontId="12" fillId="34" borderId="10" xfId="42" applyNumberFormat="1" applyFont="1" applyFill="1" applyBorder="1" applyAlignment="1">
      <alignment horizontal="right" vertical="center"/>
    </xf>
    <xf numFmtId="3" fontId="23" fillId="0" borderId="12" xfId="0" applyNumberFormat="1" applyFont="1" applyBorder="1" applyAlignment="1">
      <alignment horizontal="right" vertical="center"/>
    </xf>
    <xf numFmtId="3" fontId="23" fillId="0" borderId="30" xfId="0" applyNumberFormat="1" applyFont="1" applyBorder="1" applyAlignment="1">
      <alignment horizontal="right" vertical="center"/>
    </xf>
    <xf numFmtId="3" fontId="23" fillId="0" borderId="11" xfId="0" applyNumberFormat="1" applyFont="1" applyBorder="1" applyAlignment="1">
      <alignment horizontal="right" vertical="center"/>
    </xf>
    <xf numFmtId="3" fontId="23" fillId="0" borderId="12" xfId="0" applyNumberFormat="1" applyFont="1" applyBorder="1" applyAlignment="1">
      <alignment horizontal="center"/>
    </xf>
    <xf numFmtId="3" fontId="23" fillId="0" borderId="30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center" vertical="center"/>
    </xf>
    <xf numFmtId="3" fontId="23" fillId="0" borderId="30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3" fontId="37" fillId="34" borderId="12" xfId="0" applyNumberFormat="1" applyFont="1" applyFill="1" applyBorder="1" applyAlignment="1">
      <alignment horizontal="right" vertical="center"/>
    </xf>
    <xf numFmtId="3" fontId="37" fillId="34" borderId="11" xfId="0" applyNumberFormat="1" applyFont="1" applyFill="1" applyBorder="1" applyAlignment="1">
      <alignment horizontal="right" vertical="center"/>
    </xf>
    <xf numFmtId="3" fontId="37" fillId="34" borderId="10" xfId="0" applyNumberFormat="1" applyFont="1" applyFill="1" applyBorder="1" applyAlignment="1">
      <alignment horizontal="center"/>
    </xf>
    <xf numFmtId="3" fontId="23" fillId="0" borderId="12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right"/>
    </xf>
    <xf numFmtId="187" fontId="23" fillId="34" borderId="12" xfId="0" applyNumberFormat="1" applyFont="1" applyFill="1" applyBorder="1" applyAlignment="1">
      <alignment horizontal="center" vertical="center"/>
    </xf>
    <xf numFmtId="187" fontId="23" fillId="34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right" vertical="center"/>
    </xf>
    <xf numFmtId="3" fontId="37" fillId="34" borderId="12" xfId="0" applyNumberFormat="1" applyFont="1" applyFill="1" applyBorder="1" applyAlignment="1">
      <alignment horizontal="right"/>
    </xf>
    <xf numFmtId="3" fontId="37" fillId="34" borderId="11" xfId="0" applyNumberFormat="1" applyFont="1" applyFill="1" applyBorder="1" applyAlignment="1">
      <alignment horizontal="right"/>
    </xf>
    <xf numFmtId="3" fontId="37" fillId="0" borderId="12" xfId="0" applyNumberFormat="1" applyFont="1" applyBorder="1" applyAlignment="1">
      <alignment horizontal="right" vertical="center"/>
    </xf>
    <xf numFmtId="3" fontId="37" fillId="0" borderId="30" xfId="0" applyNumberFormat="1" applyFont="1" applyBorder="1" applyAlignment="1">
      <alignment horizontal="right" vertical="center"/>
    </xf>
    <xf numFmtId="3" fontId="37" fillId="0" borderId="11" xfId="0" applyNumberFormat="1" applyFont="1" applyBorder="1" applyAlignment="1">
      <alignment horizontal="right" vertical="center"/>
    </xf>
    <xf numFmtId="3" fontId="23" fillId="34" borderId="12" xfId="0" applyNumberFormat="1" applyFont="1" applyFill="1" applyBorder="1" applyAlignment="1">
      <alignment horizontal="center"/>
    </xf>
    <xf numFmtId="3" fontId="23" fillId="34" borderId="11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3" fontId="26" fillId="34" borderId="10" xfId="42" applyNumberFormat="1" applyFont="1" applyFill="1" applyBorder="1" applyAlignment="1">
      <alignment horizontal="right" vertical="center"/>
    </xf>
    <xf numFmtId="187" fontId="27" fillId="34" borderId="12" xfId="42" applyNumberFormat="1" applyFont="1" applyFill="1" applyBorder="1" applyAlignment="1">
      <alignment horizontal="center" vertical="center"/>
    </xf>
    <xf numFmtId="187" fontId="27" fillId="34" borderId="11" xfId="42" applyNumberFormat="1" applyFont="1" applyFill="1" applyBorder="1" applyAlignment="1">
      <alignment horizontal="center" vertical="center"/>
    </xf>
    <xf numFmtId="3" fontId="36" fillId="34" borderId="12" xfId="0" applyNumberFormat="1" applyFont="1" applyFill="1" applyBorder="1" applyAlignment="1">
      <alignment horizontal="center" vertical="center"/>
    </xf>
    <xf numFmtId="3" fontId="36" fillId="34" borderId="11" xfId="0" applyNumberFormat="1" applyFont="1" applyFill="1" applyBorder="1" applyAlignment="1">
      <alignment horizontal="center" vertical="center"/>
    </xf>
    <xf numFmtId="187" fontId="23" fillId="34" borderId="12" xfId="0" applyNumberFormat="1" applyFont="1" applyFill="1" applyBorder="1" applyAlignment="1">
      <alignment vertical="center"/>
    </xf>
    <xf numFmtId="187" fontId="23" fillId="34" borderId="11" xfId="0" applyNumberFormat="1" applyFont="1" applyFill="1" applyBorder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87" fontId="1" fillId="33" borderId="12" xfId="42" applyNumberFormat="1" applyFont="1" applyFill="1" applyBorder="1" applyAlignment="1">
      <alignment horizontal="center"/>
    </xf>
    <xf numFmtId="187" fontId="1" fillId="33" borderId="11" xfId="42" applyNumberFormat="1" applyFont="1" applyFill="1" applyBorder="1" applyAlignment="1">
      <alignment horizontal="center"/>
    </xf>
    <xf numFmtId="3" fontId="27" fillId="34" borderId="12" xfId="42" applyNumberFormat="1" applyFont="1" applyFill="1" applyBorder="1" applyAlignment="1">
      <alignment horizontal="right" vertical="center"/>
    </xf>
    <xf numFmtId="3" fontId="27" fillId="34" borderId="11" xfId="42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horizontal="center" vertical="center"/>
    </xf>
    <xf numFmtId="3" fontId="27" fillId="34" borderId="10" xfId="42" applyNumberFormat="1" applyFont="1" applyFill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187" fontId="27" fillId="34" borderId="10" xfId="42" applyNumberFormat="1" applyFont="1" applyFill="1" applyBorder="1" applyAlignment="1">
      <alignment horizontal="center" vertical="center"/>
    </xf>
    <xf numFmtId="3" fontId="27" fillId="34" borderId="12" xfId="42" applyNumberFormat="1" applyFont="1" applyFill="1" applyBorder="1" applyAlignment="1">
      <alignment horizontal="right" vertical="center"/>
    </xf>
    <xf numFmtId="3" fontId="27" fillId="34" borderId="11" xfId="42" applyNumberFormat="1" applyFont="1" applyFill="1" applyBorder="1" applyAlignment="1">
      <alignment horizontal="right" vertical="center"/>
    </xf>
    <xf numFmtId="3" fontId="23" fillId="34" borderId="10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2" fillId="0" borderId="10" xfId="61" applyNumberFormat="1" applyFont="1" applyBorder="1" applyAlignment="1">
      <alignment horizontal="right" vertical="center"/>
      <protection/>
    </xf>
    <xf numFmtId="187" fontId="27" fillId="34" borderId="10" xfId="42" applyNumberFormat="1" applyFont="1" applyFill="1" applyBorder="1" applyAlignment="1">
      <alignment horizontal="center" vertical="center"/>
    </xf>
    <xf numFmtId="3" fontId="37" fillId="0" borderId="16" xfId="0" applyNumberFormat="1" applyFont="1" applyBorder="1" applyAlignment="1">
      <alignment horizontal="right" vertical="center"/>
    </xf>
    <xf numFmtId="3" fontId="37" fillId="0" borderId="31" xfId="0" applyNumberFormat="1" applyFont="1" applyBorder="1" applyAlignment="1">
      <alignment horizontal="right" vertical="center"/>
    </xf>
    <xf numFmtId="3" fontId="37" fillId="0" borderId="23" xfId="0" applyNumberFormat="1" applyFont="1" applyBorder="1" applyAlignment="1">
      <alignment horizontal="right" vertical="center"/>
    </xf>
    <xf numFmtId="3" fontId="37" fillId="0" borderId="12" xfId="0" applyNumberFormat="1" applyFont="1" applyBorder="1" applyAlignment="1">
      <alignment horizontal="center" vertical="center"/>
    </xf>
    <xf numFmtId="3" fontId="37" fillId="0" borderId="30" xfId="0" applyNumberFormat="1" applyFont="1" applyBorder="1" applyAlignment="1">
      <alignment horizontal="center" vertical="center"/>
    </xf>
    <xf numFmtId="187" fontId="23" fillId="0" borderId="12" xfId="0" applyNumberFormat="1" applyFont="1" applyBorder="1" applyAlignment="1">
      <alignment horizontal="center" vertical="center"/>
    </xf>
    <xf numFmtId="187" fontId="23" fillId="0" borderId="30" xfId="0" applyNumberFormat="1" applyFont="1" applyBorder="1" applyAlignment="1">
      <alignment horizontal="center" vertical="center"/>
    </xf>
    <xf numFmtId="187" fontId="23" fillId="0" borderId="11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9" fontId="0" fillId="0" borderId="10" xfId="71" applyFont="1" applyBorder="1" applyAlignment="1">
      <alignment horizontal="center" wrapText="1"/>
    </xf>
    <xf numFmtId="9" fontId="0" fillId="0" borderId="12" xfId="71" applyFont="1" applyBorder="1" applyAlignment="1">
      <alignment horizontal="center" vertical="center"/>
    </xf>
    <xf numFmtId="9" fontId="0" fillId="0" borderId="30" xfId="71" applyFont="1" applyBorder="1" applyAlignment="1">
      <alignment horizontal="center" vertical="center"/>
    </xf>
    <xf numFmtId="9" fontId="0" fillId="0" borderId="11" xfId="71" applyFont="1" applyBorder="1" applyAlignment="1">
      <alignment horizontal="center" vertical="center"/>
    </xf>
    <xf numFmtId="187" fontId="23" fillId="34" borderId="12" xfId="0" applyNumberFormat="1" applyFont="1" applyFill="1" applyBorder="1" applyAlignment="1">
      <alignment horizontal="center"/>
    </xf>
    <xf numFmtId="187" fontId="23" fillId="34" borderId="11" xfId="0" applyNumberFormat="1" applyFont="1" applyFill="1" applyBorder="1" applyAlignment="1">
      <alignment horizontal="center"/>
    </xf>
    <xf numFmtId="187" fontId="23" fillId="34" borderId="10" xfId="0" applyNumberFormat="1" applyFont="1" applyFill="1" applyBorder="1" applyAlignment="1">
      <alignment horizontal="center"/>
    </xf>
    <xf numFmtId="187" fontId="23" fillId="34" borderId="12" xfId="0" applyNumberFormat="1" applyFont="1" applyFill="1" applyBorder="1" applyAlignment="1">
      <alignment horizontal="center" vertical="center"/>
    </xf>
    <xf numFmtId="187" fontId="23" fillId="34" borderId="11" xfId="0" applyNumberFormat="1" applyFont="1" applyFill="1" applyBorder="1" applyAlignment="1">
      <alignment horizontal="center" vertical="center"/>
    </xf>
    <xf numFmtId="3" fontId="23" fillId="34" borderId="12" xfId="0" applyNumberFormat="1" applyFont="1" applyFill="1" applyBorder="1" applyAlignment="1">
      <alignment horizontal="center" vertical="center"/>
    </xf>
    <xf numFmtId="3" fontId="23" fillId="34" borderId="11" xfId="0" applyNumberFormat="1" applyFont="1" applyFill="1" applyBorder="1" applyAlignment="1">
      <alignment horizontal="center" vertical="center"/>
    </xf>
    <xf numFmtId="3" fontId="36" fillId="34" borderId="10" xfId="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 horizontal="center" vertical="center" wrapText="1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8" fillId="0" borderId="10" xfId="63" applyFont="1" applyFill="1" applyBorder="1" applyAlignment="1">
      <alignment horizontal="left" vertical="center" wrapText="1"/>
      <protection/>
    </xf>
    <xf numFmtId="0" fontId="8" fillId="0" borderId="12" xfId="63" applyFill="1" applyBorder="1" applyAlignment="1">
      <alignment horizontal="center" vertical="center"/>
      <protection/>
    </xf>
    <xf numFmtId="0" fontId="8" fillId="0" borderId="11" xfId="63" applyFill="1" applyBorder="1" applyAlignment="1">
      <alignment horizontal="center" vertical="center"/>
      <protection/>
    </xf>
    <xf numFmtId="0" fontId="8" fillId="0" borderId="10" xfId="63" applyFill="1" applyBorder="1" applyAlignment="1">
      <alignment horizontal="center"/>
      <protection/>
    </xf>
    <xf numFmtId="0" fontId="8" fillId="0" borderId="10" xfId="63" applyFont="1" applyFill="1" applyBorder="1" applyAlignment="1">
      <alignment horizontal="center"/>
      <protection/>
    </xf>
    <xf numFmtId="0" fontId="8" fillId="0" borderId="10" xfId="63" applyFill="1" applyBorder="1" applyAlignment="1">
      <alignment horizontal="left" wrapText="1"/>
      <protection/>
    </xf>
    <xf numFmtId="3" fontId="86" fillId="0" borderId="12" xfId="0" applyNumberFormat="1" applyFont="1" applyBorder="1" applyAlignment="1">
      <alignment horizontal="center" vertical="distributed"/>
    </xf>
    <xf numFmtId="3" fontId="86" fillId="0" borderId="30" xfId="0" applyNumberFormat="1" applyFont="1" applyBorder="1" applyAlignment="1">
      <alignment horizontal="center" vertical="distributed"/>
    </xf>
    <xf numFmtId="3" fontId="86" fillId="0" borderId="11" xfId="0" applyNumberFormat="1" applyFont="1" applyBorder="1" applyAlignment="1">
      <alignment horizontal="center" vertical="distributed"/>
    </xf>
    <xf numFmtId="10" fontId="86" fillId="0" borderId="12" xfId="0" applyNumberFormat="1" applyFont="1" applyBorder="1" applyAlignment="1">
      <alignment horizontal="center" vertical="distributed"/>
    </xf>
    <xf numFmtId="10" fontId="86" fillId="0" borderId="30" xfId="0" applyNumberFormat="1" applyFont="1" applyBorder="1" applyAlignment="1">
      <alignment horizontal="center" vertical="distributed"/>
    </xf>
    <xf numFmtId="10" fontId="86" fillId="0" borderId="11" xfId="0" applyNumberFormat="1" applyFont="1" applyBorder="1" applyAlignment="1">
      <alignment horizontal="center" vertical="distributed"/>
    </xf>
    <xf numFmtId="0" fontId="31" fillId="0" borderId="12" xfId="61" applyFont="1" applyFill="1" applyBorder="1" applyAlignment="1">
      <alignment horizontal="center" vertical="top" wrapText="1"/>
      <protection/>
    </xf>
    <xf numFmtId="0" fontId="31" fillId="0" borderId="11" xfId="61" applyFont="1" applyFill="1" applyBorder="1" applyAlignment="1">
      <alignment horizontal="center" vertical="top" wrapText="1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yperlink" xfId="47"/>
    <cellStyle name="Hivatkozott cella" xfId="48"/>
    <cellStyle name="Jegyze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ó" xfId="56"/>
    <cellStyle name="Kimenet" xfId="57"/>
    <cellStyle name="Followed Hyperlink" xfId="58"/>
    <cellStyle name="Magyarázó szöveg" xfId="59"/>
    <cellStyle name="Normál 2" xfId="60"/>
    <cellStyle name="Normál 3" xfId="61"/>
    <cellStyle name="Normál 4" xfId="62"/>
    <cellStyle name="Normál_2012.évi ktgvetés mellékleteti1" xfId="63"/>
    <cellStyle name="Normal_KARSZJ3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tabSelected="1" view="pageLayout" workbookViewId="0" topLeftCell="A1">
      <selection activeCell="A1" sqref="A1"/>
    </sheetView>
  </sheetViews>
  <sheetFormatPr defaultColWidth="9.00390625" defaultRowHeight="12.75"/>
  <cols>
    <col min="1" max="1" width="10.25390625" style="40" customWidth="1"/>
    <col min="2" max="2" width="82.00390625" style="40" customWidth="1"/>
    <col min="3" max="5" width="19.125" style="40" customWidth="1"/>
    <col min="6" max="16384" width="9.125" style="40" customWidth="1"/>
  </cols>
  <sheetData>
    <row r="1" ht="12.75">
      <c r="E1" s="181"/>
    </row>
    <row r="2" spans="1:5" s="141" customFormat="1" ht="32.25" customHeight="1">
      <c r="A2" s="140"/>
      <c r="B2" s="140" t="s">
        <v>0</v>
      </c>
      <c r="C2" s="140" t="s">
        <v>1</v>
      </c>
      <c r="D2" s="140" t="s">
        <v>2</v>
      </c>
      <c r="E2" s="140" t="s">
        <v>3</v>
      </c>
    </row>
    <row r="3" spans="1:5" ht="30">
      <c r="A3" s="130" t="s">
        <v>312</v>
      </c>
      <c r="B3" s="130" t="s">
        <v>308</v>
      </c>
      <c r="C3" s="130" t="s">
        <v>446</v>
      </c>
      <c r="D3" s="130" t="s">
        <v>447</v>
      </c>
      <c r="E3" s="130" t="s">
        <v>448</v>
      </c>
    </row>
    <row r="4" spans="1:5" ht="24" customHeight="1">
      <c r="A4" s="712" t="s">
        <v>378</v>
      </c>
      <c r="B4" s="713" t="s">
        <v>561</v>
      </c>
      <c r="C4" s="714">
        <v>2483199</v>
      </c>
      <c r="D4" s="714">
        <v>0</v>
      </c>
      <c r="E4" s="714">
        <v>2483199</v>
      </c>
    </row>
    <row r="5" spans="1:5" ht="24" customHeight="1">
      <c r="A5" s="712" t="s">
        <v>379</v>
      </c>
      <c r="B5" s="713" t="s">
        <v>562</v>
      </c>
      <c r="C5" s="714">
        <v>659361879</v>
      </c>
      <c r="D5" s="714">
        <v>0</v>
      </c>
      <c r="E5" s="714">
        <v>659361879</v>
      </c>
    </row>
    <row r="6" spans="1:5" ht="24" customHeight="1">
      <c r="A6" s="712" t="s">
        <v>380</v>
      </c>
      <c r="B6" s="713" t="s">
        <v>563</v>
      </c>
      <c r="C6" s="714">
        <v>2400000</v>
      </c>
      <c r="D6" s="714">
        <v>0</v>
      </c>
      <c r="E6" s="714">
        <v>2400000</v>
      </c>
    </row>
    <row r="7" spans="1:5" ht="24" customHeight="1">
      <c r="A7" s="712" t="s">
        <v>381</v>
      </c>
      <c r="B7" s="713" t="s">
        <v>691</v>
      </c>
      <c r="C7" s="714">
        <v>24192503</v>
      </c>
      <c r="D7" s="714">
        <v>0</v>
      </c>
      <c r="E7" s="714">
        <v>24192503</v>
      </c>
    </row>
    <row r="8" spans="1:5" ht="24" customHeight="1">
      <c r="A8" s="715" t="s">
        <v>382</v>
      </c>
      <c r="B8" s="716" t="s">
        <v>564</v>
      </c>
      <c r="C8" s="717">
        <v>688437581</v>
      </c>
      <c r="D8" s="717">
        <v>0</v>
      </c>
      <c r="E8" s="717">
        <v>688437581</v>
      </c>
    </row>
    <row r="9" spans="1:5" ht="24" customHeight="1">
      <c r="A9" s="712" t="s">
        <v>388</v>
      </c>
      <c r="B9" s="713" t="s">
        <v>565</v>
      </c>
      <c r="C9" s="714">
        <v>218387560</v>
      </c>
      <c r="D9" s="714">
        <v>0</v>
      </c>
      <c r="E9" s="714">
        <v>218387560</v>
      </c>
    </row>
    <row r="10" spans="1:5" ht="24" customHeight="1">
      <c r="A10" s="715" t="s">
        <v>389</v>
      </c>
      <c r="B10" s="716" t="s">
        <v>566</v>
      </c>
      <c r="C10" s="717">
        <v>218387560</v>
      </c>
      <c r="D10" s="717">
        <v>0</v>
      </c>
      <c r="E10" s="717">
        <v>218387560</v>
      </c>
    </row>
    <row r="11" spans="1:5" ht="24" customHeight="1">
      <c r="A11" s="712" t="s">
        <v>390</v>
      </c>
      <c r="B11" s="713" t="s">
        <v>567</v>
      </c>
      <c r="C11" s="714">
        <v>12118954</v>
      </c>
      <c r="D11" s="714">
        <v>0</v>
      </c>
      <c r="E11" s="714">
        <v>12118954</v>
      </c>
    </row>
    <row r="12" spans="1:5" ht="24" customHeight="1">
      <c r="A12" s="712" t="s">
        <v>391</v>
      </c>
      <c r="B12" s="713" t="s">
        <v>692</v>
      </c>
      <c r="C12" s="714">
        <v>6336318</v>
      </c>
      <c r="D12" s="714">
        <v>0</v>
      </c>
      <c r="E12" s="714">
        <v>6336318</v>
      </c>
    </row>
    <row r="13" spans="1:5" ht="24" customHeight="1">
      <c r="A13" s="712" t="s">
        <v>392</v>
      </c>
      <c r="B13" s="713" t="s">
        <v>568</v>
      </c>
      <c r="C13" s="714">
        <v>29291593</v>
      </c>
      <c r="D13" s="714">
        <v>0</v>
      </c>
      <c r="E13" s="714">
        <v>29291593</v>
      </c>
    </row>
    <row r="14" spans="1:5" ht="24" customHeight="1">
      <c r="A14" s="715" t="s">
        <v>393</v>
      </c>
      <c r="B14" s="716" t="s">
        <v>569</v>
      </c>
      <c r="C14" s="717">
        <v>47746865</v>
      </c>
      <c r="D14" s="717">
        <v>0</v>
      </c>
      <c r="E14" s="717">
        <v>47746865</v>
      </c>
    </row>
    <row r="15" spans="1:5" ht="24" customHeight="1">
      <c r="A15" s="715" t="s">
        <v>394</v>
      </c>
      <c r="B15" s="716" t="s">
        <v>693</v>
      </c>
      <c r="C15" s="717">
        <v>-7441</v>
      </c>
      <c r="D15" s="717">
        <v>0</v>
      </c>
      <c r="E15" s="717">
        <v>-7441</v>
      </c>
    </row>
    <row r="16" spans="1:5" ht="24" customHeight="1">
      <c r="A16" s="715" t="s">
        <v>396</v>
      </c>
      <c r="B16" s="716" t="s">
        <v>449</v>
      </c>
      <c r="C16" s="717">
        <v>954564565</v>
      </c>
      <c r="D16" s="717">
        <v>0</v>
      </c>
      <c r="E16" s="717">
        <v>954564565</v>
      </c>
    </row>
    <row r="17" spans="1:5" ht="24" customHeight="1">
      <c r="A17" s="712" t="s">
        <v>397</v>
      </c>
      <c r="B17" s="713" t="s">
        <v>570</v>
      </c>
      <c r="C17" s="714">
        <v>838076600</v>
      </c>
      <c r="D17" s="714">
        <v>0</v>
      </c>
      <c r="E17" s="714">
        <v>838076600</v>
      </c>
    </row>
    <row r="18" spans="1:5" ht="24" customHeight="1">
      <c r="A18" s="712" t="s">
        <v>398</v>
      </c>
      <c r="B18" s="713" t="s">
        <v>571</v>
      </c>
      <c r="C18" s="714">
        <v>111968553</v>
      </c>
      <c r="D18" s="714">
        <v>0</v>
      </c>
      <c r="E18" s="714">
        <v>111968553</v>
      </c>
    </row>
    <row r="19" spans="1:5" ht="24" customHeight="1">
      <c r="A19" s="712" t="s">
        <v>400</v>
      </c>
      <c r="B19" s="713" t="s">
        <v>572</v>
      </c>
      <c r="C19" s="714">
        <v>-13013749</v>
      </c>
      <c r="D19" s="714">
        <v>0</v>
      </c>
      <c r="E19" s="714">
        <v>-13013749</v>
      </c>
    </row>
    <row r="20" spans="1:5" ht="24" customHeight="1">
      <c r="A20" s="715" t="s">
        <v>401</v>
      </c>
      <c r="B20" s="716" t="s">
        <v>573</v>
      </c>
      <c r="C20" s="717">
        <v>937031404</v>
      </c>
      <c r="D20" s="717">
        <v>0</v>
      </c>
      <c r="E20" s="717">
        <v>937031404</v>
      </c>
    </row>
    <row r="21" spans="1:5" ht="24" customHeight="1">
      <c r="A21" s="712" t="s">
        <v>402</v>
      </c>
      <c r="B21" s="713" t="s">
        <v>694</v>
      </c>
      <c r="C21" s="714">
        <v>295160</v>
      </c>
      <c r="D21" s="714">
        <v>0</v>
      </c>
      <c r="E21" s="714">
        <v>295160</v>
      </c>
    </row>
    <row r="22" spans="1:5" ht="24" customHeight="1">
      <c r="A22" s="712" t="s">
        <v>403</v>
      </c>
      <c r="B22" s="713" t="s">
        <v>574</v>
      </c>
      <c r="C22" s="714">
        <v>4874918</v>
      </c>
      <c r="D22" s="714">
        <v>0</v>
      </c>
      <c r="E22" s="714">
        <v>4874918</v>
      </c>
    </row>
    <row r="23" spans="1:5" ht="24" customHeight="1">
      <c r="A23" s="712" t="s">
        <v>404</v>
      </c>
      <c r="B23" s="713" t="s">
        <v>575</v>
      </c>
      <c r="C23" s="714">
        <v>3825406</v>
      </c>
      <c r="D23" s="714">
        <v>0</v>
      </c>
      <c r="E23" s="714">
        <v>3825406</v>
      </c>
    </row>
    <row r="24" spans="1:5" ht="24" customHeight="1">
      <c r="A24" s="715" t="s">
        <v>405</v>
      </c>
      <c r="B24" s="716" t="s">
        <v>576</v>
      </c>
      <c r="C24" s="717">
        <v>8995484</v>
      </c>
      <c r="D24" s="717">
        <v>0</v>
      </c>
      <c r="E24" s="717">
        <v>8995484</v>
      </c>
    </row>
    <row r="25" spans="1:5" ht="24" customHeight="1">
      <c r="A25" s="715" t="s">
        <v>1012</v>
      </c>
      <c r="B25" s="716" t="s">
        <v>1148</v>
      </c>
      <c r="C25" s="717">
        <v>8537677</v>
      </c>
      <c r="D25" s="717">
        <v>0</v>
      </c>
      <c r="E25" s="717">
        <v>8537677</v>
      </c>
    </row>
    <row r="26" spans="1:5" ht="24" customHeight="1">
      <c r="A26" s="715" t="s">
        <v>406</v>
      </c>
      <c r="B26" s="716" t="s">
        <v>577</v>
      </c>
      <c r="C26" s="717">
        <v>954564565</v>
      </c>
      <c r="D26" s="717">
        <v>0</v>
      </c>
      <c r="E26" s="717">
        <v>954564565</v>
      </c>
    </row>
    <row r="27" spans="1:5" ht="24" customHeight="1">
      <c r="A27" s="712" t="s">
        <v>378</v>
      </c>
      <c r="B27" s="713" t="s">
        <v>561</v>
      </c>
      <c r="C27" s="714">
        <v>2483199</v>
      </c>
      <c r="D27" s="714">
        <v>0</v>
      </c>
      <c r="E27" s="714">
        <v>2483199</v>
      </c>
    </row>
    <row r="28" spans="1:5" ht="24" customHeight="1">
      <c r="A28" s="712" t="s">
        <v>379</v>
      </c>
      <c r="B28" s="713" t="s">
        <v>562</v>
      </c>
      <c r="C28" s="714">
        <v>659361879</v>
      </c>
      <c r="D28" s="714">
        <v>0</v>
      </c>
      <c r="E28" s="714">
        <v>659361879</v>
      </c>
    </row>
    <row r="29" spans="1:5" ht="24" customHeight="1">
      <c r="A29" s="712" t="s">
        <v>380</v>
      </c>
      <c r="B29" s="713" t="s">
        <v>563</v>
      </c>
      <c r="C29" s="714">
        <v>2400000</v>
      </c>
      <c r="D29" s="714">
        <v>0</v>
      </c>
      <c r="E29" s="714">
        <v>2400000</v>
      </c>
    </row>
    <row r="30" spans="1:5" ht="24" customHeight="1">
      <c r="A30" s="712" t="s">
        <v>381</v>
      </c>
      <c r="B30" s="713" t="s">
        <v>691</v>
      </c>
      <c r="C30" s="714">
        <v>24192503</v>
      </c>
      <c r="D30" s="714">
        <v>0</v>
      </c>
      <c r="E30" s="714">
        <v>24192503</v>
      </c>
    </row>
    <row r="31" spans="1:5" ht="24" customHeight="1">
      <c r="A31" s="715" t="s">
        <v>382</v>
      </c>
      <c r="B31" s="716" t="s">
        <v>564</v>
      </c>
      <c r="C31" s="717">
        <v>688437581</v>
      </c>
      <c r="D31" s="717">
        <v>0</v>
      </c>
      <c r="E31" s="717">
        <v>688437581</v>
      </c>
    </row>
    <row r="32" spans="1:5" ht="24" customHeight="1">
      <c r="A32" s="712" t="s">
        <v>388</v>
      </c>
      <c r="B32" s="713" t="s">
        <v>565</v>
      </c>
      <c r="C32" s="714">
        <v>218387560</v>
      </c>
      <c r="D32" s="714">
        <v>0</v>
      </c>
      <c r="E32" s="714">
        <v>218387560</v>
      </c>
    </row>
    <row r="33" spans="1:5" ht="24" customHeight="1">
      <c r="A33" s="715" t="s">
        <v>389</v>
      </c>
      <c r="B33" s="716" t="s">
        <v>566</v>
      </c>
      <c r="C33" s="717">
        <v>218387560</v>
      </c>
      <c r="D33" s="717">
        <v>0</v>
      </c>
      <c r="E33" s="717">
        <v>218387560</v>
      </c>
    </row>
    <row r="34" spans="1:5" ht="24" customHeight="1">
      <c r="A34" s="712" t="s">
        <v>390</v>
      </c>
      <c r="B34" s="713" t="s">
        <v>567</v>
      </c>
      <c r="C34" s="714">
        <v>12118954</v>
      </c>
      <c r="D34" s="714">
        <v>0</v>
      </c>
      <c r="E34" s="714">
        <v>12118954</v>
      </c>
    </row>
    <row r="35" spans="1:5" ht="24" customHeight="1">
      <c r="A35" s="712" t="s">
        <v>391</v>
      </c>
      <c r="B35" s="713" t="s">
        <v>692</v>
      </c>
      <c r="C35" s="714">
        <v>6336318</v>
      </c>
      <c r="D35" s="714">
        <v>0</v>
      </c>
      <c r="E35" s="714">
        <v>6336318</v>
      </c>
    </row>
    <row r="36" spans="1:5" ht="24" customHeight="1">
      <c r="A36" s="712" t="s">
        <v>392</v>
      </c>
      <c r="B36" s="713" t="s">
        <v>568</v>
      </c>
      <c r="C36" s="714">
        <v>29291593</v>
      </c>
      <c r="D36" s="714">
        <v>0</v>
      </c>
      <c r="E36" s="714">
        <v>29291593</v>
      </c>
    </row>
    <row r="37" spans="1:5" ht="12.75">
      <c r="A37" s="715" t="s">
        <v>393</v>
      </c>
      <c r="B37" s="716" t="s">
        <v>569</v>
      </c>
      <c r="C37" s="717">
        <v>47746865</v>
      </c>
      <c r="D37" s="717">
        <v>0</v>
      </c>
      <c r="E37" s="717">
        <v>47746865</v>
      </c>
    </row>
    <row r="38" spans="1:5" ht="12.75">
      <c r="A38" s="715" t="s">
        <v>394</v>
      </c>
      <c r="B38" s="716" t="s">
        <v>693</v>
      </c>
      <c r="C38" s="717">
        <v>-7441</v>
      </c>
      <c r="D38" s="717">
        <v>0</v>
      </c>
      <c r="E38" s="717">
        <v>-7441</v>
      </c>
    </row>
    <row r="39" spans="1:5" ht="12.75">
      <c r="A39" s="715" t="s">
        <v>396</v>
      </c>
      <c r="B39" s="716" t="s">
        <v>449</v>
      </c>
      <c r="C39" s="717">
        <v>954564565</v>
      </c>
      <c r="D39" s="717">
        <v>0</v>
      </c>
      <c r="E39" s="717">
        <v>954564565</v>
      </c>
    </row>
    <row r="40" spans="1:5" ht="12.75">
      <c r="A40" s="712" t="s">
        <v>397</v>
      </c>
      <c r="B40" s="713" t="s">
        <v>570</v>
      </c>
      <c r="C40" s="714">
        <v>838076600</v>
      </c>
      <c r="D40" s="714">
        <v>0</v>
      </c>
      <c r="E40" s="714">
        <v>838076600</v>
      </c>
    </row>
    <row r="41" spans="1:5" ht="12.75">
      <c r="A41" s="712" t="s">
        <v>398</v>
      </c>
      <c r="B41" s="713" t="s">
        <v>571</v>
      </c>
      <c r="C41" s="714">
        <v>111968553</v>
      </c>
      <c r="D41" s="714">
        <v>0</v>
      </c>
      <c r="E41" s="714">
        <v>111968553</v>
      </c>
    </row>
    <row r="42" spans="1:5" ht="12.75">
      <c r="A42" s="712" t="s">
        <v>400</v>
      </c>
      <c r="B42" s="713" t="s">
        <v>572</v>
      </c>
      <c r="C42" s="714">
        <v>-13013749</v>
      </c>
      <c r="D42" s="714">
        <v>0</v>
      </c>
      <c r="E42" s="714">
        <v>-13013749</v>
      </c>
    </row>
    <row r="43" spans="1:5" ht="12.75">
      <c r="A43" s="715" t="s">
        <v>401</v>
      </c>
      <c r="B43" s="716" t="s">
        <v>573</v>
      </c>
      <c r="C43" s="717">
        <v>937031404</v>
      </c>
      <c r="D43" s="717">
        <v>0</v>
      </c>
      <c r="E43" s="717">
        <v>937031404</v>
      </c>
    </row>
    <row r="44" spans="1:5" ht="12.75">
      <c r="A44" s="712" t="s">
        <v>402</v>
      </c>
      <c r="B44" s="713" t="s">
        <v>694</v>
      </c>
      <c r="C44" s="714">
        <v>295160</v>
      </c>
      <c r="D44" s="714">
        <v>0</v>
      </c>
      <c r="E44" s="714">
        <v>295160</v>
      </c>
    </row>
    <row r="45" spans="1:5" ht="12.75">
      <c r="A45" s="712" t="s">
        <v>403</v>
      </c>
      <c r="B45" s="713" t="s">
        <v>574</v>
      </c>
      <c r="C45" s="714">
        <v>4874918</v>
      </c>
      <c r="D45" s="714">
        <v>0</v>
      </c>
      <c r="E45" s="714">
        <v>4874918</v>
      </c>
    </row>
    <row r="46" spans="1:5" ht="12.75">
      <c r="A46" s="712" t="s">
        <v>404</v>
      </c>
      <c r="B46" s="713" t="s">
        <v>575</v>
      </c>
      <c r="C46" s="714">
        <v>3825406</v>
      </c>
      <c r="D46" s="714">
        <v>0</v>
      </c>
      <c r="E46" s="714">
        <v>3825406</v>
      </c>
    </row>
    <row r="47" spans="1:5" ht="12.75">
      <c r="A47" s="715" t="s">
        <v>405</v>
      </c>
      <c r="B47" s="716" t="s">
        <v>576</v>
      </c>
      <c r="C47" s="717">
        <v>8995484</v>
      </c>
      <c r="D47" s="717">
        <v>0</v>
      </c>
      <c r="E47" s="717">
        <v>8995484</v>
      </c>
    </row>
    <row r="48" spans="1:5" ht="12.75">
      <c r="A48" s="715" t="s">
        <v>1012</v>
      </c>
      <c r="B48" s="716" t="s">
        <v>1148</v>
      </c>
      <c r="C48" s="717">
        <v>8537677</v>
      </c>
      <c r="D48" s="717">
        <v>0</v>
      </c>
      <c r="E48" s="717">
        <v>8537677</v>
      </c>
    </row>
    <row r="49" spans="1:5" ht="12.75">
      <c r="A49" s="715" t="s">
        <v>406</v>
      </c>
      <c r="B49" s="716" t="s">
        <v>577</v>
      </c>
      <c r="C49" s="717">
        <v>954564565</v>
      </c>
      <c r="D49" s="717">
        <v>0</v>
      </c>
      <c r="E49" s="717">
        <v>954564565</v>
      </c>
    </row>
    <row r="50" spans="1:5" ht="12.75">
      <c r="A50" s="712" t="s">
        <v>378</v>
      </c>
      <c r="B50" s="713" t="s">
        <v>561</v>
      </c>
      <c r="C50" s="714">
        <v>2483199</v>
      </c>
      <c r="D50" s="714">
        <v>0</v>
      </c>
      <c r="E50" s="714">
        <v>2483199</v>
      </c>
    </row>
    <row r="51" spans="1:5" ht="12.75">
      <c r="A51" s="712" t="s">
        <v>379</v>
      </c>
      <c r="B51" s="713" t="s">
        <v>562</v>
      </c>
      <c r="C51" s="714">
        <v>659361879</v>
      </c>
      <c r="D51" s="714">
        <v>0</v>
      </c>
      <c r="E51" s="714">
        <v>659361879</v>
      </c>
    </row>
    <row r="52" spans="1:5" ht="12.75">
      <c r="A52" s="712" t="s">
        <v>380</v>
      </c>
      <c r="B52" s="713" t="s">
        <v>563</v>
      </c>
      <c r="C52" s="714">
        <v>2400000</v>
      </c>
      <c r="D52" s="714">
        <v>0</v>
      </c>
      <c r="E52" s="714">
        <v>2400000</v>
      </c>
    </row>
    <row r="53" spans="1:5" ht="12.75">
      <c r="A53" s="712" t="s">
        <v>381</v>
      </c>
      <c r="B53" s="713" t="s">
        <v>691</v>
      </c>
      <c r="C53" s="714">
        <v>24192503</v>
      </c>
      <c r="D53" s="714">
        <v>0</v>
      </c>
      <c r="E53" s="714">
        <v>24192503</v>
      </c>
    </row>
    <row r="54" spans="1:5" ht="12.75">
      <c r="A54" s="715" t="s">
        <v>382</v>
      </c>
      <c r="B54" s="716" t="s">
        <v>564</v>
      </c>
      <c r="C54" s="717">
        <v>688437581</v>
      </c>
      <c r="D54" s="717">
        <v>0</v>
      </c>
      <c r="E54" s="717">
        <v>688437581</v>
      </c>
    </row>
    <row r="55" spans="1:5" ht="12.75">
      <c r="A55" s="712" t="s">
        <v>388</v>
      </c>
      <c r="B55" s="713" t="s">
        <v>565</v>
      </c>
      <c r="C55" s="714">
        <v>218387560</v>
      </c>
      <c r="D55" s="714">
        <v>0</v>
      </c>
      <c r="E55" s="714">
        <v>218387560</v>
      </c>
    </row>
    <row r="56" spans="1:5" ht="12.75">
      <c r="A56" s="715" t="s">
        <v>389</v>
      </c>
      <c r="B56" s="716" t="s">
        <v>566</v>
      </c>
      <c r="C56" s="717">
        <v>218387560</v>
      </c>
      <c r="D56" s="717">
        <v>0</v>
      </c>
      <c r="E56" s="717">
        <v>218387560</v>
      </c>
    </row>
    <row r="57" spans="1:5" ht="12.75">
      <c r="A57" s="712" t="s">
        <v>390</v>
      </c>
      <c r="B57" s="713" t="s">
        <v>567</v>
      </c>
      <c r="C57" s="714">
        <v>12118954</v>
      </c>
      <c r="D57" s="714">
        <v>0</v>
      </c>
      <c r="E57" s="714">
        <v>12118954</v>
      </c>
    </row>
    <row r="58" spans="1:5" ht="12.75">
      <c r="A58" s="712" t="s">
        <v>391</v>
      </c>
      <c r="B58" s="713" t="s">
        <v>692</v>
      </c>
      <c r="C58" s="714">
        <v>6336318</v>
      </c>
      <c r="D58" s="714">
        <v>0</v>
      </c>
      <c r="E58" s="714">
        <v>6336318</v>
      </c>
    </row>
    <row r="59" spans="1:5" ht="12.75">
      <c r="A59" s="712" t="s">
        <v>392</v>
      </c>
      <c r="B59" s="713" t="s">
        <v>568</v>
      </c>
      <c r="C59" s="714">
        <v>29291593</v>
      </c>
      <c r="D59" s="714">
        <v>0</v>
      </c>
      <c r="E59" s="714">
        <v>29291593</v>
      </c>
    </row>
    <row r="60" spans="1:5" ht="12.75">
      <c r="A60" s="715" t="s">
        <v>393</v>
      </c>
      <c r="B60" s="716" t="s">
        <v>569</v>
      </c>
      <c r="C60" s="717">
        <v>47746865</v>
      </c>
      <c r="D60" s="717">
        <v>0</v>
      </c>
      <c r="E60" s="717">
        <v>47746865</v>
      </c>
    </row>
    <row r="61" spans="1:5" ht="12.75">
      <c r="A61" s="715" t="s">
        <v>394</v>
      </c>
      <c r="B61" s="716" t="s">
        <v>693</v>
      </c>
      <c r="C61" s="717">
        <v>-7441</v>
      </c>
      <c r="D61" s="717">
        <v>0</v>
      </c>
      <c r="E61" s="717">
        <v>-7441</v>
      </c>
    </row>
    <row r="62" spans="1:5" ht="12.75">
      <c r="A62" s="715" t="s">
        <v>396</v>
      </c>
      <c r="B62" s="716" t="s">
        <v>449</v>
      </c>
      <c r="C62" s="717">
        <v>954564565</v>
      </c>
      <c r="D62" s="717">
        <v>0</v>
      </c>
      <c r="E62" s="717">
        <v>954564565</v>
      </c>
    </row>
    <row r="63" spans="1:5" ht="12.75">
      <c r="A63" s="712" t="s">
        <v>397</v>
      </c>
      <c r="B63" s="713" t="s">
        <v>570</v>
      </c>
      <c r="C63" s="714">
        <v>838076600</v>
      </c>
      <c r="D63" s="714">
        <v>0</v>
      </c>
      <c r="E63" s="714">
        <v>838076600</v>
      </c>
    </row>
    <row r="64" spans="1:5" ht="12.75">
      <c r="A64" s="712" t="s">
        <v>398</v>
      </c>
      <c r="B64" s="713" t="s">
        <v>571</v>
      </c>
      <c r="C64" s="714">
        <v>111968553</v>
      </c>
      <c r="D64" s="714">
        <v>0</v>
      </c>
      <c r="E64" s="714">
        <v>111968553</v>
      </c>
    </row>
    <row r="65" spans="1:5" ht="12.75">
      <c r="A65" s="712" t="s">
        <v>400</v>
      </c>
      <c r="B65" s="713" t="s">
        <v>572</v>
      </c>
      <c r="C65" s="714">
        <v>-13013749</v>
      </c>
      <c r="D65" s="714">
        <v>0</v>
      </c>
      <c r="E65" s="714">
        <v>-13013749</v>
      </c>
    </row>
    <row r="66" spans="1:5" ht="12.75">
      <c r="A66" s="715" t="s">
        <v>401</v>
      </c>
      <c r="B66" s="716" t="s">
        <v>573</v>
      </c>
      <c r="C66" s="717">
        <v>937031404</v>
      </c>
      <c r="D66" s="717">
        <v>0</v>
      </c>
      <c r="E66" s="717">
        <v>937031404</v>
      </c>
    </row>
    <row r="67" spans="1:5" ht="12.75">
      <c r="A67" s="712" t="s">
        <v>402</v>
      </c>
      <c r="B67" s="713" t="s">
        <v>694</v>
      </c>
      <c r="C67" s="714">
        <v>295160</v>
      </c>
      <c r="D67" s="714">
        <v>0</v>
      </c>
      <c r="E67" s="714">
        <v>295160</v>
      </c>
    </row>
    <row r="68" spans="1:5" ht="12.75">
      <c r="A68" s="712" t="s">
        <v>403</v>
      </c>
      <c r="B68" s="713" t="s">
        <v>574</v>
      </c>
      <c r="C68" s="714">
        <v>4874918</v>
      </c>
      <c r="D68" s="714">
        <v>0</v>
      </c>
      <c r="E68" s="714">
        <v>4874918</v>
      </c>
    </row>
    <row r="69" spans="1:5" ht="12.75">
      <c r="A69" s="712" t="s">
        <v>404</v>
      </c>
      <c r="B69" s="713" t="s">
        <v>575</v>
      </c>
      <c r="C69" s="714">
        <v>3825406</v>
      </c>
      <c r="D69" s="714">
        <v>0</v>
      </c>
      <c r="E69" s="714">
        <v>3825406</v>
      </c>
    </row>
    <row r="70" spans="1:5" ht="12.75">
      <c r="A70" s="715" t="s">
        <v>405</v>
      </c>
      <c r="B70" s="716" t="s">
        <v>576</v>
      </c>
      <c r="C70" s="717">
        <v>8995484</v>
      </c>
      <c r="D70" s="717">
        <v>0</v>
      </c>
      <c r="E70" s="717">
        <v>8995484</v>
      </c>
    </row>
    <row r="71" spans="1:5" ht="12.75">
      <c r="A71" s="715" t="s">
        <v>1012</v>
      </c>
      <c r="B71" s="716" t="s">
        <v>1148</v>
      </c>
      <c r="C71" s="717">
        <v>8537677</v>
      </c>
      <c r="D71" s="717">
        <v>0</v>
      </c>
      <c r="E71" s="717">
        <v>8537677</v>
      </c>
    </row>
    <row r="72" spans="1:5" ht="12.75">
      <c r="A72" s="715" t="s">
        <v>406</v>
      </c>
      <c r="B72" s="716" t="s">
        <v>577</v>
      </c>
      <c r="C72" s="717">
        <v>954564565</v>
      </c>
      <c r="D72" s="717">
        <v>0</v>
      </c>
      <c r="E72" s="717">
        <v>954564565</v>
      </c>
    </row>
    <row r="73" spans="1:5" ht="12.75">
      <c r="A73"/>
      <c r="B73"/>
      <c r="C73"/>
      <c r="D73"/>
      <c r="E7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1"/>
  <headerFooter alignWithMargins="0">
    <oddHeader>&amp;LMAGYARPOLÁNY KÖZSÉG
ÖNKORMÁNYZATA&amp;C2019. ÉVI ZÁRSZÁMADÁS
KONSZOLLIDÁLT MÉRLEG&amp;R1. melléklet a 11/2020. (VI. 16.) önkormányzati rendelethez  
</oddHeader>
    <oddFooter>&amp;LAdatellenőrző kód: e38-4f-43-16-7e-5737-5f57-3a-403b-c-35-2d5b72241&amp;C&amp;R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O807"/>
  <sheetViews>
    <sheetView view="pageLayout" workbookViewId="0" topLeftCell="A1">
      <selection activeCell="J5" sqref="J5"/>
    </sheetView>
  </sheetViews>
  <sheetFormatPr defaultColWidth="9.00390625" defaultRowHeight="12.75"/>
  <cols>
    <col min="3" max="3" width="6.125" style="0" customWidth="1"/>
    <col min="4" max="4" width="55.00390625" style="0" customWidth="1"/>
    <col min="5" max="5" width="0.12890625" style="0" customWidth="1"/>
    <col min="6" max="6" width="19.625" style="0" hidden="1" customWidth="1"/>
    <col min="7" max="7" width="21.25390625" style="0" hidden="1" customWidth="1"/>
    <col min="8" max="8" width="25.25390625" style="0" customWidth="1"/>
    <col min="9" max="9" width="21.875" style="0" customWidth="1"/>
    <col min="10" max="10" width="23.125" style="0" customWidth="1"/>
    <col min="11" max="11" width="19.875" style="0" customWidth="1"/>
    <col min="12" max="12" width="25.875" style="0" customWidth="1"/>
    <col min="13" max="13" width="26.375" style="165" customWidth="1"/>
    <col min="14" max="14" width="9.125" style="230" customWidth="1"/>
    <col min="15" max="15" width="22.875" style="0" customWidth="1"/>
  </cols>
  <sheetData>
    <row r="1" ht="65.25" customHeight="1">
      <c r="M1"/>
    </row>
    <row r="2" ht="12.75">
      <c r="M2"/>
    </row>
    <row r="3" spans="1:13" ht="18">
      <c r="A3" s="212"/>
      <c r="B3" s="57"/>
      <c r="C3" s="16"/>
      <c r="D3" s="17" t="s">
        <v>38</v>
      </c>
      <c r="E3" s="19"/>
      <c r="F3" s="16"/>
      <c r="H3" s="310"/>
      <c r="I3" s="464"/>
      <c r="J3" s="465"/>
      <c r="K3" s="466"/>
      <c r="L3" s="466"/>
      <c r="M3" s="467"/>
    </row>
    <row r="4" spans="1:13" ht="26.25">
      <c r="A4" s="212"/>
      <c r="B4" s="57"/>
      <c r="C4" s="16"/>
      <c r="D4" s="35" t="s">
        <v>1488</v>
      </c>
      <c r="E4" s="19"/>
      <c r="F4" s="16"/>
      <c r="H4" s="310"/>
      <c r="I4" s="464"/>
      <c r="J4" s="465"/>
      <c r="K4" s="466"/>
      <c r="L4" s="466"/>
      <c r="M4" s="467"/>
    </row>
    <row r="5" spans="1:15" ht="18">
      <c r="A5" s="212"/>
      <c r="B5" s="57"/>
      <c r="C5" s="16"/>
      <c r="D5" s="17"/>
      <c r="E5" s="20"/>
      <c r="F5" s="16"/>
      <c r="G5" s="16"/>
      <c r="H5" s="312"/>
      <c r="I5" s="464"/>
      <c r="J5" s="468"/>
      <c r="K5" s="469"/>
      <c r="L5" s="469"/>
      <c r="M5" s="467"/>
      <c r="N5" s="670"/>
      <c r="O5" s="16"/>
    </row>
    <row r="6" spans="1:14" ht="18">
      <c r="A6" s="850" t="s">
        <v>466</v>
      </c>
      <c r="B6" s="969" t="s">
        <v>0</v>
      </c>
      <c r="C6" s="969"/>
      <c r="D6" s="470" t="s">
        <v>258</v>
      </c>
      <c r="E6" s="471" t="s">
        <v>2</v>
      </c>
      <c r="F6" s="472">
        <v>511112</v>
      </c>
      <c r="G6" s="473"/>
      <c r="H6" s="471" t="s">
        <v>2</v>
      </c>
      <c r="I6" s="381" t="s">
        <v>3</v>
      </c>
      <c r="J6" s="474" t="s">
        <v>4</v>
      </c>
      <c r="K6" s="475" t="s">
        <v>5</v>
      </c>
      <c r="L6" s="475" t="s">
        <v>6</v>
      </c>
      <c r="M6" s="475" t="s">
        <v>7</v>
      </c>
      <c r="N6" s="475" t="s">
        <v>8</v>
      </c>
    </row>
    <row r="7" spans="1:14" ht="36">
      <c r="A7" s="851"/>
      <c r="B7" s="788" t="s">
        <v>14</v>
      </c>
      <c r="C7" s="788"/>
      <c r="D7" s="11" t="s">
        <v>111</v>
      </c>
      <c r="E7" s="22" t="s">
        <v>542</v>
      </c>
      <c r="F7" s="16"/>
      <c r="H7" s="476" t="s">
        <v>1164</v>
      </c>
      <c r="I7" s="477" t="s">
        <v>713</v>
      </c>
      <c r="J7" s="478" t="s">
        <v>302</v>
      </c>
      <c r="K7" s="479" t="s">
        <v>1163</v>
      </c>
      <c r="L7" s="480" t="s">
        <v>302</v>
      </c>
      <c r="M7" s="480" t="s">
        <v>1165</v>
      </c>
      <c r="N7" s="755" t="s">
        <v>1467</v>
      </c>
    </row>
    <row r="8" spans="1:14" ht="18">
      <c r="A8" s="211" t="s">
        <v>1209</v>
      </c>
      <c r="B8" s="58" t="s">
        <v>254</v>
      </c>
      <c r="C8" s="21">
        <v>121</v>
      </c>
      <c r="D8" s="8" t="s">
        <v>766</v>
      </c>
      <c r="E8" s="7">
        <v>4464000</v>
      </c>
      <c r="F8" s="16">
        <v>514192</v>
      </c>
      <c r="H8" s="284">
        <v>4786800</v>
      </c>
      <c r="I8" s="959">
        <v>547909</v>
      </c>
      <c r="J8" s="884">
        <f>H14+I14</f>
        <v>6455780</v>
      </c>
      <c r="K8" s="858">
        <f>L8-J8</f>
        <v>18087</v>
      </c>
      <c r="L8" s="858">
        <v>6473867</v>
      </c>
      <c r="M8" s="859">
        <v>6473857</v>
      </c>
      <c r="N8" s="845">
        <v>0.9999984553281679</v>
      </c>
    </row>
    <row r="9" spans="1:14" ht="18">
      <c r="A9" s="211" t="s">
        <v>1210</v>
      </c>
      <c r="B9" s="58" t="s">
        <v>254</v>
      </c>
      <c r="C9" s="21">
        <v>121</v>
      </c>
      <c r="D9" s="8" t="s">
        <v>767</v>
      </c>
      <c r="E9" s="7">
        <v>1250000</v>
      </c>
      <c r="F9" s="16"/>
      <c r="H9" s="284">
        <v>718020</v>
      </c>
      <c r="I9" s="960"/>
      <c r="J9" s="884"/>
      <c r="K9" s="858"/>
      <c r="L9" s="858"/>
      <c r="M9" s="859"/>
      <c r="N9" s="845"/>
    </row>
    <row r="10" spans="1:14" ht="18">
      <c r="A10" s="211" t="s">
        <v>1212</v>
      </c>
      <c r="B10" s="58" t="s">
        <v>254</v>
      </c>
      <c r="C10" s="21">
        <v>121</v>
      </c>
      <c r="D10" s="8" t="s">
        <v>467</v>
      </c>
      <c r="E10" s="7">
        <v>12000</v>
      </c>
      <c r="F10" s="16">
        <v>514122</v>
      </c>
      <c r="G10" s="16"/>
      <c r="H10" s="284">
        <v>242352</v>
      </c>
      <c r="I10" s="960"/>
      <c r="J10" s="884"/>
      <c r="K10" s="858"/>
      <c r="L10" s="858"/>
      <c r="M10" s="859"/>
      <c r="N10" s="845"/>
    </row>
    <row r="11" spans="1:14" ht="18">
      <c r="A11" s="211" t="s">
        <v>1213</v>
      </c>
      <c r="B11" s="58" t="s">
        <v>254</v>
      </c>
      <c r="C11" s="21">
        <v>121</v>
      </c>
      <c r="D11" s="158" t="s">
        <v>610</v>
      </c>
      <c r="E11" s="285"/>
      <c r="F11" s="16"/>
      <c r="G11" s="16"/>
      <c r="H11" s="382">
        <v>148699</v>
      </c>
      <c r="I11" s="960"/>
      <c r="J11" s="884"/>
      <c r="K11" s="858"/>
      <c r="L11" s="858"/>
      <c r="M11" s="859"/>
      <c r="N11" s="845"/>
    </row>
    <row r="12" spans="1:14" ht="18">
      <c r="A12" s="211" t="s">
        <v>1214</v>
      </c>
      <c r="B12" s="58" t="s">
        <v>254</v>
      </c>
      <c r="C12" s="21">
        <v>121</v>
      </c>
      <c r="D12" s="26" t="s">
        <v>1484</v>
      </c>
      <c r="E12" s="285"/>
      <c r="F12" s="16"/>
      <c r="G12" s="16"/>
      <c r="H12" s="382">
        <v>12000</v>
      </c>
      <c r="I12" s="961"/>
      <c r="J12" s="884"/>
      <c r="K12" s="858"/>
      <c r="L12" s="858"/>
      <c r="M12" s="859"/>
      <c r="N12" s="845"/>
    </row>
    <row r="13" spans="1:14" ht="18">
      <c r="A13" s="211" t="s">
        <v>1216</v>
      </c>
      <c r="B13" s="58" t="s">
        <v>254</v>
      </c>
      <c r="C13" s="21">
        <v>122</v>
      </c>
      <c r="D13" s="483" t="s">
        <v>768</v>
      </c>
      <c r="E13" s="285"/>
      <c r="F13" s="16"/>
      <c r="G13" s="16"/>
      <c r="H13" s="382"/>
      <c r="I13" s="484"/>
      <c r="J13" s="485"/>
      <c r="K13" s="486"/>
      <c r="L13" s="486"/>
      <c r="M13" s="487"/>
      <c r="N13" s="756"/>
    </row>
    <row r="14" spans="1:14" ht="18">
      <c r="A14" s="211" t="s">
        <v>1218</v>
      </c>
      <c r="B14" s="58" t="s">
        <v>254</v>
      </c>
      <c r="C14" s="27">
        <v>12</v>
      </c>
      <c r="D14" s="286" t="s">
        <v>611</v>
      </c>
      <c r="E14" s="36">
        <f>SUM(E8:E10)</f>
        <v>5726000</v>
      </c>
      <c r="F14" s="16">
        <v>53111</v>
      </c>
      <c r="H14" s="287">
        <f aca="true" t="shared" si="0" ref="H14:M14">SUM(H8:H13)</f>
        <v>5907871</v>
      </c>
      <c r="I14" s="488">
        <f t="shared" si="0"/>
        <v>547909</v>
      </c>
      <c r="J14" s="489">
        <f t="shared" si="0"/>
        <v>6455780</v>
      </c>
      <c r="K14" s="490">
        <f t="shared" si="0"/>
        <v>18087</v>
      </c>
      <c r="L14" s="489">
        <f>SUM(J14:K14)</f>
        <v>6473867</v>
      </c>
      <c r="M14" s="491">
        <f t="shared" si="0"/>
        <v>6473857</v>
      </c>
      <c r="N14" s="756">
        <f>M14/L14</f>
        <v>0.9999984553281679</v>
      </c>
    </row>
    <row r="15" spans="1:14" ht="18">
      <c r="A15" s="211" t="s">
        <v>1220</v>
      </c>
      <c r="B15" s="58" t="s">
        <v>254</v>
      </c>
      <c r="C15" s="21">
        <v>21</v>
      </c>
      <c r="D15" s="25" t="s">
        <v>468</v>
      </c>
      <c r="E15" s="7">
        <f>SUM(E8+E9/2)*0.27</f>
        <v>1374030</v>
      </c>
      <c r="F15" s="16"/>
      <c r="H15" s="284">
        <v>933426</v>
      </c>
      <c r="I15" s="959">
        <v>129367</v>
      </c>
      <c r="J15" s="964">
        <f>H18+I15</f>
        <v>1114094.155</v>
      </c>
      <c r="K15" s="858">
        <f>L15-J15</f>
        <v>2167.844999999972</v>
      </c>
      <c r="L15" s="858">
        <v>1116262</v>
      </c>
      <c r="M15" s="859">
        <v>1116262</v>
      </c>
      <c r="N15" s="845">
        <f>M15/L15</f>
        <v>1</v>
      </c>
    </row>
    <row r="16" spans="1:14" ht="18">
      <c r="A16" s="211" t="s">
        <v>1222</v>
      </c>
      <c r="B16" s="58" t="s">
        <v>254</v>
      </c>
      <c r="C16" s="21">
        <v>23</v>
      </c>
      <c r="D16" s="25" t="s">
        <v>1166</v>
      </c>
      <c r="E16" s="7"/>
      <c r="F16" s="16"/>
      <c r="H16" s="284">
        <f>H11*0.195</f>
        <v>28996.305</v>
      </c>
      <c r="I16" s="960"/>
      <c r="J16" s="967"/>
      <c r="K16" s="858"/>
      <c r="L16" s="858"/>
      <c r="M16" s="859"/>
      <c r="N16" s="845"/>
    </row>
    <row r="17" spans="1:14" ht="18">
      <c r="A17" s="211" t="s">
        <v>1224</v>
      </c>
      <c r="B17" s="58" t="s">
        <v>254</v>
      </c>
      <c r="C17" s="21">
        <v>27</v>
      </c>
      <c r="D17" s="25" t="s">
        <v>545</v>
      </c>
      <c r="E17" s="7"/>
      <c r="F17" s="16"/>
      <c r="H17" s="284">
        <f>H11*0.15</f>
        <v>22304.85</v>
      </c>
      <c r="I17" s="961"/>
      <c r="J17" s="968"/>
      <c r="K17" s="858"/>
      <c r="L17" s="858"/>
      <c r="M17" s="859"/>
      <c r="N17" s="845"/>
    </row>
    <row r="18" spans="1:14" ht="18">
      <c r="A18" s="211" t="s">
        <v>1226</v>
      </c>
      <c r="B18" s="58" t="s">
        <v>254</v>
      </c>
      <c r="C18" s="27">
        <v>2</v>
      </c>
      <c r="D18" s="24" t="s">
        <v>469</v>
      </c>
      <c r="E18" s="12">
        <f>SUM(E15:E15)</f>
        <v>1374030</v>
      </c>
      <c r="F18" s="16"/>
      <c r="H18" s="288">
        <f>SUM(H15:H17)</f>
        <v>984727.155</v>
      </c>
      <c r="I18" s="488">
        <f>SUM(I15)</f>
        <v>129367</v>
      </c>
      <c r="J18" s="489">
        <f>SUM(J15)</f>
        <v>1114094.155</v>
      </c>
      <c r="K18" s="492">
        <f>SUM(K15)</f>
        <v>2167.844999999972</v>
      </c>
      <c r="L18" s="490">
        <f>SUM(J18:K18)</f>
        <v>1116262</v>
      </c>
      <c r="M18" s="491">
        <f>SUM(M15)</f>
        <v>1116262</v>
      </c>
      <c r="N18" s="756">
        <f>M18/L18</f>
        <v>1</v>
      </c>
    </row>
    <row r="19" spans="1:14" ht="18">
      <c r="A19" s="211" t="s">
        <v>1227</v>
      </c>
      <c r="B19" s="58" t="s">
        <v>254</v>
      </c>
      <c r="C19" s="21">
        <v>312</v>
      </c>
      <c r="D19" s="25" t="s">
        <v>39</v>
      </c>
      <c r="E19" s="10">
        <v>100000</v>
      </c>
      <c r="F19" s="16">
        <v>55111</v>
      </c>
      <c r="H19" s="290"/>
      <c r="I19" s="484"/>
      <c r="J19" s="485"/>
      <c r="K19" s="493"/>
      <c r="L19" s="486"/>
      <c r="M19" s="487"/>
      <c r="N19" s="756"/>
    </row>
    <row r="20" spans="1:14" ht="18">
      <c r="A20" s="211" t="s">
        <v>1228</v>
      </c>
      <c r="B20" s="58" t="s">
        <v>254</v>
      </c>
      <c r="C20" s="21">
        <v>311</v>
      </c>
      <c r="D20" s="25" t="s">
        <v>612</v>
      </c>
      <c r="E20" s="291">
        <v>50000</v>
      </c>
      <c r="F20" s="16"/>
      <c r="H20" s="290"/>
      <c r="I20" s="484"/>
      <c r="J20" s="485"/>
      <c r="K20" s="486"/>
      <c r="L20" s="486"/>
      <c r="M20" s="487"/>
      <c r="N20" s="756"/>
    </row>
    <row r="21" spans="1:14" ht="18">
      <c r="A21" s="211" t="s">
        <v>1229</v>
      </c>
      <c r="B21" s="58" t="s">
        <v>254</v>
      </c>
      <c r="C21" s="21">
        <v>311</v>
      </c>
      <c r="D21" s="25" t="s">
        <v>305</v>
      </c>
      <c r="E21" s="291"/>
      <c r="F21" s="16"/>
      <c r="H21" s="290"/>
      <c r="I21" s="484"/>
      <c r="J21" s="485"/>
      <c r="K21" s="486"/>
      <c r="L21" s="486"/>
      <c r="M21" s="487"/>
      <c r="N21" s="756"/>
    </row>
    <row r="22" spans="1:14" ht="18">
      <c r="A22" s="211" t="s">
        <v>1231</v>
      </c>
      <c r="B22" s="58" t="s">
        <v>254</v>
      </c>
      <c r="C22" s="27">
        <v>31</v>
      </c>
      <c r="D22" s="24" t="s">
        <v>613</v>
      </c>
      <c r="E22" s="37">
        <f>SUM(E19:E21)</f>
        <v>150000</v>
      </c>
      <c r="F22" s="16">
        <v>55111</v>
      </c>
      <c r="H22" s="292">
        <f>SUM(H19:H21)</f>
        <v>0</v>
      </c>
      <c r="I22" s="488"/>
      <c r="J22" s="494"/>
      <c r="K22" s="490"/>
      <c r="L22" s="490"/>
      <c r="M22" s="491"/>
      <c r="N22" s="756"/>
    </row>
    <row r="23" spans="1:14" ht="18">
      <c r="A23" s="211" t="s">
        <v>1232</v>
      </c>
      <c r="B23" s="58" t="s">
        <v>254</v>
      </c>
      <c r="C23" s="159">
        <v>312</v>
      </c>
      <c r="D23" s="293" t="s">
        <v>614</v>
      </c>
      <c r="E23" s="294"/>
      <c r="F23" s="218"/>
      <c r="G23" s="221"/>
      <c r="H23" s="295">
        <v>160000</v>
      </c>
      <c r="I23" s="959">
        <v>150000</v>
      </c>
      <c r="J23" s="884">
        <f>H26+I26</f>
        <v>460000</v>
      </c>
      <c r="K23" s="858">
        <v>102720</v>
      </c>
      <c r="L23" s="858">
        <f>SUM(J23:K23)</f>
        <v>562720</v>
      </c>
      <c r="M23" s="859">
        <v>562720</v>
      </c>
      <c r="N23" s="845">
        <v>1</v>
      </c>
    </row>
    <row r="24" spans="1:14" ht="18">
      <c r="A24" s="211" t="s">
        <v>1235</v>
      </c>
      <c r="B24" s="58" t="s">
        <v>254</v>
      </c>
      <c r="C24" s="159">
        <v>312</v>
      </c>
      <c r="D24" s="293" t="s">
        <v>615</v>
      </c>
      <c r="E24" s="296"/>
      <c r="F24" s="218"/>
      <c r="G24" s="221"/>
      <c r="H24" s="295"/>
      <c r="I24" s="960"/>
      <c r="J24" s="885"/>
      <c r="K24" s="858"/>
      <c r="L24" s="858"/>
      <c r="M24" s="859"/>
      <c r="N24" s="845"/>
    </row>
    <row r="25" spans="1:14" ht="18">
      <c r="A25" s="211" t="s">
        <v>1237</v>
      </c>
      <c r="B25" s="58" t="s">
        <v>254</v>
      </c>
      <c r="C25" s="159">
        <v>312</v>
      </c>
      <c r="D25" s="293" t="s">
        <v>616</v>
      </c>
      <c r="E25" s="296"/>
      <c r="F25" s="218"/>
      <c r="G25" s="221"/>
      <c r="H25" s="295">
        <v>150000</v>
      </c>
      <c r="I25" s="961"/>
      <c r="J25" s="885"/>
      <c r="K25" s="858"/>
      <c r="L25" s="858"/>
      <c r="M25" s="859"/>
      <c r="N25" s="845"/>
    </row>
    <row r="26" spans="1:14" ht="18">
      <c r="A26" s="211" t="s">
        <v>1243</v>
      </c>
      <c r="B26" s="58" t="s">
        <v>254</v>
      </c>
      <c r="C26" s="27">
        <v>312</v>
      </c>
      <c r="D26" s="24" t="s">
        <v>617</v>
      </c>
      <c r="E26" s="37"/>
      <c r="F26" s="16"/>
      <c r="H26" s="292">
        <f>SUM(H23:H25)</f>
        <v>310000</v>
      </c>
      <c r="I26" s="488">
        <f>SUM(I23)</f>
        <v>150000</v>
      </c>
      <c r="J26" s="489">
        <f>SUM(J23)</f>
        <v>460000</v>
      </c>
      <c r="K26" s="490">
        <f>SUM(K23)</f>
        <v>102720</v>
      </c>
      <c r="L26" s="490">
        <f>SUM(L23)</f>
        <v>562720</v>
      </c>
      <c r="M26" s="491">
        <f>SUM(M23)</f>
        <v>562720</v>
      </c>
      <c r="N26" s="756">
        <f aca="true" t="shared" si="1" ref="N26:N31">M26/L26</f>
        <v>1</v>
      </c>
    </row>
    <row r="27" spans="1:14" ht="18">
      <c r="A27" s="211" t="s">
        <v>1244</v>
      </c>
      <c r="B27" s="58" t="s">
        <v>254</v>
      </c>
      <c r="C27" s="159">
        <v>321</v>
      </c>
      <c r="D27" s="293" t="s">
        <v>618</v>
      </c>
      <c r="E27" s="296"/>
      <c r="F27" s="218"/>
      <c r="G27" s="221"/>
      <c r="H27" s="295">
        <v>12000</v>
      </c>
      <c r="I27" s="484">
        <v>72000</v>
      </c>
      <c r="J27" s="495">
        <f>SUM(H27:I27)</f>
        <v>84000</v>
      </c>
      <c r="K27" s="493">
        <f>L27-J27</f>
        <v>64000</v>
      </c>
      <c r="L27" s="486">
        <v>148000</v>
      </c>
      <c r="M27" s="487">
        <v>148000</v>
      </c>
      <c r="N27" s="756">
        <f t="shared" si="1"/>
        <v>1</v>
      </c>
    </row>
    <row r="28" spans="1:14" ht="18">
      <c r="A28" s="211" t="s">
        <v>1245</v>
      </c>
      <c r="B28" s="58" t="s">
        <v>254</v>
      </c>
      <c r="C28" s="159">
        <v>321</v>
      </c>
      <c r="D28" s="293" t="s">
        <v>619</v>
      </c>
      <c r="E28" s="296"/>
      <c r="F28" s="218"/>
      <c r="G28" s="221"/>
      <c r="H28" s="295"/>
      <c r="I28" s="464"/>
      <c r="J28" s="485"/>
      <c r="K28" s="493">
        <f>L28-J28</f>
        <v>5600</v>
      </c>
      <c r="L28" s="486">
        <v>5600</v>
      </c>
      <c r="M28" s="487">
        <v>5600</v>
      </c>
      <c r="N28" s="756">
        <f t="shared" si="1"/>
        <v>1</v>
      </c>
    </row>
    <row r="29" spans="1:14" ht="18">
      <c r="A29" s="211" t="s">
        <v>1246</v>
      </c>
      <c r="B29" s="58" t="s">
        <v>254</v>
      </c>
      <c r="C29" s="27">
        <v>321</v>
      </c>
      <c r="D29" s="24" t="s">
        <v>620</v>
      </c>
      <c r="E29" s="37"/>
      <c r="F29" s="16"/>
      <c r="H29" s="292">
        <f aca="true" t="shared" si="2" ref="H29:M29">SUM(H27:H28)</f>
        <v>12000</v>
      </c>
      <c r="I29" s="488">
        <f t="shared" si="2"/>
        <v>72000</v>
      </c>
      <c r="J29" s="489">
        <f t="shared" si="2"/>
        <v>84000</v>
      </c>
      <c r="K29" s="492">
        <f t="shared" si="2"/>
        <v>69600</v>
      </c>
      <c r="L29" s="490">
        <f>SUM(J29:K29)</f>
        <v>153600</v>
      </c>
      <c r="M29" s="491">
        <f t="shared" si="2"/>
        <v>153600</v>
      </c>
      <c r="N29" s="756">
        <f t="shared" si="1"/>
        <v>1</v>
      </c>
    </row>
    <row r="30" spans="1:14" ht="18">
      <c r="A30" s="211" t="s">
        <v>1247</v>
      </c>
      <c r="B30" s="58"/>
      <c r="C30" s="159">
        <v>332</v>
      </c>
      <c r="D30" s="222" t="s">
        <v>1539</v>
      </c>
      <c r="E30" s="294"/>
      <c r="F30" s="218"/>
      <c r="G30" s="221"/>
      <c r="H30" s="304"/>
      <c r="I30" s="484"/>
      <c r="J30" s="485"/>
      <c r="K30" s="486">
        <v>133599</v>
      </c>
      <c r="L30" s="486">
        <v>133599</v>
      </c>
      <c r="M30" s="487">
        <v>133599</v>
      </c>
      <c r="N30" s="756">
        <f t="shared" si="1"/>
        <v>1</v>
      </c>
    </row>
    <row r="31" spans="1:14" ht="18">
      <c r="A31" s="211" t="s">
        <v>1248</v>
      </c>
      <c r="B31" s="58" t="s">
        <v>254</v>
      </c>
      <c r="C31" s="159">
        <v>334</v>
      </c>
      <c r="D31" s="293" t="s">
        <v>621</v>
      </c>
      <c r="E31" s="296"/>
      <c r="F31" s="218"/>
      <c r="G31" s="221"/>
      <c r="H31" s="295">
        <v>40000</v>
      </c>
      <c r="I31" s="484">
        <v>60000</v>
      </c>
      <c r="J31" s="495">
        <f>SUM(H31:I31)</f>
        <v>100000</v>
      </c>
      <c r="K31" s="486"/>
      <c r="L31" s="486">
        <f>SUM(J31:K31)</f>
        <v>100000</v>
      </c>
      <c r="M31" s="487">
        <v>98430</v>
      </c>
      <c r="N31" s="756">
        <f t="shared" si="1"/>
        <v>0.9843</v>
      </c>
    </row>
    <row r="32" spans="1:14" ht="18">
      <c r="A32" s="211" t="s">
        <v>1249</v>
      </c>
      <c r="B32" s="58" t="s">
        <v>254</v>
      </c>
      <c r="C32" s="159">
        <v>333</v>
      </c>
      <c r="D32" s="293" t="s">
        <v>622</v>
      </c>
      <c r="E32" s="296"/>
      <c r="F32" s="218"/>
      <c r="G32" s="221"/>
      <c r="H32" s="295"/>
      <c r="I32" s="484"/>
      <c r="J32" s="485"/>
      <c r="K32" s="486">
        <f aca="true" t="shared" si="3" ref="K32:K63">L32-J32</f>
        <v>0</v>
      </c>
      <c r="L32" s="486"/>
      <c r="M32" s="487"/>
      <c r="N32" s="756"/>
    </row>
    <row r="33" spans="1:14" ht="18">
      <c r="A33" s="211" t="s">
        <v>1250</v>
      </c>
      <c r="B33" s="58" t="s">
        <v>254</v>
      </c>
      <c r="C33" s="159">
        <v>335</v>
      </c>
      <c r="D33" s="293" t="s">
        <v>623</v>
      </c>
      <c r="E33" s="296"/>
      <c r="F33" s="218"/>
      <c r="G33" s="221"/>
      <c r="H33" s="295">
        <v>1500000</v>
      </c>
      <c r="I33" s="484">
        <v>1550000</v>
      </c>
      <c r="J33" s="495">
        <f>SUM(H33:I33)</f>
        <v>3050000</v>
      </c>
      <c r="K33" s="486">
        <v>-272121</v>
      </c>
      <c r="L33" s="486">
        <f>SUM(J33:K33)</f>
        <v>2777879</v>
      </c>
      <c r="M33" s="487">
        <v>2260176</v>
      </c>
      <c r="N33" s="762">
        <v>1</v>
      </c>
    </row>
    <row r="34" spans="1:14" ht="18">
      <c r="A34" s="211" t="s">
        <v>1251</v>
      </c>
      <c r="B34" s="58" t="s">
        <v>254</v>
      </c>
      <c r="C34" s="159">
        <v>336</v>
      </c>
      <c r="D34" s="293" t="s">
        <v>624</v>
      </c>
      <c r="E34" s="296"/>
      <c r="F34" s="218"/>
      <c r="G34" s="221"/>
      <c r="H34" s="295">
        <v>350000</v>
      </c>
      <c r="I34" s="484">
        <v>240000</v>
      </c>
      <c r="J34" s="495">
        <f>SUM(H34:I34)</f>
        <v>590000</v>
      </c>
      <c r="K34" s="486">
        <v>-125800</v>
      </c>
      <c r="L34" s="486">
        <f>SUM(J34:K34)</f>
        <v>464200</v>
      </c>
      <c r="M34" s="487">
        <v>464200</v>
      </c>
      <c r="N34" s="756">
        <f>M34/L34</f>
        <v>1</v>
      </c>
    </row>
    <row r="35" spans="1:14" ht="18">
      <c r="A35" s="211" t="s">
        <v>1252</v>
      </c>
      <c r="B35" s="58" t="s">
        <v>254</v>
      </c>
      <c r="C35" s="21">
        <v>337</v>
      </c>
      <c r="D35" s="25" t="s">
        <v>1486</v>
      </c>
      <c r="E35" s="7">
        <v>20000</v>
      </c>
      <c r="F35" s="16"/>
      <c r="H35" s="284">
        <v>1500000</v>
      </c>
      <c r="I35" s="962">
        <v>0</v>
      </c>
      <c r="J35" s="964">
        <f>SUM(H38:I38)</f>
        <v>1500000</v>
      </c>
      <c r="K35" s="496">
        <v>531050</v>
      </c>
      <c r="L35" s="496"/>
      <c r="M35" s="497">
        <v>1821564</v>
      </c>
      <c r="N35" s="840">
        <f>M38/L38</f>
        <v>0.8968582752763349</v>
      </c>
    </row>
    <row r="36" spans="1:14" ht="18">
      <c r="A36" s="211" t="s">
        <v>1253</v>
      </c>
      <c r="B36" s="58" t="s">
        <v>254</v>
      </c>
      <c r="C36" s="21">
        <v>337</v>
      </c>
      <c r="D36" s="25" t="s">
        <v>1485</v>
      </c>
      <c r="E36" s="7">
        <v>5000</v>
      </c>
      <c r="F36" s="16"/>
      <c r="H36" s="284"/>
      <c r="I36" s="963"/>
      <c r="J36" s="965"/>
      <c r="K36" s="498"/>
      <c r="L36" s="498"/>
      <c r="M36" s="499"/>
      <c r="N36" s="841"/>
    </row>
    <row r="37" spans="1:14" ht="18">
      <c r="A37" s="211" t="s">
        <v>1254</v>
      </c>
      <c r="B37" s="58" t="s">
        <v>254</v>
      </c>
      <c r="C37" s="21">
        <v>337</v>
      </c>
      <c r="D37" s="25" t="s">
        <v>769</v>
      </c>
      <c r="E37" s="7"/>
      <c r="F37" s="16"/>
      <c r="H37" s="284"/>
      <c r="I37" s="963"/>
      <c r="J37" s="965"/>
      <c r="K37" s="498"/>
      <c r="L37" s="498"/>
      <c r="M37" s="499"/>
      <c r="N37" s="841"/>
    </row>
    <row r="38" spans="1:14" ht="18">
      <c r="A38" s="211" t="s">
        <v>1255</v>
      </c>
      <c r="B38" s="58" t="s">
        <v>254</v>
      </c>
      <c r="C38" s="21">
        <v>337</v>
      </c>
      <c r="D38" s="25" t="s">
        <v>625</v>
      </c>
      <c r="E38" s="7">
        <v>860000</v>
      </c>
      <c r="F38" s="16"/>
      <c r="H38" s="284">
        <f>SUM(H35:H37)</f>
        <v>1500000</v>
      </c>
      <c r="I38" s="500">
        <f>SUM(I35)</f>
        <v>0</v>
      </c>
      <c r="J38" s="966"/>
      <c r="K38" s="501">
        <f>SUM(K35:K37)</f>
        <v>531050</v>
      </c>
      <c r="L38" s="501">
        <f>J35+K38</f>
        <v>2031050</v>
      </c>
      <c r="M38" s="502">
        <f>SUM(M35:M37)</f>
        <v>1821564</v>
      </c>
      <c r="N38" s="842"/>
    </row>
    <row r="39" spans="1:14" ht="18">
      <c r="A39" s="211" t="s">
        <v>1256</v>
      </c>
      <c r="B39" s="58" t="s">
        <v>254</v>
      </c>
      <c r="C39" s="27">
        <v>33</v>
      </c>
      <c r="D39" s="24" t="s">
        <v>626</v>
      </c>
      <c r="E39" s="37">
        <f>SUM(E35:G38)</f>
        <v>885000</v>
      </c>
      <c r="F39" s="16">
        <v>56213</v>
      </c>
      <c r="H39" s="292">
        <f>H31+H32+H33+H34+H38</f>
        <v>3390000</v>
      </c>
      <c r="I39" s="488">
        <f>SUM(I30:I38)</f>
        <v>1850000</v>
      </c>
      <c r="J39" s="489">
        <f>SUM(H39:I39)</f>
        <v>5240000</v>
      </c>
      <c r="K39" s="292">
        <f>K30+K31+K32+K33+K34+K38</f>
        <v>266728</v>
      </c>
      <c r="L39" s="292">
        <f>SUM(J39:K39)</f>
        <v>5506728</v>
      </c>
      <c r="M39" s="503">
        <f>M31+M32+M33+M34+M38+M30</f>
        <v>4777969</v>
      </c>
      <c r="N39" s="765">
        <f aca="true" t="shared" si="4" ref="N39:N44">M39/L39</f>
        <v>0.8676602512417537</v>
      </c>
    </row>
    <row r="40" spans="1:14" ht="18">
      <c r="A40" s="211" t="s">
        <v>1257</v>
      </c>
      <c r="B40" s="58" t="s">
        <v>254</v>
      </c>
      <c r="C40" s="21">
        <v>342</v>
      </c>
      <c r="D40" s="25" t="s">
        <v>41</v>
      </c>
      <c r="E40" s="7">
        <v>150000</v>
      </c>
      <c r="F40" s="16"/>
      <c r="H40" s="284">
        <v>180000</v>
      </c>
      <c r="I40" s="484"/>
      <c r="J40" s="495">
        <f>SUM(H40:I40)</f>
        <v>180000</v>
      </c>
      <c r="K40" s="486">
        <f t="shared" si="3"/>
        <v>0</v>
      </c>
      <c r="L40" s="486">
        <v>180000</v>
      </c>
      <c r="M40" s="487">
        <v>130949</v>
      </c>
      <c r="N40" s="756">
        <f t="shared" si="4"/>
        <v>0.7274944444444444</v>
      </c>
    </row>
    <row r="41" spans="1:14" ht="18">
      <c r="A41" s="211" t="s">
        <v>1258</v>
      </c>
      <c r="B41" s="58" t="s">
        <v>254</v>
      </c>
      <c r="C41" s="21">
        <v>342</v>
      </c>
      <c r="D41" s="25" t="s">
        <v>470</v>
      </c>
      <c r="E41" s="7"/>
      <c r="F41" s="16"/>
      <c r="H41" s="284"/>
      <c r="I41" s="484">
        <v>10630</v>
      </c>
      <c r="J41" s="495">
        <f>SUM(H41:I41)</f>
        <v>10630</v>
      </c>
      <c r="K41" s="486">
        <f t="shared" si="3"/>
        <v>0</v>
      </c>
      <c r="L41" s="486">
        <v>10630</v>
      </c>
      <c r="M41" s="487">
        <v>10630</v>
      </c>
      <c r="N41" s="756">
        <f t="shared" si="4"/>
        <v>1</v>
      </c>
    </row>
    <row r="42" spans="1:14" ht="18">
      <c r="A42" s="211" t="s">
        <v>1272</v>
      </c>
      <c r="B42" s="58" t="s">
        <v>254</v>
      </c>
      <c r="C42" s="23">
        <v>34</v>
      </c>
      <c r="D42" s="38" t="s">
        <v>627</v>
      </c>
      <c r="E42" s="37">
        <f>SUM(E40)</f>
        <v>150000</v>
      </c>
      <c r="F42" s="16"/>
      <c r="H42" s="292">
        <f>SUM(H40:H41)</f>
        <v>180000</v>
      </c>
      <c r="I42" s="488">
        <f>SUM(I40:I41)</f>
        <v>10630</v>
      </c>
      <c r="J42" s="504">
        <f>SUM(J40:J41)</f>
        <v>190630</v>
      </c>
      <c r="K42" s="490">
        <f t="shared" si="3"/>
        <v>0</v>
      </c>
      <c r="L42" s="292">
        <f>SUM(L40:L41)</f>
        <v>190630</v>
      </c>
      <c r="M42" s="503">
        <f>SUM(M40:M41)</f>
        <v>141579</v>
      </c>
      <c r="N42" s="756">
        <f t="shared" si="4"/>
        <v>0.7426900278025494</v>
      </c>
    </row>
    <row r="43" spans="1:14" ht="18">
      <c r="A43" s="211" t="s">
        <v>1273</v>
      </c>
      <c r="B43" s="58" t="s">
        <v>254</v>
      </c>
      <c r="C43" s="21">
        <v>351</v>
      </c>
      <c r="D43" s="25" t="s">
        <v>18</v>
      </c>
      <c r="E43" s="7" t="e">
        <f>SUM(E19+#REF!+E20+E35+E40)*0.27</f>
        <v>#REF!</v>
      </c>
      <c r="F43" s="16">
        <v>561111</v>
      </c>
      <c r="H43" s="284">
        <v>1200000</v>
      </c>
      <c r="I43" s="484">
        <v>418500</v>
      </c>
      <c r="J43" s="495">
        <f>SUM(H43:I43)</f>
        <v>1618500</v>
      </c>
      <c r="K43" s="486">
        <f t="shared" si="3"/>
        <v>-59466</v>
      </c>
      <c r="L43" s="486">
        <v>1559034</v>
      </c>
      <c r="M43" s="487">
        <v>651018</v>
      </c>
      <c r="N43" s="756">
        <f t="shared" si="4"/>
        <v>0.4175778077963662</v>
      </c>
    </row>
    <row r="44" spans="1:14" ht="18">
      <c r="A44" s="211" t="s">
        <v>1274</v>
      </c>
      <c r="B44" s="58" t="s">
        <v>254</v>
      </c>
      <c r="C44" s="21">
        <v>351</v>
      </c>
      <c r="D44" s="25" t="s">
        <v>628</v>
      </c>
      <c r="E44" s="7"/>
      <c r="F44" s="16"/>
      <c r="H44" s="284">
        <v>1000000</v>
      </c>
      <c r="I44" s="484">
        <v>-384098</v>
      </c>
      <c r="J44" s="495">
        <f>SUM(H44:I44)</f>
        <v>615902</v>
      </c>
      <c r="K44" s="486">
        <v>-495029</v>
      </c>
      <c r="L44" s="486">
        <f>SUM(J44:K44)</f>
        <v>120873</v>
      </c>
      <c r="M44" s="487">
        <v>114989</v>
      </c>
      <c r="N44" s="756">
        <f t="shared" si="4"/>
        <v>0.9513208077899945</v>
      </c>
    </row>
    <row r="45" spans="1:14" ht="18">
      <c r="A45" s="211" t="s">
        <v>1275</v>
      </c>
      <c r="B45" s="58" t="s">
        <v>254</v>
      </c>
      <c r="C45" s="21">
        <v>355</v>
      </c>
      <c r="D45" s="25" t="s">
        <v>770</v>
      </c>
      <c r="E45" s="7"/>
      <c r="F45" s="16"/>
      <c r="H45" s="284"/>
      <c r="I45" s="484"/>
      <c r="J45" s="485"/>
      <c r="K45" s="486">
        <f t="shared" si="3"/>
        <v>0</v>
      </c>
      <c r="L45" s="486"/>
      <c r="M45" s="487"/>
      <c r="N45" s="756"/>
    </row>
    <row r="46" spans="1:14" ht="18">
      <c r="A46" s="211" t="s">
        <v>1276</v>
      </c>
      <c r="B46" s="58" t="s">
        <v>254</v>
      </c>
      <c r="C46" s="27">
        <v>35</v>
      </c>
      <c r="D46" s="24" t="s">
        <v>629</v>
      </c>
      <c r="E46" s="37" t="e">
        <f>SUM(E43)</f>
        <v>#REF!</v>
      </c>
      <c r="F46" s="16"/>
      <c r="H46" s="292">
        <f>SUM(H43:H44)</f>
        <v>2200000</v>
      </c>
      <c r="I46" s="488">
        <f>SUM(I43:I45)</f>
        <v>34402</v>
      </c>
      <c r="J46" s="489">
        <f>SUM(H46:I46)</f>
        <v>2234402</v>
      </c>
      <c r="K46" s="292">
        <f>SUM(K43:K44)</f>
        <v>-554495</v>
      </c>
      <c r="L46" s="292">
        <f>SUM(L43:L44)</f>
        <v>1679907</v>
      </c>
      <c r="M46" s="503">
        <f>SUM(M43:M44)</f>
        <v>766007</v>
      </c>
      <c r="N46" s="756">
        <f>M46/L46</f>
        <v>0.45598178946810747</v>
      </c>
    </row>
    <row r="47" spans="1:14" ht="18">
      <c r="A47" s="211" t="s">
        <v>1277</v>
      </c>
      <c r="B47" s="58" t="s">
        <v>254</v>
      </c>
      <c r="C47" s="27">
        <v>3</v>
      </c>
      <c r="D47" s="24" t="s">
        <v>471</v>
      </c>
      <c r="E47" s="37" t="e">
        <f>SUM(E39+E42+E22+E46)</f>
        <v>#REF!</v>
      </c>
      <c r="F47" s="16"/>
      <c r="H47" s="292">
        <f>H22+H26+H29+H39+H42+H46</f>
        <v>6092000</v>
      </c>
      <c r="I47" s="505">
        <f>I22+I26+I29+I39+I42+I46</f>
        <v>2117032</v>
      </c>
      <c r="J47" s="489">
        <f>SUM(H47:I47)</f>
        <v>8209032</v>
      </c>
      <c r="K47" s="292">
        <f>K22+K26+K29+K39+K42+K46</f>
        <v>-115447</v>
      </c>
      <c r="L47" s="292">
        <f>L22+L26+L29+L39+L42+L46</f>
        <v>8093585</v>
      </c>
      <c r="M47" s="503">
        <f>M22+M26+M29+M39+M42+M46</f>
        <v>6401875</v>
      </c>
      <c r="N47" s="756">
        <f>M47/L47</f>
        <v>0.7909813759909855</v>
      </c>
    </row>
    <row r="48" spans="1:15" ht="18">
      <c r="A48" s="211" t="s">
        <v>1278</v>
      </c>
      <c r="B48" s="203" t="s">
        <v>254</v>
      </c>
      <c r="C48" s="159">
        <v>504</v>
      </c>
      <c r="D48" s="293" t="s">
        <v>1487</v>
      </c>
      <c r="E48" s="294"/>
      <c r="F48" s="218"/>
      <c r="G48" s="221"/>
      <c r="H48" s="304"/>
      <c r="I48" s="506"/>
      <c r="J48" s="507"/>
      <c r="K48" s="486">
        <f t="shared" si="3"/>
        <v>0</v>
      </c>
      <c r="L48" s="508"/>
      <c r="M48" s="509"/>
      <c r="N48" s="763"/>
      <c r="O48" s="221"/>
    </row>
    <row r="49" spans="1:14" ht="18">
      <c r="A49" s="211" t="s">
        <v>1279</v>
      </c>
      <c r="B49" s="58" t="s">
        <v>254</v>
      </c>
      <c r="C49" s="21">
        <v>506</v>
      </c>
      <c r="D49" s="25" t="s">
        <v>40</v>
      </c>
      <c r="E49" s="7">
        <v>200000</v>
      </c>
      <c r="F49" s="16"/>
      <c r="H49" s="284">
        <v>160000</v>
      </c>
      <c r="I49" s="484"/>
      <c r="J49" s="495">
        <f>SUM(H49:I49)</f>
        <v>160000</v>
      </c>
      <c r="K49" s="486">
        <f t="shared" si="3"/>
        <v>-160000</v>
      </c>
      <c r="L49" s="486"/>
      <c r="M49" s="487"/>
      <c r="N49" s="756">
        <v>0</v>
      </c>
    </row>
    <row r="50" spans="1:14" ht="18">
      <c r="A50" s="211" t="s">
        <v>1280</v>
      </c>
      <c r="B50" s="58" t="s">
        <v>254</v>
      </c>
      <c r="C50" s="21">
        <v>512</v>
      </c>
      <c r="D50" s="220" t="s">
        <v>771</v>
      </c>
      <c r="E50" s="7"/>
      <c r="F50" s="16"/>
      <c r="H50" s="284"/>
      <c r="I50" s="484"/>
      <c r="J50" s="485"/>
      <c r="K50" s="486">
        <f t="shared" si="3"/>
        <v>0</v>
      </c>
      <c r="L50" s="486">
        <v>0</v>
      </c>
      <c r="M50" s="487"/>
      <c r="N50" s="756"/>
    </row>
    <row r="51" spans="1:14" ht="18">
      <c r="A51" s="211" t="s">
        <v>1281</v>
      </c>
      <c r="B51" s="58" t="s">
        <v>254</v>
      </c>
      <c r="C51" s="27">
        <v>5</v>
      </c>
      <c r="D51" s="51" t="s">
        <v>630</v>
      </c>
      <c r="E51" s="37">
        <f>SUM(E49)</f>
        <v>200000</v>
      </c>
      <c r="F51" s="16">
        <v>56213</v>
      </c>
      <c r="H51" s="292">
        <f>SUM(H49)</f>
        <v>160000</v>
      </c>
      <c r="I51" s="488"/>
      <c r="J51" s="489">
        <f>SUM(H51:I51)</f>
        <v>160000</v>
      </c>
      <c r="K51" s="490">
        <f>SUM(K48:K50)</f>
        <v>-160000</v>
      </c>
      <c r="L51" s="490">
        <f>SUM(L48:L50)</f>
        <v>0</v>
      </c>
      <c r="M51" s="491">
        <f>SUM(M48:M50)</f>
        <v>0</v>
      </c>
      <c r="N51" s="756">
        <v>0</v>
      </c>
    </row>
    <row r="52" spans="1:15" ht="18">
      <c r="A52" s="211" t="s">
        <v>1282</v>
      </c>
      <c r="B52" s="348" t="s">
        <v>254</v>
      </c>
      <c r="C52" s="159">
        <v>613</v>
      </c>
      <c r="D52" s="160" t="s">
        <v>772</v>
      </c>
      <c r="E52" s="305"/>
      <c r="F52" s="218"/>
      <c r="G52" s="221"/>
      <c r="H52" s="306"/>
      <c r="I52" s="506"/>
      <c r="J52" s="507"/>
      <c r="K52" s="486">
        <f t="shared" si="3"/>
        <v>0</v>
      </c>
      <c r="L52" s="508"/>
      <c r="M52" s="509"/>
      <c r="N52" s="763"/>
      <c r="O52" s="221"/>
    </row>
    <row r="53" spans="1:15" ht="18">
      <c r="A53" s="211" t="s">
        <v>1283</v>
      </c>
      <c r="B53" s="348" t="s">
        <v>254</v>
      </c>
      <c r="C53" s="159">
        <v>633</v>
      </c>
      <c r="D53" s="160" t="s">
        <v>773</v>
      </c>
      <c r="E53" s="305"/>
      <c r="F53" s="218"/>
      <c r="G53" s="221"/>
      <c r="H53" s="306"/>
      <c r="I53" s="506"/>
      <c r="J53" s="507"/>
      <c r="K53" s="486">
        <f t="shared" si="3"/>
        <v>16528</v>
      </c>
      <c r="L53" s="508">
        <v>16528</v>
      </c>
      <c r="M53" s="509">
        <v>16528</v>
      </c>
      <c r="N53" s="756">
        <f>M53/L53</f>
        <v>1</v>
      </c>
      <c r="O53" s="221"/>
    </row>
    <row r="54" spans="1:15" ht="18">
      <c r="A54" s="211" t="s">
        <v>1284</v>
      </c>
      <c r="B54" s="348" t="s">
        <v>254</v>
      </c>
      <c r="C54" s="159">
        <v>64</v>
      </c>
      <c r="D54" s="160" t="s">
        <v>774</v>
      </c>
      <c r="E54" s="305"/>
      <c r="F54" s="218"/>
      <c r="G54" s="221"/>
      <c r="H54" s="306"/>
      <c r="I54" s="506"/>
      <c r="J54" s="507"/>
      <c r="K54" s="486">
        <f t="shared" si="3"/>
        <v>0</v>
      </c>
      <c r="L54" s="508"/>
      <c r="M54" s="509"/>
      <c r="N54" s="763"/>
      <c r="O54" s="221"/>
    </row>
    <row r="55" spans="1:15" ht="18">
      <c r="A55" s="211" t="s">
        <v>1285</v>
      </c>
      <c r="B55" s="348" t="s">
        <v>254</v>
      </c>
      <c r="C55" s="159">
        <v>673</v>
      </c>
      <c r="D55" s="160" t="s">
        <v>775</v>
      </c>
      <c r="E55" s="305"/>
      <c r="F55" s="218"/>
      <c r="G55" s="221"/>
      <c r="H55" s="306"/>
      <c r="I55" s="506"/>
      <c r="J55" s="507"/>
      <c r="K55" s="486">
        <f t="shared" si="3"/>
        <v>4463</v>
      </c>
      <c r="L55" s="508">
        <v>4463</v>
      </c>
      <c r="M55" s="509">
        <v>4463</v>
      </c>
      <c r="N55" s="756">
        <f>M55/L55</f>
        <v>1</v>
      </c>
      <c r="O55" s="221"/>
    </row>
    <row r="56" spans="1:15" ht="18">
      <c r="A56" s="211" t="s">
        <v>1286</v>
      </c>
      <c r="B56" s="348" t="s">
        <v>635</v>
      </c>
      <c r="C56" s="97">
        <v>6</v>
      </c>
      <c r="D56" s="383" t="s">
        <v>776</v>
      </c>
      <c r="E56" s="307"/>
      <c r="F56" s="93"/>
      <c r="G56" s="94"/>
      <c r="H56" s="308"/>
      <c r="I56" s="488"/>
      <c r="J56" s="494"/>
      <c r="K56" s="490">
        <f>SUM(K52:K55)</f>
        <v>20991</v>
      </c>
      <c r="L56" s="490">
        <f>SUM(L52:L55)</f>
        <v>20991</v>
      </c>
      <c r="M56" s="491">
        <f>SUM(M52:M55)</f>
        <v>20991</v>
      </c>
      <c r="N56" s="756">
        <f>M56/L56</f>
        <v>1</v>
      </c>
      <c r="O56" s="221"/>
    </row>
    <row r="57" spans="1:14" ht="18">
      <c r="A57" s="211" t="s">
        <v>1287</v>
      </c>
      <c r="B57" s="203" t="s">
        <v>254</v>
      </c>
      <c r="C57" s="159">
        <v>71</v>
      </c>
      <c r="D57" s="160" t="s">
        <v>777</v>
      </c>
      <c r="E57" s="305"/>
      <c r="F57" s="218"/>
      <c r="G57" s="221"/>
      <c r="H57" s="306"/>
      <c r="I57" s="484"/>
      <c r="J57" s="485"/>
      <c r="K57" s="486">
        <f t="shared" si="3"/>
        <v>0</v>
      </c>
      <c r="L57" s="486"/>
      <c r="M57" s="487"/>
      <c r="N57" s="756"/>
    </row>
    <row r="58" spans="1:14" ht="18">
      <c r="A58" s="211" t="s">
        <v>1288</v>
      </c>
      <c r="B58" s="203" t="s">
        <v>254</v>
      </c>
      <c r="C58" s="159">
        <v>76</v>
      </c>
      <c r="D58" s="160" t="s">
        <v>528</v>
      </c>
      <c r="E58" s="305"/>
      <c r="F58" s="218"/>
      <c r="G58" s="221"/>
      <c r="H58" s="306"/>
      <c r="I58" s="484"/>
      <c r="J58" s="485"/>
      <c r="K58" s="486">
        <f t="shared" si="3"/>
        <v>0</v>
      </c>
      <c r="L58" s="486"/>
      <c r="M58" s="487"/>
      <c r="N58" s="756"/>
    </row>
    <row r="59" spans="1:14" ht="18">
      <c r="A59" s="211" t="s">
        <v>1289</v>
      </c>
      <c r="B59" s="203" t="s">
        <v>254</v>
      </c>
      <c r="C59" s="97">
        <v>7</v>
      </c>
      <c r="D59" s="383" t="s">
        <v>778</v>
      </c>
      <c r="E59" s="307"/>
      <c r="F59" s="93"/>
      <c r="G59" s="94"/>
      <c r="H59" s="308"/>
      <c r="I59" s="488"/>
      <c r="J59" s="494"/>
      <c r="K59" s="490">
        <f t="shared" si="3"/>
        <v>0</v>
      </c>
      <c r="L59" s="490"/>
      <c r="M59" s="491"/>
      <c r="N59" s="756"/>
    </row>
    <row r="60" spans="1:14" ht="18">
      <c r="A60" s="211" t="s">
        <v>1290</v>
      </c>
      <c r="B60" s="203"/>
      <c r="C60" s="159"/>
      <c r="D60" s="160" t="s">
        <v>779</v>
      </c>
      <c r="E60" s="305"/>
      <c r="F60" s="218"/>
      <c r="G60" s="221"/>
      <c r="H60" s="306"/>
      <c r="I60" s="506"/>
      <c r="J60" s="485"/>
      <c r="K60" s="486">
        <f t="shared" si="3"/>
        <v>0</v>
      </c>
      <c r="L60" s="486"/>
      <c r="M60" s="487"/>
      <c r="N60" s="756"/>
    </row>
    <row r="61" spans="1:14" ht="18">
      <c r="A61" s="211" t="s">
        <v>1291</v>
      </c>
      <c r="B61" s="203" t="s">
        <v>254</v>
      </c>
      <c r="C61" s="159">
        <v>912</v>
      </c>
      <c r="D61" s="160" t="s">
        <v>780</v>
      </c>
      <c r="E61" s="305"/>
      <c r="F61" s="218"/>
      <c r="G61" s="221"/>
      <c r="H61" s="306"/>
      <c r="I61" s="484"/>
      <c r="J61" s="485"/>
      <c r="K61" s="486">
        <f t="shared" si="3"/>
        <v>0</v>
      </c>
      <c r="L61" s="486"/>
      <c r="M61" s="487"/>
      <c r="N61" s="756"/>
    </row>
    <row r="62" spans="1:14" ht="18">
      <c r="A62" s="211" t="s">
        <v>1292</v>
      </c>
      <c r="B62" s="203" t="s">
        <v>254</v>
      </c>
      <c r="C62" s="159">
        <v>914</v>
      </c>
      <c r="D62" s="160" t="s">
        <v>781</v>
      </c>
      <c r="E62" s="305"/>
      <c r="F62" s="218"/>
      <c r="G62" s="221"/>
      <c r="H62" s="306"/>
      <c r="I62" s="484"/>
      <c r="J62" s="485"/>
      <c r="K62" s="486">
        <f t="shared" si="3"/>
        <v>0</v>
      </c>
      <c r="L62" s="486"/>
      <c r="M62" s="487"/>
      <c r="N62" s="756"/>
    </row>
    <row r="63" spans="1:14" ht="18">
      <c r="A63" s="211">
        <v>56</v>
      </c>
      <c r="B63" s="215"/>
      <c r="C63" s="90"/>
      <c r="D63" s="383"/>
      <c r="E63" s="307"/>
      <c r="F63" s="16"/>
      <c r="H63" s="308">
        <f>SUM(H57)</f>
        <v>0</v>
      </c>
      <c r="I63" s="488"/>
      <c r="J63" s="494"/>
      <c r="K63" s="490">
        <f t="shared" si="3"/>
        <v>0</v>
      </c>
      <c r="L63" s="490"/>
      <c r="M63" s="491"/>
      <c r="N63" s="756"/>
    </row>
    <row r="64" spans="1:14" ht="12.75">
      <c r="A64" s="850">
        <v>57</v>
      </c>
      <c r="B64" s="860" t="s">
        <v>21</v>
      </c>
      <c r="C64" s="861"/>
      <c r="D64" s="862"/>
      <c r="E64" s="942" t="e">
        <f>SUM(E14+E18+E47+E51)</f>
        <v>#REF!</v>
      </c>
      <c r="F64" s="16"/>
      <c r="H64" s="933">
        <f aca="true" t="shared" si="5" ref="H64:M64">H14+H18+H47+H51+H63+H56</f>
        <v>13144598.155000001</v>
      </c>
      <c r="I64" s="933">
        <f t="shared" si="5"/>
        <v>2794308</v>
      </c>
      <c r="J64" s="958">
        <f t="shared" si="5"/>
        <v>15938906.155000001</v>
      </c>
      <c r="K64" s="933">
        <f t="shared" si="5"/>
        <v>-234201.15500000003</v>
      </c>
      <c r="L64" s="933">
        <f t="shared" si="5"/>
        <v>15704705</v>
      </c>
      <c r="M64" s="944">
        <f t="shared" si="5"/>
        <v>14012985</v>
      </c>
      <c r="N64" s="845">
        <v>0.7909813759909855</v>
      </c>
    </row>
    <row r="65" spans="1:14" ht="12.75">
      <c r="A65" s="851"/>
      <c r="B65" s="863"/>
      <c r="C65" s="864"/>
      <c r="D65" s="865"/>
      <c r="E65" s="943"/>
      <c r="F65" s="16"/>
      <c r="H65" s="934"/>
      <c r="I65" s="934"/>
      <c r="J65" s="958"/>
      <c r="K65" s="934"/>
      <c r="L65" s="934"/>
      <c r="M65" s="945"/>
      <c r="N65" s="845"/>
    </row>
    <row r="66" spans="1:13" ht="18">
      <c r="A66" s="212"/>
      <c r="B66" s="57"/>
      <c r="C66" s="16"/>
      <c r="D66" s="510"/>
      <c r="E66" s="39"/>
      <c r="F66" s="16"/>
      <c r="H66" s="309"/>
      <c r="I66" s="464"/>
      <c r="J66" s="465"/>
      <c r="K66" s="466"/>
      <c r="L66" s="466"/>
      <c r="M66" s="467"/>
    </row>
    <row r="67" spans="1:13" ht="18">
      <c r="A67" s="212"/>
      <c r="B67" s="57"/>
      <c r="C67" s="16"/>
      <c r="D67" s="17" t="s">
        <v>631</v>
      </c>
      <c r="E67" s="19"/>
      <c r="F67" s="16"/>
      <c r="H67" s="310"/>
      <c r="I67" s="464"/>
      <c r="J67" s="465"/>
      <c r="K67" s="466"/>
      <c r="L67" s="466"/>
      <c r="M67" s="467"/>
    </row>
    <row r="68" spans="1:15" ht="18">
      <c r="A68" s="212"/>
      <c r="B68" s="57"/>
      <c r="C68" s="16"/>
      <c r="D68" s="17" t="s">
        <v>103</v>
      </c>
      <c r="E68" s="19"/>
      <c r="F68" s="16"/>
      <c r="G68" s="16"/>
      <c r="H68" s="310"/>
      <c r="I68" s="464"/>
      <c r="J68" s="468"/>
      <c r="K68" s="469"/>
      <c r="L68" s="469"/>
      <c r="M68" s="467"/>
      <c r="N68" s="670"/>
      <c r="O68" s="16"/>
    </row>
    <row r="69" spans="1:13" ht="18">
      <c r="A69" s="212"/>
      <c r="B69" s="57"/>
      <c r="C69" s="16"/>
      <c r="D69" s="17"/>
      <c r="E69" s="20"/>
      <c r="F69" s="16">
        <v>12543</v>
      </c>
      <c r="H69" s="311"/>
      <c r="I69" s="464"/>
      <c r="J69" s="465"/>
      <c r="K69" s="466"/>
      <c r="L69" s="466"/>
      <c r="M69" s="467"/>
    </row>
    <row r="70" spans="1:13" ht="18">
      <c r="A70" s="212"/>
      <c r="B70" s="57"/>
      <c r="C70" s="16"/>
      <c r="D70" s="17"/>
      <c r="E70" s="20"/>
      <c r="F70" s="16"/>
      <c r="G70" s="16"/>
      <c r="H70" s="312"/>
      <c r="I70" s="464"/>
      <c r="J70" s="465"/>
      <c r="K70" s="466"/>
      <c r="L70" s="466"/>
      <c r="M70" s="467"/>
    </row>
    <row r="71" spans="1:14" ht="18">
      <c r="A71" s="850" t="s">
        <v>466</v>
      </c>
      <c r="B71" s="788" t="s">
        <v>0</v>
      </c>
      <c r="C71" s="788"/>
      <c r="D71" s="11" t="s">
        <v>258</v>
      </c>
      <c r="E71" s="22" t="s">
        <v>2</v>
      </c>
      <c r="F71" s="16">
        <v>511112</v>
      </c>
      <c r="H71" s="471" t="s">
        <v>2</v>
      </c>
      <c r="I71" s="381" t="s">
        <v>3</v>
      </c>
      <c r="J71" s="474" t="s">
        <v>4</v>
      </c>
      <c r="K71" s="475" t="s">
        <v>5</v>
      </c>
      <c r="L71" s="475" t="s">
        <v>6</v>
      </c>
      <c r="M71" s="475" t="s">
        <v>7</v>
      </c>
      <c r="N71" s="475" t="s">
        <v>8</v>
      </c>
    </row>
    <row r="72" spans="1:14" ht="36">
      <c r="A72" s="851"/>
      <c r="B72" s="788" t="s">
        <v>14</v>
      </c>
      <c r="C72" s="788"/>
      <c r="D72" s="11" t="s">
        <v>111</v>
      </c>
      <c r="E72" s="22" t="s">
        <v>542</v>
      </c>
      <c r="F72" s="16"/>
      <c r="H72" s="283" t="s">
        <v>1164</v>
      </c>
      <c r="I72" s="477" t="s">
        <v>713</v>
      </c>
      <c r="J72" s="478" t="s">
        <v>302</v>
      </c>
      <c r="K72" s="479" t="s">
        <v>1163</v>
      </c>
      <c r="L72" s="480" t="s">
        <v>302</v>
      </c>
      <c r="M72" s="480" t="s">
        <v>1165</v>
      </c>
      <c r="N72" s="755" t="s">
        <v>1467</v>
      </c>
    </row>
    <row r="73" spans="1:15" ht="18">
      <c r="A73" s="157"/>
      <c r="B73" s="21"/>
      <c r="C73" s="97" t="s">
        <v>986</v>
      </c>
      <c r="D73" s="511" t="s">
        <v>1167</v>
      </c>
      <c r="E73" s="512"/>
      <c r="F73" s="93"/>
      <c r="G73" s="94"/>
      <c r="H73" s="332"/>
      <c r="I73" s="513"/>
      <c r="J73" s="514"/>
      <c r="K73" s="515">
        <v>369942</v>
      </c>
      <c r="L73" s="515">
        <v>369942</v>
      </c>
      <c r="M73" s="515">
        <v>369942</v>
      </c>
      <c r="N73" s="756">
        <f>M73/L73</f>
        <v>1</v>
      </c>
      <c r="O73" s="956"/>
    </row>
    <row r="74" spans="1:15" ht="18">
      <c r="A74" s="157"/>
      <c r="B74" s="21"/>
      <c r="C74" s="97" t="s">
        <v>239</v>
      </c>
      <c r="D74" s="516" t="s">
        <v>661</v>
      </c>
      <c r="E74" s="512"/>
      <c r="F74" s="93"/>
      <c r="G74" s="94"/>
      <c r="H74" s="332"/>
      <c r="I74" s="513"/>
      <c r="J74" s="514"/>
      <c r="K74" s="515">
        <v>58265</v>
      </c>
      <c r="L74" s="515">
        <v>58265</v>
      </c>
      <c r="M74" s="515">
        <v>58265</v>
      </c>
      <c r="N74" s="756">
        <f>M74/L74</f>
        <v>1</v>
      </c>
      <c r="O74" s="956"/>
    </row>
    <row r="75" spans="1:14" ht="18">
      <c r="A75" s="211" t="s">
        <v>1209</v>
      </c>
      <c r="B75" s="58" t="s">
        <v>254</v>
      </c>
      <c r="C75" s="21">
        <v>312</v>
      </c>
      <c r="D75" s="30" t="s">
        <v>104</v>
      </c>
      <c r="E75" s="7">
        <v>250000</v>
      </c>
      <c r="F75" s="16"/>
      <c r="H75" s="313">
        <v>110000</v>
      </c>
      <c r="I75" s="484">
        <v>150000</v>
      </c>
      <c r="J75" s="495">
        <f>SUM(H75:I75)</f>
        <v>260000</v>
      </c>
      <c r="K75" s="487">
        <v>-13703</v>
      </c>
      <c r="L75" s="487">
        <f>SUM(J75:K75)</f>
        <v>246297</v>
      </c>
      <c r="M75" s="487">
        <v>211245</v>
      </c>
      <c r="N75" s="756">
        <f>M75/L75</f>
        <v>0.8576840156396546</v>
      </c>
    </row>
    <row r="76" spans="1:15" ht="18.75">
      <c r="A76" s="211" t="s">
        <v>1210</v>
      </c>
      <c r="B76" s="58" t="s">
        <v>254</v>
      </c>
      <c r="C76" s="21">
        <v>312</v>
      </c>
      <c r="D76" s="30" t="s">
        <v>37</v>
      </c>
      <c r="E76" s="7">
        <v>200000</v>
      </c>
      <c r="F76" s="16">
        <v>55215</v>
      </c>
      <c r="H76" s="313"/>
      <c r="I76" s="517"/>
      <c r="J76" s="518"/>
      <c r="K76" s="519"/>
      <c r="L76" s="519"/>
      <c r="M76" s="519"/>
      <c r="N76" s="764"/>
      <c r="O76" s="520"/>
    </row>
    <row r="77" spans="1:15" ht="18.75">
      <c r="A77" s="211" t="s">
        <v>1212</v>
      </c>
      <c r="B77" s="58" t="s">
        <v>254</v>
      </c>
      <c r="C77" s="27">
        <v>31</v>
      </c>
      <c r="D77" s="24" t="s">
        <v>472</v>
      </c>
      <c r="E77" s="12">
        <f>SUM(E75:E76)</f>
        <v>450000</v>
      </c>
      <c r="F77" s="16">
        <v>55217</v>
      </c>
      <c r="H77" s="288">
        <f>SUM(H75:H76)</f>
        <v>110000</v>
      </c>
      <c r="I77" s="521">
        <f>SUM(I75:I76)</f>
        <v>150000</v>
      </c>
      <c r="J77" s="522">
        <f aca="true" t="shared" si="6" ref="J77:J84">SUM(H77:I77)</f>
        <v>260000</v>
      </c>
      <c r="K77" s="523">
        <f>SUM(K75:K76)</f>
        <v>-13703</v>
      </c>
      <c r="L77" s="523">
        <f>SUM(J77:K77)</f>
        <v>246297</v>
      </c>
      <c r="M77" s="523">
        <f>SUM(M75:M76)</f>
        <v>211245</v>
      </c>
      <c r="N77" s="756">
        <f>M77/L77</f>
        <v>0.8576840156396546</v>
      </c>
      <c r="O77" s="520"/>
    </row>
    <row r="78" spans="1:15" ht="18.75">
      <c r="A78" s="211" t="s">
        <v>1213</v>
      </c>
      <c r="B78" s="58" t="s">
        <v>254</v>
      </c>
      <c r="C78" s="21">
        <v>331</v>
      </c>
      <c r="D78" s="25" t="s">
        <v>632</v>
      </c>
      <c r="E78" s="7">
        <v>10000</v>
      </c>
      <c r="F78" s="16">
        <v>552192</v>
      </c>
      <c r="H78" s="313">
        <v>5000</v>
      </c>
      <c r="I78" s="517"/>
      <c r="J78" s="524">
        <f t="shared" si="6"/>
        <v>5000</v>
      </c>
      <c r="K78" s="957">
        <v>-5000</v>
      </c>
      <c r="L78" s="957">
        <v>20000</v>
      </c>
      <c r="M78" s="957">
        <v>13585</v>
      </c>
      <c r="N78" s="840">
        <f>M78/L78</f>
        <v>0.67925</v>
      </c>
      <c r="O78" s="520"/>
    </row>
    <row r="79" spans="1:15" ht="18.75">
      <c r="A79" s="211" t="s">
        <v>1214</v>
      </c>
      <c r="B79" s="58" t="s">
        <v>254</v>
      </c>
      <c r="C79" s="21">
        <v>331</v>
      </c>
      <c r="D79" s="25" t="s">
        <v>32</v>
      </c>
      <c r="E79" s="7">
        <v>30000</v>
      </c>
      <c r="F79" s="16"/>
      <c r="H79" s="313">
        <v>20000</v>
      </c>
      <c r="I79" s="517"/>
      <c r="J79" s="524">
        <f t="shared" si="6"/>
        <v>20000</v>
      </c>
      <c r="K79" s="957"/>
      <c r="L79" s="957"/>
      <c r="M79" s="957"/>
      <c r="N79" s="842"/>
      <c r="O79" s="520"/>
    </row>
    <row r="80" spans="1:15" ht="18.75">
      <c r="A80" s="211" t="s">
        <v>1216</v>
      </c>
      <c r="B80" s="58" t="s">
        <v>254</v>
      </c>
      <c r="C80" s="21">
        <v>334</v>
      </c>
      <c r="D80" s="25" t="s">
        <v>306</v>
      </c>
      <c r="E80" s="7"/>
      <c r="F80" s="16"/>
      <c r="H80" s="313">
        <v>50000</v>
      </c>
      <c r="I80" s="525"/>
      <c r="J80" s="524">
        <f t="shared" si="6"/>
        <v>50000</v>
      </c>
      <c r="K80" s="519"/>
      <c r="L80" s="519">
        <v>50000</v>
      </c>
      <c r="M80" s="519"/>
      <c r="N80" s="764"/>
      <c r="O80" s="520"/>
    </row>
    <row r="81" spans="1:15" ht="18.75">
      <c r="A81" s="211" t="s">
        <v>1218</v>
      </c>
      <c r="B81" s="58" t="s">
        <v>254</v>
      </c>
      <c r="C81" s="21">
        <v>336</v>
      </c>
      <c r="D81" s="25" t="s">
        <v>829</v>
      </c>
      <c r="E81" s="7"/>
      <c r="F81" s="16"/>
      <c r="H81" s="313"/>
      <c r="I81" s="525"/>
      <c r="J81" s="524"/>
      <c r="K81" s="519">
        <v>142187</v>
      </c>
      <c r="L81" s="519">
        <v>142187</v>
      </c>
      <c r="M81" s="519">
        <v>142197</v>
      </c>
      <c r="N81" s="756">
        <f aca="true" t="shared" si="7" ref="N81:N90">M81/L81</f>
        <v>1.0000703299176437</v>
      </c>
      <c r="O81" s="520"/>
    </row>
    <row r="82" spans="1:15" ht="18.75">
      <c r="A82" s="211" t="s">
        <v>1220</v>
      </c>
      <c r="B82" s="58" t="s">
        <v>254</v>
      </c>
      <c r="C82" s="21">
        <v>337</v>
      </c>
      <c r="D82" s="25" t="s">
        <v>51</v>
      </c>
      <c r="E82" s="7">
        <v>250000</v>
      </c>
      <c r="F82" s="16">
        <v>561111</v>
      </c>
      <c r="H82" s="313">
        <v>300000</v>
      </c>
      <c r="I82" s="526"/>
      <c r="J82" s="524">
        <f t="shared" si="6"/>
        <v>300000</v>
      </c>
      <c r="K82" s="519">
        <v>325733</v>
      </c>
      <c r="L82" s="519">
        <v>625733</v>
      </c>
      <c r="M82" s="519">
        <v>625733</v>
      </c>
      <c r="N82" s="756">
        <f t="shared" si="7"/>
        <v>1</v>
      </c>
      <c r="O82" s="520"/>
    </row>
    <row r="83" spans="1:15" ht="18.75">
      <c r="A83" s="211" t="s">
        <v>1222</v>
      </c>
      <c r="B83" s="58" t="s">
        <v>254</v>
      </c>
      <c r="C83" s="27">
        <v>33</v>
      </c>
      <c r="D83" s="24" t="s">
        <v>473</v>
      </c>
      <c r="E83" s="12">
        <f>SUM(E78:E82)</f>
        <v>290000</v>
      </c>
      <c r="F83" s="16"/>
      <c r="H83" s="288">
        <f>SUM(H78:H82)</f>
        <v>375000</v>
      </c>
      <c r="I83" s="521">
        <v>0</v>
      </c>
      <c r="J83" s="522">
        <f t="shared" si="6"/>
        <v>375000</v>
      </c>
      <c r="K83" s="523">
        <f>SUM(K78:K82)</f>
        <v>462920</v>
      </c>
      <c r="L83" s="523">
        <f>SUM(L78:L82)</f>
        <v>837920</v>
      </c>
      <c r="M83" s="523">
        <f>SUM(M78:M82)</f>
        <v>781515</v>
      </c>
      <c r="N83" s="756">
        <f t="shared" si="7"/>
        <v>0.9326845044873019</v>
      </c>
      <c r="O83" s="520"/>
    </row>
    <row r="84" spans="1:15" ht="18.75">
      <c r="A84" s="211" t="s">
        <v>1224</v>
      </c>
      <c r="B84" s="58" t="s">
        <v>254</v>
      </c>
      <c r="C84" s="21">
        <v>351</v>
      </c>
      <c r="D84" s="25" t="s">
        <v>18</v>
      </c>
      <c r="E84" s="7">
        <f>SUM(E83,E77)*0.27</f>
        <v>199800</v>
      </c>
      <c r="F84" s="16"/>
      <c r="H84" s="313">
        <v>101250</v>
      </c>
      <c r="I84" s="517">
        <v>40500</v>
      </c>
      <c r="J84" s="524">
        <f t="shared" si="6"/>
        <v>141750</v>
      </c>
      <c r="K84" s="519">
        <f>L84-J84</f>
        <v>88097</v>
      </c>
      <c r="L84" s="519">
        <v>229847</v>
      </c>
      <c r="M84" s="519">
        <v>229647</v>
      </c>
      <c r="N84" s="756">
        <f t="shared" si="7"/>
        <v>0.9991298559476521</v>
      </c>
      <c r="O84" s="520"/>
    </row>
    <row r="85" spans="1:15" ht="18.75">
      <c r="A85" s="211" t="s">
        <v>1226</v>
      </c>
      <c r="B85" s="58" t="s">
        <v>254</v>
      </c>
      <c r="C85" s="27">
        <v>35</v>
      </c>
      <c r="D85" s="24" t="s">
        <v>19</v>
      </c>
      <c r="E85" s="37">
        <f>SUM(E84:E84)</f>
        <v>199800</v>
      </c>
      <c r="F85" s="16"/>
      <c r="H85" s="292">
        <f>SUM(H84:H84)</f>
        <v>101250</v>
      </c>
      <c r="I85" s="521">
        <f>SUM(I84)</f>
        <v>40500</v>
      </c>
      <c r="J85" s="522">
        <f>SUM(J84)</f>
        <v>141750</v>
      </c>
      <c r="K85" s="523">
        <f>SUM(K84)</f>
        <v>88097</v>
      </c>
      <c r="L85" s="523">
        <f>SUM(L84)</f>
        <v>229847</v>
      </c>
      <c r="M85" s="523">
        <f>SUM(M84)</f>
        <v>229647</v>
      </c>
      <c r="N85" s="756">
        <f t="shared" si="7"/>
        <v>0.9991298559476521</v>
      </c>
      <c r="O85" s="520"/>
    </row>
    <row r="86" spans="1:15" ht="18">
      <c r="A86" s="211" t="s">
        <v>1227</v>
      </c>
      <c r="B86" s="58" t="s">
        <v>254</v>
      </c>
      <c r="C86" s="27">
        <v>3</v>
      </c>
      <c r="D86" s="24" t="s">
        <v>20</v>
      </c>
      <c r="E86" s="12">
        <f>SUM(E77+E83+E85)</f>
        <v>939800</v>
      </c>
      <c r="F86" s="16"/>
      <c r="H86" s="288">
        <f aca="true" t="shared" si="8" ref="H86:M86">SUM(H77+H83+H85)</f>
        <v>586250</v>
      </c>
      <c r="I86" s="288">
        <f t="shared" si="8"/>
        <v>190500</v>
      </c>
      <c r="J86" s="288">
        <f t="shared" si="8"/>
        <v>776750</v>
      </c>
      <c r="K86" s="527">
        <f t="shared" si="8"/>
        <v>537314</v>
      </c>
      <c r="L86" s="527">
        <f>SUM(L77+L83+L85)</f>
        <v>1314064</v>
      </c>
      <c r="M86" s="528">
        <f t="shared" si="8"/>
        <v>1222407</v>
      </c>
      <c r="N86" s="756">
        <f t="shared" si="7"/>
        <v>0.9302492116061318</v>
      </c>
      <c r="O86" s="520"/>
    </row>
    <row r="87" spans="1:15" ht="18">
      <c r="A87" s="211" t="s">
        <v>1228</v>
      </c>
      <c r="B87" s="348" t="s">
        <v>254</v>
      </c>
      <c r="C87" s="385">
        <v>62</v>
      </c>
      <c r="D87" s="529" t="s">
        <v>1168</v>
      </c>
      <c r="E87" s="530"/>
      <c r="F87" s="218"/>
      <c r="G87" s="221"/>
      <c r="H87" s="322"/>
      <c r="I87" s="531"/>
      <c r="J87" s="322"/>
      <c r="K87" s="532">
        <v>120000</v>
      </c>
      <c r="L87" s="533">
        <v>120000</v>
      </c>
      <c r="M87" s="534">
        <v>120000</v>
      </c>
      <c r="N87" s="756">
        <f t="shared" si="7"/>
        <v>1</v>
      </c>
      <c r="O87" s="535"/>
    </row>
    <row r="88" spans="1:15" ht="18.75">
      <c r="A88" s="211" t="s">
        <v>1229</v>
      </c>
      <c r="B88" s="89" t="s">
        <v>254</v>
      </c>
      <c r="C88" s="161">
        <v>64</v>
      </c>
      <c r="D88" s="529" t="s">
        <v>1169</v>
      </c>
      <c r="E88" s="89"/>
      <c r="F88" s="89"/>
      <c r="G88" s="89"/>
      <c r="H88" s="313"/>
      <c r="I88" s="517">
        <v>174408</v>
      </c>
      <c r="J88" s="524">
        <f>SUM(H88:I88)</f>
        <v>174408</v>
      </c>
      <c r="K88" s="519">
        <v>0</v>
      </c>
      <c r="L88" s="519">
        <v>174408</v>
      </c>
      <c r="M88" s="519">
        <v>174408</v>
      </c>
      <c r="N88" s="756">
        <f t="shared" si="7"/>
        <v>1</v>
      </c>
      <c r="O88" s="520"/>
    </row>
    <row r="89" spans="1:15" ht="18.75">
      <c r="A89" s="211" t="s">
        <v>1231</v>
      </c>
      <c r="B89" s="89" t="s">
        <v>254</v>
      </c>
      <c r="C89" s="161">
        <v>67</v>
      </c>
      <c r="D89" s="529" t="s">
        <v>527</v>
      </c>
      <c r="E89" s="215"/>
      <c r="F89" s="215"/>
      <c r="G89" s="215"/>
      <c r="H89" s="384"/>
      <c r="I89" s="536">
        <v>47090</v>
      </c>
      <c r="J89" s="524">
        <f>SUM(H89:I89)</f>
        <v>47090</v>
      </c>
      <c r="K89" s="519">
        <v>32400</v>
      </c>
      <c r="L89" s="519">
        <v>79490</v>
      </c>
      <c r="M89" s="519">
        <v>79490</v>
      </c>
      <c r="N89" s="756">
        <f t="shared" si="7"/>
        <v>1</v>
      </c>
      <c r="O89" s="520"/>
    </row>
    <row r="90" spans="1:15" ht="18.75">
      <c r="A90" s="211" t="s">
        <v>1232</v>
      </c>
      <c r="B90" s="58" t="s">
        <v>254</v>
      </c>
      <c r="C90" s="27">
        <v>6</v>
      </c>
      <c r="D90" s="217" t="s">
        <v>506</v>
      </c>
      <c r="E90" s="92"/>
      <c r="F90" s="93"/>
      <c r="G90" s="94"/>
      <c r="H90" s="289">
        <f>SUM(H88:H89)</f>
        <v>0</v>
      </c>
      <c r="I90" s="521">
        <f>SUM(I88:I89)</f>
        <v>221498</v>
      </c>
      <c r="J90" s="537">
        <f>SUM(J88:J89)</f>
        <v>221498</v>
      </c>
      <c r="K90" s="523">
        <f>SUM(K87:K89)</f>
        <v>152400</v>
      </c>
      <c r="L90" s="523">
        <f>SUM(L87:L89)</f>
        <v>373898</v>
      </c>
      <c r="M90" s="523">
        <f>SUM(M87:M89)</f>
        <v>373898</v>
      </c>
      <c r="N90" s="756">
        <f t="shared" si="7"/>
        <v>1</v>
      </c>
      <c r="O90" s="520"/>
    </row>
    <row r="91" spans="1:14" ht="12.75">
      <c r="A91" s="850">
        <v>17</v>
      </c>
      <c r="B91" s="860" t="s">
        <v>21</v>
      </c>
      <c r="C91" s="861"/>
      <c r="D91" s="862"/>
      <c r="E91" s="866">
        <f>SUM(E86)</f>
        <v>939800</v>
      </c>
      <c r="F91" s="16"/>
      <c r="H91" s="846">
        <f>SUM(H86+H90)</f>
        <v>586250</v>
      </c>
      <c r="I91" s="846">
        <f>SUM(I86+I90)</f>
        <v>411998</v>
      </c>
      <c r="J91" s="846">
        <f>SUM(J86+J90)</f>
        <v>998248</v>
      </c>
      <c r="K91" s="846">
        <f>SUM(K86+K90+K73+K74)</f>
        <v>1117921</v>
      </c>
      <c r="L91" s="846">
        <f>SUM(L86+L90)+L73+L74</f>
        <v>2116169</v>
      </c>
      <c r="M91" s="947">
        <f>M73+M74+M86+M90</f>
        <v>2024512</v>
      </c>
      <c r="N91" s="845">
        <v>1</v>
      </c>
    </row>
    <row r="92" spans="1:14" ht="12.75">
      <c r="A92" s="851"/>
      <c r="B92" s="863"/>
      <c r="C92" s="864"/>
      <c r="D92" s="865"/>
      <c r="E92" s="866"/>
      <c r="F92" s="16"/>
      <c r="H92" s="846"/>
      <c r="I92" s="846"/>
      <c r="J92" s="846"/>
      <c r="K92" s="846"/>
      <c r="L92" s="846"/>
      <c r="M92" s="947"/>
      <c r="N92" s="845"/>
    </row>
    <row r="93" spans="1:13" ht="18">
      <c r="A93" s="538"/>
      <c r="B93" s="57"/>
      <c r="C93" s="16"/>
      <c r="D93" s="510"/>
      <c r="E93" s="43"/>
      <c r="F93" s="16"/>
      <c r="H93" s="314"/>
      <c r="I93" s="464"/>
      <c r="J93" s="465"/>
      <c r="K93" s="466"/>
      <c r="L93" s="466"/>
      <c r="M93" s="467"/>
    </row>
    <row r="94" spans="1:13" ht="18">
      <c r="A94" s="212"/>
      <c r="B94" s="57"/>
      <c r="C94" s="16"/>
      <c r="D94" s="17" t="s">
        <v>44</v>
      </c>
      <c r="E94" s="19"/>
      <c r="F94" s="16" t="s">
        <v>633</v>
      </c>
      <c r="H94" s="310"/>
      <c r="I94" s="464"/>
      <c r="J94" s="465"/>
      <c r="K94" s="466"/>
      <c r="L94" s="466"/>
      <c r="M94" s="467"/>
    </row>
    <row r="95" spans="1:13" ht="18">
      <c r="A95" s="212"/>
      <c r="B95" s="57"/>
      <c r="C95" s="16"/>
      <c r="D95" s="17" t="s">
        <v>45</v>
      </c>
      <c r="E95" s="19"/>
      <c r="F95" s="16"/>
      <c r="H95" s="310"/>
      <c r="I95" s="464"/>
      <c r="J95" s="465"/>
      <c r="K95" s="466"/>
      <c r="L95" s="466"/>
      <c r="M95" s="467"/>
    </row>
    <row r="96" spans="1:13" ht="18">
      <c r="A96" s="212"/>
      <c r="B96" s="57"/>
      <c r="C96" s="16"/>
      <c r="D96" s="17"/>
      <c r="E96" s="19"/>
      <c r="F96" s="16"/>
      <c r="H96" s="310"/>
      <c r="I96" s="464"/>
      <c r="J96" s="465"/>
      <c r="K96" s="466"/>
      <c r="L96" s="466"/>
      <c r="M96" s="467"/>
    </row>
    <row r="97" spans="1:14" ht="18">
      <c r="A97" s="850" t="s">
        <v>466</v>
      </c>
      <c r="B97" s="788" t="s">
        <v>0</v>
      </c>
      <c r="C97" s="788"/>
      <c r="D97" s="11" t="s">
        <v>258</v>
      </c>
      <c r="E97" s="22" t="s">
        <v>2</v>
      </c>
      <c r="F97" s="16">
        <v>511112</v>
      </c>
      <c r="H97" s="471" t="s">
        <v>2</v>
      </c>
      <c r="I97" s="381" t="s">
        <v>3</v>
      </c>
      <c r="J97" s="474" t="s">
        <v>4</v>
      </c>
      <c r="K97" s="475" t="s">
        <v>5</v>
      </c>
      <c r="L97" s="475" t="s">
        <v>6</v>
      </c>
      <c r="M97" s="475" t="s">
        <v>7</v>
      </c>
      <c r="N97" s="475" t="s">
        <v>8</v>
      </c>
    </row>
    <row r="98" spans="1:14" ht="36">
      <c r="A98" s="851"/>
      <c r="B98" s="788" t="s">
        <v>14</v>
      </c>
      <c r="C98" s="788"/>
      <c r="D98" s="11" t="s">
        <v>111</v>
      </c>
      <c r="E98" s="22" t="s">
        <v>542</v>
      </c>
      <c r="F98" s="16"/>
      <c r="H98" s="283" t="s">
        <v>1164</v>
      </c>
      <c r="I98" s="477" t="s">
        <v>713</v>
      </c>
      <c r="J98" s="478" t="s">
        <v>302</v>
      </c>
      <c r="K98" s="479" t="s">
        <v>1163</v>
      </c>
      <c r="L98" s="480" t="s">
        <v>302</v>
      </c>
      <c r="M98" s="480" t="s">
        <v>1165</v>
      </c>
      <c r="N98" s="755" t="s">
        <v>1467</v>
      </c>
    </row>
    <row r="99" spans="1:14" ht="18">
      <c r="A99" s="157">
        <v>1</v>
      </c>
      <c r="B99" s="161" t="s">
        <v>254</v>
      </c>
      <c r="C99" s="161">
        <v>12</v>
      </c>
      <c r="D99" s="529" t="s">
        <v>782</v>
      </c>
      <c r="E99" s="315"/>
      <c r="F99" s="16"/>
      <c r="H99" s="283"/>
      <c r="I99" s="539">
        <v>0</v>
      </c>
      <c r="J99" s="495">
        <f>SUM(H99:I99)</f>
        <v>0</v>
      </c>
      <c r="K99" s="540"/>
      <c r="L99" s="486"/>
      <c r="M99" s="487"/>
      <c r="N99" s="756"/>
    </row>
    <row r="100" spans="1:14" ht="18">
      <c r="A100" s="157">
        <v>2</v>
      </c>
      <c r="B100" s="161" t="s">
        <v>254</v>
      </c>
      <c r="C100" s="161">
        <v>1</v>
      </c>
      <c r="D100" s="541" t="s">
        <v>269</v>
      </c>
      <c r="E100" s="315"/>
      <c r="F100" s="16"/>
      <c r="H100" s="542"/>
      <c r="I100" s="543">
        <v>0</v>
      </c>
      <c r="J100" s="495">
        <f aca="true" t="shared" si="9" ref="J100:J123">SUM(H100:I100)</f>
        <v>0</v>
      </c>
      <c r="K100" s="540"/>
      <c r="L100" s="486"/>
      <c r="M100" s="487"/>
      <c r="N100" s="756"/>
    </row>
    <row r="101" spans="1:14" ht="18">
      <c r="A101" s="157">
        <v>3</v>
      </c>
      <c r="B101" s="161" t="s">
        <v>254</v>
      </c>
      <c r="C101" s="161">
        <v>21</v>
      </c>
      <c r="D101" s="541" t="s">
        <v>783</v>
      </c>
      <c r="E101" s="315"/>
      <c r="F101" s="16"/>
      <c r="H101" s="542"/>
      <c r="I101" s="543">
        <v>0</v>
      </c>
      <c r="J101" s="495">
        <f t="shared" si="9"/>
        <v>0</v>
      </c>
      <c r="K101" s="540"/>
      <c r="L101" s="486"/>
      <c r="M101" s="487"/>
      <c r="N101" s="756"/>
    </row>
    <row r="102" spans="1:14" ht="26.25">
      <c r="A102" s="157">
        <v>4</v>
      </c>
      <c r="B102" s="161" t="s">
        <v>254</v>
      </c>
      <c r="C102" s="161">
        <v>336</v>
      </c>
      <c r="D102" s="776" t="s">
        <v>1489</v>
      </c>
      <c r="E102" s="315"/>
      <c r="F102" s="16"/>
      <c r="H102" s="542"/>
      <c r="I102" s="543">
        <v>0</v>
      </c>
      <c r="J102" s="495">
        <f t="shared" si="9"/>
        <v>0</v>
      </c>
      <c r="K102" s="486"/>
      <c r="L102" s="486"/>
      <c r="M102" s="487"/>
      <c r="N102" s="756"/>
    </row>
    <row r="103" spans="1:14" ht="18">
      <c r="A103" s="157">
        <v>5</v>
      </c>
      <c r="B103" s="161" t="s">
        <v>254</v>
      </c>
      <c r="C103" s="161">
        <v>351</v>
      </c>
      <c r="D103" s="162" t="s">
        <v>784</v>
      </c>
      <c r="E103" s="315"/>
      <c r="F103" s="16"/>
      <c r="H103" s="283"/>
      <c r="I103" s="539">
        <v>0</v>
      </c>
      <c r="J103" s="495">
        <f t="shared" si="9"/>
        <v>0</v>
      </c>
      <c r="K103" s="486"/>
      <c r="L103" s="486"/>
      <c r="M103" s="487"/>
      <c r="N103" s="756"/>
    </row>
    <row r="104" spans="1:14" ht="18">
      <c r="A104" s="157">
        <v>6</v>
      </c>
      <c r="B104" s="161" t="s">
        <v>254</v>
      </c>
      <c r="C104" s="161">
        <v>355</v>
      </c>
      <c r="D104" s="162" t="s">
        <v>785</v>
      </c>
      <c r="E104" s="315"/>
      <c r="F104" s="16"/>
      <c r="H104" s="283"/>
      <c r="I104" s="539">
        <v>6600</v>
      </c>
      <c r="J104" s="495">
        <f>SUM(H104:I104)</f>
        <v>6600</v>
      </c>
      <c r="K104" s="486"/>
      <c r="L104" s="495">
        <f>SUM(J104:K104)</f>
        <v>6600</v>
      </c>
      <c r="M104" s="487">
        <f>SUM(K104:L104)</f>
        <v>6600</v>
      </c>
      <c r="N104" s="756">
        <f>M104/L104</f>
        <v>1</v>
      </c>
    </row>
    <row r="105" spans="1:14" ht="18">
      <c r="A105" s="157">
        <v>7</v>
      </c>
      <c r="B105" s="161" t="s">
        <v>254</v>
      </c>
      <c r="C105" s="161">
        <v>3</v>
      </c>
      <c r="D105" s="162" t="s">
        <v>786</v>
      </c>
      <c r="E105" s="315"/>
      <c r="F105" s="16"/>
      <c r="H105" s="283"/>
      <c r="I105" s="539"/>
      <c r="J105" s="495">
        <f t="shared" si="9"/>
        <v>0</v>
      </c>
      <c r="K105" s="486"/>
      <c r="L105" s="486"/>
      <c r="M105" s="487"/>
      <c r="N105" s="756"/>
    </row>
    <row r="106" spans="1:14" ht="18">
      <c r="A106" s="157">
        <v>8</v>
      </c>
      <c r="B106" s="161" t="s">
        <v>254</v>
      </c>
      <c r="C106" s="161"/>
      <c r="D106" s="544" t="s">
        <v>1170</v>
      </c>
      <c r="E106" s="545"/>
      <c r="F106" s="218"/>
      <c r="G106" s="221"/>
      <c r="H106" s="542"/>
      <c r="I106" s="546"/>
      <c r="J106" s="495">
        <f t="shared" si="9"/>
        <v>0</v>
      </c>
      <c r="K106" s="486"/>
      <c r="L106" s="486"/>
      <c r="M106" s="487"/>
      <c r="N106" s="756"/>
    </row>
    <row r="107" spans="1:14" ht="18">
      <c r="A107" s="157">
        <v>9</v>
      </c>
      <c r="B107" s="161" t="s">
        <v>254</v>
      </c>
      <c r="C107" s="161"/>
      <c r="D107" s="547" t="s">
        <v>786</v>
      </c>
      <c r="E107" s="316"/>
      <c r="F107" s="93"/>
      <c r="G107" s="94"/>
      <c r="H107" s="332"/>
      <c r="I107" s="548">
        <f>SUM(I104:I106)</f>
        <v>6600</v>
      </c>
      <c r="J107" s="489">
        <f t="shared" si="9"/>
        <v>6600</v>
      </c>
      <c r="K107" s="486"/>
      <c r="L107" s="489">
        <f>SUM(J107:K107)</f>
        <v>6600</v>
      </c>
      <c r="M107" s="491">
        <f>SUM(K107:L107)</f>
        <v>6600</v>
      </c>
      <c r="N107" s="756">
        <f>M107/L107</f>
        <v>1</v>
      </c>
    </row>
    <row r="108" spans="1:14" ht="18">
      <c r="A108" s="157">
        <v>10</v>
      </c>
      <c r="B108" s="161" t="s">
        <v>254</v>
      </c>
      <c r="C108" s="161">
        <v>613</v>
      </c>
      <c r="D108" s="162" t="s">
        <v>787</v>
      </c>
      <c r="E108" s="315"/>
      <c r="F108" s="16"/>
      <c r="H108" s="283"/>
      <c r="I108" s="539"/>
      <c r="J108" s="495">
        <f t="shared" si="9"/>
        <v>0</v>
      </c>
      <c r="K108" s="486"/>
      <c r="L108" s="486"/>
      <c r="M108" s="487"/>
      <c r="N108" s="756"/>
    </row>
    <row r="109" spans="1:14" ht="18">
      <c r="A109" s="157">
        <v>11</v>
      </c>
      <c r="B109" s="161" t="s">
        <v>254</v>
      </c>
      <c r="C109" s="161">
        <v>62</v>
      </c>
      <c r="D109" s="162" t="s">
        <v>788</v>
      </c>
      <c r="E109" s="89"/>
      <c r="F109" s="89"/>
      <c r="G109" s="89"/>
      <c r="H109" s="313"/>
      <c r="I109" s="539"/>
      <c r="J109" s="495">
        <f t="shared" si="9"/>
        <v>0</v>
      </c>
      <c r="K109" s="486"/>
      <c r="L109" s="486"/>
      <c r="M109" s="487"/>
      <c r="N109" s="756"/>
    </row>
    <row r="110" spans="1:14" ht="18">
      <c r="A110" s="157">
        <v>12</v>
      </c>
      <c r="B110" s="161" t="s">
        <v>254</v>
      </c>
      <c r="C110" s="161">
        <v>62</v>
      </c>
      <c r="D110" s="162" t="s">
        <v>789</v>
      </c>
      <c r="E110" s="89"/>
      <c r="F110" s="89"/>
      <c r="G110" s="89"/>
      <c r="H110" s="313"/>
      <c r="I110" s="543"/>
      <c r="J110" s="495">
        <f t="shared" si="9"/>
        <v>0</v>
      </c>
      <c r="K110" s="486"/>
      <c r="L110" s="486"/>
      <c r="M110" s="487"/>
      <c r="N110" s="756"/>
    </row>
    <row r="111" spans="1:14" ht="18">
      <c r="A111" s="157">
        <v>13</v>
      </c>
      <c r="B111" s="161" t="s">
        <v>254</v>
      </c>
      <c r="C111" s="161">
        <v>624</v>
      </c>
      <c r="D111" s="162" t="s">
        <v>790</v>
      </c>
      <c r="E111" s="89"/>
      <c r="F111" s="89"/>
      <c r="G111" s="89"/>
      <c r="H111" s="313"/>
      <c r="I111" s="539"/>
      <c r="J111" s="495">
        <f t="shared" si="9"/>
        <v>0</v>
      </c>
      <c r="K111" s="486"/>
      <c r="L111" s="486"/>
      <c r="M111" s="487"/>
      <c r="N111" s="756"/>
    </row>
    <row r="112" spans="1:14" ht="18">
      <c r="A112" s="157">
        <v>14</v>
      </c>
      <c r="B112" s="161" t="s">
        <v>254</v>
      </c>
      <c r="C112" s="161">
        <v>67</v>
      </c>
      <c r="D112" s="162" t="s">
        <v>474</v>
      </c>
      <c r="E112" s="89"/>
      <c r="F112" s="89"/>
      <c r="G112" s="89"/>
      <c r="H112" s="313"/>
      <c r="I112" s="539"/>
      <c r="J112" s="495">
        <f t="shared" si="9"/>
        <v>0</v>
      </c>
      <c r="K112" s="486"/>
      <c r="L112" s="486"/>
      <c r="M112" s="487"/>
      <c r="N112" s="756"/>
    </row>
    <row r="113" spans="1:14" ht="18">
      <c r="A113" s="157">
        <v>15</v>
      </c>
      <c r="B113" s="161" t="s">
        <v>254</v>
      </c>
      <c r="C113" s="216">
        <v>6</v>
      </c>
      <c r="D113" s="217" t="s">
        <v>791</v>
      </c>
      <c r="E113" s="215"/>
      <c r="F113" s="215"/>
      <c r="G113" s="215"/>
      <c r="H113" s="336">
        <f>SUM(H102:H112)</f>
        <v>0</v>
      </c>
      <c r="I113" s="549"/>
      <c r="J113" s="489">
        <f t="shared" si="9"/>
        <v>0</v>
      </c>
      <c r="K113" s="486"/>
      <c r="L113" s="486"/>
      <c r="M113" s="487"/>
      <c r="N113" s="756"/>
    </row>
    <row r="114" spans="1:14" ht="26.25">
      <c r="A114" s="157">
        <v>16</v>
      </c>
      <c r="B114" s="161" t="s">
        <v>254</v>
      </c>
      <c r="C114" s="161">
        <v>336</v>
      </c>
      <c r="D114" s="777" t="s">
        <v>1489</v>
      </c>
      <c r="E114" s="348"/>
      <c r="F114" s="348"/>
      <c r="G114" s="348"/>
      <c r="H114" s="384"/>
      <c r="I114" s="539"/>
      <c r="J114" s="495">
        <f t="shared" si="9"/>
        <v>0</v>
      </c>
      <c r="K114" s="486"/>
      <c r="L114" s="486"/>
      <c r="M114" s="487"/>
      <c r="N114" s="756"/>
    </row>
    <row r="115" spans="1:14" ht="18">
      <c r="A115" s="157">
        <v>17</v>
      </c>
      <c r="B115" s="161" t="s">
        <v>254</v>
      </c>
      <c r="C115" s="161">
        <v>61</v>
      </c>
      <c r="D115" s="162" t="s">
        <v>788</v>
      </c>
      <c r="E115" s="348"/>
      <c r="F115" s="348"/>
      <c r="G115" s="348"/>
      <c r="H115" s="384"/>
      <c r="I115" s="539"/>
      <c r="J115" s="495">
        <f t="shared" si="9"/>
        <v>0</v>
      </c>
      <c r="K115" s="486"/>
      <c r="L115" s="486"/>
      <c r="M115" s="487"/>
      <c r="N115" s="756"/>
    </row>
    <row r="116" spans="1:14" ht="18">
      <c r="A116" s="157">
        <v>18</v>
      </c>
      <c r="B116" s="161" t="s">
        <v>254</v>
      </c>
      <c r="C116" s="161">
        <v>67</v>
      </c>
      <c r="D116" s="162" t="s">
        <v>474</v>
      </c>
      <c r="E116" s="348"/>
      <c r="F116" s="348"/>
      <c r="G116" s="348"/>
      <c r="H116" s="384"/>
      <c r="I116" s="539"/>
      <c r="J116" s="495">
        <f t="shared" si="9"/>
        <v>0</v>
      </c>
      <c r="K116" s="486"/>
      <c r="L116" s="486"/>
      <c r="M116" s="487"/>
      <c r="N116" s="756"/>
    </row>
    <row r="117" spans="1:14" ht="18">
      <c r="A117" s="157">
        <v>19</v>
      </c>
      <c r="B117" s="216" t="s">
        <v>254</v>
      </c>
      <c r="C117" s="216">
        <v>6</v>
      </c>
      <c r="D117" s="217" t="s">
        <v>792</v>
      </c>
      <c r="E117" s="215"/>
      <c r="F117" s="215"/>
      <c r="G117" s="215"/>
      <c r="H117" s="336">
        <f>SUM(H114:H116)</f>
        <v>0</v>
      </c>
      <c r="I117" s="549"/>
      <c r="J117" s="489">
        <f t="shared" si="9"/>
        <v>0</v>
      </c>
      <c r="K117" s="486"/>
      <c r="L117" s="486"/>
      <c r="M117" s="487"/>
      <c r="N117" s="756"/>
    </row>
    <row r="118" spans="1:15" ht="18">
      <c r="A118" s="157">
        <v>20</v>
      </c>
      <c r="B118" s="161" t="s">
        <v>254</v>
      </c>
      <c r="C118" s="385">
        <v>713</v>
      </c>
      <c r="D118" s="293" t="s">
        <v>793</v>
      </c>
      <c r="E118" s="203"/>
      <c r="F118" s="203"/>
      <c r="G118" s="203"/>
      <c r="H118" s="384"/>
      <c r="I118" s="546"/>
      <c r="J118" s="495">
        <f t="shared" si="9"/>
        <v>0</v>
      </c>
      <c r="K118" s="508"/>
      <c r="L118" s="508"/>
      <c r="M118" s="509"/>
      <c r="N118" s="763"/>
      <c r="O118" s="221"/>
    </row>
    <row r="119" spans="1:15" ht="18.75">
      <c r="A119" s="157">
        <v>21</v>
      </c>
      <c r="B119" s="161" t="s">
        <v>254</v>
      </c>
      <c r="C119" s="161">
        <v>714</v>
      </c>
      <c r="D119" s="26" t="s">
        <v>794</v>
      </c>
      <c r="E119" s="58"/>
      <c r="F119" s="58"/>
      <c r="G119" s="58"/>
      <c r="H119" s="386"/>
      <c r="I119" s="550"/>
      <c r="J119" s="495">
        <f t="shared" si="9"/>
        <v>0</v>
      </c>
      <c r="K119" s="551"/>
      <c r="L119" s="551"/>
      <c r="M119" s="519"/>
      <c r="N119" s="764"/>
      <c r="O119" s="520"/>
    </row>
    <row r="120" spans="1:15" ht="18.75">
      <c r="A120" s="157">
        <v>22</v>
      </c>
      <c r="B120" s="161" t="s">
        <v>254</v>
      </c>
      <c r="C120" s="161"/>
      <c r="D120" s="162" t="s">
        <v>777</v>
      </c>
      <c r="E120" s="89"/>
      <c r="F120" s="89"/>
      <c r="G120" s="89"/>
      <c r="H120" s="386"/>
      <c r="I120" s="550"/>
      <c r="J120" s="495">
        <f t="shared" si="9"/>
        <v>0</v>
      </c>
      <c r="K120" s="551"/>
      <c r="L120" s="551"/>
      <c r="M120" s="519"/>
      <c r="N120" s="764"/>
      <c r="O120" s="520"/>
    </row>
    <row r="121" spans="1:15" ht="18.75">
      <c r="A121" s="157">
        <v>23</v>
      </c>
      <c r="B121" s="161" t="s">
        <v>254</v>
      </c>
      <c r="C121" s="161">
        <v>743</v>
      </c>
      <c r="D121" s="162" t="s">
        <v>475</v>
      </c>
      <c r="E121" s="89"/>
      <c r="F121" s="89"/>
      <c r="G121" s="89"/>
      <c r="H121" s="313"/>
      <c r="I121" s="550"/>
      <c r="J121" s="495">
        <f t="shared" si="9"/>
        <v>0</v>
      </c>
      <c r="K121" s="551"/>
      <c r="L121" s="551"/>
      <c r="M121" s="519"/>
      <c r="N121" s="764"/>
      <c r="O121" s="520"/>
    </row>
    <row r="122" spans="1:15" ht="18.75">
      <c r="A122" s="157">
        <v>24</v>
      </c>
      <c r="B122" s="204" t="s">
        <v>254</v>
      </c>
      <c r="C122" s="27">
        <v>6</v>
      </c>
      <c r="D122" s="24" t="s">
        <v>543</v>
      </c>
      <c r="E122" s="12"/>
      <c r="F122" s="16"/>
      <c r="H122" s="288">
        <f>SUM(H119:H121)</f>
        <v>0</v>
      </c>
      <c r="I122" s="552"/>
      <c r="J122" s="489">
        <f t="shared" si="9"/>
        <v>0</v>
      </c>
      <c r="K122" s="551"/>
      <c r="L122" s="551"/>
      <c r="M122" s="519"/>
      <c r="N122" s="764"/>
      <c r="O122" s="520"/>
    </row>
    <row r="123" spans="1:14" ht="18">
      <c r="A123" s="850">
        <v>25</v>
      </c>
      <c r="B123" s="860" t="s">
        <v>21</v>
      </c>
      <c r="C123" s="861"/>
      <c r="D123" s="862"/>
      <c r="E123" s="866">
        <f>SUM(E95)</f>
        <v>0</v>
      </c>
      <c r="F123" s="16"/>
      <c r="H123" s="846">
        <f>H113+H117</f>
        <v>0</v>
      </c>
      <c r="I123" s="875">
        <f>I100+I101+I107+I113+I117+I122</f>
        <v>6600</v>
      </c>
      <c r="J123" s="974">
        <f t="shared" si="9"/>
        <v>6600</v>
      </c>
      <c r="K123" s="490"/>
      <c r="L123" s="976">
        <f>SUM(J123:K123)</f>
        <v>6600</v>
      </c>
      <c r="M123" s="952">
        <f>SUM(K123:L123)</f>
        <v>6600</v>
      </c>
      <c r="N123" s="845">
        <v>1</v>
      </c>
    </row>
    <row r="124" spans="1:14" ht="18">
      <c r="A124" s="851"/>
      <c r="B124" s="863"/>
      <c r="C124" s="864"/>
      <c r="D124" s="865"/>
      <c r="E124" s="866"/>
      <c r="F124" s="16"/>
      <c r="H124" s="846"/>
      <c r="I124" s="876"/>
      <c r="J124" s="975"/>
      <c r="K124" s="490"/>
      <c r="L124" s="976"/>
      <c r="M124" s="952"/>
      <c r="N124" s="845"/>
    </row>
    <row r="125" spans="1:13" ht="18">
      <c r="A125" s="538"/>
      <c r="B125" s="57"/>
      <c r="C125" s="16"/>
      <c r="D125" s="510"/>
      <c r="E125" s="43"/>
      <c r="F125" s="16"/>
      <c r="H125" s="314"/>
      <c r="I125" s="464"/>
      <c r="J125" s="465"/>
      <c r="K125" s="466"/>
      <c r="L125" s="466"/>
      <c r="M125" s="467"/>
    </row>
    <row r="126" spans="1:13" ht="18">
      <c r="A126" s="538"/>
      <c r="B126" s="57"/>
      <c r="C126" s="16"/>
      <c r="D126" s="510"/>
      <c r="E126" s="43"/>
      <c r="F126" s="16"/>
      <c r="H126" s="314"/>
      <c r="I126" s="464"/>
      <c r="J126" s="465"/>
      <c r="K126" s="466"/>
      <c r="L126" s="466"/>
      <c r="M126" s="467"/>
    </row>
    <row r="127" spans="1:13" ht="18">
      <c r="A127" s="538"/>
      <c r="B127" s="57"/>
      <c r="C127" s="16"/>
      <c r="D127" s="17" t="s">
        <v>690</v>
      </c>
      <c r="E127" s="19"/>
      <c r="F127" s="16" t="s">
        <v>633</v>
      </c>
      <c r="H127" s="310"/>
      <c r="I127" s="464"/>
      <c r="J127" s="465"/>
      <c r="K127" s="466"/>
      <c r="L127" s="466"/>
      <c r="M127" s="467"/>
    </row>
    <row r="128" spans="1:13" ht="18">
      <c r="A128" s="538"/>
      <c r="B128" s="57"/>
      <c r="C128" s="16"/>
      <c r="D128" s="17" t="s">
        <v>1490</v>
      </c>
      <c r="E128" s="19"/>
      <c r="F128" s="16"/>
      <c r="H128" s="310"/>
      <c r="I128" s="464"/>
      <c r="J128" s="465"/>
      <c r="K128" s="466"/>
      <c r="L128" s="466"/>
      <c r="M128" s="467"/>
    </row>
    <row r="129" spans="1:13" ht="18">
      <c r="A129" s="538"/>
      <c r="B129" s="57"/>
      <c r="C129" s="16"/>
      <c r="D129" s="510"/>
      <c r="E129" s="43"/>
      <c r="F129" s="16"/>
      <c r="H129" s="314"/>
      <c r="I129" s="464"/>
      <c r="J129" s="465"/>
      <c r="K129" s="466"/>
      <c r="L129" s="466"/>
      <c r="M129" s="467"/>
    </row>
    <row r="130" spans="1:14" ht="18">
      <c r="A130" s="850" t="s">
        <v>466</v>
      </c>
      <c r="B130" s="788" t="s">
        <v>0</v>
      </c>
      <c r="C130" s="788"/>
      <c r="D130" s="11" t="s">
        <v>258</v>
      </c>
      <c r="E130" s="22" t="s">
        <v>2</v>
      </c>
      <c r="F130" s="16">
        <v>511112</v>
      </c>
      <c r="H130" s="471" t="s">
        <v>2</v>
      </c>
      <c r="I130" s="381" t="s">
        <v>3</v>
      </c>
      <c r="J130" s="474" t="s">
        <v>4</v>
      </c>
      <c r="K130" s="475" t="s">
        <v>5</v>
      </c>
      <c r="L130" s="475" t="s">
        <v>6</v>
      </c>
      <c r="M130" s="475" t="s">
        <v>7</v>
      </c>
      <c r="N130" s="475" t="s">
        <v>8</v>
      </c>
    </row>
    <row r="131" spans="1:14" ht="36">
      <c r="A131" s="948"/>
      <c r="B131" s="785" t="s">
        <v>14</v>
      </c>
      <c r="C131" s="785"/>
      <c r="D131" s="213" t="s">
        <v>111</v>
      </c>
      <c r="E131" s="341" t="s">
        <v>542</v>
      </c>
      <c r="F131" s="16"/>
      <c r="H131" s="283" t="s">
        <v>1164</v>
      </c>
      <c r="I131" s="477" t="s">
        <v>713</v>
      </c>
      <c r="J131" s="478" t="s">
        <v>302</v>
      </c>
      <c r="K131" s="479" t="s">
        <v>1163</v>
      </c>
      <c r="L131" s="480" t="s">
        <v>302</v>
      </c>
      <c r="M131" s="480" t="s">
        <v>1165</v>
      </c>
      <c r="N131" s="755" t="s">
        <v>1467</v>
      </c>
    </row>
    <row r="132" spans="1:14" ht="18">
      <c r="A132" s="553">
        <v>1</v>
      </c>
      <c r="B132" s="58" t="s">
        <v>254</v>
      </c>
      <c r="C132" s="21">
        <v>355</v>
      </c>
      <c r="D132" s="554" t="s">
        <v>665</v>
      </c>
      <c r="E132" s="388"/>
      <c r="F132" s="21"/>
      <c r="G132" s="100"/>
      <c r="H132" s="389"/>
      <c r="I132" s="539"/>
      <c r="J132" s="485"/>
      <c r="K132" s="486"/>
      <c r="L132" s="486"/>
      <c r="M132" s="487"/>
      <c r="N132" s="756"/>
    </row>
    <row r="133" spans="1:14" ht="18">
      <c r="A133" s="553">
        <v>2</v>
      </c>
      <c r="B133" s="58" t="s">
        <v>254</v>
      </c>
      <c r="C133" s="21">
        <v>502</v>
      </c>
      <c r="D133" s="554" t="s">
        <v>1491</v>
      </c>
      <c r="E133" s="388"/>
      <c r="F133" s="21"/>
      <c r="G133" s="100"/>
      <c r="H133" s="389"/>
      <c r="I133" s="539">
        <v>451000</v>
      </c>
      <c r="J133" s="495">
        <f>SUM(H133:I133)</f>
        <v>451000</v>
      </c>
      <c r="K133" s="486"/>
      <c r="L133" s="495">
        <f>SUM(J133:K133)</f>
        <v>451000</v>
      </c>
      <c r="M133" s="487">
        <f>SUM(K133:L133)</f>
        <v>451000</v>
      </c>
      <c r="N133" s="756">
        <f>M133/L133</f>
        <v>1</v>
      </c>
    </row>
    <row r="134" spans="1:14" ht="18">
      <c r="A134" s="553">
        <v>3</v>
      </c>
      <c r="B134" s="555" t="s">
        <v>1171</v>
      </c>
      <c r="C134" s="205">
        <v>914</v>
      </c>
      <c r="D134" s="556" t="s">
        <v>1492</v>
      </c>
      <c r="E134" s="390"/>
      <c r="F134" s="205"/>
      <c r="G134" s="557"/>
      <c r="H134" s="391"/>
      <c r="I134" s="539"/>
      <c r="J134" s="485"/>
      <c r="K134" s="486"/>
      <c r="L134" s="486"/>
      <c r="M134" s="487"/>
      <c r="N134" s="756"/>
    </row>
    <row r="135" spans="1:14" ht="18">
      <c r="A135" s="553">
        <v>4</v>
      </c>
      <c r="B135" s="953" t="s">
        <v>21</v>
      </c>
      <c r="C135" s="954"/>
      <c r="D135" s="955"/>
      <c r="E135" s="558"/>
      <c r="F135" s="558"/>
      <c r="G135" s="166"/>
      <c r="H135" s="455"/>
      <c r="I135" s="559">
        <f>SUM(I132:I134)</f>
        <v>451000</v>
      </c>
      <c r="J135" s="494">
        <f>SUM(J132:J134)</f>
        <v>451000</v>
      </c>
      <c r="K135" s="490"/>
      <c r="L135" s="494">
        <f>SUM(L132:L134)</f>
        <v>451000</v>
      </c>
      <c r="M135" s="491">
        <f>SUM(M132:M134)</f>
        <v>451000</v>
      </c>
      <c r="N135" s="756">
        <f>M135/L135</f>
        <v>1</v>
      </c>
    </row>
    <row r="136" spans="1:13" ht="18">
      <c r="A136" s="538"/>
      <c r="B136" s="57"/>
      <c r="C136" s="218"/>
      <c r="D136" s="560"/>
      <c r="E136" s="561"/>
      <c r="F136" s="561"/>
      <c r="H136" s="314"/>
      <c r="I136" s="464"/>
      <c r="J136" s="465"/>
      <c r="K136" s="466"/>
      <c r="L136" s="466"/>
      <c r="M136" s="467"/>
    </row>
    <row r="137" spans="1:13" ht="18">
      <c r="A137" s="538"/>
      <c r="B137" s="57"/>
      <c r="C137" s="16"/>
      <c r="D137" s="510"/>
      <c r="E137" s="43"/>
      <c r="F137" s="16"/>
      <c r="H137" s="314"/>
      <c r="I137" s="464"/>
      <c r="J137" s="465"/>
      <c r="K137" s="466"/>
      <c r="L137" s="466"/>
      <c r="M137" s="467"/>
    </row>
    <row r="138" spans="1:13" ht="18">
      <c r="A138" s="538"/>
      <c r="B138" s="57"/>
      <c r="C138" s="16"/>
      <c r="D138" s="510"/>
      <c r="E138" s="43"/>
      <c r="F138" s="16"/>
      <c r="H138" s="314"/>
      <c r="I138" s="464"/>
      <c r="J138" s="465"/>
      <c r="K138" s="466"/>
      <c r="L138" s="466"/>
      <c r="M138" s="467"/>
    </row>
    <row r="139" spans="1:13" ht="18">
      <c r="A139" s="538"/>
      <c r="B139" s="57"/>
      <c r="C139" s="562"/>
      <c r="D139" s="17" t="s">
        <v>544</v>
      </c>
      <c r="E139" s="43"/>
      <c r="F139" s="16"/>
      <c r="H139" s="314"/>
      <c r="I139" s="464"/>
      <c r="J139" s="465"/>
      <c r="K139" s="466"/>
      <c r="L139" s="466"/>
      <c r="M139" s="467"/>
    </row>
    <row r="140" spans="1:13" ht="18">
      <c r="A140" s="538"/>
      <c r="B140" s="57"/>
      <c r="C140" s="16"/>
      <c r="D140" s="17" t="s">
        <v>1493</v>
      </c>
      <c r="E140" s="43"/>
      <c r="F140" s="16"/>
      <c r="H140" s="314"/>
      <c r="I140" s="464"/>
      <c r="J140" s="465"/>
      <c r="K140" s="466"/>
      <c r="L140" s="466"/>
      <c r="M140" s="467"/>
    </row>
    <row r="141" spans="1:14" ht="18">
      <c r="A141" s="850" t="s">
        <v>466</v>
      </c>
      <c r="B141" s="788" t="s">
        <v>0</v>
      </c>
      <c r="C141" s="788"/>
      <c r="D141" s="11" t="s">
        <v>258</v>
      </c>
      <c r="E141" s="22" t="s">
        <v>2</v>
      </c>
      <c r="F141" s="16">
        <v>511112</v>
      </c>
      <c r="H141" s="283" t="s">
        <v>2</v>
      </c>
      <c r="I141" s="381" t="s">
        <v>3</v>
      </c>
      <c r="J141" s="474" t="s">
        <v>4</v>
      </c>
      <c r="K141" s="475" t="s">
        <v>5</v>
      </c>
      <c r="L141" s="475" t="s">
        <v>6</v>
      </c>
      <c r="M141" s="475" t="s">
        <v>7</v>
      </c>
      <c r="N141" s="475" t="s">
        <v>8</v>
      </c>
    </row>
    <row r="142" spans="1:14" ht="36">
      <c r="A142" s="948"/>
      <c r="B142" s="785" t="s">
        <v>14</v>
      </c>
      <c r="C142" s="785"/>
      <c r="D142" s="213" t="s">
        <v>111</v>
      </c>
      <c r="E142" s="341" t="s">
        <v>542</v>
      </c>
      <c r="F142" s="16"/>
      <c r="H142" s="387" t="s">
        <v>1494</v>
      </c>
      <c r="I142" s="477" t="s">
        <v>713</v>
      </c>
      <c r="J142" s="478" t="s">
        <v>302</v>
      </c>
      <c r="K142" s="479" t="s">
        <v>1163</v>
      </c>
      <c r="L142" s="480" t="s">
        <v>302</v>
      </c>
      <c r="M142" s="480" t="s">
        <v>1165</v>
      </c>
      <c r="N142" s="755" t="s">
        <v>1467</v>
      </c>
    </row>
    <row r="143" spans="1:14" ht="18">
      <c r="A143" s="553">
        <v>1</v>
      </c>
      <c r="B143" s="58" t="s">
        <v>254</v>
      </c>
      <c r="C143" s="205"/>
      <c r="D143" s="392" t="s">
        <v>20</v>
      </c>
      <c r="E143" s="341"/>
      <c r="F143" s="16"/>
      <c r="H143" s="387"/>
      <c r="I143" s="539">
        <v>4272</v>
      </c>
      <c r="J143" s="495">
        <f>SUM(H143:I143)</f>
        <v>4272</v>
      </c>
      <c r="K143" s="486"/>
      <c r="L143" s="495">
        <f>SUM(J143:K143)</f>
        <v>4272</v>
      </c>
      <c r="M143" s="487">
        <f>SUM(K143:L143)</f>
        <v>4272</v>
      </c>
      <c r="N143" s="756">
        <f>M143/L143</f>
        <v>1</v>
      </c>
    </row>
    <row r="144" spans="1:14" ht="18">
      <c r="A144" s="553">
        <v>2</v>
      </c>
      <c r="B144" s="58" t="s">
        <v>254</v>
      </c>
      <c r="C144" s="205">
        <v>506</v>
      </c>
      <c r="D144" s="392" t="s">
        <v>1172</v>
      </c>
      <c r="E144" s="341"/>
      <c r="F144" s="16"/>
      <c r="H144" s="387"/>
      <c r="I144" s="539">
        <v>313152</v>
      </c>
      <c r="J144" s="495">
        <f>SUM(H144:I144)</f>
        <v>313152</v>
      </c>
      <c r="K144" s="495"/>
      <c r="L144" s="495">
        <f>SUM(J144:K144)</f>
        <v>313152</v>
      </c>
      <c r="M144" s="495">
        <v>313152</v>
      </c>
      <c r="N144" s="756">
        <f>M144/L144</f>
        <v>1</v>
      </c>
    </row>
    <row r="145" spans="1:14" ht="18">
      <c r="A145" s="553">
        <v>3</v>
      </c>
      <c r="B145" s="58" t="s">
        <v>254</v>
      </c>
      <c r="C145" s="21">
        <v>504</v>
      </c>
      <c r="D145" s="393" t="s">
        <v>795</v>
      </c>
      <c r="E145" s="394"/>
      <c r="F145" s="21"/>
      <c r="G145" s="100"/>
      <c r="H145" s="395"/>
      <c r="I145" s="539">
        <v>337820</v>
      </c>
      <c r="J145" s="495">
        <f>SUM(H145:I145)</f>
        <v>337820</v>
      </c>
      <c r="K145" s="495">
        <v>0</v>
      </c>
      <c r="L145" s="495">
        <v>337820</v>
      </c>
      <c r="M145" s="495"/>
      <c r="N145" s="756">
        <f>M145/L145</f>
        <v>0</v>
      </c>
    </row>
    <row r="146" spans="1:14" ht="18">
      <c r="A146" s="553">
        <v>4</v>
      </c>
      <c r="B146" s="58" t="s">
        <v>254</v>
      </c>
      <c r="C146" s="159">
        <v>914</v>
      </c>
      <c r="D146" s="396" t="s">
        <v>1173</v>
      </c>
      <c r="E146" s="397"/>
      <c r="F146" s="398"/>
      <c r="G146" s="399"/>
      <c r="H146" s="400">
        <v>4466997</v>
      </c>
      <c r="I146" s="563">
        <v>1738678</v>
      </c>
      <c r="J146" s="495">
        <f>SUM(H146:I146)</f>
        <v>6205675</v>
      </c>
      <c r="K146" s="486">
        <f>L146-J146</f>
        <v>1356539</v>
      </c>
      <c r="L146" s="486">
        <v>7562214</v>
      </c>
      <c r="M146" s="487">
        <v>7562214</v>
      </c>
      <c r="N146" s="756">
        <f>M146/L146</f>
        <v>1</v>
      </c>
    </row>
    <row r="147" spans="1:15" ht="18">
      <c r="A147" s="211">
        <v>5</v>
      </c>
      <c r="B147" s="946" t="s">
        <v>796</v>
      </c>
      <c r="C147" s="946"/>
      <c r="D147" s="946"/>
      <c r="E147" s="401"/>
      <c r="F147" s="97"/>
      <c r="G147" s="166"/>
      <c r="H147" s="457">
        <f>SUM(H143:H146)</f>
        <v>4466997</v>
      </c>
      <c r="I147" s="564">
        <f>SUM(I143:I146)</f>
        <v>2393922</v>
      </c>
      <c r="J147" s="565">
        <f>SUM(H147:I147)</f>
        <v>6860919</v>
      </c>
      <c r="K147" s="490">
        <f>SUM(K143:K146)</f>
        <v>1356539</v>
      </c>
      <c r="L147" s="490">
        <f>SUM(L143:L146)</f>
        <v>8217458</v>
      </c>
      <c r="M147" s="491">
        <f>SUM(M143:M146)</f>
        <v>7879638</v>
      </c>
      <c r="N147" s="756">
        <f>M147/L147</f>
        <v>0.9588899632952186</v>
      </c>
      <c r="O147" s="212"/>
    </row>
    <row r="148" spans="1:13" ht="18">
      <c r="A148" s="212"/>
      <c r="B148" s="57"/>
      <c r="C148" s="566"/>
      <c r="D148" s="510"/>
      <c r="E148" s="39"/>
      <c r="F148" s="16"/>
      <c r="H148" s="309"/>
      <c r="I148" s="464"/>
      <c r="J148" s="465"/>
      <c r="K148" s="466"/>
      <c r="L148" s="466"/>
      <c r="M148" s="467"/>
    </row>
    <row r="149" spans="1:13" ht="18">
      <c r="A149" s="212"/>
      <c r="B149" s="57"/>
      <c r="C149" s="16"/>
      <c r="D149" s="17" t="s">
        <v>60</v>
      </c>
      <c r="E149" s="19"/>
      <c r="F149" s="16"/>
      <c r="H149" s="310"/>
      <c r="I149" s="464"/>
      <c r="J149" s="465"/>
      <c r="K149" s="466"/>
      <c r="L149" s="466"/>
      <c r="M149" s="467"/>
    </row>
    <row r="150" spans="1:13" ht="18">
      <c r="A150" s="212"/>
      <c r="B150" s="57"/>
      <c r="C150" s="16"/>
      <c r="D150" s="17" t="s">
        <v>61</v>
      </c>
      <c r="E150" s="19"/>
      <c r="F150" s="16"/>
      <c r="H150" s="310"/>
      <c r="I150" s="464"/>
      <c r="J150" s="465"/>
      <c r="K150" s="466"/>
      <c r="L150" s="466"/>
      <c r="M150" s="467"/>
    </row>
    <row r="151" spans="1:13" ht="18">
      <c r="A151" s="212"/>
      <c r="B151" s="57"/>
      <c r="C151" s="16"/>
      <c r="D151" s="17"/>
      <c r="E151" s="20"/>
      <c r="F151" s="16">
        <v>583119</v>
      </c>
      <c r="H151" s="312"/>
      <c r="I151" s="464"/>
      <c r="J151" s="465"/>
      <c r="K151" s="466"/>
      <c r="L151" s="466"/>
      <c r="M151" s="467"/>
    </row>
    <row r="152" spans="1:14" ht="18">
      <c r="A152" s="850" t="s">
        <v>466</v>
      </c>
      <c r="B152" s="788" t="s">
        <v>0</v>
      </c>
      <c r="C152" s="788"/>
      <c r="D152" s="11" t="s">
        <v>258</v>
      </c>
      <c r="E152" s="22" t="s">
        <v>2</v>
      </c>
      <c r="F152" s="16">
        <v>511112</v>
      </c>
      <c r="H152" s="471" t="s">
        <v>2</v>
      </c>
      <c r="I152" s="381" t="s">
        <v>3</v>
      </c>
      <c r="J152" s="474" t="s">
        <v>4</v>
      </c>
      <c r="K152" s="475" t="s">
        <v>5</v>
      </c>
      <c r="L152" s="475" t="s">
        <v>6</v>
      </c>
      <c r="M152" s="475" t="s">
        <v>7</v>
      </c>
      <c r="N152" s="475" t="s">
        <v>8</v>
      </c>
    </row>
    <row r="153" spans="1:14" ht="36">
      <c r="A153" s="851"/>
      <c r="B153" s="788" t="s">
        <v>14</v>
      </c>
      <c r="C153" s="788"/>
      <c r="D153" s="11" t="s">
        <v>111</v>
      </c>
      <c r="E153" s="22" t="s">
        <v>542</v>
      </c>
      <c r="F153" s="16"/>
      <c r="H153" s="283" t="s">
        <v>1164</v>
      </c>
      <c r="I153" s="477" t="s">
        <v>713</v>
      </c>
      <c r="J153" s="478" t="s">
        <v>302</v>
      </c>
      <c r="K153" s="479" t="s">
        <v>1163</v>
      </c>
      <c r="L153" s="480" t="s">
        <v>302</v>
      </c>
      <c r="M153" s="480" t="s">
        <v>1165</v>
      </c>
      <c r="N153" s="755" t="s">
        <v>1467</v>
      </c>
    </row>
    <row r="154" spans="1:14" ht="18">
      <c r="A154" s="157">
        <v>1</v>
      </c>
      <c r="B154" s="21" t="s">
        <v>254</v>
      </c>
      <c r="C154" s="21">
        <v>506</v>
      </c>
      <c r="D154" s="26" t="s">
        <v>797</v>
      </c>
      <c r="E154" s="22"/>
      <c r="F154" s="16"/>
      <c r="H154" s="283"/>
      <c r="I154" s="539"/>
      <c r="J154" s="485"/>
      <c r="K154" s="486">
        <v>337820</v>
      </c>
      <c r="L154" s="486">
        <f>SUM(J154:K154)</f>
        <v>337820</v>
      </c>
      <c r="M154" s="487">
        <v>337820</v>
      </c>
      <c r="N154" s="756">
        <f>M154/L154</f>
        <v>1</v>
      </c>
    </row>
    <row r="155" spans="1:14" ht="18">
      <c r="A155" s="211">
        <v>2</v>
      </c>
      <c r="B155" s="58" t="s">
        <v>254</v>
      </c>
      <c r="C155" s="21">
        <v>506</v>
      </c>
      <c r="D155" s="26" t="s">
        <v>1495</v>
      </c>
      <c r="E155" s="318">
        <v>27398720</v>
      </c>
      <c r="F155" s="16"/>
      <c r="H155" s="319"/>
      <c r="I155" s="539"/>
      <c r="J155" s="485"/>
      <c r="K155" s="486">
        <v>526514</v>
      </c>
      <c r="L155" s="486">
        <f>SUM(J155:K155)</f>
        <v>526514</v>
      </c>
      <c r="M155" s="487">
        <v>526514</v>
      </c>
      <c r="N155" s="756">
        <f>M155/L155</f>
        <v>1</v>
      </c>
    </row>
    <row r="156" spans="1:14" ht="18">
      <c r="A156" s="211">
        <v>3</v>
      </c>
      <c r="B156" s="58" t="s">
        <v>254</v>
      </c>
      <c r="C156" s="21">
        <v>915</v>
      </c>
      <c r="D156" s="26" t="s">
        <v>634</v>
      </c>
      <c r="E156" s="318">
        <v>19052800</v>
      </c>
      <c r="F156" s="16"/>
      <c r="H156" s="319">
        <v>50731290</v>
      </c>
      <c r="I156" s="539">
        <v>8730476</v>
      </c>
      <c r="J156" s="567">
        <f>SUM(H156:I156)</f>
        <v>59461766</v>
      </c>
      <c r="K156" s="486"/>
      <c r="L156" s="486">
        <f>SUM(J156:K156)</f>
        <v>59461766</v>
      </c>
      <c r="M156" s="487">
        <v>56049549</v>
      </c>
      <c r="N156" s="756">
        <f>M156/L156</f>
        <v>0.9426149401617167</v>
      </c>
    </row>
    <row r="157" spans="1:14" ht="18">
      <c r="A157" s="211">
        <v>4</v>
      </c>
      <c r="B157" s="58" t="s">
        <v>254</v>
      </c>
      <c r="C157" s="27">
        <v>9</v>
      </c>
      <c r="D157" s="24" t="s">
        <v>476</v>
      </c>
      <c r="E157" s="219">
        <f>SUM(E155:E156)</f>
        <v>46451520</v>
      </c>
      <c r="F157" s="16"/>
      <c r="H157" s="568">
        <f>SUM(H155:H156)</f>
        <v>50731290</v>
      </c>
      <c r="I157" s="549">
        <f>SUM(I154:I156)</f>
        <v>8730476</v>
      </c>
      <c r="J157" s="569">
        <f>SUM(J156)</f>
        <v>59461766</v>
      </c>
      <c r="K157" s="490">
        <f>SUM(K154:K156)</f>
        <v>864334</v>
      </c>
      <c r="L157" s="491">
        <f>SUM(L154:L156)</f>
        <v>60326100</v>
      </c>
      <c r="M157" s="491">
        <f>SUM(M154:M156)</f>
        <v>56913883</v>
      </c>
      <c r="N157" s="756">
        <f>M157/L157</f>
        <v>0.943437135833412</v>
      </c>
    </row>
    <row r="158" spans="1:14" ht="12.75">
      <c r="A158" s="880">
        <v>5</v>
      </c>
      <c r="B158" s="860" t="s">
        <v>21</v>
      </c>
      <c r="C158" s="861"/>
      <c r="D158" s="862"/>
      <c r="E158" s="867">
        <f>SUM(E155:G156)</f>
        <v>46451520</v>
      </c>
      <c r="F158" s="16"/>
      <c r="H158" s="869">
        <f>SUM(H157)</f>
        <v>50731290</v>
      </c>
      <c r="I158" s="869">
        <f>SUM(I157)</f>
        <v>8730476</v>
      </c>
      <c r="J158" s="869">
        <f>SUM(H158:I158)</f>
        <v>59461766</v>
      </c>
      <c r="K158" s="869">
        <f>SUM(K157)</f>
        <v>864334</v>
      </c>
      <c r="L158" s="869">
        <f>SUM(L157)</f>
        <v>60326100</v>
      </c>
      <c r="M158" s="950">
        <f>SUM(M157)</f>
        <v>56913883</v>
      </c>
      <c r="N158" s="845">
        <f>M158/L158</f>
        <v>0.943437135833412</v>
      </c>
    </row>
    <row r="159" spans="1:14" ht="12.75">
      <c r="A159" s="880"/>
      <c r="B159" s="863"/>
      <c r="C159" s="864"/>
      <c r="D159" s="865"/>
      <c r="E159" s="868"/>
      <c r="F159" s="16"/>
      <c r="H159" s="870"/>
      <c r="I159" s="870"/>
      <c r="J159" s="870"/>
      <c r="K159" s="870"/>
      <c r="L159" s="870"/>
      <c r="M159" s="951"/>
      <c r="N159" s="845"/>
    </row>
    <row r="160" spans="1:13" ht="18">
      <c r="A160" s="212"/>
      <c r="B160" s="57"/>
      <c r="C160" s="16"/>
      <c r="D160" s="510"/>
      <c r="E160" s="43"/>
      <c r="F160" s="16"/>
      <c r="H160" s="314"/>
      <c r="I160" s="464"/>
      <c r="J160" s="465"/>
      <c r="K160" s="466"/>
      <c r="L160" s="466"/>
      <c r="M160" s="467"/>
    </row>
    <row r="161" spans="1:13" ht="18">
      <c r="A161" s="212"/>
      <c r="B161" s="57"/>
      <c r="C161" s="16"/>
      <c r="D161" s="17" t="s">
        <v>91</v>
      </c>
      <c r="E161" s="19"/>
      <c r="F161" s="16"/>
      <c r="H161" s="310"/>
      <c r="I161" s="464"/>
      <c r="J161" s="465"/>
      <c r="K161" s="466"/>
      <c r="L161" s="466"/>
      <c r="M161" s="467"/>
    </row>
    <row r="162" spans="1:13" ht="18">
      <c r="A162" s="212"/>
      <c r="B162" s="57"/>
      <c r="C162" s="16"/>
      <c r="D162" s="17" t="s">
        <v>92</v>
      </c>
      <c r="E162" s="19"/>
      <c r="F162" s="16"/>
      <c r="H162" s="310"/>
      <c r="I162" s="464"/>
      <c r="J162" s="465"/>
      <c r="K162" s="466"/>
      <c r="L162" s="466"/>
      <c r="M162" s="467"/>
    </row>
    <row r="163" spans="1:13" ht="18">
      <c r="A163" s="212"/>
      <c r="B163" s="57"/>
      <c r="C163" s="16"/>
      <c r="D163" s="17"/>
      <c r="E163" s="20"/>
      <c r="F163" s="16">
        <v>511116</v>
      </c>
      <c r="H163" s="312"/>
      <c r="I163" s="464"/>
      <c r="J163" s="465"/>
      <c r="K163" s="466"/>
      <c r="L163" s="466"/>
      <c r="M163" s="467"/>
    </row>
    <row r="164" spans="1:15" ht="18">
      <c r="A164" s="850" t="s">
        <v>466</v>
      </c>
      <c r="B164" s="788" t="s">
        <v>0</v>
      </c>
      <c r="C164" s="788"/>
      <c r="D164" s="11" t="s">
        <v>258</v>
      </c>
      <c r="E164" s="22" t="s">
        <v>2</v>
      </c>
      <c r="F164" s="16">
        <v>511112</v>
      </c>
      <c r="H164" s="471" t="s">
        <v>2</v>
      </c>
      <c r="I164" s="381" t="s">
        <v>3</v>
      </c>
      <c r="J164" s="474" t="s">
        <v>4</v>
      </c>
      <c r="K164" s="475" t="s">
        <v>5</v>
      </c>
      <c r="L164" s="475" t="s">
        <v>6</v>
      </c>
      <c r="M164" s="475" t="s">
        <v>7</v>
      </c>
      <c r="N164" s="475" t="s">
        <v>8</v>
      </c>
      <c r="O164" s="14"/>
    </row>
    <row r="165" spans="1:14" ht="36">
      <c r="A165" s="851"/>
      <c r="B165" s="788" t="s">
        <v>14</v>
      </c>
      <c r="C165" s="788"/>
      <c r="D165" s="11" t="s">
        <v>111</v>
      </c>
      <c r="E165" s="22" t="s">
        <v>542</v>
      </c>
      <c r="F165" s="16"/>
      <c r="H165" s="283" t="s">
        <v>1164</v>
      </c>
      <c r="I165" s="477" t="s">
        <v>713</v>
      </c>
      <c r="J165" s="478" t="s">
        <v>302</v>
      </c>
      <c r="K165" s="479" t="s">
        <v>1163</v>
      </c>
      <c r="L165" s="480" t="s">
        <v>302</v>
      </c>
      <c r="M165" s="480" t="s">
        <v>1165</v>
      </c>
      <c r="N165" s="755" t="s">
        <v>1467</v>
      </c>
    </row>
    <row r="166" spans="1:14" ht="18">
      <c r="A166" s="211">
        <v>1</v>
      </c>
      <c r="B166" s="58" t="s">
        <v>254</v>
      </c>
      <c r="C166" s="21">
        <v>1101</v>
      </c>
      <c r="D166" s="8" t="s">
        <v>93</v>
      </c>
      <c r="E166" s="7">
        <v>1461000</v>
      </c>
      <c r="F166" s="16">
        <v>53111</v>
      </c>
      <c r="H166" s="313"/>
      <c r="I166" s="539"/>
      <c r="J166" s="485"/>
      <c r="K166" s="486"/>
      <c r="L166" s="486"/>
      <c r="M166" s="487"/>
      <c r="N166" s="756"/>
    </row>
    <row r="167" spans="1:15" ht="18">
      <c r="A167" s="211">
        <v>2</v>
      </c>
      <c r="B167" s="58" t="s">
        <v>254</v>
      </c>
      <c r="C167" s="27">
        <v>11</v>
      </c>
      <c r="D167" s="24" t="s">
        <v>25</v>
      </c>
      <c r="E167" s="36">
        <f>SUM(E166)</f>
        <v>1461000</v>
      </c>
      <c r="F167" s="16"/>
      <c r="H167" s="287">
        <f>SUM(H166)</f>
        <v>0</v>
      </c>
      <c r="I167" s="570"/>
      <c r="J167" s="571"/>
      <c r="K167" s="572"/>
      <c r="L167" s="572"/>
      <c r="M167" s="573"/>
      <c r="N167" s="761"/>
      <c r="O167" s="14"/>
    </row>
    <row r="168" spans="1:15" ht="18">
      <c r="A168" s="211">
        <v>3</v>
      </c>
      <c r="B168" s="58" t="s">
        <v>254</v>
      </c>
      <c r="C168" s="21">
        <v>2</v>
      </c>
      <c r="D168" s="25" t="s">
        <v>477</v>
      </c>
      <c r="E168" s="7">
        <f>SUM(E167*0.135)</f>
        <v>197235</v>
      </c>
      <c r="F168" s="16"/>
      <c r="H168" s="313"/>
      <c r="I168" s="574"/>
      <c r="J168" s="575"/>
      <c r="K168" s="572"/>
      <c r="L168" s="572"/>
      <c r="M168" s="573"/>
      <c r="N168" s="761"/>
      <c r="O168" s="14"/>
    </row>
    <row r="169" spans="1:14" ht="26.25">
      <c r="A169" s="211">
        <v>4</v>
      </c>
      <c r="B169" s="58" t="s">
        <v>254</v>
      </c>
      <c r="C169" s="27">
        <v>2</v>
      </c>
      <c r="D169" s="778" t="s">
        <v>478</v>
      </c>
      <c r="E169" s="12">
        <f>SUM(E168:E168)</f>
        <v>197235</v>
      </c>
      <c r="F169" s="16"/>
      <c r="H169" s="288">
        <f>SUM(H168:H168)</f>
        <v>0</v>
      </c>
      <c r="I169" s="549"/>
      <c r="J169" s="494"/>
      <c r="K169" s="486"/>
      <c r="L169" s="486"/>
      <c r="M169" s="487"/>
      <c r="N169" s="756"/>
    </row>
    <row r="170" spans="1:14" ht="18">
      <c r="A170" s="850">
        <v>5</v>
      </c>
      <c r="B170" s="860" t="s">
        <v>636</v>
      </c>
      <c r="C170" s="861"/>
      <c r="D170" s="862"/>
      <c r="E170" s="866" t="e">
        <f>SUM(#REF!,E169,E167)</f>
        <v>#REF!</v>
      </c>
      <c r="F170" s="16"/>
      <c r="H170" s="846">
        <f>SUM(H169,H167)</f>
        <v>0</v>
      </c>
      <c r="I170" s="549"/>
      <c r="J170" s="494"/>
      <c r="K170" s="486"/>
      <c r="L170" s="486"/>
      <c r="M170" s="487"/>
      <c r="N170" s="756"/>
    </row>
    <row r="171" spans="1:14" ht="18">
      <c r="A171" s="851"/>
      <c r="B171" s="863"/>
      <c r="C171" s="864"/>
      <c r="D171" s="865"/>
      <c r="E171" s="866"/>
      <c r="F171" s="16"/>
      <c r="H171" s="846"/>
      <c r="I171" s="549"/>
      <c r="J171" s="494"/>
      <c r="K171" s="486"/>
      <c r="L171" s="486"/>
      <c r="M171" s="487"/>
      <c r="N171" s="756"/>
    </row>
    <row r="172" spans="1:13" ht="18">
      <c r="A172" s="320"/>
      <c r="B172" s="57"/>
      <c r="C172" s="13"/>
      <c r="D172" s="510"/>
      <c r="E172" s="43"/>
      <c r="F172" s="16"/>
      <c r="H172" s="314"/>
      <c r="I172" s="464"/>
      <c r="J172" s="465"/>
      <c r="K172" s="466"/>
      <c r="L172" s="466"/>
      <c r="M172" s="467"/>
    </row>
    <row r="173" spans="1:15" ht="18">
      <c r="A173" s="212"/>
      <c r="B173" s="57"/>
      <c r="C173" s="16"/>
      <c r="D173" s="17" t="s">
        <v>94</v>
      </c>
      <c r="E173" s="19"/>
      <c r="F173" s="16"/>
      <c r="H173" s="310"/>
      <c r="I173" s="576"/>
      <c r="J173" s="577"/>
      <c r="K173" s="578"/>
      <c r="L173" s="578"/>
      <c r="M173" s="579"/>
      <c r="N173" s="672"/>
      <c r="O173" s="14"/>
    </row>
    <row r="174" spans="1:13" ht="18">
      <c r="A174" s="212"/>
      <c r="B174" s="57"/>
      <c r="C174" s="16"/>
      <c r="D174" s="17" t="s">
        <v>95</v>
      </c>
      <c r="E174" s="19"/>
      <c r="F174" s="16"/>
      <c r="H174" s="310"/>
      <c r="I174" s="464"/>
      <c r="J174" s="465"/>
      <c r="K174" s="466"/>
      <c r="L174" s="466"/>
      <c r="M174" s="467"/>
    </row>
    <row r="175" spans="1:13" ht="18">
      <c r="A175" s="212"/>
      <c r="B175" s="57"/>
      <c r="C175" s="16"/>
      <c r="D175" s="17"/>
      <c r="E175" s="20"/>
      <c r="F175" s="16">
        <v>511116</v>
      </c>
      <c r="H175" s="312"/>
      <c r="I175" s="464"/>
      <c r="J175" s="465"/>
      <c r="K175" s="466"/>
      <c r="L175" s="466"/>
      <c r="M175" s="467"/>
    </row>
    <row r="176" spans="1:14" ht="18">
      <c r="A176" s="850" t="s">
        <v>466</v>
      </c>
      <c r="B176" s="788" t="s">
        <v>0</v>
      </c>
      <c r="C176" s="788"/>
      <c r="D176" s="11" t="s">
        <v>258</v>
      </c>
      <c r="E176" s="22" t="s">
        <v>2</v>
      </c>
      <c r="F176" s="16">
        <v>511112</v>
      </c>
      <c r="H176" s="471" t="s">
        <v>2</v>
      </c>
      <c r="I176" s="381" t="s">
        <v>3</v>
      </c>
      <c r="J176" s="474" t="s">
        <v>4</v>
      </c>
      <c r="K176" s="475" t="s">
        <v>5</v>
      </c>
      <c r="L176" s="475" t="s">
        <v>6</v>
      </c>
      <c r="M176" s="475" t="s">
        <v>7</v>
      </c>
      <c r="N176" s="475" t="s">
        <v>8</v>
      </c>
    </row>
    <row r="177" spans="1:15" ht="36">
      <c r="A177" s="851"/>
      <c r="B177" s="788" t="s">
        <v>14</v>
      </c>
      <c r="C177" s="788"/>
      <c r="D177" s="11" t="s">
        <v>111</v>
      </c>
      <c r="E177" s="22" t="s">
        <v>542</v>
      </c>
      <c r="F177" s="16"/>
      <c r="H177" s="283" t="s">
        <v>1164</v>
      </c>
      <c r="I177" s="477" t="s">
        <v>713</v>
      </c>
      <c r="J177" s="478" t="s">
        <v>302</v>
      </c>
      <c r="K177" s="479" t="s">
        <v>1163</v>
      </c>
      <c r="L177" s="480" t="s">
        <v>302</v>
      </c>
      <c r="M177" s="480" t="s">
        <v>1165</v>
      </c>
      <c r="N177" s="755" t="s">
        <v>1467</v>
      </c>
      <c r="O177" s="14"/>
    </row>
    <row r="178" spans="1:15" ht="18">
      <c r="A178" s="211">
        <v>1</v>
      </c>
      <c r="B178" s="58" t="s">
        <v>254</v>
      </c>
      <c r="C178" s="21">
        <v>1101</v>
      </c>
      <c r="D178" s="8" t="s">
        <v>93</v>
      </c>
      <c r="E178" s="7">
        <v>1300000</v>
      </c>
      <c r="F178" s="16">
        <v>53111</v>
      </c>
      <c r="H178" s="313">
        <v>1542615</v>
      </c>
      <c r="I178" s="574">
        <v>6816373</v>
      </c>
      <c r="J178" s="580">
        <f>SUM(H178:I178)</f>
        <v>8358988</v>
      </c>
      <c r="K178" s="572">
        <f>L178-J178</f>
        <v>0</v>
      </c>
      <c r="L178" s="572">
        <v>8358988</v>
      </c>
      <c r="M178" s="573">
        <v>6956998</v>
      </c>
      <c r="N178" s="756">
        <f aca="true" t="shared" si="10" ref="N178:N194">M178/L178</f>
        <v>0.8322775436452355</v>
      </c>
      <c r="O178" s="14"/>
    </row>
    <row r="179" spans="1:15" ht="18">
      <c r="A179" s="211">
        <v>2</v>
      </c>
      <c r="B179" s="58" t="s">
        <v>254</v>
      </c>
      <c r="C179" s="21">
        <v>1107</v>
      </c>
      <c r="D179" s="8" t="s">
        <v>1496</v>
      </c>
      <c r="E179" s="285"/>
      <c r="F179" s="16"/>
      <c r="H179" s="321"/>
      <c r="I179" s="574"/>
      <c r="J179" s="580">
        <f aca="true" t="shared" si="11" ref="J179:J198">SUM(H179:I179)</f>
        <v>0</v>
      </c>
      <c r="K179" s="572"/>
      <c r="L179" s="572"/>
      <c r="M179" s="573"/>
      <c r="N179" s="756"/>
      <c r="O179" s="14"/>
    </row>
    <row r="180" spans="1:15" ht="18">
      <c r="A180" s="211">
        <v>3</v>
      </c>
      <c r="B180" s="58" t="s">
        <v>254</v>
      </c>
      <c r="C180" s="21">
        <v>1113</v>
      </c>
      <c r="D180" s="8" t="s">
        <v>798</v>
      </c>
      <c r="E180" s="285"/>
      <c r="F180" s="16"/>
      <c r="H180" s="321"/>
      <c r="I180" s="574">
        <f>4963+616631</f>
        <v>621594</v>
      </c>
      <c r="J180" s="580">
        <f t="shared" si="11"/>
        <v>621594</v>
      </c>
      <c r="K180" s="572">
        <f>L180-J180</f>
        <v>-527539</v>
      </c>
      <c r="L180" s="572">
        <v>94055</v>
      </c>
      <c r="M180" s="573">
        <v>94055</v>
      </c>
      <c r="N180" s="756">
        <f t="shared" si="10"/>
        <v>1</v>
      </c>
      <c r="O180" s="14"/>
    </row>
    <row r="181" spans="1:14" ht="18">
      <c r="A181" s="211">
        <v>4</v>
      </c>
      <c r="B181" s="58" t="s">
        <v>254</v>
      </c>
      <c r="C181" s="27">
        <v>11</v>
      </c>
      <c r="D181" s="24" t="s">
        <v>25</v>
      </c>
      <c r="E181" s="36">
        <f>SUM(E178)</f>
        <v>1300000</v>
      </c>
      <c r="F181" s="16"/>
      <c r="H181" s="287">
        <f>SUM(H178)</f>
        <v>1542615</v>
      </c>
      <c r="I181" s="548">
        <f>SUM(I178:I180)</f>
        <v>7437967</v>
      </c>
      <c r="J181" s="581">
        <f t="shared" si="11"/>
        <v>8980582</v>
      </c>
      <c r="K181" s="490">
        <f>SUM(K178:K180)</f>
        <v>-527539</v>
      </c>
      <c r="L181" s="490">
        <f>SUM(L178:L180)</f>
        <v>8453043</v>
      </c>
      <c r="M181" s="491">
        <f>SUM(M178:M180)</f>
        <v>7051053</v>
      </c>
      <c r="N181" s="756">
        <f t="shared" si="10"/>
        <v>0.8341437515460409</v>
      </c>
    </row>
    <row r="182" spans="1:15" ht="18">
      <c r="A182" s="211">
        <v>5</v>
      </c>
      <c r="B182" s="203" t="s">
        <v>254</v>
      </c>
      <c r="C182" s="159">
        <v>231</v>
      </c>
      <c r="D182" s="293" t="s">
        <v>799</v>
      </c>
      <c r="E182" s="403"/>
      <c r="F182" s="218"/>
      <c r="G182" s="221"/>
      <c r="H182" s="404">
        <v>150404</v>
      </c>
      <c r="I182" s="546">
        <f>665080+53955</f>
        <v>719035</v>
      </c>
      <c r="J182" s="580">
        <f t="shared" si="11"/>
        <v>869439</v>
      </c>
      <c r="K182" s="572">
        <f aca="true" t="shared" si="12" ref="K182:K199">L182-J182</f>
        <v>-97569</v>
      </c>
      <c r="L182" s="508">
        <v>771870</v>
      </c>
      <c r="M182" s="509">
        <v>672015</v>
      </c>
      <c r="N182" s="756">
        <f t="shared" si="10"/>
        <v>0.8706323603715651</v>
      </c>
      <c r="O182" s="221"/>
    </row>
    <row r="183" spans="1:15" ht="18">
      <c r="A183" s="211">
        <v>6</v>
      </c>
      <c r="B183" s="203" t="s">
        <v>254</v>
      </c>
      <c r="C183" s="159">
        <v>233</v>
      </c>
      <c r="D183" s="293" t="s">
        <v>800</v>
      </c>
      <c r="E183" s="403"/>
      <c r="F183" s="218"/>
      <c r="G183" s="221"/>
      <c r="H183" s="404"/>
      <c r="I183" s="546"/>
      <c r="J183" s="580">
        <f t="shared" si="11"/>
        <v>0</v>
      </c>
      <c r="K183" s="572">
        <f t="shared" si="12"/>
        <v>0</v>
      </c>
      <c r="L183" s="508"/>
      <c r="M183" s="509"/>
      <c r="N183" s="756"/>
      <c r="O183" s="221"/>
    </row>
    <row r="184" spans="1:15" ht="18">
      <c r="A184" s="211">
        <v>7</v>
      </c>
      <c r="B184" s="203" t="s">
        <v>254</v>
      </c>
      <c r="C184" s="159">
        <v>234</v>
      </c>
      <c r="D184" s="293" t="s">
        <v>1497</v>
      </c>
      <c r="E184" s="403"/>
      <c r="F184" s="218"/>
      <c r="G184" s="221"/>
      <c r="H184" s="404"/>
      <c r="I184" s="546">
        <v>16481</v>
      </c>
      <c r="J184" s="580">
        <f t="shared" si="11"/>
        <v>16481</v>
      </c>
      <c r="K184" s="572">
        <f t="shared" si="12"/>
        <v>98460</v>
      </c>
      <c r="L184" s="508">
        <v>114941</v>
      </c>
      <c r="M184" s="509">
        <v>114941</v>
      </c>
      <c r="N184" s="756">
        <f t="shared" si="10"/>
        <v>1</v>
      </c>
      <c r="O184" s="221"/>
    </row>
    <row r="185" spans="1:15" ht="18">
      <c r="A185" s="211">
        <v>8</v>
      </c>
      <c r="B185" s="203" t="s">
        <v>254</v>
      </c>
      <c r="C185" s="159">
        <v>237</v>
      </c>
      <c r="D185" s="293" t="s">
        <v>801</v>
      </c>
      <c r="E185" s="403"/>
      <c r="F185" s="218"/>
      <c r="G185" s="221"/>
      <c r="H185" s="404"/>
      <c r="I185" s="546"/>
      <c r="J185" s="580">
        <f t="shared" si="11"/>
        <v>0</v>
      </c>
      <c r="K185" s="572">
        <f t="shared" si="12"/>
        <v>0</v>
      </c>
      <c r="L185" s="508"/>
      <c r="M185" s="509"/>
      <c r="N185" s="756"/>
      <c r="O185" s="221"/>
    </row>
    <row r="186" spans="1:14" ht="18">
      <c r="A186" s="211">
        <v>9</v>
      </c>
      <c r="B186" s="58" t="s">
        <v>254</v>
      </c>
      <c r="C186" s="21">
        <v>2</v>
      </c>
      <c r="D186" s="25" t="s">
        <v>655</v>
      </c>
      <c r="E186" s="7">
        <f>SUM(E181*13.5%)</f>
        <v>175500</v>
      </c>
      <c r="F186" s="16"/>
      <c r="H186" s="313"/>
      <c r="I186" s="539"/>
      <c r="J186" s="580">
        <f t="shared" si="11"/>
        <v>0</v>
      </c>
      <c r="K186" s="572">
        <f t="shared" si="12"/>
        <v>0</v>
      </c>
      <c r="L186" s="486"/>
      <c r="M186" s="487"/>
      <c r="N186" s="756"/>
    </row>
    <row r="187" spans="1:14" ht="18">
      <c r="A187" s="211">
        <v>10</v>
      </c>
      <c r="B187" s="58" t="s">
        <v>254</v>
      </c>
      <c r="C187" s="27">
        <v>2</v>
      </c>
      <c r="D187" s="24" t="s">
        <v>27</v>
      </c>
      <c r="E187" s="12">
        <f>SUM(E186:E186)</f>
        <v>175500</v>
      </c>
      <c r="F187" s="16"/>
      <c r="H187" s="288">
        <f>SUM(H182:H186)</f>
        <v>150404</v>
      </c>
      <c r="I187" s="548">
        <f>SUM(I182:I186)</f>
        <v>735516</v>
      </c>
      <c r="J187" s="581">
        <f t="shared" si="11"/>
        <v>885920</v>
      </c>
      <c r="K187" s="582">
        <f t="shared" si="12"/>
        <v>891</v>
      </c>
      <c r="L187" s="490">
        <f>SUM(L182:L186)</f>
        <v>886811</v>
      </c>
      <c r="M187" s="491">
        <f>SUM(M182:M186)</f>
        <v>786956</v>
      </c>
      <c r="N187" s="756">
        <f t="shared" si="10"/>
        <v>0.8873999082104304</v>
      </c>
    </row>
    <row r="188" spans="1:15" ht="18">
      <c r="A188" s="211">
        <v>11</v>
      </c>
      <c r="B188" s="203" t="s">
        <v>254</v>
      </c>
      <c r="C188" s="159">
        <v>311</v>
      </c>
      <c r="D188" s="293" t="s">
        <v>802</v>
      </c>
      <c r="E188" s="164"/>
      <c r="F188" s="218"/>
      <c r="G188" s="221"/>
      <c r="H188" s="322"/>
      <c r="I188" s="546"/>
      <c r="J188" s="580">
        <f t="shared" si="11"/>
        <v>0</v>
      </c>
      <c r="K188" s="572">
        <f t="shared" si="12"/>
        <v>0</v>
      </c>
      <c r="L188" s="508"/>
      <c r="M188" s="509"/>
      <c r="N188" s="756"/>
      <c r="O188" s="221"/>
    </row>
    <row r="189" spans="1:15" ht="18">
      <c r="A189" s="211">
        <v>12</v>
      </c>
      <c r="B189" s="203" t="s">
        <v>254</v>
      </c>
      <c r="C189" s="159">
        <v>312</v>
      </c>
      <c r="D189" s="293" t="s">
        <v>1500</v>
      </c>
      <c r="E189" s="164"/>
      <c r="F189" s="218"/>
      <c r="G189" s="221"/>
      <c r="H189" s="322"/>
      <c r="I189" s="539">
        <v>44186</v>
      </c>
      <c r="J189" s="580">
        <f t="shared" si="11"/>
        <v>44186</v>
      </c>
      <c r="K189" s="572">
        <f t="shared" si="12"/>
        <v>0</v>
      </c>
      <c r="L189" s="508">
        <v>44186</v>
      </c>
      <c r="M189" s="509">
        <v>44186</v>
      </c>
      <c r="N189" s="756">
        <f t="shared" si="10"/>
        <v>1</v>
      </c>
      <c r="O189" s="221"/>
    </row>
    <row r="190" spans="1:15" ht="18">
      <c r="A190" s="211">
        <v>13</v>
      </c>
      <c r="B190" s="203" t="s">
        <v>254</v>
      </c>
      <c r="C190" s="159">
        <v>334</v>
      </c>
      <c r="D190" s="293" t="s">
        <v>1498</v>
      </c>
      <c r="E190" s="164"/>
      <c r="F190" s="218"/>
      <c r="G190" s="221"/>
      <c r="H190" s="322"/>
      <c r="I190" s="546"/>
      <c r="J190" s="580">
        <f t="shared" si="11"/>
        <v>0</v>
      </c>
      <c r="K190" s="572">
        <f t="shared" si="12"/>
        <v>0</v>
      </c>
      <c r="L190" s="508"/>
      <c r="M190" s="509"/>
      <c r="N190" s="756"/>
      <c r="O190" s="221"/>
    </row>
    <row r="191" spans="1:15" ht="18">
      <c r="A191" s="211">
        <v>14</v>
      </c>
      <c r="B191" s="203" t="s">
        <v>254</v>
      </c>
      <c r="C191" s="159">
        <v>337</v>
      </c>
      <c r="D191" s="293" t="s">
        <v>1499</v>
      </c>
      <c r="E191" s="164"/>
      <c r="F191" s="218"/>
      <c r="G191" s="221"/>
      <c r="H191" s="322"/>
      <c r="I191" s="546">
        <v>3912</v>
      </c>
      <c r="J191" s="580">
        <f t="shared" si="11"/>
        <v>3912</v>
      </c>
      <c r="K191" s="572">
        <f t="shared" si="12"/>
        <v>0</v>
      </c>
      <c r="L191" s="508">
        <v>3912</v>
      </c>
      <c r="M191" s="509">
        <v>3912</v>
      </c>
      <c r="N191" s="756">
        <f t="shared" si="10"/>
        <v>1</v>
      </c>
      <c r="O191" s="221"/>
    </row>
    <row r="192" spans="1:15" ht="18">
      <c r="A192" s="211">
        <v>15</v>
      </c>
      <c r="B192" s="203" t="s">
        <v>254</v>
      </c>
      <c r="C192" s="159">
        <v>337</v>
      </c>
      <c r="D192" s="583" t="s">
        <v>1174</v>
      </c>
      <c r="E192" s="164"/>
      <c r="F192" s="218"/>
      <c r="G192" s="221"/>
      <c r="H192" s="289"/>
      <c r="I192" s="548">
        <f>SUM(I191)</f>
        <v>3912</v>
      </c>
      <c r="J192" s="581">
        <f t="shared" si="11"/>
        <v>3912</v>
      </c>
      <c r="K192" s="581"/>
      <c r="L192" s="490">
        <f>SUM(L188:L191)</f>
        <v>48098</v>
      </c>
      <c r="M192" s="491">
        <f>SUM(M188:M191)</f>
        <v>48098</v>
      </c>
      <c r="N192" s="756">
        <f t="shared" si="10"/>
        <v>1</v>
      </c>
      <c r="O192" s="221"/>
    </row>
    <row r="193" spans="1:15" ht="18">
      <c r="A193" s="211">
        <v>16</v>
      </c>
      <c r="B193" s="203" t="s">
        <v>254</v>
      </c>
      <c r="C193" s="159">
        <v>351</v>
      </c>
      <c r="D193" s="293" t="s">
        <v>784</v>
      </c>
      <c r="E193" s="164"/>
      <c r="F193" s="218"/>
      <c r="G193" s="221"/>
      <c r="H193" s="322"/>
      <c r="I193" s="546">
        <v>10948</v>
      </c>
      <c r="J193" s="580">
        <f t="shared" si="11"/>
        <v>10948</v>
      </c>
      <c r="K193" s="572">
        <f t="shared" si="12"/>
        <v>0</v>
      </c>
      <c r="L193" s="508">
        <v>10948</v>
      </c>
      <c r="M193" s="509">
        <v>10948</v>
      </c>
      <c r="N193" s="756">
        <f t="shared" si="10"/>
        <v>1</v>
      </c>
      <c r="O193" s="221"/>
    </row>
    <row r="194" spans="1:15" ht="18">
      <c r="A194" s="211">
        <v>17</v>
      </c>
      <c r="B194" s="203"/>
      <c r="C194" s="97">
        <v>3</v>
      </c>
      <c r="D194" s="583" t="s">
        <v>803</v>
      </c>
      <c r="E194" s="92"/>
      <c r="F194" s="93"/>
      <c r="G194" s="94"/>
      <c r="H194" s="289"/>
      <c r="I194" s="289">
        <f>I188+I189+I190+I192+I193</f>
        <v>59046</v>
      </c>
      <c r="J194" s="581">
        <f t="shared" si="11"/>
        <v>59046</v>
      </c>
      <c r="K194" s="582">
        <f t="shared" si="12"/>
        <v>0</v>
      </c>
      <c r="L194" s="490">
        <f>SUM(L192:L193)</f>
        <v>59046</v>
      </c>
      <c r="M194" s="491">
        <f>SUM(M192:M193)</f>
        <v>59046</v>
      </c>
      <c r="N194" s="756">
        <f t="shared" si="10"/>
        <v>1</v>
      </c>
      <c r="O194" s="221"/>
    </row>
    <row r="195" spans="1:15" ht="18">
      <c r="A195" s="211">
        <v>18</v>
      </c>
      <c r="B195" s="203" t="s">
        <v>254</v>
      </c>
      <c r="C195" s="159">
        <v>643</v>
      </c>
      <c r="D195" s="293" t="s">
        <v>804</v>
      </c>
      <c r="E195" s="164"/>
      <c r="F195" s="218"/>
      <c r="G195" s="221"/>
      <c r="H195" s="322"/>
      <c r="I195" s="546"/>
      <c r="J195" s="580">
        <f t="shared" si="11"/>
        <v>0</v>
      </c>
      <c r="K195" s="572">
        <f t="shared" si="12"/>
        <v>0</v>
      </c>
      <c r="L195" s="508"/>
      <c r="M195" s="509"/>
      <c r="N195" s="756"/>
      <c r="O195" s="221"/>
    </row>
    <row r="196" spans="1:15" ht="18">
      <c r="A196" s="211">
        <v>19</v>
      </c>
      <c r="B196" s="203" t="s">
        <v>254</v>
      </c>
      <c r="C196" s="159">
        <v>673</v>
      </c>
      <c r="D196" s="293" t="s">
        <v>805</v>
      </c>
      <c r="E196" s="164"/>
      <c r="F196" s="218"/>
      <c r="G196" s="221"/>
      <c r="H196" s="322"/>
      <c r="I196" s="546"/>
      <c r="J196" s="580">
        <f t="shared" si="11"/>
        <v>0</v>
      </c>
      <c r="K196" s="572">
        <f t="shared" si="12"/>
        <v>0</v>
      </c>
      <c r="L196" s="508"/>
      <c r="M196" s="509"/>
      <c r="N196" s="756"/>
      <c r="O196" s="221"/>
    </row>
    <row r="197" spans="1:15" ht="18">
      <c r="A197" s="211">
        <v>20</v>
      </c>
      <c r="B197" s="203" t="s">
        <v>254</v>
      </c>
      <c r="C197" s="159">
        <v>733</v>
      </c>
      <c r="D197" s="293" t="s">
        <v>806</v>
      </c>
      <c r="E197" s="164"/>
      <c r="F197" s="218"/>
      <c r="G197" s="221"/>
      <c r="H197" s="322"/>
      <c r="I197" s="546"/>
      <c r="J197" s="580">
        <f t="shared" si="11"/>
        <v>0</v>
      </c>
      <c r="K197" s="572">
        <f t="shared" si="12"/>
        <v>0</v>
      </c>
      <c r="L197" s="508"/>
      <c r="M197" s="509"/>
      <c r="N197" s="756"/>
      <c r="O197" s="221"/>
    </row>
    <row r="198" spans="1:15" ht="18">
      <c r="A198" s="211">
        <v>21</v>
      </c>
      <c r="B198" s="203" t="s">
        <v>254</v>
      </c>
      <c r="C198" s="159">
        <v>743</v>
      </c>
      <c r="D198" s="293" t="s">
        <v>807</v>
      </c>
      <c r="E198" s="164"/>
      <c r="F198" s="218"/>
      <c r="G198" s="221"/>
      <c r="H198" s="322"/>
      <c r="I198" s="546"/>
      <c r="J198" s="580">
        <f t="shared" si="11"/>
        <v>0</v>
      </c>
      <c r="K198" s="572">
        <f t="shared" si="12"/>
        <v>0</v>
      </c>
      <c r="L198" s="508"/>
      <c r="M198" s="509"/>
      <c r="N198" s="756"/>
      <c r="O198" s="221"/>
    </row>
    <row r="199" spans="1:14" ht="12.75">
      <c r="A199" s="850">
        <v>22</v>
      </c>
      <c r="B199" s="860" t="s">
        <v>636</v>
      </c>
      <c r="C199" s="861"/>
      <c r="D199" s="862"/>
      <c r="E199" s="866" t="e">
        <f>SUM(#REF!,E187,E181)</f>
        <v>#REF!</v>
      </c>
      <c r="F199" s="16"/>
      <c r="H199" s="949">
        <f>SUM(H187,H181)</f>
        <v>1693019</v>
      </c>
      <c r="I199" s="949">
        <f>SUM(I187,I181+I194)</f>
        <v>8232529</v>
      </c>
      <c r="J199" s="977">
        <f>SUM(H199:I199)</f>
        <v>9925548</v>
      </c>
      <c r="K199" s="979">
        <f t="shared" si="12"/>
        <v>-526648</v>
      </c>
      <c r="L199" s="949">
        <f>SUM(L187,L181+L194)</f>
        <v>9398900</v>
      </c>
      <c r="M199" s="947">
        <f>SUM(M187,M181+M194)</f>
        <v>7897055</v>
      </c>
      <c r="N199" s="845">
        <f>M199/L199</f>
        <v>0.8402105565544904</v>
      </c>
    </row>
    <row r="200" spans="1:14" ht="12.75">
      <c r="A200" s="948"/>
      <c r="B200" s="863"/>
      <c r="C200" s="864"/>
      <c r="D200" s="865"/>
      <c r="E200" s="866"/>
      <c r="F200" s="16"/>
      <c r="H200" s="949"/>
      <c r="I200" s="949"/>
      <c r="J200" s="978"/>
      <c r="K200" s="980"/>
      <c r="L200" s="949"/>
      <c r="M200" s="947"/>
      <c r="N200" s="845"/>
    </row>
    <row r="201" spans="1:13" ht="18">
      <c r="A201" s="324"/>
      <c r="B201" s="57"/>
      <c r="C201" s="16"/>
      <c r="D201" s="510"/>
      <c r="E201" s="43"/>
      <c r="F201" s="16"/>
      <c r="H201" s="314"/>
      <c r="I201" s="464"/>
      <c r="J201" s="465"/>
      <c r="K201" s="466"/>
      <c r="L201" s="466"/>
      <c r="M201" s="467"/>
    </row>
    <row r="202" spans="1:13" ht="18">
      <c r="A202" s="320"/>
      <c r="B202" s="57"/>
      <c r="C202" s="16"/>
      <c r="D202" s="17" t="s">
        <v>12</v>
      </c>
      <c r="E202" s="18"/>
      <c r="F202" s="16"/>
      <c r="H202" s="312"/>
      <c r="I202" s="464"/>
      <c r="J202" s="465"/>
      <c r="K202" s="466"/>
      <c r="L202" s="466"/>
      <c r="M202" s="467"/>
    </row>
    <row r="203" spans="1:13" ht="18">
      <c r="A203" s="212"/>
      <c r="B203" s="57"/>
      <c r="C203" s="16"/>
      <c r="D203" s="17" t="s">
        <v>13</v>
      </c>
      <c r="E203" s="19"/>
      <c r="F203" s="16"/>
      <c r="H203" s="310"/>
      <c r="I203" s="464"/>
      <c r="J203" s="465"/>
      <c r="K203" s="466"/>
      <c r="L203" s="466"/>
      <c r="M203" s="467"/>
    </row>
    <row r="204" spans="1:13" ht="18">
      <c r="A204" s="212"/>
      <c r="B204" s="57"/>
      <c r="C204" s="16"/>
      <c r="D204" s="14"/>
      <c r="E204" s="20"/>
      <c r="F204" s="16" t="s">
        <v>638</v>
      </c>
      <c r="H204" s="312"/>
      <c r="I204" s="464"/>
      <c r="J204" s="465"/>
      <c r="K204" s="466"/>
      <c r="L204" s="466"/>
      <c r="M204" s="467"/>
    </row>
    <row r="205" spans="1:14" ht="18">
      <c r="A205" s="850" t="s">
        <v>466</v>
      </c>
      <c r="B205" s="788" t="s">
        <v>0</v>
      </c>
      <c r="C205" s="788"/>
      <c r="D205" s="11" t="s">
        <v>258</v>
      </c>
      <c r="E205" s="22" t="s">
        <v>2</v>
      </c>
      <c r="F205" s="16">
        <v>511112</v>
      </c>
      <c r="H205" s="471" t="s">
        <v>2</v>
      </c>
      <c r="I205" s="381" t="s">
        <v>3</v>
      </c>
      <c r="J205" s="474" t="s">
        <v>4</v>
      </c>
      <c r="K205" s="475" t="s">
        <v>5</v>
      </c>
      <c r="L205" s="475" t="s">
        <v>6</v>
      </c>
      <c r="M205" s="475" t="s">
        <v>7</v>
      </c>
      <c r="N205" s="475" t="s">
        <v>8</v>
      </c>
    </row>
    <row r="206" spans="1:14" ht="36">
      <c r="A206" s="851"/>
      <c r="B206" s="788" t="s">
        <v>14</v>
      </c>
      <c r="C206" s="788"/>
      <c r="D206" s="11" t="s">
        <v>111</v>
      </c>
      <c r="E206" s="22" t="s">
        <v>542</v>
      </c>
      <c r="F206" s="16"/>
      <c r="H206" s="283" t="s">
        <v>1164</v>
      </c>
      <c r="I206" s="477" t="s">
        <v>713</v>
      </c>
      <c r="J206" s="478" t="s">
        <v>302</v>
      </c>
      <c r="K206" s="479" t="s">
        <v>1163</v>
      </c>
      <c r="L206" s="480" t="s">
        <v>302</v>
      </c>
      <c r="M206" s="480" t="s">
        <v>1165</v>
      </c>
      <c r="N206" s="755" t="s">
        <v>1467</v>
      </c>
    </row>
    <row r="207" spans="1:14" ht="18">
      <c r="A207" s="211">
        <v>1</v>
      </c>
      <c r="B207" s="58" t="s">
        <v>254</v>
      </c>
      <c r="C207" s="21">
        <v>312</v>
      </c>
      <c r="D207" s="8" t="s">
        <v>104</v>
      </c>
      <c r="E207" s="9">
        <v>900000</v>
      </c>
      <c r="F207" s="16"/>
      <c r="H207" s="284"/>
      <c r="I207" s="539"/>
      <c r="J207" s="485"/>
      <c r="K207" s="572">
        <f aca="true" t="shared" si="13" ref="K207:K218">L207-J207</f>
        <v>0</v>
      </c>
      <c r="L207" s="486"/>
      <c r="M207" s="487"/>
      <c r="N207" s="756"/>
    </row>
    <row r="208" spans="1:14" ht="18">
      <c r="A208" s="211">
        <v>2</v>
      </c>
      <c r="B208" s="58" t="s">
        <v>254</v>
      </c>
      <c r="C208" s="21">
        <v>312</v>
      </c>
      <c r="D208" s="8" t="s">
        <v>16</v>
      </c>
      <c r="E208" s="9">
        <v>10000</v>
      </c>
      <c r="F208" s="16"/>
      <c r="H208" s="284"/>
      <c r="I208" s="539"/>
      <c r="J208" s="485"/>
      <c r="K208" s="572">
        <f t="shared" si="13"/>
        <v>0</v>
      </c>
      <c r="L208" s="486"/>
      <c r="M208" s="487"/>
      <c r="N208" s="756"/>
    </row>
    <row r="209" spans="1:14" ht="18">
      <c r="A209" s="211">
        <v>3</v>
      </c>
      <c r="B209" s="58" t="s">
        <v>254</v>
      </c>
      <c r="C209" s="21">
        <v>312</v>
      </c>
      <c r="D209" s="8" t="s">
        <v>547</v>
      </c>
      <c r="E209" s="9">
        <v>40000</v>
      </c>
      <c r="F209" s="16"/>
      <c r="H209" s="284"/>
      <c r="I209" s="539"/>
      <c r="J209" s="485"/>
      <c r="K209" s="572">
        <f t="shared" si="13"/>
        <v>0</v>
      </c>
      <c r="L209" s="486"/>
      <c r="M209" s="487"/>
      <c r="N209" s="756"/>
    </row>
    <row r="210" spans="1:14" ht="18">
      <c r="A210" s="211">
        <v>4</v>
      </c>
      <c r="B210" s="58" t="s">
        <v>254</v>
      </c>
      <c r="C210" s="23">
        <v>31</v>
      </c>
      <c r="D210" s="24" t="s">
        <v>639</v>
      </c>
      <c r="E210" s="12">
        <f>SUM(E207:E209)</f>
        <v>950000</v>
      </c>
      <c r="F210" s="16"/>
      <c r="H210" s="288">
        <f>SUM(H207:H209)</f>
        <v>0</v>
      </c>
      <c r="I210" s="549"/>
      <c r="J210" s="494"/>
      <c r="K210" s="582">
        <f t="shared" si="13"/>
        <v>0</v>
      </c>
      <c r="L210" s="490"/>
      <c r="M210" s="491"/>
      <c r="N210" s="756"/>
    </row>
    <row r="211" spans="1:14" ht="18">
      <c r="A211" s="211">
        <v>5</v>
      </c>
      <c r="B211" s="58" t="s">
        <v>254</v>
      </c>
      <c r="C211" s="21">
        <v>334</v>
      </c>
      <c r="D211" s="25" t="s">
        <v>548</v>
      </c>
      <c r="E211" s="7">
        <v>200000</v>
      </c>
      <c r="F211" s="16">
        <v>55219</v>
      </c>
      <c r="H211" s="313"/>
      <c r="I211" s="539"/>
      <c r="J211" s="485"/>
      <c r="K211" s="572">
        <f t="shared" si="13"/>
        <v>0</v>
      </c>
      <c r="L211" s="486"/>
      <c r="M211" s="487"/>
      <c r="N211" s="756"/>
    </row>
    <row r="212" spans="1:14" ht="18">
      <c r="A212" s="211">
        <v>6</v>
      </c>
      <c r="B212" s="58" t="s">
        <v>254</v>
      </c>
      <c r="C212" s="21">
        <v>337</v>
      </c>
      <c r="D212" s="26" t="s">
        <v>640</v>
      </c>
      <c r="E212" s="7">
        <v>1500000</v>
      </c>
      <c r="F212" s="16"/>
      <c r="H212" s="313">
        <v>1950000</v>
      </c>
      <c r="I212" s="539"/>
      <c r="J212" s="495">
        <f>SUM(H212:I212)</f>
        <v>1950000</v>
      </c>
      <c r="K212" s="572">
        <f t="shared" si="13"/>
        <v>435441</v>
      </c>
      <c r="L212" s="486">
        <v>2385441</v>
      </c>
      <c r="M212" s="487">
        <v>2007665</v>
      </c>
      <c r="N212" s="756">
        <f>M212/L212</f>
        <v>0.8416326373194726</v>
      </c>
    </row>
    <row r="213" spans="1:15" ht="18">
      <c r="A213" s="211">
        <v>7</v>
      </c>
      <c r="B213" s="58" t="s">
        <v>254</v>
      </c>
      <c r="C213" s="21">
        <v>337</v>
      </c>
      <c r="D213" s="25" t="s">
        <v>808</v>
      </c>
      <c r="E213" s="7">
        <v>450000</v>
      </c>
      <c r="F213" s="16"/>
      <c r="H213" s="313"/>
      <c r="I213" s="539"/>
      <c r="J213" s="474"/>
      <c r="K213" s="572">
        <f t="shared" si="13"/>
        <v>0</v>
      </c>
      <c r="L213" s="475"/>
      <c r="M213" s="487"/>
      <c r="N213" s="762"/>
      <c r="O213" s="16"/>
    </row>
    <row r="214" spans="1:14" ht="18">
      <c r="A214" s="211">
        <v>8</v>
      </c>
      <c r="B214" s="58" t="s">
        <v>254</v>
      </c>
      <c r="C214" s="21">
        <v>337</v>
      </c>
      <c r="D214" s="25" t="s">
        <v>17</v>
      </c>
      <c r="E214" s="7">
        <v>50000</v>
      </c>
      <c r="F214" s="16"/>
      <c r="H214" s="313"/>
      <c r="I214" s="539"/>
      <c r="J214" s="485"/>
      <c r="K214" s="572">
        <f t="shared" si="13"/>
        <v>0</v>
      </c>
      <c r="L214" s="486"/>
      <c r="M214" s="487"/>
      <c r="N214" s="756"/>
    </row>
    <row r="215" spans="1:14" ht="18">
      <c r="A215" s="211">
        <v>9</v>
      </c>
      <c r="B215" s="58" t="s">
        <v>254</v>
      </c>
      <c r="C215" s="27">
        <v>33</v>
      </c>
      <c r="D215" s="24" t="s">
        <v>641</v>
      </c>
      <c r="E215" s="12">
        <f>SUM(E211:E214)</f>
        <v>2200000</v>
      </c>
      <c r="F215" s="16"/>
      <c r="H215" s="288">
        <f>SUM(H211:H214)</f>
        <v>1950000</v>
      </c>
      <c r="I215" s="549"/>
      <c r="J215" s="288">
        <f>SUM(J211:J214)</f>
        <v>1950000</v>
      </c>
      <c r="K215" s="582">
        <f t="shared" si="13"/>
        <v>435441</v>
      </c>
      <c r="L215" s="490">
        <f>SUM(L211:L214)</f>
        <v>2385441</v>
      </c>
      <c r="M215" s="491">
        <f>SUM(M211:M214)</f>
        <v>2007665</v>
      </c>
      <c r="N215" s="756">
        <f>M215/L215</f>
        <v>0.8416326373194726</v>
      </c>
    </row>
    <row r="216" spans="1:14" ht="18">
      <c r="A216" s="211">
        <v>10</v>
      </c>
      <c r="B216" s="58" t="s">
        <v>254</v>
      </c>
      <c r="C216" s="21">
        <v>351</v>
      </c>
      <c r="D216" s="25" t="s">
        <v>18</v>
      </c>
      <c r="E216" s="7">
        <f>SUM(E211+E214+E210)*0.27</f>
        <v>324000</v>
      </c>
      <c r="F216" s="16">
        <v>561111</v>
      </c>
      <c r="H216" s="313">
        <v>526500</v>
      </c>
      <c r="I216" s="539"/>
      <c r="J216" s="495">
        <f>SUM(H216:I216)</f>
        <v>526500</v>
      </c>
      <c r="K216" s="572">
        <f t="shared" si="13"/>
        <v>117569</v>
      </c>
      <c r="L216" s="487">
        <v>644069</v>
      </c>
      <c r="M216" s="487">
        <v>542069</v>
      </c>
      <c r="N216" s="756">
        <f>M216/L216</f>
        <v>0.8416318748457076</v>
      </c>
    </row>
    <row r="217" spans="1:14" ht="18">
      <c r="A217" s="211">
        <v>11</v>
      </c>
      <c r="B217" s="58" t="s">
        <v>254</v>
      </c>
      <c r="C217" s="27">
        <v>35</v>
      </c>
      <c r="D217" s="24" t="s">
        <v>642</v>
      </c>
      <c r="E217" s="12">
        <f>SUM(E216:E216)</f>
        <v>324000</v>
      </c>
      <c r="F217" s="16"/>
      <c r="H217" s="288">
        <f>SUM(H216:H216)</f>
        <v>526500</v>
      </c>
      <c r="I217" s="549"/>
      <c r="J217" s="489">
        <f>SUM(J216)</f>
        <v>526500</v>
      </c>
      <c r="K217" s="582">
        <f t="shared" si="13"/>
        <v>117569</v>
      </c>
      <c r="L217" s="490">
        <f>SUM(L216)</f>
        <v>644069</v>
      </c>
      <c r="M217" s="487">
        <v>542069</v>
      </c>
      <c r="N217" s="756"/>
    </row>
    <row r="218" spans="1:14" ht="18">
      <c r="A218" s="211">
        <v>12</v>
      </c>
      <c r="B218" s="58" t="s">
        <v>254</v>
      </c>
      <c r="C218" s="27">
        <v>3</v>
      </c>
      <c r="D218" s="24" t="s">
        <v>643</v>
      </c>
      <c r="E218" s="12">
        <f>SUM(E215+E217+E210)</f>
        <v>3474000</v>
      </c>
      <c r="F218" s="16"/>
      <c r="H218" s="288">
        <f>SUM(H215+H217+H210)</f>
        <v>2476500</v>
      </c>
      <c r="I218" s="548"/>
      <c r="J218" s="288">
        <f>SUM(J215+J217+J210)</f>
        <v>2476500</v>
      </c>
      <c r="K218" s="582">
        <f t="shared" si="13"/>
        <v>553010</v>
      </c>
      <c r="L218" s="288">
        <f>SUM(L215+L217+L210)</f>
        <v>3029510</v>
      </c>
      <c r="M218" s="528">
        <f>SUM(M215+M217+M210)</f>
        <v>2549734</v>
      </c>
      <c r="N218" s="756">
        <f>M218/L218</f>
        <v>0.8416324752187647</v>
      </c>
    </row>
    <row r="219" spans="1:14" ht="12.75">
      <c r="A219" s="850">
        <v>13</v>
      </c>
      <c r="B219" s="946" t="s">
        <v>644</v>
      </c>
      <c r="C219" s="946"/>
      <c r="D219" s="946"/>
      <c r="E219" s="942">
        <f>SUM(E218)</f>
        <v>3474000</v>
      </c>
      <c r="F219" s="16"/>
      <c r="H219" s="933">
        <f>SUM(H218)</f>
        <v>2476500</v>
      </c>
      <c r="I219" s="875"/>
      <c r="J219" s="933">
        <f>SUM(J218)</f>
        <v>2476500</v>
      </c>
      <c r="K219" s="927">
        <f>K218</f>
        <v>553010</v>
      </c>
      <c r="L219" s="933">
        <f>SUM(J219:K219)</f>
        <v>3029510</v>
      </c>
      <c r="M219" s="944">
        <f>SUM(M218)</f>
        <v>2549734</v>
      </c>
      <c r="N219" s="845">
        <v>0.6627028793435242</v>
      </c>
    </row>
    <row r="220" spans="1:14" ht="12.75">
      <c r="A220" s="851"/>
      <c r="B220" s="946"/>
      <c r="C220" s="946"/>
      <c r="D220" s="946"/>
      <c r="E220" s="943"/>
      <c r="F220" s="16"/>
      <c r="H220" s="934"/>
      <c r="I220" s="876"/>
      <c r="J220" s="934"/>
      <c r="K220" s="928"/>
      <c r="L220" s="934"/>
      <c r="M220" s="945"/>
      <c r="N220" s="845"/>
    </row>
    <row r="221" spans="1:13" ht="18">
      <c r="A221" s="212"/>
      <c r="B221" s="57"/>
      <c r="C221" s="16"/>
      <c r="D221" s="510"/>
      <c r="E221" s="39"/>
      <c r="F221" s="16"/>
      <c r="H221" s="309"/>
      <c r="I221" s="464"/>
      <c r="J221" s="465"/>
      <c r="K221" s="466"/>
      <c r="L221" s="466"/>
      <c r="M221" s="467"/>
    </row>
    <row r="222" spans="1:13" ht="18">
      <c r="A222" s="212"/>
      <c r="B222" s="57"/>
      <c r="C222" s="16"/>
      <c r="D222" s="17" t="s">
        <v>22</v>
      </c>
      <c r="E222" s="18"/>
      <c r="F222" s="16"/>
      <c r="H222" s="312"/>
      <c r="I222" s="464"/>
      <c r="J222" s="465"/>
      <c r="K222" s="466"/>
      <c r="L222" s="466"/>
      <c r="M222" s="467"/>
    </row>
    <row r="223" spans="1:13" ht="18">
      <c r="A223" s="212"/>
      <c r="B223" s="57"/>
      <c r="C223" s="16"/>
      <c r="D223" s="17" t="s">
        <v>23</v>
      </c>
      <c r="E223" s="19"/>
      <c r="F223" s="16"/>
      <c r="H223" s="310"/>
      <c r="I223" s="464"/>
      <c r="J223" s="465"/>
      <c r="K223" s="466"/>
      <c r="L223" s="466"/>
      <c r="M223" s="467"/>
    </row>
    <row r="224" spans="1:13" ht="18">
      <c r="A224" s="212"/>
      <c r="B224" s="57"/>
      <c r="C224" s="16"/>
      <c r="D224" s="14"/>
      <c r="E224" s="20"/>
      <c r="F224" s="16" t="s">
        <v>638</v>
      </c>
      <c r="H224" s="312"/>
      <c r="I224" s="464"/>
      <c r="J224" s="465"/>
      <c r="K224" s="466"/>
      <c r="L224" s="466"/>
      <c r="M224" s="467"/>
    </row>
    <row r="225" spans="1:14" ht="18">
      <c r="A225" s="850" t="s">
        <v>466</v>
      </c>
      <c r="B225" s="788" t="s">
        <v>0</v>
      </c>
      <c r="C225" s="788"/>
      <c r="D225" s="11" t="s">
        <v>258</v>
      </c>
      <c r="E225" s="22" t="s">
        <v>2</v>
      </c>
      <c r="F225" s="16">
        <v>511112</v>
      </c>
      <c r="H225" s="471" t="s">
        <v>2</v>
      </c>
      <c r="I225" s="381" t="s">
        <v>3</v>
      </c>
      <c r="J225" s="474" t="s">
        <v>4</v>
      </c>
      <c r="K225" s="475" t="s">
        <v>5</v>
      </c>
      <c r="L225" s="475" t="s">
        <v>6</v>
      </c>
      <c r="M225" s="475" t="s">
        <v>7</v>
      </c>
      <c r="N225" s="475" t="s">
        <v>8</v>
      </c>
    </row>
    <row r="226" spans="1:14" ht="36">
      <c r="A226" s="851"/>
      <c r="B226" s="788" t="s">
        <v>14</v>
      </c>
      <c r="C226" s="788"/>
      <c r="D226" s="11" t="s">
        <v>111</v>
      </c>
      <c r="E226" s="22" t="s">
        <v>542</v>
      </c>
      <c r="F226" s="16"/>
      <c r="H226" s="283" t="s">
        <v>1164</v>
      </c>
      <c r="I226" s="477" t="s">
        <v>713</v>
      </c>
      <c r="J226" s="478" t="s">
        <v>302</v>
      </c>
      <c r="K226" s="479" t="s">
        <v>1163</v>
      </c>
      <c r="L226" s="480" t="s">
        <v>302</v>
      </c>
      <c r="M226" s="480" t="s">
        <v>1165</v>
      </c>
      <c r="N226" s="755" t="s">
        <v>1467</v>
      </c>
    </row>
    <row r="227" spans="1:14" ht="18">
      <c r="A227" s="157">
        <v>1</v>
      </c>
      <c r="B227" s="214" t="s">
        <v>254</v>
      </c>
      <c r="C227" s="97">
        <v>312</v>
      </c>
      <c r="D227" s="584" t="s">
        <v>1175</v>
      </c>
      <c r="E227" s="512"/>
      <c r="F227" s="93"/>
      <c r="G227" s="94"/>
      <c r="H227" s="585">
        <v>100000</v>
      </c>
      <c r="I227" s="549">
        <v>100000</v>
      </c>
      <c r="J227" s="489">
        <f>SUM(H227:I227)</f>
        <v>200000</v>
      </c>
      <c r="K227" s="490">
        <f>L227-J227</f>
        <v>829231</v>
      </c>
      <c r="L227" s="490">
        <v>1029231</v>
      </c>
      <c r="M227" s="491">
        <v>1029231</v>
      </c>
      <c r="N227" s="756">
        <f aca="true" t="shared" si="14" ref="N227:N244">M227/L227</f>
        <v>1</v>
      </c>
    </row>
    <row r="228" spans="1:14" ht="18">
      <c r="A228" s="157">
        <v>2</v>
      </c>
      <c r="B228" s="214" t="s">
        <v>254</v>
      </c>
      <c r="C228" s="21">
        <v>334</v>
      </c>
      <c r="D228" s="293" t="s">
        <v>809</v>
      </c>
      <c r="E228" s="22"/>
      <c r="F228" s="16"/>
      <c r="H228" s="325"/>
      <c r="I228" s="539">
        <v>0</v>
      </c>
      <c r="J228" s="485"/>
      <c r="K228" s="486">
        <f aca="true" t="shared" si="15" ref="K228:K242">L228-J228</f>
        <v>0</v>
      </c>
      <c r="L228" s="486"/>
      <c r="M228" s="487"/>
      <c r="N228" s="756"/>
    </row>
    <row r="229" spans="1:14" ht="18">
      <c r="A229" s="157">
        <v>3</v>
      </c>
      <c r="B229" s="214" t="s">
        <v>254</v>
      </c>
      <c r="C229" s="21">
        <v>336</v>
      </c>
      <c r="D229" s="8" t="s">
        <v>810</v>
      </c>
      <c r="E229" s="22"/>
      <c r="F229" s="16"/>
      <c r="H229" s="325"/>
      <c r="I229" s="539"/>
      <c r="J229" s="485"/>
      <c r="K229" s="486">
        <f t="shared" si="15"/>
        <v>175000</v>
      </c>
      <c r="L229" s="486">
        <v>175000</v>
      </c>
      <c r="M229" s="487">
        <v>175000</v>
      </c>
      <c r="N229" s="756">
        <f t="shared" si="14"/>
        <v>1</v>
      </c>
    </row>
    <row r="230" spans="1:14" ht="18">
      <c r="A230" s="157">
        <v>4</v>
      </c>
      <c r="B230" s="214" t="s">
        <v>254</v>
      </c>
      <c r="C230" s="21">
        <v>337</v>
      </c>
      <c r="D230" s="25" t="s">
        <v>811</v>
      </c>
      <c r="E230" s="7">
        <v>1500000</v>
      </c>
      <c r="F230" s="16">
        <v>55219</v>
      </c>
      <c r="H230" s="284">
        <v>2000000</v>
      </c>
      <c r="I230" s="586"/>
      <c r="J230" s="495">
        <f>SUM(H230:I230)</f>
        <v>2000000</v>
      </c>
      <c r="K230" s="486">
        <f t="shared" si="15"/>
        <v>-392420</v>
      </c>
      <c r="L230" s="486">
        <v>1607580</v>
      </c>
      <c r="M230" s="487">
        <v>1607580</v>
      </c>
      <c r="N230" s="756">
        <f t="shared" si="14"/>
        <v>1</v>
      </c>
    </row>
    <row r="231" spans="1:14" ht="18">
      <c r="A231" s="157">
        <v>5</v>
      </c>
      <c r="B231" s="214" t="s">
        <v>254</v>
      </c>
      <c r="C231" s="21">
        <v>337</v>
      </c>
      <c r="D231" s="25" t="s">
        <v>812</v>
      </c>
      <c r="E231" s="7">
        <v>1000000</v>
      </c>
      <c r="F231" s="16">
        <v>55218</v>
      </c>
      <c r="H231" s="284">
        <v>1000000</v>
      </c>
      <c r="I231" s="587"/>
      <c r="J231" s="495">
        <f>SUM(H231:I231)</f>
        <v>1000000</v>
      </c>
      <c r="K231" s="486">
        <f t="shared" si="15"/>
        <v>-1000000</v>
      </c>
      <c r="L231" s="486"/>
      <c r="M231" s="487"/>
      <c r="N231" s="756"/>
    </row>
    <row r="232" spans="1:14" ht="18">
      <c r="A232" s="157">
        <v>6</v>
      </c>
      <c r="B232" s="214" t="s">
        <v>254</v>
      </c>
      <c r="C232" s="27">
        <v>33</v>
      </c>
      <c r="D232" s="24" t="s">
        <v>646</v>
      </c>
      <c r="E232" s="12">
        <f>SUM(E230:E231)</f>
        <v>2500000</v>
      </c>
      <c r="F232" s="16"/>
      <c r="H232" s="288">
        <f>SUM(H227:H231)</f>
        <v>3100000</v>
      </c>
      <c r="I232" s="549">
        <f>SUM(I228:I231)</f>
        <v>0</v>
      </c>
      <c r="J232" s="489">
        <f>SUM(J230:J231)</f>
        <v>3000000</v>
      </c>
      <c r="K232" s="288">
        <f>SUM(K228:K231)</f>
        <v>-1217420</v>
      </c>
      <c r="L232" s="288">
        <f>SUM(L228:L231)</f>
        <v>1782580</v>
      </c>
      <c r="M232" s="528">
        <f>SUM(M228:M231)</f>
        <v>1782580</v>
      </c>
      <c r="N232" s="756">
        <f t="shared" si="14"/>
        <v>1</v>
      </c>
    </row>
    <row r="233" spans="1:14" ht="18">
      <c r="A233" s="157">
        <v>7</v>
      </c>
      <c r="B233" s="214" t="s">
        <v>254</v>
      </c>
      <c r="C233" s="21">
        <v>351</v>
      </c>
      <c r="D233" s="25" t="s">
        <v>479</v>
      </c>
      <c r="E233" s="7">
        <f>SUM(E232*27%)</f>
        <v>675000</v>
      </c>
      <c r="F233" s="16">
        <v>561111</v>
      </c>
      <c r="H233" s="313">
        <v>864000</v>
      </c>
      <c r="I233" s="539">
        <v>27000</v>
      </c>
      <c r="J233" s="495">
        <f>SUM(H233:I233)</f>
        <v>891000</v>
      </c>
      <c r="K233" s="486">
        <f t="shared" si="15"/>
        <v>218700</v>
      </c>
      <c r="L233" s="486">
        <v>1109700</v>
      </c>
      <c r="M233" s="487">
        <v>737589</v>
      </c>
      <c r="N233" s="756">
        <f t="shared" si="14"/>
        <v>0.6646742362800757</v>
      </c>
    </row>
    <row r="234" spans="1:14" ht="18">
      <c r="A234" s="157">
        <v>8</v>
      </c>
      <c r="B234" s="214" t="s">
        <v>254</v>
      </c>
      <c r="C234" s="21">
        <v>355</v>
      </c>
      <c r="D234" s="25" t="s">
        <v>813</v>
      </c>
      <c r="E234" s="7"/>
      <c r="F234" s="16"/>
      <c r="H234" s="313"/>
      <c r="I234" s="539"/>
      <c r="J234" s="485"/>
      <c r="K234" s="486">
        <f t="shared" si="15"/>
        <v>118300</v>
      </c>
      <c r="L234" s="486">
        <v>118300</v>
      </c>
      <c r="M234" s="487">
        <v>118300</v>
      </c>
      <c r="N234" s="756">
        <f t="shared" si="14"/>
        <v>1</v>
      </c>
    </row>
    <row r="235" spans="1:14" ht="18">
      <c r="A235" s="157">
        <v>9</v>
      </c>
      <c r="B235" s="214" t="s">
        <v>254</v>
      </c>
      <c r="C235" s="97">
        <v>35</v>
      </c>
      <c r="D235" s="405" t="s">
        <v>814</v>
      </c>
      <c r="E235" s="406"/>
      <c r="F235" s="93"/>
      <c r="G235" s="94"/>
      <c r="H235" s="336">
        <f>SUM(H233:H234)</f>
        <v>864000</v>
      </c>
      <c r="I235" s="549">
        <f>SUM(I233:I234)</f>
        <v>27000</v>
      </c>
      <c r="J235" s="489">
        <f>SUM(J233:J234)</f>
        <v>891000</v>
      </c>
      <c r="K235" s="490">
        <f t="shared" si="15"/>
        <v>337000</v>
      </c>
      <c r="L235" s="336">
        <f>SUM(L233:L234)</f>
        <v>1228000</v>
      </c>
      <c r="M235" s="588">
        <f>SUM(M233:M234)</f>
        <v>855889</v>
      </c>
      <c r="N235" s="756">
        <f t="shared" si="14"/>
        <v>0.696978013029316</v>
      </c>
    </row>
    <row r="236" spans="1:14" ht="18">
      <c r="A236" s="157">
        <v>10</v>
      </c>
      <c r="B236" s="214" t="s">
        <v>254</v>
      </c>
      <c r="C236" s="97">
        <v>3</v>
      </c>
      <c r="D236" s="405" t="s">
        <v>20</v>
      </c>
      <c r="E236" s="406"/>
      <c r="F236" s="93"/>
      <c r="G236" s="94"/>
      <c r="H236" s="336">
        <f>H232+H235+H227</f>
        <v>4064000</v>
      </c>
      <c r="I236" s="336">
        <f>I232+I235+I227</f>
        <v>127000</v>
      </c>
      <c r="J236" s="336">
        <f>SUM(H236:I236)</f>
        <v>4191000</v>
      </c>
      <c r="K236" s="336">
        <f>K232+K235+K227</f>
        <v>-51189</v>
      </c>
      <c r="L236" s="336">
        <f>SUM(J236:K236)</f>
        <v>4139811</v>
      </c>
      <c r="M236" s="588">
        <f>M227+M232+M235</f>
        <v>3667700</v>
      </c>
      <c r="N236" s="756">
        <f t="shared" si="14"/>
        <v>0.8859583203194542</v>
      </c>
    </row>
    <row r="237" spans="1:14" ht="26.25">
      <c r="A237" s="157">
        <v>11</v>
      </c>
      <c r="B237" s="214" t="s">
        <v>254</v>
      </c>
      <c r="C237" s="21">
        <v>623</v>
      </c>
      <c r="D237" s="650" t="s">
        <v>1538</v>
      </c>
      <c r="E237" s="7"/>
      <c r="F237" s="16"/>
      <c r="H237" s="313"/>
      <c r="I237" s="546"/>
      <c r="J237" s="485"/>
      <c r="K237" s="486">
        <f t="shared" si="15"/>
        <v>216000</v>
      </c>
      <c r="L237" s="486">
        <v>216000</v>
      </c>
      <c r="M237" s="487">
        <v>216000</v>
      </c>
      <c r="N237" s="756">
        <f t="shared" si="14"/>
        <v>1</v>
      </c>
    </row>
    <row r="238" spans="1:14" ht="18">
      <c r="A238" s="157">
        <v>12</v>
      </c>
      <c r="B238" s="214" t="s">
        <v>254</v>
      </c>
      <c r="C238" s="21">
        <v>673</v>
      </c>
      <c r="D238" s="25" t="s">
        <v>815</v>
      </c>
      <c r="E238" s="7"/>
      <c r="F238" s="16"/>
      <c r="H238" s="313"/>
      <c r="I238" s="546"/>
      <c r="J238" s="485"/>
      <c r="K238" s="486">
        <f t="shared" si="15"/>
        <v>0</v>
      </c>
      <c r="L238" s="486"/>
      <c r="M238" s="487"/>
      <c r="N238" s="756"/>
    </row>
    <row r="239" spans="1:14" ht="18">
      <c r="A239" s="157">
        <v>13</v>
      </c>
      <c r="B239" s="214" t="s">
        <v>254</v>
      </c>
      <c r="C239" s="21">
        <v>6</v>
      </c>
      <c r="D239" s="405" t="s">
        <v>816</v>
      </c>
      <c r="E239" s="406"/>
      <c r="F239" s="93"/>
      <c r="G239" s="94"/>
      <c r="H239" s="336">
        <f>SUM(H237:H238)</f>
        <v>0</v>
      </c>
      <c r="I239" s="548"/>
      <c r="J239" s="494"/>
      <c r="K239" s="490">
        <f t="shared" si="15"/>
        <v>216000</v>
      </c>
      <c r="L239" s="490">
        <f>SUM(L237:L238)</f>
        <v>216000</v>
      </c>
      <c r="M239" s="491">
        <f>SUM(M237:M238)</f>
        <v>216000</v>
      </c>
      <c r="N239" s="756">
        <f t="shared" si="14"/>
        <v>1</v>
      </c>
    </row>
    <row r="240" spans="1:14" ht="18">
      <c r="A240" s="157">
        <v>14</v>
      </c>
      <c r="B240" s="214" t="s">
        <v>254</v>
      </c>
      <c r="C240" s="21">
        <v>71</v>
      </c>
      <c r="D240" s="589" t="s">
        <v>1501</v>
      </c>
      <c r="E240" s="590"/>
      <c r="F240" s="218"/>
      <c r="G240" s="221"/>
      <c r="H240" s="384"/>
      <c r="I240" s="543"/>
      <c r="J240" s="507"/>
      <c r="K240" s="486">
        <f t="shared" si="15"/>
        <v>12646300</v>
      </c>
      <c r="L240" s="508">
        <v>12646300</v>
      </c>
      <c r="M240" s="509">
        <v>12646300</v>
      </c>
      <c r="N240" s="756">
        <f t="shared" si="14"/>
        <v>1</v>
      </c>
    </row>
    <row r="241" spans="1:14" ht="18">
      <c r="A241" s="157">
        <v>15</v>
      </c>
      <c r="B241" s="214" t="s">
        <v>254</v>
      </c>
      <c r="C241" s="21">
        <v>74</v>
      </c>
      <c r="D241" s="589" t="s">
        <v>1176</v>
      </c>
      <c r="E241" s="590"/>
      <c r="F241" s="218"/>
      <c r="G241" s="221"/>
      <c r="H241" s="384"/>
      <c r="I241" s="543"/>
      <c r="J241" s="507"/>
      <c r="K241" s="486">
        <f t="shared" si="15"/>
        <v>3414501</v>
      </c>
      <c r="L241" s="508">
        <v>3414501</v>
      </c>
      <c r="M241" s="509">
        <v>3414501</v>
      </c>
      <c r="N241" s="756">
        <f t="shared" si="14"/>
        <v>1</v>
      </c>
    </row>
    <row r="242" spans="1:14" ht="18">
      <c r="A242" s="157">
        <v>16</v>
      </c>
      <c r="B242" s="214" t="s">
        <v>254</v>
      </c>
      <c r="C242" s="97">
        <v>7</v>
      </c>
      <c r="D242" s="405" t="s">
        <v>1177</v>
      </c>
      <c r="E242" s="406"/>
      <c r="F242" s="93"/>
      <c r="G242" s="94"/>
      <c r="H242" s="336"/>
      <c r="I242" s="548"/>
      <c r="J242" s="494"/>
      <c r="K242" s="490">
        <f t="shared" si="15"/>
        <v>16060801</v>
      </c>
      <c r="L242" s="490">
        <f>SUM(L240:L241)</f>
        <v>16060801</v>
      </c>
      <c r="M242" s="491">
        <f>SUM(M240:M241)</f>
        <v>16060801</v>
      </c>
      <c r="N242" s="756">
        <f t="shared" si="14"/>
        <v>1</v>
      </c>
    </row>
    <row r="243" spans="1:14" ht="18">
      <c r="A243" s="157">
        <v>17</v>
      </c>
      <c r="B243" s="214" t="s">
        <v>254</v>
      </c>
      <c r="C243" s="27">
        <v>3</v>
      </c>
      <c r="D243" s="24" t="s">
        <v>817</v>
      </c>
      <c r="E243" s="12" t="e">
        <f>SUM(E232+#REF!)</f>
        <v>#REF!</v>
      </c>
      <c r="F243" s="16"/>
      <c r="H243" s="288">
        <f>H236+H239</f>
        <v>4064000</v>
      </c>
      <c r="I243" s="288">
        <f>I236+I239</f>
        <v>127000</v>
      </c>
      <c r="J243" s="288">
        <f>J236+J239</f>
        <v>4191000</v>
      </c>
      <c r="K243" s="288">
        <f>K236+K239+K242</f>
        <v>16225612</v>
      </c>
      <c r="L243" s="288">
        <f>L236+L239+L25+L242</f>
        <v>20416612</v>
      </c>
      <c r="M243" s="528">
        <f>M236+M239+M25+M242</f>
        <v>19944501</v>
      </c>
      <c r="N243" s="756">
        <f t="shared" si="14"/>
        <v>0.9768761340030363</v>
      </c>
    </row>
    <row r="244" spans="1:14" ht="12.75">
      <c r="A244" s="850">
        <v>18</v>
      </c>
      <c r="B244" s="946" t="s">
        <v>647</v>
      </c>
      <c r="C244" s="946"/>
      <c r="D244" s="946"/>
      <c r="E244" s="942" t="e">
        <f>SUM(E243)</f>
        <v>#REF!</v>
      </c>
      <c r="F244" s="16"/>
      <c r="H244" s="933">
        <f>H243</f>
        <v>4064000</v>
      </c>
      <c r="I244" s="933">
        <f>I243</f>
        <v>127000</v>
      </c>
      <c r="J244" s="933">
        <f>SUM(H244:I244)</f>
        <v>4191000</v>
      </c>
      <c r="K244" s="933">
        <f>K243</f>
        <v>16225612</v>
      </c>
      <c r="L244" s="933">
        <f>L243</f>
        <v>20416612</v>
      </c>
      <c r="M244" s="944">
        <f>M243</f>
        <v>19944501</v>
      </c>
      <c r="N244" s="845">
        <f t="shared" si="14"/>
        <v>0.9768761340030363</v>
      </c>
    </row>
    <row r="245" spans="1:14" ht="12.75">
      <c r="A245" s="851"/>
      <c r="B245" s="946"/>
      <c r="C245" s="946"/>
      <c r="D245" s="946"/>
      <c r="E245" s="943"/>
      <c r="F245" s="16"/>
      <c r="H245" s="934"/>
      <c r="I245" s="934"/>
      <c r="J245" s="934"/>
      <c r="K245" s="934"/>
      <c r="L245" s="934"/>
      <c r="M245" s="945"/>
      <c r="N245" s="845"/>
    </row>
    <row r="246" spans="1:13" ht="18">
      <c r="A246" s="212"/>
      <c r="B246" s="57"/>
      <c r="C246" s="16"/>
      <c r="D246" s="510"/>
      <c r="E246" s="39"/>
      <c r="F246" s="16"/>
      <c r="H246" s="309"/>
      <c r="I246" s="464"/>
      <c r="J246" s="465"/>
      <c r="K246" s="466"/>
      <c r="L246" s="466"/>
      <c r="M246" s="467"/>
    </row>
    <row r="247" spans="1:13" ht="18">
      <c r="A247" s="212"/>
      <c r="B247" s="57"/>
      <c r="C247" s="16"/>
      <c r="D247" s="510"/>
      <c r="E247" s="39"/>
      <c r="F247" s="16"/>
      <c r="H247" s="309"/>
      <c r="I247" s="464"/>
      <c r="J247" s="465"/>
      <c r="K247" s="466"/>
      <c r="L247" s="466"/>
      <c r="M247" s="467"/>
    </row>
    <row r="248" spans="1:13" ht="18">
      <c r="A248" s="212"/>
      <c r="B248" s="57"/>
      <c r="C248" s="16"/>
      <c r="D248" s="510"/>
      <c r="E248" s="39"/>
      <c r="F248" s="16"/>
      <c r="H248" s="309"/>
      <c r="I248" s="464"/>
      <c r="J248" s="465"/>
      <c r="K248" s="466"/>
      <c r="L248" s="466"/>
      <c r="M248" s="467"/>
    </row>
    <row r="249" spans="1:13" ht="18">
      <c r="A249" s="212"/>
      <c r="B249" s="57"/>
      <c r="C249" s="16"/>
      <c r="E249" s="39"/>
      <c r="F249" s="16"/>
      <c r="H249" s="309"/>
      <c r="I249" s="464"/>
      <c r="J249" s="465"/>
      <c r="K249" s="466"/>
      <c r="L249" s="466"/>
      <c r="M249" s="467"/>
    </row>
    <row r="250" spans="1:13" ht="18">
      <c r="A250" s="212"/>
      <c r="B250" s="57"/>
      <c r="C250" s="16"/>
      <c r="E250" s="39"/>
      <c r="F250" s="16"/>
      <c r="H250" s="309"/>
      <c r="I250" s="464"/>
      <c r="J250" s="465"/>
      <c r="K250" s="466"/>
      <c r="L250" s="466"/>
      <c r="M250" s="467"/>
    </row>
    <row r="251" spans="1:13" ht="18">
      <c r="A251" s="212"/>
      <c r="B251" s="57"/>
      <c r="C251" s="16"/>
      <c r="D251" s="17" t="s">
        <v>818</v>
      </c>
      <c r="E251" s="19"/>
      <c r="F251" s="16"/>
      <c r="H251" s="310"/>
      <c r="I251" s="464"/>
      <c r="J251" s="465"/>
      <c r="K251" s="466"/>
      <c r="L251" s="466"/>
      <c r="M251" s="467"/>
    </row>
    <row r="252" spans="1:13" ht="18">
      <c r="A252" s="212"/>
      <c r="B252" s="57"/>
      <c r="C252" s="16"/>
      <c r="D252" s="779" t="s">
        <v>1463</v>
      </c>
      <c r="E252" s="19"/>
      <c r="F252" s="16"/>
      <c r="H252" s="310"/>
      <c r="I252" s="464"/>
      <c r="J252" s="465"/>
      <c r="K252" s="466"/>
      <c r="L252" s="466"/>
      <c r="M252" s="467"/>
    </row>
    <row r="253" spans="1:13" ht="18">
      <c r="A253" s="212"/>
      <c r="B253" s="57"/>
      <c r="C253" s="16"/>
      <c r="E253" s="39"/>
      <c r="F253" s="16"/>
      <c r="H253" s="309"/>
      <c r="I253" s="464"/>
      <c r="J253" s="465"/>
      <c r="K253" s="466"/>
      <c r="L253" s="466"/>
      <c r="M253" s="467"/>
    </row>
    <row r="254" spans="1:14" ht="18">
      <c r="A254" s="850" t="s">
        <v>466</v>
      </c>
      <c r="B254" s="788" t="s">
        <v>0</v>
      </c>
      <c r="C254" s="788"/>
      <c r="D254" s="11" t="s">
        <v>258</v>
      </c>
      <c r="E254" s="22" t="s">
        <v>2</v>
      </c>
      <c r="F254" s="16">
        <v>511112</v>
      </c>
      <c r="H254" s="471" t="s">
        <v>2</v>
      </c>
      <c r="I254" s="381" t="s">
        <v>3</v>
      </c>
      <c r="J254" s="474" t="s">
        <v>4</v>
      </c>
      <c r="K254" s="475" t="s">
        <v>5</v>
      </c>
      <c r="L254" s="475" t="s">
        <v>6</v>
      </c>
      <c r="M254" s="475" t="s">
        <v>7</v>
      </c>
      <c r="N254" s="475" t="s">
        <v>8</v>
      </c>
    </row>
    <row r="255" spans="1:14" ht="36">
      <c r="A255" s="851"/>
      <c r="B255" s="788" t="s">
        <v>14</v>
      </c>
      <c r="C255" s="788"/>
      <c r="D255" s="11" t="s">
        <v>111</v>
      </c>
      <c r="E255" s="22" t="s">
        <v>542</v>
      </c>
      <c r="F255" s="16"/>
      <c r="H255" s="283" t="s">
        <v>1164</v>
      </c>
      <c r="I255" s="477" t="s">
        <v>713</v>
      </c>
      <c r="J255" s="478" t="s">
        <v>302</v>
      </c>
      <c r="K255" s="479" t="s">
        <v>1163</v>
      </c>
      <c r="L255" s="480" t="s">
        <v>302</v>
      </c>
      <c r="M255" s="480" t="s">
        <v>1165</v>
      </c>
      <c r="N255" s="755" t="s">
        <v>1467</v>
      </c>
    </row>
    <row r="256" spans="1:14" ht="18">
      <c r="A256" s="157" t="s">
        <v>1209</v>
      </c>
      <c r="B256" s="161" t="s">
        <v>254</v>
      </c>
      <c r="C256" s="216">
        <v>12</v>
      </c>
      <c r="D256" s="217" t="s">
        <v>819</v>
      </c>
      <c r="E256" s="316"/>
      <c r="F256" s="93"/>
      <c r="G256" s="94"/>
      <c r="H256" s="332"/>
      <c r="I256" s="549"/>
      <c r="J256" s="591"/>
      <c r="K256" s="490">
        <v>3992700</v>
      </c>
      <c r="L256" s="490">
        <v>3992700</v>
      </c>
      <c r="M256" s="491">
        <v>3992700</v>
      </c>
      <c r="N256" s="756">
        <f aca="true" t="shared" si="16" ref="N256:N272">M256/L256</f>
        <v>1</v>
      </c>
    </row>
    <row r="257" spans="1:14" ht="18">
      <c r="A257" s="157" t="s">
        <v>1210</v>
      </c>
      <c r="B257" s="161" t="s">
        <v>254</v>
      </c>
      <c r="C257" s="216">
        <v>21</v>
      </c>
      <c r="D257" s="217" t="s">
        <v>661</v>
      </c>
      <c r="E257" s="316"/>
      <c r="F257" s="93"/>
      <c r="G257" s="94"/>
      <c r="H257" s="332"/>
      <c r="I257" s="549"/>
      <c r="J257" s="494"/>
      <c r="K257" s="490">
        <v>628848</v>
      </c>
      <c r="L257" s="490">
        <v>628848</v>
      </c>
      <c r="M257" s="491">
        <v>628848</v>
      </c>
      <c r="N257" s="756">
        <f t="shared" si="16"/>
        <v>1</v>
      </c>
    </row>
    <row r="258" spans="1:14" ht="26.25">
      <c r="A258" s="157" t="s">
        <v>1212</v>
      </c>
      <c r="B258" s="161" t="s">
        <v>254</v>
      </c>
      <c r="C258" s="161">
        <v>336</v>
      </c>
      <c r="D258" s="777" t="s">
        <v>1489</v>
      </c>
      <c r="E258" s="315"/>
      <c r="F258" s="16"/>
      <c r="H258" s="283"/>
      <c r="I258" s="539">
        <v>799950</v>
      </c>
      <c r="J258" s="495">
        <f>SUM(H258:I258)</f>
        <v>799950</v>
      </c>
      <c r="K258" s="486">
        <f>L258-J258</f>
        <v>1247250</v>
      </c>
      <c r="L258" s="486">
        <v>2047200</v>
      </c>
      <c r="M258" s="487">
        <v>2047200</v>
      </c>
      <c r="N258" s="756">
        <f t="shared" si="16"/>
        <v>1</v>
      </c>
    </row>
    <row r="259" spans="1:14" ht="18">
      <c r="A259" s="157" t="s">
        <v>1213</v>
      </c>
      <c r="B259" s="161" t="s">
        <v>254</v>
      </c>
      <c r="C259" s="161">
        <v>337</v>
      </c>
      <c r="D259" s="162" t="s">
        <v>555</v>
      </c>
      <c r="E259" s="315"/>
      <c r="F259" s="16"/>
      <c r="H259" s="283"/>
      <c r="I259" s="539"/>
      <c r="J259" s="495">
        <f aca="true" t="shared" si="17" ref="J259:J272">SUM(H259:I259)</f>
        <v>0</v>
      </c>
      <c r="K259" s="486"/>
      <c r="L259" s="486"/>
      <c r="M259" s="487"/>
      <c r="N259" s="756"/>
    </row>
    <row r="260" spans="1:14" ht="18">
      <c r="A260" s="157" t="s">
        <v>1214</v>
      </c>
      <c r="B260" s="161" t="s">
        <v>254</v>
      </c>
      <c r="C260" s="161">
        <v>33</v>
      </c>
      <c r="D260" s="217" t="s">
        <v>820</v>
      </c>
      <c r="E260" s="315"/>
      <c r="F260" s="16"/>
      <c r="H260" s="332"/>
      <c r="I260" s="548">
        <f>SUM(I258:I259)</f>
        <v>799950</v>
      </c>
      <c r="J260" s="489">
        <f t="shared" si="17"/>
        <v>799950</v>
      </c>
      <c r="K260" s="490">
        <f>SUM(K258:K259)</f>
        <v>1247250</v>
      </c>
      <c r="L260" s="490">
        <f>SUM(L258:L259)</f>
        <v>2047200</v>
      </c>
      <c r="M260" s="491">
        <f>SUM(M258:M259)</f>
        <v>2047200</v>
      </c>
      <c r="N260" s="756">
        <f t="shared" si="16"/>
        <v>1</v>
      </c>
    </row>
    <row r="261" spans="1:14" ht="18">
      <c r="A261" s="157" t="s">
        <v>1216</v>
      </c>
      <c r="B261" s="161" t="s">
        <v>254</v>
      </c>
      <c r="C261" s="216">
        <v>342</v>
      </c>
      <c r="D261" s="217" t="s">
        <v>821</v>
      </c>
      <c r="E261" s="316"/>
      <c r="F261" s="93"/>
      <c r="G261" s="94"/>
      <c r="H261" s="332"/>
      <c r="I261" s="549"/>
      <c r="J261" s="489">
        <f t="shared" si="17"/>
        <v>0</v>
      </c>
      <c r="K261" s="490">
        <f>L261-J261</f>
        <v>231574</v>
      </c>
      <c r="L261" s="490">
        <v>231574</v>
      </c>
      <c r="M261" s="491">
        <v>231574</v>
      </c>
      <c r="N261" s="756">
        <f t="shared" si="16"/>
        <v>1</v>
      </c>
    </row>
    <row r="262" spans="1:14" ht="18">
      <c r="A262" s="157" t="s">
        <v>1218</v>
      </c>
      <c r="B262" s="161" t="s">
        <v>254</v>
      </c>
      <c r="C262" s="161">
        <v>351</v>
      </c>
      <c r="D262" s="162" t="s">
        <v>784</v>
      </c>
      <c r="E262" s="315"/>
      <c r="F262" s="16"/>
      <c r="H262" s="283"/>
      <c r="I262" s="539"/>
      <c r="J262" s="495">
        <f t="shared" si="17"/>
        <v>0</v>
      </c>
      <c r="K262" s="486">
        <f>L262-J262</f>
        <v>460775</v>
      </c>
      <c r="L262" s="486">
        <v>460775</v>
      </c>
      <c r="M262" s="487">
        <v>460775</v>
      </c>
      <c r="N262" s="756">
        <f t="shared" si="16"/>
        <v>1</v>
      </c>
    </row>
    <row r="263" spans="1:14" ht="18">
      <c r="A263" s="157" t="s">
        <v>1220</v>
      </c>
      <c r="B263" s="161" t="s">
        <v>254</v>
      </c>
      <c r="C263" s="161">
        <v>355</v>
      </c>
      <c r="D263" s="162" t="s">
        <v>822</v>
      </c>
      <c r="E263" s="315"/>
      <c r="F263" s="16"/>
      <c r="H263" s="283"/>
      <c r="I263" s="539">
        <v>132000</v>
      </c>
      <c r="J263" s="495">
        <f t="shared" si="17"/>
        <v>132000</v>
      </c>
      <c r="K263" s="486">
        <f>L263-J263</f>
        <v>162200</v>
      </c>
      <c r="L263" s="486">
        <v>294200</v>
      </c>
      <c r="M263" s="487">
        <v>294200</v>
      </c>
      <c r="N263" s="756">
        <f t="shared" si="16"/>
        <v>1</v>
      </c>
    </row>
    <row r="264" spans="1:14" ht="18">
      <c r="A264" s="157" t="s">
        <v>1222</v>
      </c>
      <c r="B264" s="161" t="s">
        <v>254</v>
      </c>
      <c r="C264" s="216">
        <v>35</v>
      </c>
      <c r="D264" s="217" t="s">
        <v>19</v>
      </c>
      <c r="E264" s="316"/>
      <c r="F264" s="93"/>
      <c r="G264" s="94"/>
      <c r="H264" s="332"/>
      <c r="I264" s="548">
        <f>SUM(I261:I263)</f>
        <v>132000</v>
      </c>
      <c r="J264" s="489">
        <f t="shared" si="17"/>
        <v>132000</v>
      </c>
      <c r="K264" s="490">
        <f>SUM(K262:K263)</f>
        <v>622975</v>
      </c>
      <c r="L264" s="490">
        <f>SUM(L262:L263)</f>
        <v>754975</v>
      </c>
      <c r="M264" s="491">
        <f>SUM(M261:M263)</f>
        <v>986549</v>
      </c>
      <c r="N264" s="756">
        <f t="shared" si="16"/>
        <v>1.306730686446571</v>
      </c>
    </row>
    <row r="265" spans="1:14" ht="18">
      <c r="A265" s="157" t="s">
        <v>1224</v>
      </c>
      <c r="B265" s="161" t="s">
        <v>254</v>
      </c>
      <c r="C265" s="216">
        <v>3</v>
      </c>
      <c r="D265" s="217" t="s">
        <v>823</v>
      </c>
      <c r="E265" s="316"/>
      <c r="F265" s="93"/>
      <c r="G265" s="94"/>
      <c r="H265" s="332"/>
      <c r="I265" s="548">
        <f>I260+I264</f>
        <v>931950</v>
      </c>
      <c r="J265" s="489">
        <f t="shared" si="17"/>
        <v>931950</v>
      </c>
      <c r="K265" s="490">
        <f>K260+K264+K261</f>
        <v>2101799</v>
      </c>
      <c r="L265" s="490">
        <f>L260+L264+L261</f>
        <v>3033749</v>
      </c>
      <c r="M265" s="491">
        <f>M260+M264</f>
        <v>3033749</v>
      </c>
      <c r="N265" s="756">
        <f t="shared" si="16"/>
        <v>1</v>
      </c>
    </row>
    <row r="266" spans="1:14" ht="18">
      <c r="A266" s="157" t="s">
        <v>1226</v>
      </c>
      <c r="B266" s="161" t="s">
        <v>254</v>
      </c>
      <c r="C266" s="161">
        <v>61</v>
      </c>
      <c r="D266" s="162" t="s">
        <v>1502</v>
      </c>
      <c r="E266" s="315"/>
      <c r="F266" s="16"/>
      <c r="H266" s="283">
        <v>7925000</v>
      </c>
      <c r="I266" s="539"/>
      <c r="J266" s="495">
        <f t="shared" si="17"/>
        <v>7925000</v>
      </c>
      <c r="K266" s="486"/>
      <c r="L266" s="486">
        <f>SUM(J266:K266)</f>
        <v>7925000</v>
      </c>
      <c r="M266" s="487">
        <v>750000</v>
      </c>
      <c r="N266" s="756">
        <f t="shared" si="16"/>
        <v>0.0946372239747634</v>
      </c>
    </row>
    <row r="267" spans="1:14" ht="18">
      <c r="A267" s="157" t="s">
        <v>1227</v>
      </c>
      <c r="B267" s="161" t="s">
        <v>254</v>
      </c>
      <c r="C267" s="161">
        <v>62</v>
      </c>
      <c r="D267" s="162" t="s">
        <v>1537</v>
      </c>
      <c r="E267" s="89"/>
      <c r="F267" s="89"/>
      <c r="G267" s="89"/>
      <c r="H267" s="313">
        <v>56262500</v>
      </c>
      <c r="I267" s="539"/>
      <c r="J267" s="495">
        <f t="shared" si="17"/>
        <v>56262500</v>
      </c>
      <c r="K267" s="486">
        <v>-1706000</v>
      </c>
      <c r="L267" s="486">
        <f>SUM(J267:K267)</f>
        <v>54556500</v>
      </c>
      <c r="M267" s="487">
        <v>7080920</v>
      </c>
      <c r="N267" s="756">
        <f t="shared" si="16"/>
        <v>0.1297905840733918</v>
      </c>
    </row>
    <row r="268" spans="1:14" ht="18">
      <c r="A268" s="157" t="s">
        <v>1228</v>
      </c>
      <c r="B268" s="161" t="s">
        <v>254</v>
      </c>
      <c r="C268" s="161">
        <v>62</v>
      </c>
      <c r="D268" s="162" t="s">
        <v>1503</v>
      </c>
      <c r="E268" s="89"/>
      <c r="F268" s="89"/>
      <c r="G268" s="89"/>
      <c r="H268" s="313"/>
      <c r="I268" s="539"/>
      <c r="J268" s="495">
        <f t="shared" si="17"/>
        <v>0</v>
      </c>
      <c r="K268" s="486">
        <f>L268-J268</f>
        <v>0</v>
      </c>
      <c r="L268" s="486"/>
      <c r="M268" s="487"/>
      <c r="N268" s="756"/>
    </row>
    <row r="269" spans="1:14" ht="18">
      <c r="A269" s="157" t="s">
        <v>1229</v>
      </c>
      <c r="B269" s="161" t="s">
        <v>254</v>
      </c>
      <c r="C269" s="161">
        <v>64</v>
      </c>
      <c r="D269" s="162" t="s">
        <v>1464</v>
      </c>
      <c r="E269" s="89"/>
      <c r="F269" s="89"/>
      <c r="G269" s="89"/>
      <c r="H269" s="313"/>
      <c r="I269" s="539">
        <v>1580000</v>
      </c>
      <c r="J269" s="495">
        <f t="shared" si="17"/>
        <v>1580000</v>
      </c>
      <c r="K269" s="486">
        <f>L269-J269</f>
        <v>0</v>
      </c>
      <c r="L269" s="486">
        <v>1580000</v>
      </c>
      <c r="M269" s="487">
        <v>1580000</v>
      </c>
      <c r="N269" s="756">
        <f t="shared" si="16"/>
        <v>1</v>
      </c>
    </row>
    <row r="270" spans="1:14" ht="18">
      <c r="A270" s="157" t="s">
        <v>1231</v>
      </c>
      <c r="B270" s="161" t="s">
        <v>254</v>
      </c>
      <c r="C270" s="161">
        <v>67</v>
      </c>
      <c r="D270" s="162" t="s">
        <v>474</v>
      </c>
      <c r="E270" s="89"/>
      <c r="F270" s="89"/>
      <c r="G270" s="89"/>
      <c r="H270" s="384">
        <v>17330625</v>
      </c>
      <c r="I270" s="546">
        <v>426600</v>
      </c>
      <c r="J270" s="592">
        <f t="shared" si="17"/>
        <v>17757225</v>
      </c>
      <c r="K270" s="508">
        <f>L270-J270</f>
        <v>0</v>
      </c>
      <c r="L270" s="508">
        <v>17757225</v>
      </c>
      <c r="M270" s="509">
        <v>1952100</v>
      </c>
      <c r="N270" s="756">
        <f t="shared" si="16"/>
        <v>0.10993271752765424</v>
      </c>
    </row>
    <row r="271" spans="1:14" ht="18">
      <c r="A271" s="157" t="s">
        <v>1232</v>
      </c>
      <c r="B271" s="161" t="s">
        <v>254</v>
      </c>
      <c r="C271" s="216">
        <v>6</v>
      </c>
      <c r="D271" s="217" t="s">
        <v>824</v>
      </c>
      <c r="E271" s="215"/>
      <c r="F271" s="215"/>
      <c r="G271" s="215"/>
      <c r="H271" s="336">
        <f>SUM(H266:H270)</f>
        <v>81518125</v>
      </c>
      <c r="I271" s="548">
        <f>SUM(I269:I270)</f>
        <v>2006600</v>
      </c>
      <c r="J271" s="489">
        <f t="shared" si="17"/>
        <v>83524725</v>
      </c>
      <c r="K271" s="490">
        <f>L271-J271</f>
        <v>-1706000</v>
      </c>
      <c r="L271" s="490">
        <f>SUM(L266:L270)</f>
        <v>81818725</v>
      </c>
      <c r="M271" s="491">
        <f>SUM(M266:M270)</f>
        <v>11363020</v>
      </c>
      <c r="N271" s="756">
        <f t="shared" si="16"/>
        <v>0.13888043354378843</v>
      </c>
    </row>
    <row r="272" spans="1:14" ht="18">
      <c r="A272" s="157" t="s">
        <v>1235</v>
      </c>
      <c r="B272" s="953" t="s">
        <v>1178</v>
      </c>
      <c r="C272" s="954"/>
      <c r="D272" s="955"/>
      <c r="E272" s="456"/>
      <c r="F272" s="456"/>
      <c r="G272" s="407"/>
      <c r="H272" s="408">
        <f>H256+H257+H265+H271</f>
        <v>81518125</v>
      </c>
      <c r="I272" s="408">
        <f>I256+I257+I265+I271</f>
        <v>2938550</v>
      </c>
      <c r="J272" s="593">
        <f t="shared" si="17"/>
        <v>84456675</v>
      </c>
      <c r="K272" s="408">
        <f>K256+K257+K265+K271</f>
        <v>5017347</v>
      </c>
      <c r="L272" s="594">
        <f>L256+L257+L265+L271</f>
        <v>89474022</v>
      </c>
      <c r="M272" s="594">
        <f>M256+M257+M265+M271</f>
        <v>19018317</v>
      </c>
      <c r="N272" s="756">
        <f t="shared" si="16"/>
        <v>0.21255685812357916</v>
      </c>
    </row>
    <row r="273" spans="1:13" ht="18">
      <c r="A273" s="212"/>
      <c r="B273" s="57"/>
      <c r="C273" s="16"/>
      <c r="E273" s="39"/>
      <c r="F273" s="16"/>
      <c r="H273" s="309"/>
      <c r="I273" s="464"/>
      <c r="J273" s="465"/>
      <c r="K273" s="466"/>
      <c r="L273" s="466"/>
      <c r="M273" s="467"/>
    </row>
    <row r="274" spans="1:13" ht="18">
      <c r="A274" s="212"/>
      <c r="B274" s="57"/>
      <c r="C274" s="16"/>
      <c r="D274" s="17" t="s">
        <v>1179</v>
      </c>
      <c r="E274" s="39"/>
      <c r="F274" s="16"/>
      <c r="H274" s="309"/>
      <c r="I274" s="464"/>
      <c r="J274" s="465"/>
      <c r="K274" s="466"/>
      <c r="L274" s="466"/>
      <c r="M274" s="467"/>
    </row>
    <row r="275" spans="1:13" ht="18">
      <c r="A275" s="212"/>
      <c r="B275" s="57"/>
      <c r="C275" s="16"/>
      <c r="D275" s="55" t="s">
        <v>1180</v>
      </c>
      <c r="E275" s="39"/>
      <c r="F275" s="656"/>
      <c r="G275" s="55"/>
      <c r="H275" s="854" t="s">
        <v>1504</v>
      </c>
      <c r="I275" s="854"/>
      <c r="J275" s="465"/>
      <c r="K275" s="466"/>
      <c r="L275" s="466"/>
      <c r="M275" s="467"/>
    </row>
    <row r="276" spans="1:13" ht="18">
      <c r="A276" s="212"/>
      <c r="B276" s="57"/>
      <c r="C276" s="16"/>
      <c r="E276" s="39"/>
      <c r="F276" s="16"/>
      <c r="H276" s="309"/>
      <c r="I276" s="464"/>
      <c r="J276" s="465"/>
      <c r="K276" s="466"/>
      <c r="L276" s="466"/>
      <c r="M276" s="467"/>
    </row>
    <row r="277" spans="1:14" ht="18">
      <c r="A277" s="880" t="s">
        <v>466</v>
      </c>
      <c r="B277" s="788" t="s">
        <v>0</v>
      </c>
      <c r="C277" s="788"/>
      <c r="D277" s="11" t="s">
        <v>258</v>
      </c>
      <c r="E277" s="22" t="s">
        <v>2</v>
      </c>
      <c r="F277" s="16">
        <v>511112</v>
      </c>
      <c r="H277" s="471" t="s">
        <v>2</v>
      </c>
      <c r="I277" s="381" t="s">
        <v>3</v>
      </c>
      <c r="J277" s="474" t="s">
        <v>4</v>
      </c>
      <c r="K277" s="475" t="s">
        <v>5</v>
      </c>
      <c r="L277" s="475" t="s">
        <v>6</v>
      </c>
      <c r="M277" s="475" t="s">
        <v>7</v>
      </c>
      <c r="N277" s="475" t="s">
        <v>8</v>
      </c>
    </row>
    <row r="278" spans="1:14" ht="36">
      <c r="A278" s="880"/>
      <c r="B278" s="785" t="s">
        <v>14</v>
      </c>
      <c r="C278" s="785"/>
      <c r="D278" s="213" t="s">
        <v>111</v>
      </c>
      <c r="E278" s="341" t="s">
        <v>542</v>
      </c>
      <c r="F278" s="16"/>
      <c r="H278" s="387" t="s">
        <v>1164</v>
      </c>
      <c r="I278" s="595" t="s">
        <v>713</v>
      </c>
      <c r="J278" s="596" t="s">
        <v>302</v>
      </c>
      <c r="K278" s="479" t="s">
        <v>1163</v>
      </c>
      <c r="L278" s="480" t="s">
        <v>302</v>
      </c>
      <c r="M278" s="480" t="s">
        <v>1165</v>
      </c>
      <c r="N278" s="755" t="s">
        <v>1467</v>
      </c>
    </row>
    <row r="279" spans="1:14" ht="18" customHeight="1">
      <c r="A279" s="211" t="s">
        <v>1209</v>
      </c>
      <c r="B279" s="205" t="s">
        <v>679</v>
      </c>
      <c r="C279" s="205">
        <v>312</v>
      </c>
      <c r="D279" s="597" t="s">
        <v>1536</v>
      </c>
      <c r="E279" s="341"/>
      <c r="F279" s="16"/>
      <c r="H279" s="387"/>
      <c r="I279" s="595"/>
      <c r="J279" s="596"/>
      <c r="K279" s="598">
        <v>124295</v>
      </c>
      <c r="L279" s="598">
        <v>124295</v>
      </c>
      <c r="M279" s="598">
        <v>124295</v>
      </c>
      <c r="N279" s="756">
        <f aca="true" t="shared" si="18" ref="N279:N289">M279/L279</f>
        <v>1</v>
      </c>
    </row>
    <row r="280" spans="1:14" ht="26.25">
      <c r="A280" s="211" t="s">
        <v>1210</v>
      </c>
      <c r="B280" s="205" t="s">
        <v>254</v>
      </c>
      <c r="C280" s="205">
        <v>336</v>
      </c>
      <c r="D280" s="783" t="s">
        <v>1535</v>
      </c>
      <c r="E280" s="341"/>
      <c r="F280" s="16"/>
      <c r="H280" s="387"/>
      <c r="I280" s="595"/>
      <c r="J280" s="596"/>
      <c r="K280" s="598">
        <v>670000</v>
      </c>
      <c r="L280" s="598">
        <v>670000</v>
      </c>
      <c r="M280" s="598">
        <v>670000</v>
      </c>
      <c r="N280" s="756">
        <f t="shared" si="18"/>
        <v>1</v>
      </c>
    </row>
    <row r="281" spans="1:14" ht="18">
      <c r="A281" s="211" t="s">
        <v>1212</v>
      </c>
      <c r="B281" s="205" t="s">
        <v>254</v>
      </c>
      <c r="C281" s="205">
        <v>337</v>
      </c>
      <c r="D281" s="597" t="s">
        <v>1534</v>
      </c>
      <c r="E281" s="341"/>
      <c r="F281" s="16"/>
      <c r="H281" s="387"/>
      <c r="I281" s="595"/>
      <c r="J281" s="596"/>
      <c r="K281" s="598">
        <v>705880</v>
      </c>
      <c r="L281" s="598">
        <v>705880</v>
      </c>
      <c r="M281" s="598">
        <v>705880</v>
      </c>
      <c r="N281" s="756">
        <f t="shared" si="18"/>
        <v>1</v>
      </c>
    </row>
    <row r="282" spans="1:14" ht="18">
      <c r="A282" s="211" t="s">
        <v>1213</v>
      </c>
      <c r="B282" s="205" t="s">
        <v>254</v>
      </c>
      <c r="C282" s="205">
        <v>342</v>
      </c>
      <c r="D282" s="597" t="s">
        <v>1505</v>
      </c>
      <c r="E282" s="341"/>
      <c r="F282" s="16"/>
      <c r="H282" s="387"/>
      <c r="I282" s="595"/>
      <c r="J282" s="596"/>
      <c r="K282" s="598">
        <v>1890</v>
      </c>
      <c r="L282" s="598">
        <v>1890</v>
      </c>
      <c r="M282" s="598">
        <v>1890</v>
      </c>
      <c r="N282" s="756">
        <f t="shared" si="18"/>
        <v>1</v>
      </c>
    </row>
    <row r="283" spans="1:14" ht="18">
      <c r="A283" s="211" t="s">
        <v>1214</v>
      </c>
      <c r="B283" s="205" t="s">
        <v>254</v>
      </c>
      <c r="C283" s="205">
        <v>351</v>
      </c>
      <c r="D283" s="25" t="s">
        <v>18</v>
      </c>
      <c r="E283" s="341"/>
      <c r="F283" s="16"/>
      <c r="H283" s="387"/>
      <c r="I283" s="595"/>
      <c r="J283" s="596"/>
      <c r="K283" s="598">
        <v>79418</v>
      </c>
      <c r="L283" s="598">
        <v>79418</v>
      </c>
      <c r="M283" s="598">
        <v>79418</v>
      </c>
      <c r="N283" s="756">
        <f t="shared" si="18"/>
        <v>1</v>
      </c>
    </row>
    <row r="284" spans="1:14" ht="18">
      <c r="A284" s="211" t="s">
        <v>1216</v>
      </c>
      <c r="B284" s="205" t="s">
        <v>254</v>
      </c>
      <c r="C284" s="205">
        <v>355</v>
      </c>
      <c r="D284" s="597" t="s">
        <v>1533</v>
      </c>
      <c r="E284" s="341"/>
      <c r="F284" s="16"/>
      <c r="H284" s="387"/>
      <c r="I284" s="595"/>
      <c r="J284" s="596"/>
      <c r="K284" s="598">
        <v>80000</v>
      </c>
      <c r="L284" s="598">
        <v>80000</v>
      </c>
      <c r="M284" s="598">
        <v>80000</v>
      </c>
      <c r="N284" s="756">
        <f t="shared" si="18"/>
        <v>1</v>
      </c>
    </row>
    <row r="285" spans="1:14" ht="18">
      <c r="A285" s="211" t="s">
        <v>1218</v>
      </c>
      <c r="B285" s="205" t="s">
        <v>254</v>
      </c>
      <c r="C285" s="599">
        <v>3</v>
      </c>
      <c r="D285" s="600" t="s">
        <v>20</v>
      </c>
      <c r="E285" s="601"/>
      <c r="F285" s="93"/>
      <c r="G285" s="94"/>
      <c r="H285" s="353"/>
      <c r="I285" s="602"/>
      <c r="J285" s="603"/>
      <c r="K285" s="604">
        <f>SUM(K279:K284)</f>
        <v>1661483</v>
      </c>
      <c r="L285" s="604">
        <f>SUM(L279:L284)</f>
        <v>1661483</v>
      </c>
      <c r="M285" s="604">
        <f>SUM(M279:M284)</f>
        <v>1661483</v>
      </c>
      <c r="N285" s="756">
        <f t="shared" si="18"/>
        <v>1</v>
      </c>
    </row>
    <row r="286" spans="1:14" ht="18">
      <c r="A286" s="211" t="s">
        <v>1220</v>
      </c>
      <c r="B286" s="21" t="s">
        <v>254</v>
      </c>
      <c r="C286" s="21">
        <v>562</v>
      </c>
      <c r="D286" s="100" t="s">
        <v>1532</v>
      </c>
      <c r="E286" s="605"/>
      <c r="F286" s="21"/>
      <c r="G286" s="100"/>
      <c r="H286" s="317"/>
      <c r="I286" s="539"/>
      <c r="J286" s="485"/>
      <c r="K286" s="486">
        <v>370000</v>
      </c>
      <c r="L286" s="486">
        <v>370000</v>
      </c>
      <c r="M286" s="487">
        <v>370000</v>
      </c>
      <c r="N286" s="756">
        <f t="shared" si="18"/>
        <v>1</v>
      </c>
    </row>
    <row r="287" spans="1:14" ht="18">
      <c r="A287" s="211" t="s">
        <v>1222</v>
      </c>
      <c r="B287" s="21" t="s">
        <v>254</v>
      </c>
      <c r="C287" s="21">
        <v>567</v>
      </c>
      <c r="D287" s="100" t="s">
        <v>527</v>
      </c>
      <c r="E287" s="605"/>
      <c r="F287" s="21"/>
      <c r="G287" s="100"/>
      <c r="H287" s="317"/>
      <c r="I287" s="539"/>
      <c r="J287" s="485"/>
      <c r="K287" s="486">
        <v>99900</v>
      </c>
      <c r="L287" s="486">
        <v>99900</v>
      </c>
      <c r="M287" s="487">
        <v>99900</v>
      </c>
      <c r="N287" s="756">
        <f t="shared" si="18"/>
        <v>1</v>
      </c>
    </row>
    <row r="288" spans="1:14" ht="18">
      <c r="A288" s="211" t="s">
        <v>1224</v>
      </c>
      <c r="B288" s="97" t="s">
        <v>254</v>
      </c>
      <c r="C288" s="97">
        <v>6</v>
      </c>
      <c r="D288" s="166" t="s">
        <v>506</v>
      </c>
      <c r="E288" s="605"/>
      <c r="F288" s="21"/>
      <c r="G288" s="100"/>
      <c r="H288" s="402"/>
      <c r="I288" s="549"/>
      <c r="J288" s="494"/>
      <c r="K288" s="490">
        <f>SUM(K286:K287)</f>
        <v>469900</v>
      </c>
      <c r="L288" s="490">
        <f>SUM(L286:L287)</f>
        <v>469900</v>
      </c>
      <c r="M288" s="491">
        <f>SUM(M286:M287)</f>
        <v>469900</v>
      </c>
      <c r="N288" s="756">
        <f t="shared" si="18"/>
        <v>1</v>
      </c>
    </row>
    <row r="289" spans="1:14" ht="18">
      <c r="A289" s="211" t="s">
        <v>1226</v>
      </c>
      <c r="B289" s="939" t="s">
        <v>1181</v>
      </c>
      <c r="C289" s="940"/>
      <c r="D289" s="941"/>
      <c r="E289" s="401"/>
      <c r="F289" s="97"/>
      <c r="G289" s="166"/>
      <c r="H289" s="402"/>
      <c r="I289" s="549"/>
      <c r="J289" s="494"/>
      <c r="K289" s="492">
        <f>K285+K288</f>
        <v>2131383</v>
      </c>
      <c r="L289" s="492">
        <f>L285+L288</f>
        <v>2131383</v>
      </c>
      <c r="M289" s="606">
        <f>M285+M288</f>
        <v>2131383</v>
      </c>
      <c r="N289" s="756">
        <f t="shared" si="18"/>
        <v>1</v>
      </c>
    </row>
    <row r="290" spans="1:13" ht="18">
      <c r="A290" s="212"/>
      <c r="B290" s="57"/>
      <c r="C290" s="16"/>
      <c r="E290" s="39"/>
      <c r="F290" s="16"/>
      <c r="H290" s="309"/>
      <c r="I290" s="464"/>
      <c r="J290" s="465"/>
      <c r="K290" s="466"/>
      <c r="L290" s="466"/>
      <c r="M290" s="467"/>
    </row>
    <row r="291" spans="1:13" ht="18">
      <c r="A291" s="212"/>
      <c r="B291" s="57"/>
      <c r="C291" s="16"/>
      <c r="E291" s="39"/>
      <c r="F291" s="16"/>
      <c r="H291" s="309"/>
      <c r="I291" s="464"/>
      <c r="J291" s="465"/>
      <c r="K291" s="466"/>
      <c r="L291" s="466"/>
      <c r="M291" s="467"/>
    </row>
    <row r="292" spans="1:13" ht="18">
      <c r="A292" s="212"/>
      <c r="B292" s="57"/>
      <c r="C292" s="16"/>
      <c r="D292" s="17" t="s">
        <v>42</v>
      </c>
      <c r="E292" s="19"/>
      <c r="F292" s="16"/>
      <c r="H292" s="310"/>
      <c r="I292" s="464"/>
      <c r="J292" s="465"/>
      <c r="K292" s="466"/>
      <c r="L292" s="466"/>
      <c r="M292" s="467"/>
    </row>
    <row r="293" spans="1:13" ht="18">
      <c r="A293" s="212"/>
      <c r="B293" s="57"/>
      <c r="C293" s="16"/>
      <c r="D293" s="17" t="s">
        <v>43</v>
      </c>
      <c r="E293" s="19"/>
      <c r="F293" s="16"/>
      <c r="H293" s="310"/>
      <c r="I293" s="464"/>
      <c r="J293" s="465"/>
      <c r="K293" s="466"/>
      <c r="L293" s="466"/>
      <c r="M293" s="467"/>
    </row>
    <row r="294" spans="1:13" ht="18">
      <c r="A294" s="212"/>
      <c r="B294" s="57"/>
      <c r="C294" s="16"/>
      <c r="D294" s="17"/>
      <c r="E294" s="20"/>
      <c r="F294" s="16"/>
      <c r="H294" s="312"/>
      <c r="I294" s="464"/>
      <c r="J294" s="465"/>
      <c r="K294" s="466"/>
      <c r="L294" s="466"/>
      <c r="M294" s="467"/>
    </row>
    <row r="295" spans="1:14" ht="18">
      <c r="A295" s="850" t="s">
        <v>466</v>
      </c>
      <c r="B295" s="852" t="s">
        <v>0</v>
      </c>
      <c r="C295" s="853"/>
      <c r="D295" s="11" t="s">
        <v>258</v>
      </c>
      <c r="E295" s="22" t="s">
        <v>2</v>
      </c>
      <c r="F295" s="16">
        <v>511112</v>
      </c>
      <c r="H295" s="471" t="s">
        <v>2</v>
      </c>
      <c r="I295" s="381" t="s">
        <v>3</v>
      </c>
      <c r="J295" s="474" t="s">
        <v>4</v>
      </c>
      <c r="K295" s="475" t="s">
        <v>5</v>
      </c>
      <c r="L295" s="475" t="s">
        <v>6</v>
      </c>
      <c r="M295" s="475" t="s">
        <v>7</v>
      </c>
      <c r="N295" s="475" t="s">
        <v>8</v>
      </c>
    </row>
    <row r="296" spans="1:14" ht="36">
      <c r="A296" s="851"/>
      <c r="B296" s="852" t="s">
        <v>14</v>
      </c>
      <c r="C296" s="853"/>
      <c r="D296" s="11" t="s">
        <v>111</v>
      </c>
      <c r="E296" s="22" t="s">
        <v>542</v>
      </c>
      <c r="F296" s="16"/>
      <c r="H296" s="283" t="s">
        <v>1164</v>
      </c>
      <c r="I296" s="477" t="s">
        <v>713</v>
      </c>
      <c r="J296" s="478" t="s">
        <v>302</v>
      </c>
      <c r="K296" s="479" t="s">
        <v>1163</v>
      </c>
      <c r="L296" s="480" t="s">
        <v>302</v>
      </c>
      <c r="M296" s="480" t="s">
        <v>1165</v>
      </c>
      <c r="N296" s="755" t="s">
        <v>1467</v>
      </c>
    </row>
    <row r="297" spans="1:14" ht="18">
      <c r="A297" s="211" t="s">
        <v>1209</v>
      </c>
      <c r="B297" s="59" t="s">
        <v>254</v>
      </c>
      <c r="C297" s="21">
        <v>331</v>
      </c>
      <c r="D297" s="25" t="s">
        <v>480</v>
      </c>
      <c r="E297" s="7">
        <v>1150000</v>
      </c>
      <c r="F297" s="16">
        <v>55215</v>
      </c>
      <c r="H297" s="327">
        <v>1550000</v>
      </c>
      <c r="I297" s="607"/>
      <c r="J297" s="495">
        <f>SUM(H297:I297)</f>
        <v>1550000</v>
      </c>
      <c r="K297" s="486">
        <f>L297-J297</f>
        <v>109374</v>
      </c>
      <c r="L297" s="486">
        <v>1659374</v>
      </c>
      <c r="M297" s="487">
        <v>1659374</v>
      </c>
      <c r="N297" s="756">
        <f aca="true" t="shared" si="19" ref="N297:N304">M297/L297</f>
        <v>1</v>
      </c>
    </row>
    <row r="298" spans="1:14" ht="18">
      <c r="A298" s="211" t="s">
        <v>1210</v>
      </c>
      <c r="B298" s="59" t="s">
        <v>254</v>
      </c>
      <c r="C298" s="21">
        <v>334</v>
      </c>
      <c r="D298" s="25" t="s">
        <v>645</v>
      </c>
      <c r="E298" s="7"/>
      <c r="F298" s="16"/>
      <c r="H298" s="327">
        <v>230000</v>
      </c>
      <c r="I298" s="607"/>
      <c r="J298" s="495">
        <f aca="true" t="shared" si="20" ref="J298:J304">SUM(H298:I298)</f>
        <v>230000</v>
      </c>
      <c r="K298" s="486">
        <v>-35000</v>
      </c>
      <c r="L298" s="486">
        <f>SUM(J298:K298)</f>
        <v>195000</v>
      </c>
      <c r="M298" s="487"/>
      <c r="N298" s="756">
        <f t="shared" si="19"/>
        <v>0</v>
      </c>
    </row>
    <row r="299" spans="1:14" ht="18">
      <c r="A299" s="211" t="s">
        <v>1212</v>
      </c>
      <c r="B299" s="59" t="s">
        <v>254</v>
      </c>
      <c r="C299" s="27">
        <v>33</v>
      </c>
      <c r="D299" s="24" t="s">
        <v>648</v>
      </c>
      <c r="E299" s="37">
        <f>SUM(E297:E297)</f>
        <v>1150000</v>
      </c>
      <c r="F299" s="16">
        <v>56213</v>
      </c>
      <c r="H299" s="292">
        <f>SUM(H297:H298)</f>
        <v>1780000</v>
      </c>
      <c r="I299" s="548"/>
      <c r="J299" s="489">
        <f t="shared" si="20"/>
        <v>1780000</v>
      </c>
      <c r="K299" s="490">
        <f>L299-J299</f>
        <v>74374</v>
      </c>
      <c r="L299" s="490">
        <f>SUM(L297:L298)</f>
        <v>1854374</v>
      </c>
      <c r="M299" s="491">
        <f>SUM(M297:M298)</f>
        <v>1659374</v>
      </c>
      <c r="N299" s="756">
        <f t="shared" si="19"/>
        <v>0.8948432193290027</v>
      </c>
    </row>
    <row r="300" spans="1:14" ht="18">
      <c r="A300" s="211" t="s">
        <v>1213</v>
      </c>
      <c r="B300" s="59" t="s">
        <v>254</v>
      </c>
      <c r="C300" s="21">
        <v>351</v>
      </c>
      <c r="D300" s="25" t="s">
        <v>18</v>
      </c>
      <c r="E300" s="7">
        <f>SUM(E297:E297)*0.27</f>
        <v>310500</v>
      </c>
      <c r="F300" s="16">
        <v>561111</v>
      </c>
      <c r="H300" s="313">
        <v>480600</v>
      </c>
      <c r="I300" s="539"/>
      <c r="J300" s="495">
        <f t="shared" si="20"/>
        <v>480600</v>
      </c>
      <c r="K300" s="486">
        <f>L300-J300</f>
        <v>84834</v>
      </c>
      <c r="L300" s="486">
        <v>565434</v>
      </c>
      <c r="M300" s="487">
        <v>423279</v>
      </c>
      <c r="N300" s="756">
        <f t="shared" si="19"/>
        <v>0.7485913475312769</v>
      </c>
    </row>
    <row r="301" spans="1:14" ht="18">
      <c r="A301" s="211" t="s">
        <v>1214</v>
      </c>
      <c r="B301" s="59" t="s">
        <v>254</v>
      </c>
      <c r="C301" s="21">
        <v>355</v>
      </c>
      <c r="D301" s="25" t="s">
        <v>1182</v>
      </c>
      <c r="E301" s="7"/>
      <c r="F301" s="16"/>
      <c r="H301" s="313"/>
      <c r="I301" s="539"/>
      <c r="J301" s="495"/>
      <c r="K301" s="486">
        <v>524</v>
      </c>
      <c r="L301" s="486">
        <v>524</v>
      </c>
      <c r="M301" s="487">
        <v>524</v>
      </c>
      <c r="N301" s="756">
        <f t="shared" si="19"/>
        <v>1</v>
      </c>
    </row>
    <row r="302" spans="1:14" ht="18">
      <c r="A302" s="211" t="s">
        <v>1216</v>
      </c>
      <c r="B302" s="59" t="s">
        <v>254</v>
      </c>
      <c r="C302" s="27">
        <v>35</v>
      </c>
      <c r="D302" s="24" t="s">
        <v>649</v>
      </c>
      <c r="E302" s="37">
        <f>SUM(E300)</f>
        <v>310500</v>
      </c>
      <c r="F302" s="16"/>
      <c r="H302" s="292">
        <f>SUM(H300)</f>
        <v>480600</v>
      </c>
      <c r="I302" s="548"/>
      <c r="J302" s="489">
        <f t="shared" si="20"/>
        <v>480600</v>
      </c>
      <c r="K302" s="490">
        <f>SUM(K300:K301)</f>
        <v>85358</v>
      </c>
      <c r="L302" s="490">
        <f>SUM(L300:L301)</f>
        <v>565958</v>
      </c>
      <c r="M302" s="491">
        <f>SUM(M300:M301)</f>
        <v>423803</v>
      </c>
      <c r="N302" s="756">
        <f t="shared" si="19"/>
        <v>0.748824117690712</v>
      </c>
    </row>
    <row r="303" spans="1:14" ht="18">
      <c r="A303" s="211" t="s">
        <v>1218</v>
      </c>
      <c r="B303" s="59" t="s">
        <v>254</v>
      </c>
      <c r="C303" s="27">
        <v>3</v>
      </c>
      <c r="D303" s="24" t="s">
        <v>650</v>
      </c>
      <c r="E303" s="37">
        <f>SUM(E302,E299)</f>
        <v>1460500</v>
      </c>
      <c r="F303" s="16"/>
      <c r="H303" s="292">
        <f>SUM(H302,H299)</f>
        <v>2260600</v>
      </c>
      <c r="I303" s="548"/>
      <c r="J303" s="489">
        <f t="shared" si="20"/>
        <v>2260600</v>
      </c>
      <c r="K303" s="490">
        <f>L303-J303</f>
        <v>159732</v>
      </c>
      <c r="L303" s="323">
        <f>SUM(L302,L299)</f>
        <v>2420332</v>
      </c>
      <c r="M303" s="503">
        <f>SUM(M302,M299)</f>
        <v>2083177</v>
      </c>
      <c r="N303" s="756">
        <f t="shared" si="19"/>
        <v>0.8606988628006406</v>
      </c>
    </row>
    <row r="304" spans="1:14" ht="12.75">
      <c r="A304" s="850">
        <v>8</v>
      </c>
      <c r="B304" s="860" t="s">
        <v>651</v>
      </c>
      <c r="C304" s="861"/>
      <c r="D304" s="862"/>
      <c r="E304" s="942">
        <f>SUM(E303)</f>
        <v>1460500</v>
      </c>
      <c r="F304" s="16"/>
      <c r="H304" s="933">
        <f>SUM(H303)</f>
        <v>2260600</v>
      </c>
      <c r="I304" s="935"/>
      <c r="J304" s="937">
        <f t="shared" si="20"/>
        <v>2260600</v>
      </c>
      <c r="K304" s="848">
        <f>K303</f>
        <v>159732</v>
      </c>
      <c r="L304" s="933">
        <f>SUM(J304:K304)</f>
        <v>2420332</v>
      </c>
      <c r="M304" s="944">
        <f>SUM(M303)</f>
        <v>2083177</v>
      </c>
      <c r="N304" s="845">
        <f t="shared" si="19"/>
        <v>0.8606988628006406</v>
      </c>
    </row>
    <row r="305" spans="1:14" ht="12.75">
      <c r="A305" s="851"/>
      <c r="B305" s="863"/>
      <c r="C305" s="864"/>
      <c r="D305" s="865"/>
      <c r="E305" s="943"/>
      <c r="F305" s="16"/>
      <c r="H305" s="934"/>
      <c r="I305" s="936"/>
      <c r="J305" s="938"/>
      <c r="K305" s="849"/>
      <c r="L305" s="934"/>
      <c r="M305" s="945"/>
      <c r="N305" s="845"/>
    </row>
    <row r="306" spans="1:13" ht="18">
      <c r="A306" s="212"/>
      <c r="B306" s="57"/>
      <c r="C306" s="16"/>
      <c r="E306" s="39"/>
      <c r="F306" s="16"/>
      <c r="H306" s="309"/>
      <c r="I306" s="464"/>
      <c r="J306" s="465"/>
      <c r="K306" s="466"/>
      <c r="L306" s="466"/>
      <c r="M306" s="467"/>
    </row>
    <row r="307" spans="1:13" ht="18">
      <c r="A307" s="212"/>
      <c r="B307" s="57"/>
      <c r="C307" s="16"/>
      <c r="E307" s="39"/>
      <c r="F307" s="16"/>
      <c r="H307" s="309"/>
      <c r="I307" s="464"/>
      <c r="J307" s="465"/>
      <c r="K307" s="466"/>
      <c r="L307" s="466"/>
      <c r="M307" s="467"/>
    </row>
    <row r="308" spans="1:13" ht="18">
      <c r="A308" s="212"/>
      <c r="B308" s="57"/>
      <c r="C308" s="16"/>
      <c r="E308" s="39"/>
      <c r="F308" s="16"/>
      <c r="H308" s="309"/>
      <c r="I308" s="464"/>
      <c r="J308" s="465"/>
      <c r="K308" s="466"/>
      <c r="L308" s="466"/>
      <c r="M308" s="467"/>
    </row>
    <row r="309" spans="1:13" ht="18">
      <c r="A309" s="212"/>
      <c r="B309" s="57"/>
      <c r="C309" s="16"/>
      <c r="D309" s="17" t="s">
        <v>35</v>
      </c>
      <c r="E309" s="18"/>
      <c r="F309" s="16"/>
      <c r="H309" s="312"/>
      <c r="I309" s="464"/>
      <c r="J309" s="465"/>
      <c r="K309" s="466"/>
      <c r="L309" s="466"/>
      <c r="M309" s="467"/>
    </row>
    <row r="310" spans="1:13" ht="18">
      <c r="A310" s="212"/>
      <c r="B310" s="57"/>
      <c r="C310" s="16"/>
      <c r="D310" s="17" t="s">
        <v>652</v>
      </c>
      <c r="E310" s="19"/>
      <c r="F310" s="16" t="s">
        <v>638</v>
      </c>
      <c r="H310" s="310"/>
      <c r="I310" s="464"/>
      <c r="J310" s="465"/>
      <c r="K310" s="466"/>
      <c r="L310" s="466"/>
      <c r="M310" s="467"/>
    </row>
    <row r="311" spans="1:13" ht="18">
      <c r="A311" s="212"/>
      <c r="B311" s="57"/>
      <c r="C311" s="16"/>
      <c r="D311" s="14"/>
      <c r="E311" s="20"/>
      <c r="F311" s="16"/>
      <c r="G311" s="16"/>
      <c r="H311" s="312"/>
      <c r="I311" s="464"/>
      <c r="J311" s="465"/>
      <c r="K311" s="466"/>
      <c r="L311" s="466"/>
      <c r="M311" s="467"/>
    </row>
    <row r="312" spans="1:14" ht="18">
      <c r="A312" s="850" t="s">
        <v>466</v>
      </c>
      <c r="B312" s="788" t="s">
        <v>0</v>
      </c>
      <c r="C312" s="788"/>
      <c r="D312" s="11" t="s">
        <v>258</v>
      </c>
      <c r="E312" s="22" t="s">
        <v>2</v>
      </c>
      <c r="F312" s="16">
        <v>511112</v>
      </c>
      <c r="H312" s="471" t="s">
        <v>2</v>
      </c>
      <c r="I312" s="381" t="s">
        <v>3</v>
      </c>
      <c r="J312" s="474" t="s">
        <v>4</v>
      </c>
      <c r="K312" s="475" t="s">
        <v>5</v>
      </c>
      <c r="L312" s="475" t="s">
        <v>6</v>
      </c>
      <c r="M312" s="475" t="s">
        <v>7</v>
      </c>
      <c r="N312" s="475" t="s">
        <v>8</v>
      </c>
    </row>
    <row r="313" spans="1:14" ht="36">
      <c r="A313" s="851"/>
      <c r="B313" s="788" t="s">
        <v>14</v>
      </c>
      <c r="C313" s="788"/>
      <c r="D313" s="11" t="s">
        <v>111</v>
      </c>
      <c r="E313" s="22" t="s">
        <v>542</v>
      </c>
      <c r="F313" s="16"/>
      <c r="H313" s="283" t="s">
        <v>1164</v>
      </c>
      <c r="I313" s="477" t="s">
        <v>713</v>
      </c>
      <c r="J313" s="478" t="s">
        <v>302</v>
      </c>
      <c r="K313" s="479" t="s">
        <v>1163</v>
      </c>
      <c r="L313" s="480" t="s">
        <v>302</v>
      </c>
      <c r="M313" s="480" t="s">
        <v>1165</v>
      </c>
      <c r="N313" s="755" t="s">
        <v>1467</v>
      </c>
    </row>
    <row r="314" spans="1:14" ht="18">
      <c r="A314" s="211" t="s">
        <v>1209</v>
      </c>
      <c r="B314" s="58" t="s">
        <v>254</v>
      </c>
      <c r="C314" s="21">
        <v>1101</v>
      </c>
      <c r="D314" s="30" t="s">
        <v>549</v>
      </c>
      <c r="E314" s="328">
        <v>618000</v>
      </c>
      <c r="F314" s="16"/>
      <c r="H314" s="329">
        <v>2535400</v>
      </c>
      <c r="I314" s="539"/>
      <c r="J314" s="495">
        <f>SUM(H314:I314)</f>
        <v>2535400</v>
      </c>
      <c r="K314" s="486">
        <f>L314-J314</f>
        <v>-60300</v>
      </c>
      <c r="L314" s="486">
        <v>2475100</v>
      </c>
      <c r="M314" s="487">
        <v>2399557</v>
      </c>
      <c r="N314" s="756">
        <f aca="true" t="shared" si="21" ref="N314:N339">M314/L314</f>
        <v>0.9694788089370127</v>
      </c>
    </row>
    <row r="315" spans="1:14" ht="18">
      <c r="A315" s="211" t="s">
        <v>1210</v>
      </c>
      <c r="B315" s="58" t="s">
        <v>254</v>
      </c>
      <c r="C315" s="21">
        <v>1107</v>
      </c>
      <c r="D315" s="30" t="s">
        <v>1506</v>
      </c>
      <c r="E315" s="328">
        <v>30000</v>
      </c>
      <c r="F315" s="16"/>
      <c r="H315" s="329">
        <v>100000</v>
      </c>
      <c r="I315" s="539"/>
      <c r="J315" s="495">
        <f aca="true" t="shared" si="22" ref="J315:J339">SUM(H315:I315)</f>
        <v>100000</v>
      </c>
      <c r="K315" s="486">
        <f aca="true" t="shared" si="23" ref="K315:K335">L315-J315</f>
        <v>0</v>
      </c>
      <c r="L315" s="486">
        <v>100000</v>
      </c>
      <c r="M315" s="487">
        <v>100000</v>
      </c>
      <c r="N315" s="756">
        <f t="shared" si="21"/>
        <v>1</v>
      </c>
    </row>
    <row r="316" spans="1:14" ht="18">
      <c r="A316" s="211" t="s">
        <v>1212</v>
      </c>
      <c r="B316" s="58" t="s">
        <v>254</v>
      </c>
      <c r="C316" s="21">
        <v>1103</v>
      </c>
      <c r="D316" s="30" t="s">
        <v>653</v>
      </c>
      <c r="E316" s="328">
        <v>6000</v>
      </c>
      <c r="F316" s="16"/>
      <c r="H316" s="329">
        <v>250000</v>
      </c>
      <c r="I316" s="539"/>
      <c r="J316" s="495">
        <f t="shared" si="22"/>
        <v>250000</v>
      </c>
      <c r="K316" s="486">
        <f t="shared" si="23"/>
        <v>0</v>
      </c>
      <c r="L316" s="486">
        <v>250000</v>
      </c>
      <c r="M316" s="487">
        <v>250000</v>
      </c>
      <c r="N316" s="756">
        <f t="shared" si="21"/>
        <v>1</v>
      </c>
    </row>
    <row r="317" spans="1:14" ht="18">
      <c r="A317" s="211" t="s">
        <v>1213</v>
      </c>
      <c r="B317" s="58" t="s">
        <v>254</v>
      </c>
      <c r="C317" s="21">
        <v>111</v>
      </c>
      <c r="D317" s="30" t="s">
        <v>825</v>
      </c>
      <c r="E317" s="328"/>
      <c r="F317" s="16"/>
      <c r="H317" s="329">
        <v>12000</v>
      </c>
      <c r="I317" s="539"/>
      <c r="J317" s="495">
        <f t="shared" si="22"/>
        <v>12000</v>
      </c>
      <c r="K317" s="486">
        <f t="shared" si="23"/>
        <v>0</v>
      </c>
      <c r="L317" s="486">
        <v>12000</v>
      </c>
      <c r="M317" s="487"/>
      <c r="N317" s="756">
        <f t="shared" si="21"/>
        <v>0</v>
      </c>
    </row>
    <row r="318" spans="1:14" ht="18">
      <c r="A318" s="211" t="s">
        <v>1214</v>
      </c>
      <c r="B318" s="58" t="s">
        <v>679</v>
      </c>
      <c r="C318" s="21">
        <v>113</v>
      </c>
      <c r="D318" s="30" t="s">
        <v>1531</v>
      </c>
      <c r="E318" s="328"/>
      <c r="F318" s="16"/>
      <c r="H318" s="329"/>
      <c r="I318" s="539"/>
      <c r="J318" s="495"/>
      <c r="K318" s="486">
        <v>102700</v>
      </c>
      <c r="L318" s="486">
        <v>102700</v>
      </c>
      <c r="M318" s="487">
        <v>102700</v>
      </c>
      <c r="N318" s="756">
        <f t="shared" si="21"/>
        <v>1</v>
      </c>
    </row>
    <row r="319" spans="1:14" ht="18">
      <c r="A319" s="211" t="s">
        <v>1216</v>
      </c>
      <c r="B319" s="58" t="s">
        <v>254</v>
      </c>
      <c r="C319" s="27">
        <v>11</v>
      </c>
      <c r="D319" s="33" t="s">
        <v>513</v>
      </c>
      <c r="E319" s="31">
        <f>SUM(E314:E316)</f>
        <v>654000</v>
      </c>
      <c r="F319" s="16"/>
      <c r="H319" s="330">
        <f>SUM(H314:H317)</f>
        <v>2897400</v>
      </c>
      <c r="I319" s="548"/>
      <c r="J319" s="489">
        <f t="shared" si="22"/>
        <v>2897400</v>
      </c>
      <c r="K319" s="490">
        <f t="shared" si="23"/>
        <v>42400</v>
      </c>
      <c r="L319" s="490">
        <f>SUM(L314:L318)</f>
        <v>2939800</v>
      </c>
      <c r="M319" s="491">
        <f>SUM(M314:M318)</f>
        <v>2852257</v>
      </c>
      <c r="N319" s="756">
        <f t="shared" si="21"/>
        <v>0.9702214436356215</v>
      </c>
    </row>
    <row r="320" spans="1:14" ht="18">
      <c r="A320" s="211" t="s">
        <v>1218</v>
      </c>
      <c r="B320" s="58" t="s">
        <v>1183</v>
      </c>
      <c r="C320" s="27">
        <v>12</v>
      </c>
      <c r="D320" s="33" t="s">
        <v>1184</v>
      </c>
      <c r="E320" s="31"/>
      <c r="F320" s="16"/>
      <c r="H320" s="330"/>
      <c r="I320" s="548"/>
      <c r="J320" s="489">
        <f t="shared" si="22"/>
        <v>0</v>
      </c>
      <c r="K320" s="608">
        <f t="shared" si="23"/>
        <v>0</v>
      </c>
      <c r="L320" s="608"/>
      <c r="M320" s="609"/>
      <c r="N320" s="756"/>
    </row>
    <row r="321" spans="1:14" ht="18">
      <c r="A321" s="211" t="s">
        <v>1220</v>
      </c>
      <c r="B321" s="58" t="s">
        <v>254</v>
      </c>
      <c r="C321" s="21">
        <v>2</v>
      </c>
      <c r="D321" s="30" t="s">
        <v>655</v>
      </c>
      <c r="E321" s="328">
        <f>SUM(E314*0.27)</f>
        <v>166860</v>
      </c>
      <c r="F321" s="16"/>
      <c r="H321" s="329">
        <v>543153</v>
      </c>
      <c r="I321" s="539"/>
      <c r="J321" s="495">
        <f t="shared" si="22"/>
        <v>543153</v>
      </c>
      <c r="K321" s="858">
        <f>L321-J321-J322-J323</f>
        <v>0</v>
      </c>
      <c r="L321" s="858">
        <v>577653</v>
      </c>
      <c r="M321" s="496">
        <v>512983</v>
      </c>
      <c r="N321" s="756">
        <f t="shared" si="21"/>
        <v>0.8880469762989199</v>
      </c>
    </row>
    <row r="322" spans="1:14" ht="18">
      <c r="A322" s="211" t="s">
        <v>1222</v>
      </c>
      <c r="B322" s="58" t="s">
        <v>254</v>
      </c>
      <c r="C322" s="21">
        <v>2</v>
      </c>
      <c r="D322" s="30" t="s">
        <v>36</v>
      </c>
      <c r="E322" s="328">
        <f>SUM(E315*1.19*0.14)</f>
        <v>4998.000000000001</v>
      </c>
      <c r="F322" s="16"/>
      <c r="H322" s="329">
        <f>H315*0.15</f>
        <v>15000</v>
      </c>
      <c r="I322" s="539"/>
      <c r="J322" s="495">
        <f t="shared" si="22"/>
        <v>15000</v>
      </c>
      <c r="K322" s="858"/>
      <c r="L322" s="858"/>
      <c r="M322" s="498">
        <v>15000</v>
      </c>
      <c r="N322" s="756"/>
    </row>
    <row r="323" spans="1:14" ht="18">
      <c r="A323" s="211" t="s">
        <v>1224</v>
      </c>
      <c r="B323" s="58" t="s">
        <v>254</v>
      </c>
      <c r="C323" s="21">
        <v>2</v>
      </c>
      <c r="D323" s="30" t="s">
        <v>1185</v>
      </c>
      <c r="E323" s="328">
        <f>SUM(E315*1.19*0.16)</f>
        <v>5712</v>
      </c>
      <c r="F323" s="16"/>
      <c r="H323" s="329">
        <v>19500</v>
      </c>
      <c r="I323" s="539"/>
      <c r="J323" s="495">
        <f t="shared" si="22"/>
        <v>19500</v>
      </c>
      <c r="K323" s="858"/>
      <c r="L323" s="858"/>
      <c r="M323" s="501">
        <v>17500</v>
      </c>
      <c r="N323" s="756"/>
    </row>
    <row r="324" spans="1:14" ht="18">
      <c r="A324" s="211" t="s">
        <v>1226</v>
      </c>
      <c r="B324" s="58" t="s">
        <v>254</v>
      </c>
      <c r="C324" s="27">
        <v>2</v>
      </c>
      <c r="D324" s="33" t="s">
        <v>520</v>
      </c>
      <c r="E324" s="31">
        <f>SUM(E321:E322)</f>
        <v>171858</v>
      </c>
      <c r="F324" s="16"/>
      <c r="H324" s="330">
        <f>SUM(H321:H323)</f>
        <v>577653</v>
      </c>
      <c r="I324" s="548"/>
      <c r="J324" s="489">
        <f t="shared" si="22"/>
        <v>577653</v>
      </c>
      <c r="K324" s="490">
        <f>SUM(K321)</f>
        <v>0</v>
      </c>
      <c r="L324" s="490">
        <f>SUM(L321)</f>
        <v>577653</v>
      </c>
      <c r="M324" s="491">
        <f>SUM(M321:M323)</f>
        <v>545483</v>
      </c>
      <c r="N324" s="756">
        <f t="shared" si="21"/>
        <v>0.9443091267594905</v>
      </c>
    </row>
    <row r="325" spans="1:14" ht="18">
      <c r="A325" s="211" t="s">
        <v>1227</v>
      </c>
      <c r="B325" s="58" t="s">
        <v>254</v>
      </c>
      <c r="C325" s="21">
        <v>312</v>
      </c>
      <c r="D325" s="34" t="s">
        <v>15</v>
      </c>
      <c r="E325" s="32">
        <v>300000</v>
      </c>
      <c r="F325" s="16"/>
      <c r="H325" s="331">
        <v>250000</v>
      </c>
      <c r="I325" s="881"/>
      <c r="J325" s="495">
        <f t="shared" si="22"/>
        <v>250000</v>
      </c>
      <c r="K325" s="907">
        <v>-96556</v>
      </c>
      <c r="L325" s="907"/>
      <c r="M325" s="496">
        <v>403411</v>
      </c>
      <c r="N325" s="756"/>
    </row>
    <row r="326" spans="1:14" ht="18">
      <c r="A326" s="211" t="s">
        <v>1228</v>
      </c>
      <c r="B326" s="58" t="s">
        <v>254</v>
      </c>
      <c r="C326" s="21">
        <v>312</v>
      </c>
      <c r="D326" s="30" t="s">
        <v>826</v>
      </c>
      <c r="E326" s="328">
        <v>10000</v>
      </c>
      <c r="F326" s="16"/>
      <c r="H326" s="329">
        <v>23622</v>
      </c>
      <c r="I326" s="882"/>
      <c r="J326" s="495">
        <f t="shared" si="22"/>
        <v>23622</v>
      </c>
      <c r="K326" s="908"/>
      <c r="L326" s="908"/>
      <c r="M326" s="498"/>
      <c r="N326" s="756"/>
    </row>
    <row r="327" spans="1:14" ht="18">
      <c r="A327" s="211" t="s">
        <v>1229</v>
      </c>
      <c r="B327" s="58" t="s">
        <v>254</v>
      </c>
      <c r="C327" s="21">
        <v>312</v>
      </c>
      <c r="D327" s="30" t="s">
        <v>37</v>
      </c>
      <c r="E327" s="328">
        <v>600000</v>
      </c>
      <c r="F327" s="16"/>
      <c r="H327" s="331">
        <v>420000</v>
      </c>
      <c r="I327" s="883"/>
      <c r="J327" s="495">
        <f t="shared" si="22"/>
        <v>420000</v>
      </c>
      <c r="K327" s="909"/>
      <c r="L327" s="909"/>
      <c r="M327" s="501"/>
      <c r="N327" s="756"/>
    </row>
    <row r="328" spans="1:14" ht="18">
      <c r="A328" s="211" t="s">
        <v>1231</v>
      </c>
      <c r="B328" s="58" t="s">
        <v>254</v>
      </c>
      <c r="C328" s="27">
        <v>31</v>
      </c>
      <c r="D328" s="33" t="s">
        <v>656</v>
      </c>
      <c r="E328" s="31">
        <f>SUM(E325:E327)</f>
        <v>910000</v>
      </c>
      <c r="F328" s="16"/>
      <c r="H328" s="330">
        <f>SUM(H325:H327)</f>
        <v>693622</v>
      </c>
      <c r="I328" s="548"/>
      <c r="J328" s="489">
        <f t="shared" si="22"/>
        <v>693622</v>
      </c>
      <c r="K328" s="490">
        <f>SUM(K325)</f>
        <v>-96556</v>
      </c>
      <c r="L328" s="490">
        <f>SUM(J328:K328)</f>
        <v>597066</v>
      </c>
      <c r="M328" s="491">
        <f>SUM(M325)</f>
        <v>403411</v>
      </c>
      <c r="N328" s="756">
        <f t="shared" si="21"/>
        <v>0.6756556226614813</v>
      </c>
    </row>
    <row r="329" spans="1:14" ht="18">
      <c r="A329" s="211" t="s">
        <v>1232</v>
      </c>
      <c r="B329" s="58" t="s">
        <v>254</v>
      </c>
      <c r="C329" s="21">
        <v>334</v>
      </c>
      <c r="D329" s="30" t="s">
        <v>521</v>
      </c>
      <c r="E329" s="328">
        <v>250000</v>
      </c>
      <c r="F329" s="16"/>
      <c r="H329" s="331">
        <v>100000</v>
      </c>
      <c r="I329" s="610"/>
      <c r="J329" s="495">
        <f t="shared" si="22"/>
        <v>100000</v>
      </c>
      <c r="K329" s="486"/>
      <c r="L329" s="486">
        <v>100000</v>
      </c>
      <c r="M329" s="487">
        <v>22047</v>
      </c>
      <c r="N329" s="756">
        <f t="shared" si="21"/>
        <v>0.22047</v>
      </c>
    </row>
    <row r="330" spans="1:14" ht="18">
      <c r="A330" s="211" t="s">
        <v>1235</v>
      </c>
      <c r="B330" s="58" t="s">
        <v>254</v>
      </c>
      <c r="C330" s="21">
        <v>337</v>
      </c>
      <c r="D330" s="30" t="s">
        <v>657</v>
      </c>
      <c r="E330" s="328">
        <v>62000</v>
      </c>
      <c r="F330" s="16"/>
      <c r="H330" s="329">
        <v>65000</v>
      </c>
      <c r="I330" s="611"/>
      <c r="J330" s="495">
        <f t="shared" si="22"/>
        <v>65000</v>
      </c>
      <c r="K330" s="486">
        <f t="shared" si="23"/>
        <v>206329</v>
      </c>
      <c r="L330" s="486">
        <v>271329</v>
      </c>
      <c r="M330" s="901">
        <v>155000</v>
      </c>
      <c r="N330" s="756">
        <f t="shared" si="21"/>
        <v>0.5712621946050735</v>
      </c>
    </row>
    <row r="331" spans="1:14" ht="18">
      <c r="A331" s="211" t="s">
        <v>1237</v>
      </c>
      <c r="B331" s="58" t="s">
        <v>254</v>
      </c>
      <c r="C331" s="21">
        <v>337</v>
      </c>
      <c r="D331" s="30" t="s">
        <v>555</v>
      </c>
      <c r="E331" s="328"/>
      <c r="F331" s="16"/>
      <c r="H331" s="329">
        <v>182000</v>
      </c>
      <c r="I331" s="612"/>
      <c r="J331" s="495">
        <f t="shared" si="22"/>
        <v>182000</v>
      </c>
      <c r="K331" s="486">
        <f t="shared" si="23"/>
        <v>-182000</v>
      </c>
      <c r="L331" s="486"/>
      <c r="M331" s="903"/>
      <c r="N331" s="756"/>
    </row>
    <row r="332" spans="1:14" ht="18">
      <c r="A332" s="211" t="s">
        <v>1243</v>
      </c>
      <c r="B332" s="58" t="s">
        <v>254</v>
      </c>
      <c r="C332" s="27">
        <v>33</v>
      </c>
      <c r="D332" s="33" t="s">
        <v>658</v>
      </c>
      <c r="E332" s="31">
        <f>SUM(E329:G330)</f>
        <v>312000</v>
      </c>
      <c r="F332" s="16"/>
      <c r="H332" s="330">
        <f>SUM(H329:H331)</f>
        <v>347000</v>
      </c>
      <c r="I332" s="548"/>
      <c r="J332" s="489">
        <f t="shared" si="22"/>
        <v>347000</v>
      </c>
      <c r="K332" s="490">
        <f t="shared" si="23"/>
        <v>24329</v>
      </c>
      <c r="L332" s="490">
        <f>SUM(L329:L331)</f>
        <v>371329</v>
      </c>
      <c r="M332" s="491">
        <f>SUM(M329:M330)</f>
        <v>177047</v>
      </c>
      <c r="N332" s="756">
        <f t="shared" si="21"/>
        <v>0.4767928171513671</v>
      </c>
    </row>
    <row r="333" spans="1:14" ht="18">
      <c r="A333" s="211" t="s">
        <v>1244</v>
      </c>
      <c r="B333" s="58" t="s">
        <v>254</v>
      </c>
      <c r="C333" s="21">
        <v>351</v>
      </c>
      <c r="D333" s="25" t="s">
        <v>18</v>
      </c>
      <c r="E333" s="328" t="e">
        <f>SUM(#REF!+E325+#REF!+E326+E327+E329)*0.27</f>
        <v>#REF!</v>
      </c>
      <c r="F333" s="16"/>
      <c r="H333" s="329">
        <v>261292</v>
      </c>
      <c r="I333" s="539"/>
      <c r="J333" s="495">
        <f t="shared" si="22"/>
        <v>261292</v>
      </c>
      <c r="K333" s="486">
        <f t="shared" si="23"/>
        <v>0</v>
      </c>
      <c r="L333" s="486">
        <v>261292</v>
      </c>
      <c r="M333" s="487">
        <v>145656</v>
      </c>
      <c r="N333" s="756">
        <f t="shared" si="21"/>
        <v>0.557445310227638</v>
      </c>
    </row>
    <row r="334" spans="1:14" ht="18">
      <c r="A334" s="211" t="s">
        <v>1245</v>
      </c>
      <c r="B334" s="58" t="s">
        <v>254</v>
      </c>
      <c r="C334" s="27">
        <v>35</v>
      </c>
      <c r="D334" s="33" t="s">
        <v>659</v>
      </c>
      <c r="E334" s="31" t="e">
        <f>SUM(E333)</f>
        <v>#REF!</v>
      </c>
      <c r="F334" s="16"/>
      <c r="H334" s="330">
        <f>SUM(H333)</f>
        <v>261292</v>
      </c>
      <c r="I334" s="548"/>
      <c r="J334" s="489">
        <f t="shared" si="22"/>
        <v>261292</v>
      </c>
      <c r="K334" s="490">
        <f t="shared" si="23"/>
        <v>0</v>
      </c>
      <c r="L334" s="490">
        <f>SUM(L333)</f>
        <v>261292</v>
      </c>
      <c r="M334" s="491">
        <f>SUM(M333)</f>
        <v>145656</v>
      </c>
      <c r="N334" s="756">
        <f t="shared" si="21"/>
        <v>0.557445310227638</v>
      </c>
    </row>
    <row r="335" spans="1:14" ht="18">
      <c r="A335" s="211" t="s">
        <v>1246</v>
      </c>
      <c r="B335" s="58" t="s">
        <v>254</v>
      </c>
      <c r="C335" s="27">
        <v>3</v>
      </c>
      <c r="D335" s="33" t="s">
        <v>660</v>
      </c>
      <c r="E335" s="31" t="e">
        <f>SUM(E328+E332+E334)</f>
        <v>#REF!</v>
      </c>
      <c r="F335" s="16"/>
      <c r="H335" s="330">
        <f>SUM(H328+H332+H334)</f>
        <v>1301914</v>
      </c>
      <c r="I335" s="548"/>
      <c r="J335" s="489">
        <f t="shared" si="22"/>
        <v>1301914</v>
      </c>
      <c r="K335" s="490">
        <f t="shared" si="23"/>
        <v>-72227</v>
      </c>
      <c r="L335" s="330">
        <f>SUM(L328+L332+L334)</f>
        <v>1229687</v>
      </c>
      <c r="M335" s="613">
        <f>SUM(M328+M332+M334)</f>
        <v>726114</v>
      </c>
      <c r="N335" s="756">
        <f t="shared" si="21"/>
        <v>0.5904868474660625</v>
      </c>
    </row>
    <row r="336" spans="1:14" ht="18">
      <c r="A336" s="211" t="s">
        <v>1247</v>
      </c>
      <c r="B336" s="58" t="s">
        <v>254</v>
      </c>
      <c r="C336" s="163">
        <v>64</v>
      </c>
      <c r="D336" s="614" t="s">
        <v>1530</v>
      </c>
      <c r="E336" s="224"/>
      <c r="F336" s="218"/>
      <c r="G336" s="221"/>
      <c r="H336" s="349"/>
      <c r="I336" s="615"/>
      <c r="J336" s="616"/>
      <c r="K336" s="349">
        <v>196771</v>
      </c>
      <c r="L336" s="349">
        <v>196771</v>
      </c>
      <c r="M336" s="617">
        <v>196771</v>
      </c>
      <c r="N336" s="756">
        <f t="shared" si="21"/>
        <v>1</v>
      </c>
    </row>
    <row r="337" spans="1:14" ht="18">
      <c r="A337" s="211" t="s">
        <v>1248</v>
      </c>
      <c r="B337" s="58" t="s">
        <v>254</v>
      </c>
      <c r="C337" s="163">
        <v>67</v>
      </c>
      <c r="D337" s="618" t="s">
        <v>527</v>
      </c>
      <c r="E337" s="224"/>
      <c r="F337" s="218"/>
      <c r="G337" s="221"/>
      <c r="H337" s="349"/>
      <c r="I337" s="615"/>
      <c r="J337" s="616"/>
      <c r="K337" s="349">
        <v>53128</v>
      </c>
      <c r="L337" s="349">
        <v>53128</v>
      </c>
      <c r="M337" s="617">
        <v>53128</v>
      </c>
      <c r="N337" s="756">
        <f t="shared" si="21"/>
        <v>1</v>
      </c>
    </row>
    <row r="338" spans="1:14" ht="18">
      <c r="A338" s="211" t="s">
        <v>1249</v>
      </c>
      <c r="B338" s="58" t="s">
        <v>254</v>
      </c>
      <c r="C338" s="90">
        <v>6</v>
      </c>
      <c r="D338" s="619" t="s">
        <v>1186</v>
      </c>
      <c r="E338" s="31"/>
      <c r="F338" s="16"/>
      <c r="H338" s="330"/>
      <c r="I338" s="620"/>
      <c r="J338" s="621"/>
      <c r="K338" s="330">
        <f>SUM(K336:K337)</f>
        <v>249899</v>
      </c>
      <c r="L338" s="330">
        <f>SUM(L336:L337)</f>
        <v>249899</v>
      </c>
      <c r="M338" s="613">
        <f>SUM(M336:M337)</f>
        <v>249899</v>
      </c>
      <c r="N338" s="756">
        <f t="shared" si="21"/>
        <v>1</v>
      </c>
    </row>
    <row r="339" spans="1:14" ht="12.75">
      <c r="A339" s="850">
        <v>26</v>
      </c>
      <c r="B339" s="894" t="s">
        <v>522</v>
      </c>
      <c r="C339" s="895"/>
      <c r="D339" s="896"/>
      <c r="E339" s="900" t="e">
        <f>SUM(E335+E319+E324)</f>
        <v>#REF!</v>
      </c>
      <c r="F339" s="16"/>
      <c r="H339" s="890">
        <f>SUM(H335+H319+H324)</f>
        <v>4776967</v>
      </c>
      <c r="I339" s="875"/>
      <c r="J339" s="915">
        <f t="shared" si="22"/>
        <v>4776967</v>
      </c>
      <c r="K339" s="890">
        <f>K319+K324+K335+K338</f>
        <v>220072</v>
      </c>
      <c r="L339" s="890">
        <f>SUM(L335+L319+L324+L338)</f>
        <v>4997039</v>
      </c>
      <c r="M339" s="932">
        <f>SUM(M335+M319+M324+M338)</f>
        <v>4373753</v>
      </c>
      <c r="N339" s="845">
        <f t="shared" si="21"/>
        <v>0.8752689342628704</v>
      </c>
    </row>
    <row r="340" spans="1:14" ht="12.75">
      <c r="A340" s="851"/>
      <c r="B340" s="897"/>
      <c r="C340" s="898"/>
      <c r="D340" s="899"/>
      <c r="E340" s="900"/>
      <c r="F340" s="16"/>
      <c r="H340" s="890"/>
      <c r="I340" s="876"/>
      <c r="J340" s="916"/>
      <c r="K340" s="890"/>
      <c r="L340" s="890"/>
      <c r="M340" s="932"/>
      <c r="N340" s="845"/>
    </row>
    <row r="341" spans="1:13" ht="18">
      <c r="A341" s="212"/>
      <c r="B341" s="57"/>
      <c r="C341" s="16"/>
      <c r="D341" s="510"/>
      <c r="E341" s="39"/>
      <c r="F341" s="16"/>
      <c r="H341" s="309"/>
      <c r="I341" s="464"/>
      <c r="J341" s="465"/>
      <c r="K341" s="466"/>
      <c r="L341" s="466"/>
      <c r="M341" s="467"/>
    </row>
    <row r="342" spans="1:13" ht="18">
      <c r="A342" s="212"/>
      <c r="B342" s="57"/>
      <c r="C342" s="16"/>
      <c r="D342" s="510"/>
      <c r="E342" s="39"/>
      <c r="F342" s="16"/>
      <c r="H342" s="309"/>
      <c r="I342" s="464"/>
      <c r="J342" s="465"/>
      <c r="K342" s="466"/>
      <c r="L342" s="466"/>
      <c r="M342" s="467"/>
    </row>
    <row r="343" spans="1:13" ht="18">
      <c r="A343" s="212"/>
      <c r="B343" s="57"/>
      <c r="C343" s="16"/>
      <c r="D343" s="17" t="s">
        <v>47</v>
      </c>
      <c r="E343" s="19"/>
      <c r="F343" s="16" t="s">
        <v>633</v>
      </c>
      <c r="H343" s="310"/>
      <c r="I343" s="464"/>
      <c r="J343" s="465"/>
      <c r="K343" s="466"/>
      <c r="L343" s="466"/>
      <c r="M343" s="467"/>
    </row>
    <row r="344" spans="1:13" ht="18">
      <c r="A344" s="212"/>
      <c r="B344" s="57"/>
      <c r="C344" s="16"/>
      <c r="D344" s="17" t="s">
        <v>48</v>
      </c>
      <c r="E344" s="19"/>
      <c r="F344" s="16"/>
      <c r="I344" s="464"/>
      <c r="J344" s="465"/>
      <c r="K344" s="466"/>
      <c r="L344" s="466"/>
      <c r="M344" s="467"/>
    </row>
    <row r="345" spans="1:13" ht="18">
      <c r="A345" s="212"/>
      <c r="B345" s="57"/>
      <c r="C345" s="16"/>
      <c r="D345" s="17"/>
      <c r="E345" s="20"/>
      <c r="F345" s="16"/>
      <c r="H345" s="312"/>
      <c r="I345" s="464"/>
      <c r="J345" s="465"/>
      <c r="K345" s="466"/>
      <c r="L345" s="466"/>
      <c r="M345" s="467"/>
    </row>
    <row r="346" spans="1:14" ht="18">
      <c r="A346" s="850" t="s">
        <v>466</v>
      </c>
      <c r="B346" s="788" t="s">
        <v>0</v>
      </c>
      <c r="C346" s="788"/>
      <c r="D346" s="11" t="s">
        <v>258</v>
      </c>
      <c r="E346" s="22" t="s">
        <v>2</v>
      </c>
      <c r="F346" s="16">
        <v>511112</v>
      </c>
      <c r="H346" s="471" t="s">
        <v>2</v>
      </c>
      <c r="I346" s="381" t="s">
        <v>3</v>
      </c>
      <c r="J346" s="474" t="s">
        <v>4</v>
      </c>
      <c r="K346" s="475" t="s">
        <v>5</v>
      </c>
      <c r="L346" s="475" t="s">
        <v>6</v>
      </c>
      <c r="M346" s="475" t="s">
        <v>7</v>
      </c>
      <c r="N346" s="475" t="s">
        <v>8</v>
      </c>
    </row>
    <row r="347" spans="1:14" ht="36">
      <c r="A347" s="851"/>
      <c r="B347" s="788" t="s">
        <v>14</v>
      </c>
      <c r="C347" s="788"/>
      <c r="D347" s="11" t="s">
        <v>111</v>
      </c>
      <c r="E347" s="22" t="s">
        <v>542</v>
      </c>
      <c r="F347" s="16"/>
      <c r="H347" s="283" t="s">
        <v>1164</v>
      </c>
      <c r="I347" s="477" t="s">
        <v>713</v>
      </c>
      <c r="J347" s="478" t="s">
        <v>302</v>
      </c>
      <c r="K347" s="479" t="s">
        <v>1163</v>
      </c>
      <c r="L347" s="480" t="s">
        <v>302</v>
      </c>
      <c r="M347" s="480" t="s">
        <v>1165</v>
      </c>
      <c r="N347" s="755" t="s">
        <v>1467</v>
      </c>
    </row>
    <row r="348" spans="1:14" ht="18">
      <c r="A348" s="157" t="s">
        <v>1209</v>
      </c>
      <c r="B348" s="21" t="s">
        <v>254</v>
      </c>
      <c r="C348" s="21">
        <v>110</v>
      </c>
      <c r="D348" s="100" t="s">
        <v>827</v>
      </c>
      <c r="E348" s="22"/>
      <c r="F348" s="16"/>
      <c r="H348" s="283"/>
      <c r="I348" s="539"/>
      <c r="J348" s="485"/>
      <c r="K348" s="486"/>
      <c r="L348" s="486"/>
      <c r="M348" s="487"/>
      <c r="N348" s="756"/>
    </row>
    <row r="349" spans="1:14" ht="18">
      <c r="A349" s="157" t="s">
        <v>1210</v>
      </c>
      <c r="B349" s="21" t="s">
        <v>254</v>
      </c>
      <c r="C349" s="21">
        <v>231</v>
      </c>
      <c r="D349" s="100" t="s">
        <v>828</v>
      </c>
      <c r="E349" s="22"/>
      <c r="F349" s="16"/>
      <c r="H349" s="283"/>
      <c r="I349" s="539"/>
      <c r="J349" s="485"/>
      <c r="K349" s="486"/>
      <c r="L349" s="486"/>
      <c r="M349" s="487"/>
      <c r="N349" s="756"/>
    </row>
    <row r="350" spans="1:14" ht="18">
      <c r="A350" s="157" t="s">
        <v>1212</v>
      </c>
      <c r="B350" s="58" t="s">
        <v>254</v>
      </c>
      <c r="C350" s="21">
        <v>312</v>
      </c>
      <c r="D350" s="30" t="s">
        <v>37</v>
      </c>
      <c r="E350" s="7">
        <v>100000</v>
      </c>
      <c r="F350" s="16">
        <v>5552193</v>
      </c>
      <c r="H350" s="284">
        <v>550000</v>
      </c>
      <c r="I350" s="539">
        <v>650000</v>
      </c>
      <c r="J350" s="495">
        <f>SUM(H350:I350)</f>
        <v>1200000</v>
      </c>
      <c r="K350" s="486">
        <f>L350-J350</f>
        <v>177611</v>
      </c>
      <c r="L350" s="486">
        <v>1377611</v>
      </c>
      <c r="M350" s="487">
        <v>1377611</v>
      </c>
      <c r="N350" s="756">
        <f>M350/L350</f>
        <v>1</v>
      </c>
    </row>
    <row r="351" spans="1:14" ht="18">
      <c r="A351" s="157" t="s">
        <v>1213</v>
      </c>
      <c r="B351" s="58" t="s">
        <v>254</v>
      </c>
      <c r="C351" s="27">
        <v>31</v>
      </c>
      <c r="D351" s="24" t="s">
        <v>662</v>
      </c>
      <c r="E351" s="37">
        <f>SUM(E350:E350)</f>
        <v>100000</v>
      </c>
      <c r="F351" s="16"/>
      <c r="H351" s="292">
        <f>SUM(H350:H350)</f>
        <v>550000</v>
      </c>
      <c r="I351" s="549">
        <f>SUM(I348:I350)</f>
        <v>650000</v>
      </c>
      <c r="J351" s="489">
        <f aca="true" t="shared" si="24" ref="J351:J375">SUM(H351:I351)</f>
        <v>1200000</v>
      </c>
      <c r="K351" s="490">
        <f>SUM(K350)</f>
        <v>177611</v>
      </c>
      <c r="L351" s="492">
        <f>SUM(L350)</f>
        <v>1377611</v>
      </c>
      <c r="M351" s="606">
        <f>SUM(M350)</f>
        <v>1377611</v>
      </c>
      <c r="N351" s="756">
        <f>M351/L351</f>
        <v>1</v>
      </c>
    </row>
    <row r="352" spans="1:14" ht="18">
      <c r="A352" s="157" t="s">
        <v>1214</v>
      </c>
      <c r="B352" s="58" t="s">
        <v>254</v>
      </c>
      <c r="C352" s="21">
        <v>331</v>
      </c>
      <c r="D352" s="30" t="s">
        <v>49</v>
      </c>
      <c r="E352" s="7">
        <v>5000</v>
      </c>
      <c r="F352" s="16"/>
      <c r="H352" s="313">
        <v>0</v>
      </c>
      <c r="I352" s="607"/>
      <c r="J352" s="495">
        <f t="shared" si="24"/>
        <v>0</v>
      </c>
      <c r="K352" s="486">
        <f aca="true" t="shared" si="25" ref="K352:K376">L352-J352</f>
        <v>107626</v>
      </c>
      <c r="L352" s="859">
        <v>107626</v>
      </c>
      <c r="M352" s="859">
        <v>107626</v>
      </c>
      <c r="N352" s="845">
        <v>1</v>
      </c>
    </row>
    <row r="353" spans="1:14" ht="18">
      <c r="A353" s="157" t="s">
        <v>1216</v>
      </c>
      <c r="B353" s="58" t="s">
        <v>254</v>
      </c>
      <c r="C353" s="21">
        <v>331</v>
      </c>
      <c r="D353" s="30" t="s">
        <v>663</v>
      </c>
      <c r="E353" s="7">
        <v>115000</v>
      </c>
      <c r="F353" s="16"/>
      <c r="H353" s="313">
        <v>30000</v>
      </c>
      <c r="I353" s="607"/>
      <c r="J353" s="495">
        <f t="shared" si="24"/>
        <v>30000</v>
      </c>
      <c r="K353" s="486">
        <f t="shared" si="25"/>
        <v>-30000</v>
      </c>
      <c r="L353" s="859"/>
      <c r="M353" s="859"/>
      <c r="N353" s="845"/>
    </row>
    <row r="354" spans="1:14" ht="18">
      <c r="A354" s="157" t="s">
        <v>1218</v>
      </c>
      <c r="B354" s="58" t="s">
        <v>254</v>
      </c>
      <c r="C354" s="21">
        <v>331</v>
      </c>
      <c r="D354" s="30" t="s">
        <v>50</v>
      </c>
      <c r="E354" s="7">
        <v>23000</v>
      </c>
      <c r="F354" s="16"/>
      <c r="H354" s="313">
        <v>15000</v>
      </c>
      <c r="I354" s="607"/>
      <c r="J354" s="495">
        <f t="shared" si="24"/>
        <v>15000</v>
      </c>
      <c r="K354" s="486">
        <f t="shared" si="25"/>
        <v>-15000</v>
      </c>
      <c r="L354" s="859"/>
      <c r="M354" s="859"/>
      <c r="N354" s="845"/>
    </row>
    <row r="355" spans="1:14" ht="18">
      <c r="A355" s="157" t="s">
        <v>1220</v>
      </c>
      <c r="B355" s="58" t="s">
        <v>254</v>
      </c>
      <c r="C355" s="21">
        <v>334</v>
      </c>
      <c r="D355" s="30" t="s">
        <v>253</v>
      </c>
      <c r="E355" s="7">
        <v>100000</v>
      </c>
      <c r="F355" s="16"/>
      <c r="H355" s="284">
        <v>100000</v>
      </c>
      <c r="I355" s="539"/>
      <c r="J355" s="495">
        <f t="shared" si="24"/>
        <v>100000</v>
      </c>
      <c r="K355" s="486">
        <f t="shared" si="25"/>
        <v>546000</v>
      </c>
      <c r="L355" s="859">
        <v>646000</v>
      </c>
      <c r="M355" s="859">
        <v>336343</v>
      </c>
      <c r="N355" s="840">
        <f>M355/L355</f>
        <v>0.5206547987616099</v>
      </c>
    </row>
    <row r="356" spans="1:14" ht="18">
      <c r="A356" s="157" t="s">
        <v>1222</v>
      </c>
      <c r="B356" s="58" t="s">
        <v>254</v>
      </c>
      <c r="C356" s="21">
        <v>334</v>
      </c>
      <c r="D356" s="30" t="s">
        <v>481</v>
      </c>
      <c r="E356" s="7"/>
      <c r="F356" s="16"/>
      <c r="H356" s="313">
        <v>100000</v>
      </c>
      <c r="I356" s="539">
        <v>50000</v>
      </c>
      <c r="J356" s="495">
        <f t="shared" si="24"/>
        <v>150000</v>
      </c>
      <c r="K356" s="486">
        <f t="shared" si="25"/>
        <v>-150000</v>
      </c>
      <c r="L356" s="859"/>
      <c r="M356" s="859"/>
      <c r="N356" s="842"/>
    </row>
    <row r="357" spans="1:14" ht="18">
      <c r="A357" s="157" t="s">
        <v>1224</v>
      </c>
      <c r="B357" s="58" t="s">
        <v>254</v>
      </c>
      <c r="C357" s="21">
        <v>336</v>
      </c>
      <c r="D357" s="30" t="s">
        <v>829</v>
      </c>
      <c r="E357" s="7"/>
      <c r="F357" s="16"/>
      <c r="H357" s="313"/>
      <c r="I357" s="539"/>
      <c r="J357" s="495">
        <f t="shared" si="24"/>
        <v>0</v>
      </c>
      <c r="K357" s="486">
        <f t="shared" si="25"/>
        <v>81000</v>
      </c>
      <c r="L357" s="496">
        <v>81000</v>
      </c>
      <c r="M357" s="497">
        <v>81000</v>
      </c>
      <c r="N357" s="756">
        <f>M357/L357</f>
        <v>1</v>
      </c>
    </row>
    <row r="358" spans="1:14" ht="18">
      <c r="A358" s="157" t="s">
        <v>1226</v>
      </c>
      <c r="B358" s="58" t="s">
        <v>254</v>
      </c>
      <c r="C358" s="21">
        <v>337</v>
      </c>
      <c r="D358" s="30" t="s">
        <v>830</v>
      </c>
      <c r="E358" s="7">
        <v>50000</v>
      </c>
      <c r="F358" s="16"/>
      <c r="H358" s="284">
        <v>340000</v>
      </c>
      <c r="I358" s="539"/>
      <c r="J358" s="495">
        <f t="shared" si="24"/>
        <v>340000</v>
      </c>
      <c r="K358" s="486"/>
      <c r="L358" s="901">
        <v>3816925</v>
      </c>
      <c r="M358" s="901">
        <v>3367105</v>
      </c>
      <c r="N358" s="845">
        <v>1</v>
      </c>
    </row>
    <row r="359" spans="1:14" ht="18">
      <c r="A359" s="157" t="s">
        <v>1227</v>
      </c>
      <c r="B359" s="58" t="s">
        <v>254</v>
      </c>
      <c r="C359" s="21">
        <v>337</v>
      </c>
      <c r="D359" s="30" t="s">
        <v>51</v>
      </c>
      <c r="E359" s="7">
        <v>10000</v>
      </c>
      <c r="F359" s="16"/>
      <c r="H359" s="284">
        <v>210000</v>
      </c>
      <c r="I359" s="607"/>
      <c r="J359" s="495">
        <f t="shared" si="24"/>
        <v>210000</v>
      </c>
      <c r="K359" s="486">
        <f t="shared" si="25"/>
        <v>-210000</v>
      </c>
      <c r="L359" s="902"/>
      <c r="M359" s="902"/>
      <c r="N359" s="845"/>
    </row>
    <row r="360" spans="1:14" ht="18">
      <c r="A360" s="157" t="s">
        <v>1228</v>
      </c>
      <c r="B360" s="58" t="s">
        <v>254</v>
      </c>
      <c r="C360" s="21">
        <v>337</v>
      </c>
      <c r="D360" s="30" t="s">
        <v>1507</v>
      </c>
      <c r="E360" s="7">
        <v>100000</v>
      </c>
      <c r="F360" s="16"/>
      <c r="H360" s="284">
        <v>23000</v>
      </c>
      <c r="I360" s="607"/>
      <c r="J360" s="495">
        <f t="shared" si="24"/>
        <v>23000</v>
      </c>
      <c r="K360" s="486">
        <f t="shared" si="25"/>
        <v>-23000</v>
      </c>
      <c r="L360" s="902"/>
      <c r="M360" s="902"/>
      <c r="N360" s="845"/>
    </row>
    <row r="361" spans="1:14" ht="18">
      <c r="A361" s="157" t="s">
        <v>1229</v>
      </c>
      <c r="B361" s="58" t="s">
        <v>254</v>
      </c>
      <c r="C361" s="21">
        <v>337</v>
      </c>
      <c r="D361" s="25" t="s">
        <v>831</v>
      </c>
      <c r="E361" s="7">
        <v>300000</v>
      </c>
      <c r="F361" s="16"/>
      <c r="H361" s="284">
        <v>113400</v>
      </c>
      <c r="I361" s="607"/>
      <c r="J361" s="495">
        <f t="shared" si="24"/>
        <v>113400</v>
      </c>
      <c r="K361" s="486">
        <f t="shared" si="25"/>
        <v>-113400</v>
      </c>
      <c r="L361" s="902"/>
      <c r="M361" s="902"/>
      <c r="N361" s="845"/>
    </row>
    <row r="362" spans="1:14" ht="18">
      <c r="A362" s="157" t="s">
        <v>1231</v>
      </c>
      <c r="B362" s="58" t="s">
        <v>254</v>
      </c>
      <c r="C362" s="21">
        <v>337</v>
      </c>
      <c r="D362" s="25" t="s">
        <v>1187</v>
      </c>
      <c r="E362" s="7">
        <v>30000</v>
      </c>
      <c r="F362" s="16"/>
      <c r="H362" s="284">
        <v>300000</v>
      </c>
      <c r="I362" s="607">
        <v>2765000</v>
      </c>
      <c r="J362" s="495">
        <f t="shared" si="24"/>
        <v>3065000</v>
      </c>
      <c r="K362" s="486">
        <v>411925</v>
      </c>
      <c r="L362" s="903"/>
      <c r="M362" s="903"/>
      <c r="N362" s="845"/>
    </row>
    <row r="363" spans="1:15" ht="18.75">
      <c r="A363" s="157" t="s">
        <v>1232</v>
      </c>
      <c r="B363" s="297" t="s">
        <v>254</v>
      </c>
      <c r="C363" s="298">
        <v>337</v>
      </c>
      <c r="D363" s="299" t="s">
        <v>625</v>
      </c>
      <c r="E363" s="300"/>
      <c r="F363" s="301"/>
      <c r="G363" s="302"/>
      <c r="H363" s="303">
        <f>SUM(H358:H362)</f>
        <v>986400</v>
      </c>
      <c r="I363" s="622">
        <f>SUM(I358:I362)</f>
        <v>2765000</v>
      </c>
      <c r="J363" s="623">
        <f t="shared" si="24"/>
        <v>3751400</v>
      </c>
      <c r="K363" s="624">
        <f t="shared" si="25"/>
        <v>65525</v>
      </c>
      <c r="L363" s="625">
        <v>3816925</v>
      </c>
      <c r="M363" s="625">
        <v>3367105</v>
      </c>
      <c r="N363" s="756">
        <f aca="true" t="shared" si="26" ref="N363:N374">M363/L363</f>
        <v>0.8821512081060016</v>
      </c>
      <c r="O363" s="302"/>
    </row>
    <row r="364" spans="1:14" ht="18">
      <c r="A364" s="157" t="s">
        <v>1235</v>
      </c>
      <c r="B364" s="58" t="s">
        <v>254</v>
      </c>
      <c r="C364" s="27">
        <v>33</v>
      </c>
      <c r="D364" s="24" t="s">
        <v>664</v>
      </c>
      <c r="E364" s="37">
        <f>SUM(E352:G362)</f>
        <v>733000</v>
      </c>
      <c r="F364" s="16"/>
      <c r="H364" s="292">
        <f>H352+H353+H354+H355+H356+H357+H363</f>
        <v>1231400</v>
      </c>
      <c r="I364" s="292">
        <f>I352+I353+I354+I355+I356+I357+I363</f>
        <v>2815000</v>
      </c>
      <c r="J364" s="292">
        <f>J352+J353+J354+J355+J356+J357+J363</f>
        <v>4046400</v>
      </c>
      <c r="K364" s="490">
        <f t="shared" si="25"/>
        <v>605151</v>
      </c>
      <c r="L364" s="292">
        <f>L352+L353+L354+L355+L356+L363+L357</f>
        <v>4651551</v>
      </c>
      <c r="M364" s="626">
        <f>M352+M353+M354+M355+M356+M363+M357</f>
        <v>3892074</v>
      </c>
      <c r="N364" s="756">
        <f t="shared" si="26"/>
        <v>0.8367260726583455</v>
      </c>
    </row>
    <row r="365" spans="1:14" ht="18">
      <c r="A365" s="157" t="s">
        <v>1237</v>
      </c>
      <c r="B365" s="203" t="s">
        <v>254</v>
      </c>
      <c r="C365" s="97">
        <v>342</v>
      </c>
      <c r="D365" s="583" t="s">
        <v>832</v>
      </c>
      <c r="E365" s="627"/>
      <c r="F365" s="93"/>
      <c r="G365" s="94"/>
      <c r="H365" s="323"/>
      <c r="I365" s="549">
        <v>38000</v>
      </c>
      <c r="J365" s="489">
        <f t="shared" si="24"/>
        <v>38000</v>
      </c>
      <c r="K365" s="490">
        <f t="shared" si="25"/>
        <v>0</v>
      </c>
      <c r="L365" s="490">
        <v>38000</v>
      </c>
      <c r="M365" s="491">
        <v>38000</v>
      </c>
      <c r="N365" s="756">
        <f t="shared" si="26"/>
        <v>1</v>
      </c>
    </row>
    <row r="366" spans="1:14" ht="18">
      <c r="A366" s="157" t="s">
        <v>1243</v>
      </c>
      <c r="B366" s="58" t="s">
        <v>254</v>
      </c>
      <c r="C366" s="21">
        <v>351</v>
      </c>
      <c r="D366" s="25" t="s">
        <v>18</v>
      </c>
      <c r="E366" s="7">
        <f>SUM(E352:E360)*0.27</f>
        <v>108810</v>
      </c>
      <c r="F366" s="16">
        <v>561111</v>
      </c>
      <c r="H366" s="313">
        <f>0.27*(H351+H364)</f>
        <v>480978.00000000006</v>
      </c>
      <c r="I366" s="539">
        <v>932736</v>
      </c>
      <c r="J366" s="495">
        <f t="shared" si="24"/>
        <v>1413714</v>
      </c>
      <c r="K366" s="486">
        <f t="shared" si="25"/>
        <v>14980</v>
      </c>
      <c r="L366" s="486">
        <v>1428694</v>
      </c>
      <c r="M366" s="487">
        <v>1051759</v>
      </c>
      <c r="N366" s="756">
        <f t="shared" si="26"/>
        <v>0.7361681367738648</v>
      </c>
    </row>
    <row r="367" spans="1:14" ht="18">
      <c r="A367" s="157" t="s">
        <v>1244</v>
      </c>
      <c r="B367" s="58" t="s">
        <v>254</v>
      </c>
      <c r="C367" s="21">
        <v>351</v>
      </c>
      <c r="D367" s="25" t="s">
        <v>833</v>
      </c>
      <c r="E367" s="7"/>
      <c r="F367" s="16"/>
      <c r="H367" s="313"/>
      <c r="I367" s="539"/>
      <c r="J367" s="495">
        <f t="shared" si="24"/>
        <v>0</v>
      </c>
      <c r="K367" s="486">
        <f t="shared" si="25"/>
        <v>0</v>
      </c>
      <c r="L367" s="486"/>
      <c r="M367" s="487"/>
      <c r="N367" s="756"/>
    </row>
    <row r="368" spans="1:14" ht="18">
      <c r="A368" s="157" t="s">
        <v>1245</v>
      </c>
      <c r="B368" s="58" t="s">
        <v>254</v>
      </c>
      <c r="C368" s="21">
        <v>355</v>
      </c>
      <c r="D368" s="25" t="s">
        <v>834</v>
      </c>
      <c r="E368" s="7"/>
      <c r="F368" s="16"/>
      <c r="H368" s="313">
        <v>50000</v>
      </c>
      <c r="I368" s="539"/>
      <c r="J368" s="495">
        <f t="shared" si="24"/>
        <v>50000</v>
      </c>
      <c r="K368" s="486">
        <f t="shared" si="25"/>
        <v>188550</v>
      </c>
      <c r="L368" s="486">
        <v>238550</v>
      </c>
      <c r="M368" s="487">
        <v>238550</v>
      </c>
      <c r="N368" s="756">
        <f t="shared" si="26"/>
        <v>1</v>
      </c>
    </row>
    <row r="369" spans="1:14" ht="18">
      <c r="A369" s="157" t="s">
        <v>1246</v>
      </c>
      <c r="B369" s="58" t="s">
        <v>254</v>
      </c>
      <c r="C369" s="27">
        <v>35</v>
      </c>
      <c r="D369" s="42" t="s">
        <v>659</v>
      </c>
      <c r="E369" s="37">
        <f>SUM(E366:E366)</f>
        <v>108810</v>
      </c>
      <c r="F369" s="16"/>
      <c r="H369" s="292">
        <f>SUM(H366:H368)</f>
        <v>530978</v>
      </c>
      <c r="I369" s="548">
        <f>SUM(I365:I368)</f>
        <v>970736</v>
      </c>
      <c r="J369" s="489">
        <f t="shared" si="24"/>
        <v>1501714</v>
      </c>
      <c r="K369" s="490">
        <f>SUM(K366:K368)</f>
        <v>203530</v>
      </c>
      <c r="L369" s="490">
        <f>SUM(L366:L368)</f>
        <v>1667244</v>
      </c>
      <c r="M369" s="491">
        <f>SUM(M366:M368)</f>
        <v>1290309</v>
      </c>
      <c r="N369" s="756">
        <f t="shared" si="26"/>
        <v>0.7739173150420694</v>
      </c>
    </row>
    <row r="370" spans="1:14" ht="18">
      <c r="A370" s="157" t="s">
        <v>1247</v>
      </c>
      <c r="B370" s="58" t="s">
        <v>254</v>
      </c>
      <c r="C370" s="27">
        <v>3</v>
      </c>
      <c r="D370" s="24" t="s">
        <v>666</v>
      </c>
      <c r="E370" s="37">
        <f>SUM(E351+E364+E369)</f>
        <v>941810</v>
      </c>
      <c r="F370" s="16"/>
      <c r="H370" s="292">
        <f>SUM(H351+H364+H369)</f>
        <v>2312378</v>
      </c>
      <c r="I370" s="292">
        <f>SUM(I351+I364+I369)</f>
        <v>4435736</v>
      </c>
      <c r="J370" s="292">
        <f>SUM(J351+J364+J369)</f>
        <v>6748114</v>
      </c>
      <c r="K370" s="292">
        <f>SUM(K351+K364+K369)</f>
        <v>986292</v>
      </c>
      <c r="L370" s="292">
        <f>SUM(L351+L364+L369+L365)</f>
        <v>7734406</v>
      </c>
      <c r="M370" s="292">
        <f>SUM(M351+M364+M369+M365)</f>
        <v>6597994</v>
      </c>
      <c r="N370" s="756">
        <f t="shared" si="26"/>
        <v>0.8530705525414621</v>
      </c>
    </row>
    <row r="371" spans="1:14" ht="18">
      <c r="A371" s="157" t="s">
        <v>1248</v>
      </c>
      <c r="B371" s="89" t="s">
        <v>254</v>
      </c>
      <c r="C371" s="159">
        <v>61</v>
      </c>
      <c r="D371" s="293" t="s">
        <v>1508</v>
      </c>
      <c r="E371" s="305"/>
      <c r="F371" s="218"/>
      <c r="G371" s="221"/>
      <c r="H371" s="306"/>
      <c r="I371" s="628"/>
      <c r="J371" s="495">
        <f t="shared" si="24"/>
        <v>0</v>
      </c>
      <c r="K371" s="486">
        <f t="shared" si="25"/>
        <v>1000000</v>
      </c>
      <c r="L371" s="486">
        <v>1000000</v>
      </c>
      <c r="M371" s="487">
        <v>1000000</v>
      </c>
      <c r="N371" s="756">
        <f t="shared" si="26"/>
        <v>1</v>
      </c>
    </row>
    <row r="372" spans="1:14" ht="18">
      <c r="A372" s="157" t="s">
        <v>1249</v>
      </c>
      <c r="B372" s="348" t="s">
        <v>254</v>
      </c>
      <c r="C372" s="159">
        <v>643</v>
      </c>
      <c r="D372" s="293" t="s">
        <v>1465</v>
      </c>
      <c r="E372" s="305"/>
      <c r="F372" s="218"/>
      <c r="G372" s="221"/>
      <c r="H372" s="306"/>
      <c r="I372" s="546">
        <v>73291</v>
      </c>
      <c r="J372" s="495">
        <f t="shared" si="24"/>
        <v>73291</v>
      </c>
      <c r="K372" s="486">
        <f t="shared" si="25"/>
        <v>416000</v>
      </c>
      <c r="L372" s="508">
        <v>489291</v>
      </c>
      <c r="M372" s="509">
        <v>489291</v>
      </c>
      <c r="N372" s="756">
        <f t="shared" si="26"/>
        <v>1</v>
      </c>
    </row>
    <row r="373" spans="1:14" ht="18">
      <c r="A373" s="157" t="s">
        <v>1250</v>
      </c>
      <c r="B373" s="348" t="s">
        <v>254</v>
      </c>
      <c r="C373" s="159">
        <v>673</v>
      </c>
      <c r="D373" s="293" t="s">
        <v>835</v>
      </c>
      <c r="E373" s="305"/>
      <c r="F373" s="218"/>
      <c r="G373" s="221"/>
      <c r="H373" s="306"/>
      <c r="I373" s="546">
        <v>19789</v>
      </c>
      <c r="J373" s="495">
        <f t="shared" si="24"/>
        <v>19789</v>
      </c>
      <c r="K373" s="486">
        <f t="shared" si="25"/>
        <v>0</v>
      </c>
      <c r="L373" s="508">
        <v>19789</v>
      </c>
      <c r="M373" s="509">
        <v>19789</v>
      </c>
      <c r="N373" s="756">
        <f t="shared" si="26"/>
        <v>1</v>
      </c>
    </row>
    <row r="374" spans="1:14" ht="18">
      <c r="A374" s="157" t="s">
        <v>1251</v>
      </c>
      <c r="B374" s="348" t="s">
        <v>254</v>
      </c>
      <c r="C374" s="97">
        <v>6</v>
      </c>
      <c r="D374" s="583" t="s">
        <v>506</v>
      </c>
      <c r="E374" s="307"/>
      <c r="F374" s="93"/>
      <c r="G374" s="94"/>
      <c r="H374" s="308"/>
      <c r="I374" s="549">
        <f>SUM(I372:I373)</f>
        <v>93080</v>
      </c>
      <c r="J374" s="489">
        <f t="shared" si="24"/>
        <v>93080</v>
      </c>
      <c r="K374" s="490">
        <f t="shared" si="25"/>
        <v>1416000</v>
      </c>
      <c r="L374" s="490">
        <f>SUM(L371:L373)</f>
        <v>1509080</v>
      </c>
      <c r="M374" s="491">
        <f>SUM(M371:M373)</f>
        <v>1509080</v>
      </c>
      <c r="N374" s="756">
        <f t="shared" si="26"/>
        <v>1</v>
      </c>
    </row>
    <row r="375" spans="1:15" ht="18">
      <c r="A375" s="157" t="s">
        <v>1252</v>
      </c>
      <c r="B375" s="348" t="s">
        <v>254</v>
      </c>
      <c r="C375" s="159">
        <v>7</v>
      </c>
      <c r="D375" s="293"/>
      <c r="E375" s="305"/>
      <c r="F375" s="218"/>
      <c r="G375" s="221"/>
      <c r="H375" s="306"/>
      <c r="I375" s="546"/>
      <c r="J375" s="495">
        <f t="shared" si="24"/>
        <v>0</v>
      </c>
      <c r="K375" s="486">
        <f t="shared" si="25"/>
        <v>0</v>
      </c>
      <c r="L375" s="508"/>
      <c r="M375" s="509"/>
      <c r="N375" s="755"/>
      <c r="O375" s="629"/>
    </row>
    <row r="376" spans="1:15" ht="12.75">
      <c r="A376" s="850">
        <v>29</v>
      </c>
      <c r="B376" s="860" t="s">
        <v>21</v>
      </c>
      <c r="C376" s="861"/>
      <c r="D376" s="862"/>
      <c r="E376" s="867">
        <f>SUM(E370)</f>
        <v>941810</v>
      </c>
      <c r="F376" s="16"/>
      <c r="H376" s="869">
        <f>H348+H349+H370+H374+H375</f>
        <v>2312378</v>
      </c>
      <c r="I376" s="869">
        <f>I348+I349+I370+I374+I375</f>
        <v>4528816</v>
      </c>
      <c r="J376" s="869">
        <f>J348+J349+J370+J374+J375</f>
        <v>6841194</v>
      </c>
      <c r="K376" s="848">
        <f t="shared" si="25"/>
        <v>2402292</v>
      </c>
      <c r="L376" s="869">
        <f>L348+L349+L370+L374+L375</f>
        <v>9243486</v>
      </c>
      <c r="M376" s="869">
        <f>M348+M349+M370+M374+M375</f>
        <v>8107074</v>
      </c>
      <c r="N376" s="970">
        <f>M376/L376</f>
        <v>0.8770580709485577</v>
      </c>
      <c r="O376" s="629"/>
    </row>
    <row r="377" spans="1:14" ht="12.75">
      <c r="A377" s="851"/>
      <c r="B377" s="863"/>
      <c r="C377" s="864"/>
      <c r="D377" s="865"/>
      <c r="E377" s="868"/>
      <c r="F377" s="16"/>
      <c r="H377" s="870"/>
      <c r="I377" s="870"/>
      <c r="J377" s="870"/>
      <c r="K377" s="849"/>
      <c r="L377" s="870"/>
      <c r="M377" s="870"/>
      <c r="N377" s="970"/>
    </row>
    <row r="378" spans="1:15" ht="18">
      <c r="A378" s="212"/>
      <c r="B378" s="57"/>
      <c r="C378" s="16"/>
      <c r="D378" s="510"/>
      <c r="E378" s="43"/>
      <c r="F378" s="16"/>
      <c r="H378" s="314"/>
      <c r="I378" s="576"/>
      <c r="J378" s="577"/>
      <c r="K378" s="578"/>
      <c r="L378" s="578"/>
      <c r="M378" s="579"/>
      <c r="N378" s="671"/>
      <c r="O378" s="221"/>
    </row>
    <row r="379" spans="1:13" ht="18">
      <c r="A379" s="212"/>
      <c r="B379" s="57"/>
      <c r="C379" s="16"/>
      <c r="D379" s="17" t="s">
        <v>63</v>
      </c>
      <c r="E379" s="19"/>
      <c r="F379" s="16"/>
      <c r="H379" s="310"/>
      <c r="I379" s="464"/>
      <c r="J379" s="468"/>
      <c r="K379" s="469"/>
      <c r="L379" s="469"/>
      <c r="M379" s="467"/>
    </row>
    <row r="380" spans="1:13" ht="18">
      <c r="A380" s="212"/>
      <c r="B380" s="57"/>
      <c r="C380" s="16"/>
      <c r="D380" s="17" t="s">
        <v>64</v>
      </c>
      <c r="E380" s="19"/>
      <c r="F380" s="16"/>
      <c r="H380" s="310"/>
      <c r="I380" s="464"/>
      <c r="J380" s="468"/>
      <c r="K380" s="469"/>
      <c r="L380" s="469"/>
      <c r="M380" s="467"/>
    </row>
    <row r="381" spans="1:13" ht="18">
      <c r="A381" s="212"/>
      <c r="B381" s="57"/>
      <c r="C381" s="16"/>
      <c r="D381" s="17"/>
      <c r="E381" s="20"/>
      <c r="F381" s="16">
        <v>583119</v>
      </c>
      <c r="H381" s="312"/>
      <c r="I381" s="464"/>
      <c r="J381" s="468"/>
      <c r="K381" s="469"/>
      <c r="L381" s="469"/>
      <c r="M381" s="467"/>
    </row>
    <row r="382" spans="1:14" ht="18">
      <c r="A382" s="929" t="s">
        <v>466</v>
      </c>
      <c r="B382" s="931" t="s">
        <v>0</v>
      </c>
      <c r="C382" s="931"/>
      <c r="D382" s="11" t="s">
        <v>258</v>
      </c>
      <c r="E382" s="22" t="s">
        <v>2</v>
      </c>
      <c r="F382" s="16">
        <v>511112</v>
      </c>
      <c r="H382" s="471" t="s">
        <v>2</v>
      </c>
      <c r="I382" s="381" t="s">
        <v>3</v>
      </c>
      <c r="J382" s="474" t="s">
        <v>4</v>
      </c>
      <c r="K382" s="475" t="s">
        <v>5</v>
      </c>
      <c r="L382" s="475" t="s">
        <v>6</v>
      </c>
      <c r="M382" s="475" t="s">
        <v>7</v>
      </c>
      <c r="N382" s="475" t="s">
        <v>8</v>
      </c>
    </row>
    <row r="383" spans="1:14" ht="36">
      <c r="A383" s="930"/>
      <c r="B383" s="931" t="s">
        <v>14</v>
      </c>
      <c r="C383" s="931"/>
      <c r="D383" s="11" t="s">
        <v>111</v>
      </c>
      <c r="E383" s="22" t="s">
        <v>542</v>
      </c>
      <c r="F383" s="16"/>
      <c r="H383" s="283" t="s">
        <v>1164</v>
      </c>
      <c r="I383" s="477" t="s">
        <v>713</v>
      </c>
      <c r="J383" s="478" t="s">
        <v>302</v>
      </c>
      <c r="K383" s="479" t="s">
        <v>1163</v>
      </c>
      <c r="L383" s="480" t="s">
        <v>302</v>
      </c>
      <c r="M383" s="480" t="s">
        <v>1165</v>
      </c>
      <c r="N383" s="755" t="s">
        <v>1467</v>
      </c>
    </row>
    <row r="384" spans="1:14" ht="18">
      <c r="A384" s="157">
        <v>1</v>
      </c>
      <c r="B384" s="214" t="s">
        <v>254</v>
      </c>
      <c r="C384" s="21">
        <v>336</v>
      </c>
      <c r="D384" s="26" t="s">
        <v>836</v>
      </c>
      <c r="E384" s="22"/>
      <c r="F384" s="16"/>
      <c r="H384" s="283"/>
      <c r="I384" s="574"/>
      <c r="J384" s="575"/>
      <c r="K384" s="572"/>
      <c r="L384" s="572"/>
      <c r="M384" s="573"/>
      <c r="N384" s="756"/>
    </row>
    <row r="385" spans="1:15" ht="18">
      <c r="A385" s="211">
        <v>2</v>
      </c>
      <c r="B385" s="59" t="s">
        <v>254</v>
      </c>
      <c r="C385" s="21">
        <v>337</v>
      </c>
      <c r="D385" s="25" t="s">
        <v>10</v>
      </c>
      <c r="E385" s="7">
        <v>317000</v>
      </c>
      <c r="F385" s="16"/>
      <c r="H385" s="313">
        <v>386700</v>
      </c>
      <c r="I385" s="574">
        <v>154896</v>
      </c>
      <c r="J385" s="580">
        <f>SUM(H385:I385)</f>
        <v>541596</v>
      </c>
      <c r="K385" s="572"/>
      <c r="L385" s="572">
        <f>SUM(J385:K385)</f>
        <v>541596</v>
      </c>
      <c r="M385" s="573">
        <v>541596</v>
      </c>
      <c r="N385" s="756">
        <f>M385/L385</f>
        <v>1</v>
      </c>
      <c r="O385" s="221"/>
    </row>
    <row r="386" spans="1:15" ht="18">
      <c r="A386" s="211">
        <v>3</v>
      </c>
      <c r="B386" s="59" t="s">
        <v>254</v>
      </c>
      <c r="C386" s="27">
        <v>3</v>
      </c>
      <c r="D386" s="51" t="s">
        <v>837</v>
      </c>
      <c r="E386" s="52">
        <f>SUM(E385)</f>
        <v>317000</v>
      </c>
      <c r="F386" s="16"/>
      <c r="H386" s="333">
        <f>SUM(H385)</f>
        <v>386700</v>
      </c>
      <c r="I386" s="549">
        <f>SUM(I384:I385)</f>
        <v>154896</v>
      </c>
      <c r="J386" s="581">
        <f>SUM(H386:I386)</f>
        <v>541596</v>
      </c>
      <c r="K386" s="582"/>
      <c r="L386" s="582">
        <f>SUM(L384:L385)</f>
        <v>541596</v>
      </c>
      <c r="M386" s="630">
        <f>SUM(M385)</f>
        <v>541596</v>
      </c>
      <c r="N386" s="756">
        <f>M386/L386</f>
        <v>1</v>
      </c>
      <c r="O386" s="221"/>
    </row>
    <row r="387" spans="1:15" ht="12.75">
      <c r="A387" s="850">
        <v>4</v>
      </c>
      <c r="B387" s="946" t="s">
        <v>483</v>
      </c>
      <c r="C387" s="946"/>
      <c r="D387" s="946"/>
      <c r="E387" s="867">
        <f>SUM(E385:E385)</f>
        <v>317000</v>
      </c>
      <c r="F387" s="16"/>
      <c r="H387" s="869">
        <f>SUM(H386)</f>
        <v>386700</v>
      </c>
      <c r="I387" s="869">
        <f>SUM(I386)</f>
        <v>154896</v>
      </c>
      <c r="J387" s="846">
        <f>SUM(J386)</f>
        <v>541596</v>
      </c>
      <c r="K387" s="927"/>
      <c r="L387" s="856">
        <f>L386</f>
        <v>541596</v>
      </c>
      <c r="M387" s="846">
        <f>SUM(M386)</f>
        <v>541596</v>
      </c>
      <c r="N387" s="845">
        <v>1</v>
      </c>
      <c r="O387" s="221"/>
    </row>
    <row r="388" spans="1:15" ht="12.75">
      <c r="A388" s="851"/>
      <c r="B388" s="946"/>
      <c r="C388" s="946"/>
      <c r="D388" s="946"/>
      <c r="E388" s="868"/>
      <c r="F388" s="16"/>
      <c r="H388" s="870"/>
      <c r="I388" s="870"/>
      <c r="J388" s="846"/>
      <c r="K388" s="928"/>
      <c r="L388" s="857"/>
      <c r="M388" s="846"/>
      <c r="N388" s="845"/>
      <c r="O388" s="221"/>
    </row>
    <row r="389" spans="1:13" ht="18">
      <c r="A389" s="212"/>
      <c r="B389" s="57"/>
      <c r="C389" s="16"/>
      <c r="D389" s="510"/>
      <c r="E389" s="43"/>
      <c r="F389" s="16"/>
      <c r="H389" s="314"/>
      <c r="I389" s="576"/>
      <c r="J389" s="577"/>
      <c r="K389" s="578"/>
      <c r="L389" s="578"/>
      <c r="M389" s="579"/>
    </row>
    <row r="390" spans="1:13" ht="18">
      <c r="A390" s="212"/>
      <c r="B390" s="57"/>
      <c r="C390" s="16"/>
      <c r="D390" s="17" t="s">
        <v>66</v>
      </c>
      <c r="E390" s="19"/>
      <c r="F390" s="16"/>
      <c r="H390" s="310"/>
      <c r="I390" s="576"/>
      <c r="J390" s="577"/>
      <c r="K390" s="578"/>
      <c r="L390" s="578"/>
      <c r="M390" s="579"/>
    </row>
    <row r="391" spans="1:15" ht="18">
      <c r="A391" s="212"/>
      <c r="B391" s="57"/>
      <c r="C391" s="16"/>
      <c r="D391" s="17" t="s">
        <v>67</v>
      </c>
      <c r="E391" s="19"/>
      <c r="F391" s="16"/>
      <c r="H391" s="310"/>
      <c r="I391" s="576"/>
      <c r="J391" s="577"/>
      <c r="K391" s="578"/>
      <c r="L391" s="578"/>
      <c r="M391" s="579"/>
      <c r="N391" s="672"/>
      <c r="O391" s="14"/>
    </row>
    <row r="392" spans="1:15" ht="18">
      <c r="A392" s="212"/>
      <c r="B392" s="57"/>
      <c r="C392" s="16"/>
      <c r="D392" s="17"/>
      <c r="E392" s="20"/>
      <c r="F392" s="16">
        <v>583119</v>
      </c>
      <c r="H392" s="312"/>
      <c r="I392" s="576"/>
      <c r="J392" s="577"/>
      <c r="K392" s="578"/>
      <c r="L392" s="578"/>
      <c r="M392" s="579"/>
      <c r="N392" s="670"/>
      <c r="O392" s="16"/>
    </row>
    <row r="393" spans="1:15" ht="18">
      <c r="A393" s="850" t="s">
        <v>466</v>
      </c>
      <c r="B393" s="788" t="s">
        <v>0</v>
      </c>
      <c r="C393" s="788"/>
      <c r="D393" s="11" t="s">
        <v>258</v>
      </c>
      <c r="E393" s="22" t="s">
        <v>2</v>
      </c>
      <c r="F393" s="16">
        <v>511112</v>
      </c>
      <c r="H393" s="283" t="s">
        <v>2</v>
      </c>
      <c r="I393" s="381" t="s">
        <v>3</v>
      </c>
      <c r="J393" s="474" t="s">
        <v>4</v>
      </c>
      <c r="K393" s="475" t="s">
        <v>5</v>
      </c>
      <c r="L393" s="475" t="s">
        <v>6</v>
      </c>
      <c r="M393" s="475" t="s">
        <v>7</v>
      </c>
      <c r="N393" s="475" t="s">
        <v>8</v>
      </c>
      <c r="O393" s="16"/>
    </row>
    <row r="394" spans="1:15" ht="36">
      <c r="A394" s="851"/>
      <c r="B394" s="788" t="s">
        <v>14</v>
      </c>
      <c r="C394" s="788"/>
      <c r="D394" s="11" t="s">
        <v>111</v>
      </c>
      <c r="E394" s="22" t="s">
        <v>542</v>
      </c>
      <c r="F394" s="16"/>
      <c r="H394" s="283" t="s">
        <v>1494</v>
      </c>
      <c r="I394" s="477" t="s">
        <v>713</v>
      </c>
      <c r="J394" s="478" t="s">
        <v>302</v>
      </c>
      <c r="K394" s="479" t="s">
        <v>1163</v>
      </c>
      <c r="L394" s="480" t="s">
        <v>302</v>
      </c>
      <c r="M394" s="480" t="s">
        <v>1165</v>
      </c>
      <c r="N394" s="755" t="s">
        <v>1467</v>
      </c>
      <c r="O394" s="16"/>
    </row>
    <row r="395" spans="1:15" ht="18">
      <c r="A395" s="211">
        <v>1</v>
      </c>
      <c r="B395" s="58" t="s">
        <v>254</v>
      </c>
      <c r="C395" s="21">
        <v>506</v>
      </c>
      <c r="D395" s="25" t="s">
        <v>11</v>
      </c>
      <c r="E395" s="7">
        <v>200000</v>
      </c>
      <c r="F395" s="16"/>
      <c r="H395" s="313"/>
      <c r="I395" s="574"/>
      <c r="J395" s="575"/>
      <c r="K395" s="572"/>
      <c r="L395" s="572"/>
      <c r="M395" s="573"/>
      <c r="N395" s="761"/>
      <c r="O395" s="14"/>
    </row>
    <row r="396" spans="1:15" ht="18">
      <c r="A396" s="211">
        <v>2</v>
      </c>
      <c r="B396" s="58" t="s">
        <v>254</v>
      </c>
      <c r="C396" s="27">
        <v>5</v>
      </c>
      <c r="D396" s="42" t="s">
        <v>482</v>
      </c>
      <c r="E396" s="52">
        <f>SUM(E395)</f>
        <v>200000</v>
      </c>
      <c r="F396" s="16"/>
      <c r="H396" s="333">
        <f>SUM(H395)</f>
        <v>0</v>
      </c>
      <c r="I396" s="570"/>
      <c r="J396" s="571"/>
      <c r="K396" s="582"/>
      <c r="L396" s="582"/>
      <c r="M396" s="630"/>
      <c r="N396" s="761"/>
      <c r="O396" s="14"/>
    </row>
    <row r="397" spans="1:15" ht="18">
      <c r="A397" s="850">
        <v>3</v>
      </c>
      <c r="B397" s="860" t="s">
        <v>483</v>
      </c>
      <c r="C397" s="861"/>
      <c r="D397" s="862"/>
      <c r="E397" s="867">
        <f>SUM(E395:E395)</f>
        <v>200000</v>
      </c>
      <c r="F397" s="16"/>
      <c r="H397" s="869">
        <f>SUM(H395:H395)</f>
        <v>0</v>
      </c>
      <c r="I397" s="922"/>
      <c r="J397" s="571"/>
      <c r="K397" s="582"/>
      <c r="L397" s="582"/>
      <c r="M397" s="630"/>
      <c r="N397" s="761"/>
      <c r="O397" s="14"/>
    </row>
    <row r="398" spans="1:15" ht="18">
      <c r="A398" s="851"/>
      <c r="B398" s="863"/>
      <c r="C398" s="864"/>
      <c r="D398" s="865"/>
      <c r="E398" s="868"/>
      <c r="F398" s="16"/>
      <c r="H398" s="870"/>
      <c r="I398" s="923"/>
      <c r="J398" s="571"/>
      <c r="K398" s="582"/>
      <c r="L398" s="582"/>
      <c r="M398" s="630"/>
      <c r="N398" s="761"/>
      <c r="O398" s="14"/>
    </row>
    <row r="399" spans="1:15" ht="18">
      <c r="A399" s="212"/>
      <c r="B399" s="57"/>
      <c r="C399" s="16"/>
      <c r="D399" s="510"/>
      <c r="E399" s="43"/>
      <c r="F399" s="16"/>
      <c r="H399" s="314"/>
      <c r="I399" s="576"/>
      <c r="J399" s="577"/>
      <c r="K399" s="578"/>
      <c r="L399" s="578"/>
      <c r="M399" s="579"/>
      <c r="N399" s="672"/>
      <c r="O399" s="14"/>
    </row>
    <row r="400" spans="1:15" ht="18">
      <c r="A400" s="212"/>
      <c r="B400" s="57"/>
      <c r="C400" s="13"/>
      <c r="D400" s="17" t="s">
        <v>52</v>
      </c>
      <c r="E400" s="45"/>
      <c r="F400" s="16"/>
      <c r="H400" s="334"/>
      <c r="I400" s="576"/>
      <c r="J400" s="577"/>
      <c r="K400" s="578"/>
      <c r="L400" s="578"/>
      <c r="M400" s="579"/>
      <c r="N400" s="672"/>
      <c r="O400" s="14"/>
    </row>
    <row r="401" spans="1:15" ht="18">
      <c r="A401" s="320"/>
      <c r="B401" s="57"/>
      <c r="C401" s="13"/>
      <c r="D401" s="17" t="s">
        <v>1509</v>
      </c>
      <c r="E401" s="46"/>
      <c r="F401" s="16"/>
      <c r="G401" s="16"/>
      <c r="H401" s="310"/>
      <c r="I401" s="464"/>
      <c r="J401" s="465"/>
      <c r="K401" s="466"/>
      <c r="L401" s="466"/>
      <c r="M401" s="467"/>
      <c r="N401" s="672"/>
      <c r="O401" s="14"/>
    </row>
    <row r="402" spans="1:15" ht="18">
      <c r="A402" s="212"/>
      <c r="B402" s="57"/>
      <c r="C402" s="13"/>
      <c r="D402" s="44"/>
      <c r="E402" s="20"/>
      <c r="F402" s="16"/>
      <c r="G402" s="16"/>
      <c r="H402" s="312"/>
      <c r="I402" s="464"/>
      <c r="J402" s="465"/>
      <c r="K402" s="466"/>
      <c r="L402" s="466"/>
      <c r="M402" s="467"/>
      <c r="N402" s="672"/>
      <c r="O402" s="14"/>
    </row>
    <row r="403" spans="1:15" ht="18">
      <c r="A403" s="850" t="s">
        <v>466</v>
      </c>
      <c r="B403" s="788" t="s">
        <v>0</v>
      </c>
      <c r="C403" s="788"/>
      <c r="D403" s="11" t="s">
        <v>258</v>
      </c>
      <c r="E403" s="22" t="s">
        <v>2</v>
      </c>
      <c r="F403" s="16">
        <v>511112</v>
      </c>
      <c r="H403" s="471" t="s">
        <v>2</v>
      </c>
      <c r="I403" s="381" t="s">
        <v>3</v>
      </c>
      <c r="J403" s="474" t="s">
        <v>4</v>
      </c>
      <c r="K403" s="475" t="s">
        <v>5</v>
      </c>
      <c r="L403" s="475" t="s">
        <v>6</v>
      </c>
      <c r="M403" s="475" t="s">
        <v>7</v>
      </c>
      <c r="N403" s="475" t="s">
        <v>8</v>
      </c>
      <c r="O403" s="14"/>
    </row>
    <row r="404" spans="1:15" ht="36">
      <c r="A404" s="851"/>
      <c r="B404" s="788" t="s">
        <v>14</v>
      </c>
      <c r="C404" s="788"/>
      <c r="D404" s="11" t="s">
        <v>111</v>
      </c>
      <c r="E404" s="22" t="s">
        <v>542</v>
      </c>
      <c r="F404" s="16"/>
      <c r="H404" s="283" t="s">
        <v>1164</v>
      </c>
      <c r="I404" s="477" t="s">
        <v>713</v>
      </c>
      <c r="J404" s="478" t="s">
        <v>302</v>
      </c>
      <c r="K404" s="479" t="s">
        <v>1163</v>
      </c>
      <c r="L404" s="480" t="s">
        <v>302</v>
      </c>
      <c r="M404" s="480" t="s">
        <v>1165</v>
      </c>
      <c r="N404" s="755" t="s">
        <v>1467</v>
      </c>
      <c r="O404" s="14"/>
    </row>
    <row r="405" spans="1:15" ht="18">
      <c r="A405" s="157"/>
      <c r="B405" s="21"/>
      <c r="C405" s="21"/>
      <c r="D405" s="393" t="s">
        <v>838</v>
      </c>
      <c r="E405" s="22"/>
      <c r="F405" s="16"/>
      <c r="H405" s="283"/>
      <c r="I405" s="924">
        <v>570865</v>
      </c>
      <c r="J405" s="919">
        <f>H412+I405</f>
        <v>4155585</v>
      </c>
      <c r="K405" s="572"/>
      <c r="L405" s="921">
        <v>4155585</v>
      </c>
      <c r="M405" s="921">
        <v>4070085</v>
      </c>
      <c r="N405" s="971">
        <v>0.9794252794732872</v>
      </c>
      <c r="O405" s="14"/>
    </row>
    <row r="406" spans="1:14" ht="18">
      <c r="A406" s="225" t="s">
        <v>1209</v>
      </c>
      <c r="B406" s="58" t="s">
        <v>254</v>
      </c>
      <c r="C406" s="21">
        <v>1101</v>
      </c>
      <c r="D406" s="49" t="s">
        <v>1188</v>
      </c>
      <c r="E406" s="47">
        <v>1789200</v>
      </c>
      <c r="F406" s="16"/>
      <c r="H406" s="284">
        <v>180500</v>
      </c>
      <c r="I406" s="925"/>
      <c r="J406" s="920"/>
      <c r="K406" s="486"/>
      <c r="L406" s="921"/>
      <c r="M406" s="921"/>
      <c r="N406" s="972"/>
    </row>
    <row r="407" spans="1:15" ht="18">
      <c r="A407" s="225" t="s">
        <v>1210</v>
      </c>
      <c r="B407" s="58" t="s">
        <v>254</v>
      </c>
      <c r="C407" s="21">
        <v>1101</v>
      </c>
      <c r="D407" s="49" t="s">
        <v>1189</v>
      </c>
      <c r="E407" s="47"/>
      <c r="F407" s="16"/>
      <c r="H407" s="284">
        <v>2145000</v>
      </c>
      <c r="I407" s="925"/>
      <c r="J407" s="920"/>
      <c r="K407" s="486"/>
      <c r="L407" s="921"/>
      <c r="M407" s="921"/>
      <c r="N407" s="972"/>
      <c r="O407" s="14"/>
    </row>
    <row r="408" spans="1:15" ht="18">
      <c r="A408" s="225" t="s">
        <v>1212</v>
      </c>
      <c r="B408" s="58" t="s">
        <v>254</v>
      </c>
      <c r="C408" s="21">
        <v>1101</v>
      </c>
      <c r="D408" s="49" t="s">
        <v>485</v>
      </c>
      <c r="E408" s="47">
        <v>185000</v>
      </c>
      <c r="F408" s="16"/>
      <c r="H408" s="284">
        <v>180000</v>
      </c>
      <c r="I408" s="925"/>
      <c r="J408" s="920"/>
      <c r="K408" s="486"/>
      <c r="L408" s="921"/>
      <c r="M408" s="921"/>
      <c r="N408" s="972"/>
      <c r="O408" s="14"/>
    </row>
    <row r="409" spans="1:15" ht="18">
      <c r="A409" s="225" t="s">
        <v>1213</v>
      </c>
      <c r="B409" s="58" t="s">
        <v>254</v>
      </c>
      <c r="C409" s="21">
        <v>1101</v>
      </c>
      <c r="D409" s="49" t="s">
        <v>839</v>
      </c>
      <c r="E409" s="47">
        <v>181200</v>
      </c>
      <c r="F409" s="16"/>
      <c r="H409" s="284">
        <v>692232</v>
      </c>
      <c r="I409" s="925"/>
      <c r="J409" s="920"/>
      <c r="K409" s="486"/>
      <c r="L409" s="921"/>
      <c r="M409" s="921"/>
      <c r="N409" s="972"/>
      <c r="O409" s="14"/>
    </row>
    <row r="410" spans="1:15" ht="18">
      <c r="A410" s="225" t="s">
        <v>1214</v>
      </c>
      <c r="B410" s="58" t="s">
        <v>254</v>
      </c>
      <c r="C410" s="21">
        <v>1101</v>
      </c>
      <c r="D410" s="49" t="s">
        <v>840</v>
      </c>
      <c r="E410" s="47"/>
      <c r="F410" s="16"/>
      <c r="H410" s="284">
        <v>324588</v>
      </c>
      <c r="I410" s="925"/>
      <c r="J410" s="920"/>
      <c r="K410" s="486"/>
      <c r="L410" s="921"/>
      <c r="M410" s="921"/>
      <c r="N410" s="972"/>
      <c r="O410" s="14"/>
    </row>
    <row r="411" spans="1:15" ht="18">
      <c r="A411" s="225" t="s">
        <v>1216</v>
      </c>
      <c r="B411" s="58" t="s">
        <v>254</v>
      </c>
      <c r="C411" s="21">
        <v>1101</v>
      </c>
      <c r="D411" s="49" t="s">
        <v>841</v>
      </c>
      <c r="E411" s="47"/>
      <c r="F411" s="16"/>
      <c r="H411" s="284">
        <v>62400</v>
      </c>
      <c r="I411" s="925"/>
      <c r="J411" s="920"/>
      <c r="K411" s="486"/>
      <c r="L411" s="921"/>
      <c r="M411" s="921"/>
      <c r="N411" s="973"/>
      <c r="O411" s="14"/>
    </row>
    <row r="412" spans="1:15" ht="18.75">
      <c r="A412" s="225" t="s">
        <v>1218</v>
      </c>
      <c r="B412" s="58" t="s">
        <v>254</v>
      </c>
      <c r="C412" s="21">
        <v>1101</v>
      </c>
      <c r="D412" s="49" t="s">
        <v>667</v>
      </c>
      <c r="E412" s="47"/>
      <c r="F412" s="16"/>
      <c r="H412" s="303">
        <f>SUM(H406:H411)</f>
        <v>3584720</v>
      </c>
      <c r="I412" s="926"/>
      <c r="J412" s="486">
        <f>SUM(J405)</f>
        <v>4155585</v>
      </c>
      <c r="K412" s="486"/>
      <c r="L412" s="486">
        <f>SUM(L405)</f>
        <v>4155585</v>
      </c>
      <c r="M412" s="487">
        <f>SUM(M405)</f>
        <v>4070085</v>
      </c>
      <c r="N412" s="756">
        <f aca="true" t="shared" si="27" ref="N412:N418">M412/L412</f>
        <v>0.9794252794732872</v>
      </c>
      <c r="O412" s="14"/>
    </row>
    <row r="413" spans="1:15" ht="18.75">
      <c r="A413" s="225" t="s">
        <v>1220</v>
      </c>
      <c r="B413" s="58" t="s">
        <v>254</v>
      </c>
      <c r="C413" s="21">
        <v>1103</v>
      </c>
      <c r="D413" s="49" t="s">
        <v>668</v>
      </c>
      <c r="E413" s="47"/>
      <c r="F413" s="16"/>
      <c r="H413" s="303">
        <v>250000</v>
      </c>
      <c r="I413" s="539"/>
      <c r="J413" s="495">
        <f>SUM(H413:I413)</f>
        <v>250000</v>
      </c>
      <c r="K413" s="486"/>
      <c r="L413" s="486">
        <v>250000</v>
      </c>
      <c r="M413" s="487">
        <v>250000</v>
      </c>
      <c r="N413" s="756">
        <f t="shared" si="27"/>
        <v>1</v>
      </c>
      <c r="O413" s="14"/>
    </row>
    <row r="414" spans="1:14" ht="18">
      <c r="A414" s="225" t="s">
        <v>1222</v>
      </c>
      <c r="B414" s="58" t="s">
        <v>254</v>
      </c>
      <c r="C414" s="21">
        <v>1107</v>
      </c>
      <c r="D414" s="49" t="s">
        <v>1190</v>
      </c>
      <c r="E414" s="47">
        <v>60000</v>
      </c>
      <c r="F414" s="16">
        <v>53111</v>
      </c>
      <c r="H414" s="284">
        <v>100000</v>
      </c>
      <c r="I414" s="539"/>
      <c r="J414" s="495">
        <f aca="true" t="shared" si="28" ref="J414:J476">SUM(H414:I414)</f>
        <v>100000</v>
      </c>
      <c r="K414" s="486"/>
      <c r="L414" s="486">
        <v>100000</v>
      </c>
      <c r="M414" s="487">
        <v>100000</v>
      </c>
      <c r="N414" s="756">
        <f t="shared" si="27"/>
        <v>1</v>
      </c>
    </row>
    <row r="415" spans="1:14" ht="18">
      <c r="A415" s="225" t="s">
        <v>1224</v>
      </c>
      <c r="B415" s="58" t="s">
        <v>254</v>
      </c>
      <c r="C415" s="21">
        <v>1109</v>
      </c>
      <c r="D415" s="49" t="s">
        <v>53</v>
      </c>
      <c r="E415" s="47">
        <v>30000</v>
      </c>
      <c r="F415" s="16"/>
      <c r="H415" s="284">
        <v>54720</v>
      </c>
      <c r="I415" s="539"/>
      <c r="J415" s="495">
        <f t="shared" si="28"/>
        <v>54720</v>
      </c>
      <c r="K415" s="475"/>
      <c r="L415" s="487">
        <v>54720</v>
      </c>
      <c r="M415" s="487">
        <v>31560</v>
      </c>
      <c r="N415" s="756">
        <f t="shared" si="27"/>
        <v>0.5767543859649122</v>
      </c>
    </row>
    <row r="416" spans="1:15" ht="18">
      <c r="A416" s="225" t="s">
        <v>1226</v>
      </c>
      <c r="B416" s="58" t="s">
        <v>254</v>
      </c>
      <c r="C416" s="21">
        <v>1110</v>
      </c>
      <c r="D416" s="49" t="s">
        <v>54</v>
      </c>
      <c r="E416" s="47">
        <v>12000</v>
      </c>
      <c r="F416" s="16"/>
      <c r="H416" s="284">
        <v>12000</v>
      </c>
      <c r="I416" s="539"/>
      <c r="J416" s="495">
        <f t="shared" si="28"/>
        <v>12000</v>
      </c>
      <c r="K416" s="486"/>
      <c r="L416" s="486">
        <v>12000</v>
      </c>
      <c r="M416" s="487">
        <v>12000</v>
      </c>
      <c r="N416" s="756">
        <f t="shared" si="27"/>
        <v>1</v>
      </c>
      <c r="O416" s="14"/>
    </row>
    <row r="417" spans="1:15" ht="18">
      <c r="A417" s="225" t="s">
        <v>1227</v>
      </c>
      <c r="B417" s="58" t="s">
        <v>254</v>
      </c>
      <c r="C417" s="21">
        <v>1113</v>
      </c>
      <c r="D417" s="49" t="s">
        <v>637</v>
      </c>
      <c r="E417" s="47"/>
      <c r="F417" s="16"/>
      <c r="H417" s="284"/>
      <c r="I417" s="539"/>
      <c r="J417" s="495">
        <f t="shared" si="28"/>
        <v>0</v>
      </c>
      <c r="K417" s="486">
        <v>40400</v>
      </c>
      <c r="L417" s="486">
        <v>40400</v>
      </c>
      <c r="M417" s="487">
        <v>40400</v>
      </c>
      <c r="N417" s="756">
        <f t="shared" si="27"/>
        <v>1</v>
      </c>
      <c r="O417" s="14"/>
    </row>
    <row r="418" spans="1:15" ht="18">
      <c r="A418" s="225" t="s">
        <v>1228</v>
      </c>
      <c r="B418" s="58" t="s">
        <v>254</v>
      </c>
      <c r="C418" s="27">
        <v>11</v>
      </c>
      <c r="D418" s="50" t="s">
        <v>486</v>
      </c>
      <c r="E418" s="48">
        <f>SUM(E406:E416)</f>
        <v>2257400</v>
      </c>
      <c r="F418" s="16"/>
      <c r="H418" s="288">
        <f>SUM(H412:H416)</f>
        <v>4001440</v>
      </c>
      <c r="I418" s="548">
        <f>SUM(I405:I417)</f>
        <v>570865</v>
      </c>
      <c r="J418" s="489">
        <f t="shared" si="28"/>
        <v>4572305</v>
      </c>
      <c r="K418" s="490">
        <f>L418-J418</f>
        <v>40400</v>
      </c>
      <c r="L418" s="490">
        <f>SUM(L412:L417)</f>
        <v>4612705</v>
      </c>
      <c r="M418" s="491">
        <f>SUM(M412:M417)</f>
        <v>4504045</v>
      </c>
      <c r="N418" s="756">
        <f t="shared" si="27"/>
        <v>0.9764433233861692</v>
      </c>
      <c r="O418" s="14"/>
    </row>
    <row r="419" spans="1:14" ht="18">
      <c r="A419" s="225" t="s">
        <v>1229</v>
      </c>
      <c r="B419" s="58" t="s">
        <v>254</v>
      </c>
      <c r="C419" s="21">
        <v>21</v>
      </c>
      <c r="D419" s="25" t="s">
        <v>669</v>
      </c>
      <c r="E419" s="47">
        <f>SUM(E406+E408+E409)*0.27</f>
        <v>581958</v>
      </c>
      <c r="F419" s="16"/>
      <c r="H419" s="284">
        <v>747770</v>
      </c>
      <c r="I419" s="539">
        <v>99901</v>
      </c>
      <c r="J419" s="495">
        <f t="shared" si="28"/>
        <v>847671</v>
      </c>
      <c r="K419" s="486"/>
      <c r="L419" s="901">
        <v>882171</v>
      </c>
      <c r="M419" s="496">
        <v>806292</v>
      </c>
      <c r="N419" s="756"/>
    </row>
    <row r="420" spans="1:14" ht="18">
      <c r="A420" s="225" t="s">
        <v>1231</v>
      </c>
      <c r="B420" s="58" t="s">
        <v>254</v>
      </c>
      <c r="C420" s="21">
        <v>27</v>
      </c>
      <c r="D420" s="25" t="s">
        <v>1191</v>
      </c>
      <c r="E420" s="47"/>
      <c r="F420" s="16"/>
      <c r="H420" s="284"/>
      <c r="I420" s="539"/>
      <c r="J420" s="495">
        <f t="shared" si="28"/>
        <v>0</v>
      </c>
      <c r="K420" s="486"/>
      <c r="L420" s="902"/>
      <c r="M420" s="498"/>
      <c r="N420" s="756"/>
    </row>
    <row r="421" spans="1:14" ht="18">
      <c r="A421" s="225" t="s">
        <v>1232</v>
      </c>
      <c r="B421" s="58" t="s">
        <v>254</v>
      </c>
      <c r="C421" s="21">
        <v>23</v>
      </c>
      <c r="D421" s="49" t="s">
        <v>1192</v>
      </c>
      <c r="E421" s="47">
        <f>SUM(E414*1.19*0.14)</f>
        <v>9996.000000000002</v>
      </c>
      <c r="F421" s="16">
        <v>54211</v>
      </c>
      <c r="H421" s="313">
        <v>19500</v>
      </c>
      <c r="I421" s="539"/>
      <c r="J421" s="495">
        <f t="shared" si="28"/>
        <v>19500</v>
      </c>
      <c r="K421" s="486"/>
      <c r="L421" s="902"/>
      <c r="M421" s="498">
        <v>17500</v>
      </c>
      <c r="N421" s="756"/>
    </row>
    <row r="422" spans="1:14" ht="18">
      <c r="A422" s="225" t="s">
        <v>1235</v>
      </c>
      <c r="B422" s="58" t="s">
        <v>254</v>
      </c>
      <c r="C422" s="21">
        <v>27</v>
      </c>
      <c r="D422" s="25" t="s">
        <v>670</v>
      </c>
      <c r="E422" s="47">
        <f>SUM(E414*1.19*0.16)</f>
        <v>11424</v>
      </c>
      <c r="F422" s="16">
        <v>561111</v>
      </c>
      <c r="H422" s="313">
        <v>15000</v>
      </c>
      <c r="I422" s="539"/>
      <c r="J422" s="495">
        <f t="shared" si="28"/>
        <v>15000</v>
      </c>
      <c r="K422" s="486"/>
      <c r="L422" s="903"/>
      <c r="M422" s="501">
        <v>15000</v>
      </c>
      <c r="N422" s="756"/>
    </row>
    <row r="423" spans="1:14" ht="18">
      <c r="A423" s="225" t="s">
        <v>1237</v>
      </c>
      <c r="B423" s="58" t="s">
        <v>254</v>
      </c>
      <c r="C423" s="27">
        <v>2</v>
      </c>
      <c r="D423" s="50" t="s">
        <v>487</v>
      </c>
      <c r="E423" s="48">
        <f>SUM(E419:E422)</f>
        <v>603378</v>
      </c>
      <c r="F423" s="16">
        <v>5431</v>
      </c>
      <c r="H423" s="288">
        <f>SUM(H419:H422)</f>
        <v>782270</v>
      </c>
      <c r="I423" s="548">
        <f>SUM(I419:I422)</f>
        <v>99901</v>
      </c>
      <c r="J423" s="489">
        <f t="shared" si="28"/>
        <v>882171</v>
      </c>
      <c r="K423" s="490">
        <f>L423-J423</f>
        <v>0</v>
      </c>
      <c r="L423" s="490">
        <f>SUM(L419:L422)</f>
        <v>882171</v>
      </c>
      <c r="M423" s="491">
        <f>SUM(M419:M422)</f>
        <v>838792</v>
      </c>
      <c r="N423" s="756">
        <f>M423/L423</f>
        <v>0.9508269938594671</v>
      </c>
    </row>
    <row r="424" spans="1:14" ht="18">
      <c r="A424" s="225" t="s">
        <v>1243</v>
      </c>
      <c r="B424" s="58" t="s">
        <v>254</v>
      </c>
      <c r="C424" s="21">
        <v>311</v>
      </c>
      <c r="D424" s="25" t="s">
        <v>55</v>
      </c>
      <c r="E424" s="7">
        <v>10000</v>
      </c>
      <c r="F424" s="16"/>
      <c r="H424" s="313"/>
      <c r="I424" s="539"/>
      <c r="J424" s="495">
        <f t="shared" si="28"/>
        <v>0</v>
      </c>
      <c r="K424" s="913"/>
      <c r="L424" s="904">
        <v>17000</v>
      </c>
      <c r="M424" s="913"/>
      <c r="N424" s="756"/>
    </row>
    <row r="425" spans="1:14" ht="18">
      <c r="A425" s="225" t="s">
        <v>1244</v>
      </c>
      <c r="B425" s="58" t="s">
        <v>254</v>
      </c>
      <c r="C425" s="21">
        <v>311</v>
      </c>
      <c r="D425" s="25" t="s">
        <v>842</v>
      </c>
      <c r="E425" s="7"/>
      <c r="F425" s="16"/>
      <c r="H425" s="313">
        <v>17000</v>
      </c>
      <c r="I425" s="539"/>
      <c r="J425" s="495">
        <f t="shared" si="28"/>
        <v>17000</v>
      </c>
      <c r="K425" s="914"/>
      <c r="L425" s="906"/>
      <c r="M425" s="914"/>
      <c r="N425" s="756"/>
    </row>
    <row r="426" spans="1:14" ht="18">
      <c r="A426" s="225" t="s">
        <v>1245</v>
      </c>
      <c r="B426" s="58" t="s">
        <v>254</v>
      </c>
      <c r="C426" s="211">
        <v>312</v>
      </c>
      <c r="D426" s="25" t="s">
        <v>546</v>
      </c>
      <c r="E426" s="7"/>
      <c r="F426" s="16"/>
      <c r="H426" s="313">
        <v>23622</v>
      </c>
      <c r="I426" s="631"/>
      <c r="J426" s="495">
        <f t="shared" si="28"/>
        <v>23622</v>
      </c>
      <c r="K426" s="901">
        <v>-121794</v>
      </c>
      <c r="L426" s="901">
        <v>26828</v>
      </c>
      <c r="M426" s="901">
        <v>26828</v>
      </c>
      <c r="N426" s="845">
        <v>0.9508269938594671</v>
      </c>
    </row>
    <row r="427" spans="1:14" ht="18">
      <c r="A427" s="225" t="s">
        <v>1246</v>
      </c>
      <c r="B427" s="58" t="s">
        <v>254</v>
      </c>
      <c r="C427" s="211">
        <v>312</v>
      </c>
      <c r="D427" s="25" t="s">
        <v>56</v>
      </c>
      <c r="E427" s="7">
        <v>10000</v>
      </c>
      <c r="F427" s="16">
        <v>54913</v>
      </c>
      <c r="H427" s="313">
        <v>15000</v>
      </c>
      <c r="I427" s="881"/>
      <c r="J427" s="495">
        <f t="shared" si="28"/>
        <v>15000</v>
      </c>
      <c r="K427" s="902"/>
      <c r="L427" s="902"/>
      <c r="M427" s="902"/>
      <c r="N427" s="845"/>
    </row>
    <row r="428" spans="1:15" ht="18">
      <c r="A428" s="225" t="s">
        <v>1247</v>
      </c>
      <c r="B428" s="58" t="s">
        <v>254</v>
      </c>
      <c r="C428" s="21">
        <v>312</v>
      </c>
      <c r="D428" s="25" t="s">
        <v>671</v>
      </c>
      <c r="E428" s="7">
        <v>10000</v>
      </c>
      <c r="F428" s="16">
        <v>55111</v>
      </c>
      <c r="H428" s="313">
        <v>110000</v>
      </c>
      <c r="I428" s="883"/>
      <c r="J428" s="495">
        <f t="shared" si="28"/>
        <v>110000</v>
      </c>
      <c r="K428" s="903"/>
      <c r="L428" s="903"/>
      <c r="M428" s="903"/>
      <c r="N428" s="845"/>
      <c r="O428" s="16"/>
    </row>
    <row r="429" spans="1:14" ht="18">
      <c r="A429" s="225" t="s">
        <v>1248</v>
      </c>
      <c r="B429" s="58" t="s">
        <v>254</v>
      </c>
      <c r="C429" s="27">
        <v>31</v>
      </c>
      <c r="D429" s="24" t="s">
        <v>488</v>
      </c>
      <c r="E429" s="12">
        <f>SUM(E424:E428)</f>
        <v>30000</v>
      </c>
      <c r="F429" s="16"/>
      <c r="H429" s="288">
        <f>SUM(H424:H428)</f>
        <v>165622</v>
      </c>
      <c r="I429" s="548"/>
      <c r="J429" s="489">
        <f t="shared" si="28"/>
        <v>165622</v>
      </c>
      <c r="K429" s="490">
        <f>SUM(K424:K428)</f>
        <v>-121794</v>
      </c>
      <c r="L429" s="490">
        <f>SUM(L424:L428)</f>
        <v>43828</v>
      </c>
      <c r="M429" s="491">
        <f>SUM(M424:M428)</f>
        <v>26828</v>
      </c>
      <c r="N429" s="756">
        <f aca="true" t="shared" si="29" ref="N429:N448">M429/L429</f>
        <v>0.6121201058683946</v>
      </c>
    </row>
    <row r="430" spans="1:14" ht="18">
      <c r="A430" s="225" t="s">
        <v>1249</v>
      </c>
      <c r="B430" s="58" t="s">
        <v>254</v>
      </c>
      <c r="C430" s="21">
        <v>321</v>
      </c>
      <c r="D430" s="25" t="s">
        <v>1529</v>
      </c>
      <c r="E430" s="54"/>
      <c r="F430" s="16"/>
      <c r="H430" s="284">
        <v>145000</v>
      </c>
      <c r="I430" s="539"/>
      <c r="J430" s="495">
        <f t="shared" si="28"/>
        <v>145000</v>
      </c>
      <c r="K430" s="508">
        <v>20654</v>
      </c>
      <c r="L430" s="486">
        <f>SUM(J430:K430)</f>
        <v>165654</v>
      </c>
      <c r="M430" s="487">
        <v>165564</v>
      </c>
      <c r="N430" s="756">
        <f t="shared" si="29"/>
        <v>0.9994566989025317</v>
      </c>
    </row>
    <row r="431" spans="1:14" ht="18">
      <c r="A431" s="225" t="s">
        <v>1250</v>
      </c>
      <c r="B431" s="58" t="s">
        <v>254</v>
      </c>
      <c r="C431" s="21">
        <v>322</v>
      </c>
      <c r="D431" s="25" t="s">
        <v>57</v>
      </c>
      <c r="E431" s="9">
        <v>40000</v>
      </c>
      <c r="F431" s="16">
        <v>55119</v>
      </c>
      <c r="H431" s="284">
        <v>40000</v>
      </c>
      <c r="I431" s="546"/>
      <c r="J431" s="495">
        <f t="shared" si="28"/>
        <v>40000</v>
      </c>
      <c r="K431" s="508">
        <f aca="true" t="shared" si="30" ref="K431:K449">L431-J431</f>
        <v>0</v>
      </c>
      <c r="L431" s="486">
        <v>40000</v>
      </c>
      <c r="M431" s="487">
        <v>36064</v>
      </c>
      <c r="N431" s="756">
        <f t="shared" si="29"/>
        <v>0.9016</v>
      </c>
    </row>
    <row r="432" spans="1:14" ht="18">
      <c r="A432" s="225" t="s">
        <v>1251</v>
      </c>
      <c r="B432" s="58" t="s">
        <v>254</v>
      </c>
      <c r="C432" s="27">
        <v>32</v>
      </c>
      <c r="D432" s="24" t="s">
        <v>843</v>
      </c>
      <c r="E432" s="12">
        <f>SUM(E431:E431)</f>
        <v>40000</v>
      </c>
      <c r="F432" s="16"/>
      <c r="H432" s="288">
        <f>SUM(H430:H431)</f>
        <v>185000</v>
      </c>
      <c r="I432" s="549">
        <f>SUM(I430:I431)</f>
        <v>0</v>
      </c>
      <c r="J432" s="489">
        <f t="shared" si="28"/>
        <v>185000</v>
      </c>
      <c r="K432" s="490">
        <f t="shared" si="30"/>
        <v>20654</v>
      </c>
      <c r="L432" s="490">
        <f>SUM(L430:L431)</f>
        <v>205654</v>
      </c>
      <c r="M432" s="491">
        <f>SUM(M430:M431)</f>
        <v>201628</v>
      </c>
      <c r="N432" s="756">
        <f t="shared" si="29"/>
        <v>0.9804234296439651</v>
      </c>
    </row>
    <row r="433" spans="1:14" ht="18">
      <c r="A433" s="225" t="s">
        <v>1252</v>
      </c>
      <c r="B433" s="58" t="s">
        <v>254</v>
      </c>
      <c r="C433" s="21">
        <v>334</v>
      </c>
      <c r="D433" s="25" t="s">
        <v>672</v>
      </c>
      <c r="E433" s="7"/>
      <c r="F433" s="16"/>
      <c r="H433" s="313"/>
      <c r="I433" s="539"/>
      <c r="J433" s="495">
        <f t="shared" si="28"/>
        <v>0</v>
      </c>
      <c r="K433" s="508">
        <f t="shared" si="30"/>
        <v>35000</v>
      </c>
      <c r="L433" s="486">
        <v>35000</v>
      </c>
      <c r="M433" s="487">
        <v>35000</v>
      </c>
      <c r="N433" s="756">
        <f t="shared" si="29"/>
        <v>1</v>
      </c>
    </row>
    <row r="434" spans="1:14" ht="18">
      <c r="A434" s="225" t="s">
        <v>1253</v>
      </c>
      <c r="B434" s="58" t="s">
        <v>254</v>
      </c>
      <c r="C434" s="21">
        <v>336</v>
      </c>
      <c r="D434" s="25" t="s">
        <v>1193</v>
      </c>
      <c r="E434" s="7"/>
      <c r="F434" s="16"/>
      <c r="H434" s="313">
        <v>50000</v>
      </c>
      <c r="I434" s="539"/>
      <c r="J434" s="495">
        <f t="shared" si="28"/>
        <v>50000</v>
      </c>
      <c r="K434" s="508">
        <f t="shared" si="30"/>
        <v>-50000</v>
      </c>
      <c r="L434" s="486">
        <v>0</v>
      </c>
      <c r="M434" s="487"/>
      <c r="N434" s="756"/>
    </row>
    <row r="435" spans="1:14" ht="18">
      <c r="A435" s="225" t="s">
        <v>1254</v>
      </c>
      <c r="B435" s="58" t="s">
        <v>254</v>
      </c>
      <c r="C435" s="21">
        <v>337</v>
      </c>
      <c r="D435" s="25" t="s">
        <v>58</v>
      </c>
      <c r="E435" s="7">
        <v>11000</v>
      </c>
      <c r="F435" s="16"/>
      <c r="H435" s="313">
        <v>50000</v>
      </c>
      <c r="I435" s="539"/>
      <c r="J435" s="495">
        <f t="shared" si="28"/>
        <v>50000</v>
      </c>
      <c r="K435" s="508">
        <f t="shared" si="30"/>
        <v>0</v>
      </c>
      <c r="L435" s="486">
        <v>50000</v>
      </c>
      <c r="M435" s="487">
        <v>13956</v>
      </c>
      <c r="N435" s="756">
        <f t="shared" si="29"/>
        <v>0.27912</v>
      </c>
    </row>
    <row r="436" spans="1:14" ht="18">
      <c r="A436" s="225" t="s">
        <v>1255</v>
      </c>
      <c r="B436" s="58" t="s">
        <v>254</v>
      </c>
      <c r="C436" s="27">
        <v>33</v>
      </c>
      <c r="D436" s="24" t="s">
        <v>489</v>
      </c>
      <c r="E436" s="37">
        <f>SUM(E435)</f>
        <v>11000</v>
      </c>
      <c r="F436" s="16"/>
      <c r="H436" s="292">
        <f>SUM(H433:H435)</f>
        <v>100000</v>
      </c>
      <c r="I436" s="548"/>
      <c r="J436" s="489">
        <f t="shared" si="28"/>
        <v>100000</v>
      </c>
      <c r="K436" s="490">
        <f t="shared" si="30"/>
        <v>-15000</v>
      </c>
      <c r="L436" s="490">
        <f>SUM(L433:L435)</f>
        <v>85000</v>
      </c>
      <c r="M436" s="491">
        <f>SUM(M433:M435)</f>
        <v>48956</v>
      </c>
      <c r="N436" s="756">
        <f t="shared" si="29"/>
        <v>0.5759529411764706</v>
      </c>
    </row>
    <row r="437" spans="1:14" ht="18">
      <c r="A437" s="225" t="s">
        <v>1256</v>
      </c>
      <c r="B437" s="58" t="s">
        <v>254</v>
      </c>
      <c r="C437" s="21">
        <v>341</v>
      </c>
      <c r="D437" s="26" t="s">
        <v>59</v>
      </c>
      <c r="E437" s="10">
        <v>10000</v>
      </c>
      <c r="F437" s="16"/>
      <c r="H437" s="290">
        <v>10000</v>
      </c>
      <c r="I437" s="539"/>
      <c r="J437" s="495">
        <f t="shared" si="28"/>
        <v>10000</v>
      </c>
      <c r="K437" s="508">
        <f t="shared" si="30"/>
        <v>0</v>
      </c>
      <c r="L437" s="486">
        <v>10000</v>
      </c>
      <c r="M437" s="487">
        <v>8420</v>
      </c>
      <c r="N437" s="756">
        <f t="shared" si="29"/>
        <v>0.842</v>
      </c>
    </row>
    <row r="438" spans="1:14" ht="18">
      <c r="A438" s="225" t="s">
        <v>1257</v>
      </c>
      <c r="B438" s="58" t="s">
        <v>254</v>
      </c>
      <c r="C438" s="23">
        <v>34</v>
      </c>
      <c r="D438" s="38" t="s">
        <v>490</v>
      </c>
      <c r="E438" s="37">
        <f>SUM(E437)</f>
        <v>10000</v>
      </c>
      <c r="F438" s="16"/>
      <c r="H438" s="292">
        <f>SUM(H437)</f>
        <v>10000</v>
      </c>
      <c r="I438" s="548"/>
      <c r="J438" s="489">
        <f t="shared" si="28"/>
        <v>10000</v>
      </c>
      <c r="K438" s="490">
        <f t="shared" si="30"/>
        <v>0</v>
      </c>
      <c r="L438" s="490">
        <f>SUM(L437)</f>
        <v>10000</v>
      </c>
      <c r="M438" s="491">
        <f>SUM(M437)</f>
        <v>8420</v>
      </c>
      <c r="N438" s="756">
        <f t="shared" si="29"/>
        <v>0.842</v>
      </c>
    </row>
    <row r="439" spans="1:14" ht="18">
      <c r="A439" s="225" t="s">
        <v>1258</v>
      </c>
      <c r="B439" s="58" t="s">
        <v>254</v>
      </c>
      <c r="C439" s="21">
        <v>351</v>
      </c>
      <c r="D439" s="25" t="s">
        <v>18</v>
      </c>
      <c r="E439" s="7">
        <f>SUM(E429+E432)*0.27</f>
        <v>18900</v>
      </c>
      <c r="F439" s="16"/>
      <c r="H439" s="313">
        <v>94665</v>
      </c>
      <c r="I439" s="539"/>
      <c r="J439" s="495">
        <f t="shared" si="28"/>
        <v>94665</v>
      </c>
      <c r="K439" s="508">
        <f t="shared" si="30"/>
        <v>6505</v>
      </c>
      <c r="L439" s="487">
        <v>101170</v>
      </c>
      <c r="M439" s="487">
        <v>52996</v>
      </c>
      <c r="N439" s="756">
        <f t="shared" si="29"/>
        <v>0.5238311752495799</v>
      </c>
    </row>
    <row r="440" spans="1:14" ht="18">
      <c r="A440" s="225" t="s">
        <v>1272</v>
      </c>
      <c r="B440" s="58" t="s">
        <v>254</v>
      </c>
      <c r="C440" s="21">
        <v>355</v>
      </c>
      <c r="D440" s="25" t="s">
        <v>844</v>
      </c>
      <c r="E440" s="7"/>
      <c r="F440" s="16"/>
      <c r="H440" s="313">
        <v>4000</v>
      </c>
      <c r="I440" s="539"/>
      <c r="J440" s="495">
        <f t="shared" si="28"/>
        <v>4000</v>
      </c>
      <c r="K440" s="508">
        <f t="shared" si="30"/>
        <v>0</v>
      </c>
      <c r="L440" s="487">
        <v>4000</v>
      </c>
      <c r="M440" s="487">
        <v>119</v>
      </c>
      <c r="N440" s="756">
        <f t="shared" si="29"/>
        <v>0.02975</v>
      </c>
    </row>
    <row r="441" spans="1:14" ht="18">
      <c r="A441" s="225" t="s">
        <v>1273</v>
      </c>
      <c r="B441" s="58" t="s">
        <v>254</v>
      </c>
      <c r="C441" s="27">
        <v>35</v>
      </c>
      <c r="D441" s="24" t="s">
        <v>491</v>
      </c>
      <c r="E441" s="37">
        <f>SUM(E439)</f>
        <v>18900</v>
      </c>
      <c r="F441" s="16"/>
      <c r="H441" s="292">
        <f>SUM(H439:H440)</f>
        <v>98665</v>
      </c>
      <c r="I441" s="548"/>
      <c r="J441" s="489">
        <f t="shared" si="28"/>
        <v>98665</v>
      </c>
      <c r="K441" s="490">
        <f t="shared" si="30"/>
        <v>6505</v>
      </c>
      <c r="L441" s="491">
        <f>SUM(L439:L440)</f>
        <v>105170</v>
      </c>
      <c r="M441" s="491">
        <f>SUM(M439:M440)</f>
        <v>53115</v>
      </c>
      <c r="N441" s="756">
        <f t="shared" si="29"/>
        <v>0.505039459922031</v>
      </c>
    </row>
    <row r="442" spans="1:14" ht="18">
      <c r="A442" s="225" t="s">
        <v>1274</v>
      </c>
      <c r="B442" s="58" t="s">
        <v>254</v>
      </c>
      <c r="C442" s="27">
        <v>3</v>
      </c>
      <c r="D442" s="24" t="s">
        <v>492</v>
      </c>
      <c r="E442" s="12">
        <f>SUM(E429+E432+E441+E438+E436)</f>
        <v>109900</v>
      </c>
      <c r="F442" s="16"/>
      <c r="H442" s="288">
        <f>SUM(H429+H432+H441+H438+H436)</f>
        <v>559287</v>
      </c>
      <c r="I442" s="548"/>
      <c r="J442" s="489">
        <f t="shared" si="28"/>
        <v>559287</v>
      </c>
      <c r="K442" s="288">
        <f>SUM(K429+K432+K441+K438+K436)</f>
        <v>-109635</v>
      </c>
      <c r="L442" s="288">
        <f>SUM(L429+L432+L441+L438+L436)</f>
        <v>449652</v>
      </c>
      <c r="M442" s="527">
        <f>SUM(M429+M432+M441+M438+M436)</f>
        <v>338947</v>
      </c>
      <c r="N442" s="756">
        <f t="shared" si="29"/>
        <v>0.7537984930568529</v>
      </c>
    </row>
    <row r="443" spans="1:14" ht="18">
      <c r="A443" s="225" t="s">
        <v>1275</v>
      </c>
      <c r="B443" s="58" t="s">
        <v>254</v>
      </c>
      <c r="C443" s="21">
        <v>511</v>
      </c>
      <c r="D443" s="26" t="s">
        <v>845</v>
      </c>
      <c r="E443" s="47">
        <v>800000</v>
      </c>
      <c r="F443" s="16"/>
      <c r="H443" s="313">
        <v>892392</v>
      </c>
      <c r="I443" s="539"/>
      <c r="J443" s="495">
        <f t="shared" si="28"/>
        <v>892392</v>
      </c>
      <c r="K443" s="508">
        <f t="shared" si="30"/>
        <v>0</v>
      </c>
      <c r="L443" s="486">
        <v>892392</v>
      </c>
      <c r="M443" s="487">
        <v>892392</v>
      </c>
      <c r="N443" s="756">
        <f t="shared" si="29"/>
        <v>1</v>
      </c>
    </row>
    <row r="444" spans="1:14" ht="18">
      <c r="A444" s="225" t="s">
        <v>1276</v>
      </c>
      <c r="B444" s="58" t="s">
        <v>254</v>
      </c>
      <c r="C444" s="21">
        <v>512</v>
      </c>
      <c r="D444" s="26"/>
      <c r="E444" s="47"/>
      <c r="F444" s="16"/>
      <c r="H444" s="313"/>
      <c r="I444" s="539"/>
      <c r="J444" s="495">
        <f t="shared" si="28"/>
        <v>0</v>
      </c>
      <c r="K444" s="508">
        <f t="shared" si="30"/>
        <v>0</v>
      </c>
      <c r="L444" s="486"/>
      <c r="M444" s="487"/>
      <c r="N444" s="756"/>
    </row>
    <row r="445" spans="1:14" ht="18">
      <c r="A445" s="225" t="s">
        <v>1277</v>
      </c>
      <c r="B445" s="58" t="s">
        <v>254</v>
      </c>
      <c r="C445" s="27">
        <v>51</v>
      </c>
      <c r="D445" s="38" t="s">
        <v>484</v>
      </c>
      <c r="E445" s="48">
        <f>SUM(E443)</f>
        <v>800000</v>
      </c>
      <c r="F445" s="16"/>
      <c r="H445" s="288">
        <f>SUM(H443)</f>
        <v>892392</v>
      </c>
      <c r="I445" s="548"/>
      <c r="J445" s="489">
        <f t="shared" si="28"/>
        <v>892392</v>
      </c>
      <c r="K445" s="490">
        <f t="shared" si="30"/>
        <v>0</v>
      </c>
      <c r="L445" s="490">
        <f>SUM(L443:L444)</f>
        <v>892392</v>
      </c>
      <c r="M445" s="491">
        <f>SUM(M443:M444)</f>
        <v>892392</v>
      </c>
      <c r="N445" s="756">
        <f t="shared" si="29"/>
        <v>1</v>
      </c>
    </row>
    <row r="446" spans="1:14" ht="18">
      <c r="A446" s="225" t="s">
        <v>1278</v>
      </c>
      <c r="B446" s="58" t="s">
        <v>254</v>
      </c>
      <c r="C446" s="21">
        <v>6</v>
      </c>
      <c r="D446" s="26" t="s">
        <v>1194</v>
      </c>
      <c r="E446" s="54"/>
      <c r="F446" s="16"/>
      <c r="H446" s="335">
        <v>110000</v>
      </c>
      <c r="I446" s="539">
        <v>11847</v>
      </c>
      <c r="J446" s="495">
        <f t="shared" si="28"/>
        <v>121847</v>
      </c>
      <c r="K446" s="508">
        <f t="shared" si="30"/>
        <v>0</v>
      </c>
      <c r="L446" s="486">
        <v>121847</v>
      </c>
      <c r="M446" s="487">
        <v>121847</v>
      </c>
      <c r="N446" s="756">
        <f t="shared" si="29"/>
        <v>1</v>
      </c>
    </row>
    <row r="447" spans="1:14" ht="18">
      <c r="A447" s="225" t="s">
        <v>1279</v>
      </c>
      <c r="B447" s="58" t="s">
        <v>254</v>
      </c>
      <c r="C447" s="21">
        <v>6</v>
      </c>
      <c r="D447" s="26" t="s">
        <v>1195</v>
      </c>
      <c r="E447" s="54"/>
      <c r="F447" s="16"/>
      <c r="H447" s="335">
        <v>29700</v>
      </c>
      <c r="I447" s="539">
        <v>2046</v>
      </c>
      <c r="J447" s="495">
        <f t="shared" si="28"/>
        <v>31746</v>
      </c>
      <c r="K447" s="508">
        <f t="shared" si="30"/>
        <v>0</v>
      </c>
      <c r="L447" s="486">
        <v>31746</v>
      </c>
      <c r="M447" s="487">
        <v>31746</v>
      </c>
      <c r="N447" s="756">
        <f t="shared" si="29"/>
        <v>1</v>
      </c>
    </row>
    <row r="448" spans="1:14" ht="18">
      <c r="A448" s="225" t="s">
        <v>1280</v>
      </c>
      <c r="B448" s="58" t="s">
        <v>254</v>
      </c>
      <c r="C448" s="27">
        <v>6</v>
      </c>
      <c r="D448" s="24" t="s">
        <v>673</v>
      </c>
      <c r="E448" s="12"/>
      <c r="F448" s="93"/>
      <c r="G448" s="94"/>
      <c r="H448" s="288">
        <f>SUM(H446:H447)</f>
        <v>139700</v>
      </c>
      <c r="I448" s="549">
        <f>SUM(I446:I447)</f>
        <v>13893</v>
      </c>
      <c r="J448" s="489">
        <f t="shared" si="28"/>
        <v>153593</v>
      </c>
      <c r="K448" s="490">
        <f t="shared" si="30"/>
        <v>0</v>
      </c>
      <c r="L448" s="490">
        <f>SUM(L446:L447)</f>
        <v>153593</v>
      </c>
      <c r="M448" s="491">
        <f>SUM(M446:M447)</f>
        <v>153593</v>
      </c>
      <c r="N448" s="756">
        <f t="shared" si="29"/>
        <v>1</v>
      </c>
    </row>
    <row r="449" spans="1:14" ht="12.75">
      <c r="A449" s="917">
        <v>44</v>
      </c>
      <c r="B449" s="860" t="s">
        <v>674</v>
      </c>
      <c r="C449" s="861"/>
      <c r="D449" s="862"/>
      <c r="E449" s="866">
        <f>SUM(E418+E423+E442+E445)</f>
        <v>3770678</v>
      </c>
      <c r="F449" s="16"/>
      <c r="H449" s="869">
        <f>SUM(H445+H418+H423+H442+H446+H447)</f>
        <v>6375089</v>
      </c>
      <c r="I449" s="869">
        <f>SUM(I445+I418+I423+I442+I446+I447)</f>
        <v>684659</v>
      </c>
      <c r="J449" s="915">
        <f>SUM(H449:I449)</f>
        <v>7059748</v>
      </c>
      <c r="K449" s="856">
        <f t="shared" si="30"/>
        <v>-69235</v>
      </c>
      <c r="L449" s="869">
        <f>SUM(L445+L418+L423+L442+L446+L447)</f>
        <v>6990513</v>
      </c>
      <c r="M449" s="869">
        <f>SUM(M445+M418+M423+M442+M446+M447)</f>
        <v>6727769</v>
      </c>
      <c r="N449" s="845">
        <v>1</v>
      </c>
    </row>
    <row r="450" spans="1:14" ht="12.75">
      <c r="A450" s="918"/>
      <c r="B450" s="863"/>
      <c r="C450" s="864"/>
      <c r="D450" s="865"/>
      <c r="E450" s="866"/>
      <c r="F450" s="16"/>
      <c r="H450" s="870"/>
      <c r="I450" s="870"/>
      <c r="J450" s="916"/>
      <c r="K450" s="857"/>
      <c r="L450" s="870"/>
      <c r="M450" s="870"/>
      <c r="N450" s="845"/>
    </row>
    <row r="451" spans="1:13" ht="18">
      <c r="A451" s="212"/>
      <c r="B451" s="57"/>
      <c r="C451" s="13"/>
      <c r="D451" s="510"/>
      <c r="E451" s="43"/>
      <c r="F451" s="16"/>
      <c r="H451" s="314"/>
      <c r="I451" s="464"/>
      <c r="J451" s="632">
        <f t="shared" si="28"/>
        <v>0</v>
      </c>
      <c r="K451" s="466"/>
      <c r="L451" s="466"/>
      <c r="M451" s="467"/>
    </row>
    <row r="452" spans="1:13" ht="18">
      <c r="A452" s="212"/>
      <c r="B452" s="57"/>
      <c r="C452" s="16"/>
      <c r="D452" s="17" t="s">
        <v>96</v>
      </c>
      <c r="E452" s="19"/>
      <c r="F452" s="16"/>
      <c r="H452" s="310"/>
      <c r="I452" s="464"/>
      <c r="J452" s="632">
        <f t="shared" si="28"/>
        <v>0</v>
      </c>
      <c r="K452" s="466"/>
      <c r="L452" s="466"/>
      <c r="M452" s="467"/>
    </row>
    <row r="453" spans="1:13" ht="18">
      <c r="A453" s="212"/>
      <c r="B453" s="57"/>
      <c r="C453" s="16"/>
      <c r="D453" s="17" t="s">
        <v>97</v>
      </c>
      <c r="E453" s="19"/>
      <c r="F453" s="16"/>
      <c r="G453" s="16"/>
      <c r="H453" s="310"/>
      <c r="I453" s="464"/>
      <c r="J453" s="632">
        <f t="shared" si="28"/>
        <v>0</v>
      </c>
      <c r="K453" s="466"/>
      <c r="L453" s="466"/>
      <c r="M453" s="467"/>
    </row>
    <row r="454" spans="1:15" ht="18">
      <c r="A454" s="212"/>
      <c r="B454" s="57"/>
      <c r="C454" s="16"/>
      <c r="D454" s="17"/>
      <c r="E454" s="20"/>
      <c r="F454" s="16">
        <v>52211</v>
      </c>
      <c r="H454" s="311"/>
      <c r="I454" s="464"/>
      <c r="J454" s="632">
        <f t="shared" si="28"/>
        <v>0</v>
      </c>
      <c r="K454" s="466"/>
      <c r="L454" s="466"/>
      <c r="M454" s="467"/>
      <c r="N454" s="670"/>
      <c r="O454" s="16"/>
    </row>
    <row r="455" spans="1:14" ht="18">
      <c r="A455" s="850" t="s">
        <v>466</v>
      </c>
      <c r="B455" s="788" t="s">
        <v>0</v>
      </c>
      <c r="C455" s="788"/>
      <c r="D455" s="11" t="s">
        <v>258</v>
      </c>
      <c r="E455" s="22" t="s">
        <v>2</v>
      </c>
      <c r="F455" s="16">
        <v>511112</v>
      </c>
      <c r="H455" s="471" t="s">
        <v>2</v>
      </c>
      <c r="I455" s="381" t="s">
        <v>3</v>
      </c>
      <c r="J455" s="474" t="s">
        <v>4</v>
      </c>
      <c r="K455" s="475" t="s">
        <v>5</v>
      </c>
      <c r="L455" s="475" t="s">
        <v>6</v>
      </c>
      <c r="M455" s="475" t="s">
        <v>7</v>
      </c>
      <c r="N455" s="475" t="s">
        <v>8</v>
      </c>
    </row>
    <row r="456" spans="1:14" ht="36">
      <c r="A456" s="851"/>
      <c r="B456" s="788" t="s">
        <v>14</v>
      </c>
      <c r="C456" s="788"/>
      <c r="D456" s="11" t="s">
        <v>111</v>
      </c>
      <c r="E456" s="22" t="s">
        <v>542</v>
      </c>
      <c r="F456" s="16"/>
      <c r="H456" s="283" t="s">
        <v>1164</v>
      </c>
      <c r="I456" s="477" t="s">
        <v>713</v>
      </c>
      <c r="J456" s="478" t="s">
        <v>302</v>
      </c>
      <c r="K456" s="479" t="s">
        <v>1163</v>
      </c>
      <c r="L456" s="480" t="s">
        <v>302</v>
      </c>
      <c r="M456" s="480" t="s">
        <v>1165</v>
      </c>
      <c r="N456" s="755" t="s">
        <v>1467</v>
      </c>
    </row>
    <row r="457" spans="1:14" ht="18">
      <c r="A457" s="211" t="s">
        <v>1209</v>
      </c>
      <c r="B457" s="58" t="s">
        <v>254</v>
      </c>
      <c r="C457" s="21">
        <v>122</v>
      </c>
      <c r="D457" s="25" t="s">
        <v>846</v>
      </c>
      <c r="E457" s="7">
        <v>354000</v>
      </c>
      <c r="F457" s="16">
        <v>53111</v>
      </c>
      <c r="H457" s="313"/>
      <c r="I457" s="539"/>
      <c r="J457" s="495">
        <f t="shared" si="28"/>
        <v>0</v>
      </c>
      <c r="K457" s="486"/>
      <c r="L457" s="486"/>
      <c r="M457" s="487"/>
      <c r="N457" s="756"/>
    </row>
    <row r="458" spans="1:14" ht="18">
      <c r="A458" s="211" t="s">
        <v>1210</v>
      </c>
      <c r="B458" s="58" t="s">
        <v>254</v>
      </c>
      <c r="C458" s="27">
        <v>12</v>
      </c>
      <c r="D458" s="24" t="s">
        <v>493</v>
      </c>
      <c r="E458" s="36">
        <f>SUM(E457)</f>
        <v>354000</v>
      </c>
      <c r="F458" s="16">
        <v>53111</v>
      </c>
      <c r="H458" s="287">
        <f>SUM(H457)</f>
        <v>0</v>
      </c>
      <c r="I458" s="548"/>
      <c r="J458" s="489">
        <f t="shared" si="28"/>
        <v>0</v>
      </c>
      <c r="K458" s="490"/>
      <c r="L458" s="490"/>
      <c r="M458" s="491"/>
      <c r="N458" s="756"/>
    </row>
    <row r="459" spans="1:14" ht="18">
      <c r="A459" s="211" t="s">
        <v>1212</v>
      </c>
      <c r="B459" s="58" t="s">
        <v>254</v>
      </c>
      <c r="C459" s="21">
        <v>2</v>
      </c>
      <c r="D459" s="25" t="s">
        <v>669</v>
      </c>
      <c r="E459" s="7">
        <f>SUM(E458)*27%</f>
        <v>95580</v>
      </c>
      <c r="F459" s="16"/>
      <c r="H459" s="313"/>
      <c r="I459" s="543"/>
      <c r="J459" s="495">
        <f t="shared" si="28"/>
        <v>0</v>
      </c>
      <c r="K459" s="486">
        <f>L459-J459</f>
        <v>0</v>
      </c>
      <c r="L459" s="486"/>
      <c r="M459" s="487"/>
      <c r="N459" s="756"/>
    </row>
    <row r="460" spans="1:14" ht="18">
      <c r="A460" s="211" t="s">
        <v>1213</v>
      </c>
      <c r="B460" s="58" t="s">
        <v>254</v>
      </c>
      <c r="C460" s="27">
        <v>2</v>
      </c>
      <c r="D460" s="50" t="s">
        <v>478</v>
      </c>
      <c r="E460" s="12">
        <f>SUM(E459:E459)</f>
        <v>95580</v>
      </c>
      <c r="F460" s="16">
        <v>54411</v>
      </c>
      <c r="H460" s="288">
        <f>SUM(H459:H459)</f>
        <v>0</v>
      </c>
      <c r="I460" s="548"/>
      <c r="J460" s="489">
        <f t="shared" si="28"/>
        <v>0</v>
      </c>
      <c r="K460" s="490"/>
      <c r="L460" s="490">
        <f>SUM(L459)</f>
        <v>0</v>
      </c>
      <c r="M460" s="491">
        <f>SUM(M459)</f>
        <v>0</v>
      </c>
      <c r="N460" s="756"/>
    </row>
    <row r="461" spans="1:14" ht="18">
      <c r="A461" s="211" t="s">
        <v>1214</v>
      </c>
      <c r="B461" s="58"/>
      <c r="C461" s="27">
        <v>31</v>
      </c>
      <c r="D461" s="50" t="s">
        <v>1196</v>
      </c>
      <c r="E461" s="12"/>
      <c r="F461" s="16"/>
      <c r="H461" s="288"/>
      <c r="I461" s="548"/>
      <c r="J461" s="489"/>
      <c r="K461" s="490">
        <v>26365</v>
      </c>
      <c r="L461" s="490">
        <v>26365</v>
      </c>
      <c r="M461" s="491">
        <v>26365</v>
      </c>
      <c r="N461" s="756">
        <f>M461/L461</f>
        <v>1</v>
      </c>
    </row>
    <row r="462" spans="1:14" ht="18">
      <c r="A462" s="211" t="s">
        <v>1216</v>
      </c>
      <c r="B462" s="58" t="s">
        <v>254</v>
      </c>
      <c r="C462" s="21">
        <v>321</v>
      </c>
      <c r="D462" s="25" t="s">
        <v>847</v>
      </c>
      <c r="E462" s="54"/>
      <c r="F462" s="16"/>
      <c r="H462" s="335">
        <v>108000</v>
      </c>
      <c r="I462" s="546"/>
      <c r="J462" s="495">
        <f t="shared" si="28"/>
        <v>108000</v>
      </c>
      <c r="K462" s="486">
        <v>-11709</v>
      </c>
      <c r="L462" s="486">
        <f>SUM(J462:K462)</f>
        <v>96291</v>
      </c>
      <c r="M462" s="487">
        <v>96000</v>
      </c>
      <c r="N462" s="756">
        <f>M462/L462</f>
        <v>0.9969779107081659</v>
      </c>
    </row>
    <row r="463" spans="1:14" ht="18">
      <c r="A463" s="211" t="s">
        <v>1218</v>
      </c>
      <c r="B463" s="58" t="s">
        <v>254</v>
      </c>
      <c r="C463" s="21">
        <v>322</v>
      </c>
      <c r="D463" s="25" t="s">
        <v>848</v>
      </c>
      <c r="E463" s="54"/>
      <c r="F463" s="16"/>
      <c r="H463" s="335">
        <v>50000</v>
      </c>
      <c r="I463" s="546"/>
      <c r="J463" s="495">
        <f t="shared" si="28"/>
        <v>50000</v>
      </c>
      <c r="K463" s="486">
        <f aca="true" t="shared" si="31" ref="K463:K471">L463-J463</f>
        <v>3336</v>
      </c>
      <c r="L463" s="486">
        <v>53336</v>
      </c>
      <c r="M463" s="487">
        <v>49907</v>
      </c>
      <c r="N463" s="756">
        <f>M463/L463</f>
        <v>0.9357094645267736</v>
      </c>
    </row>
    <row r="464" spans="1:14" ht="18">
      <c r="A464" s="211" t="s">
        <v>1220</v>
      </c>
      <c r="B464" s="58" t="s">
        <v>254</v>
      </c>
      <c r="C464" s="27">
        <v>32</v>
      </c>
      <c r="D464" s="24" t="s">
        <v>494</v>
      </c>
      <c r="E464" s="12"/>
      <c r="F464" s="16"/>
      <c r="H464" s="288">
        <f>SUM(H462:H463)</f>
        <v>158000</v>
      </c>
      <c r="I464" s="549"/>
      <c r="J464" s="489">
        <f t="shared" si="28"/>
        <v>158000</v>
      </c>
      <c r="K464" s="490">
        <f t="shared" si="31"/>
        <v>-8373</v>
      </c>
      <c r="L464" s="490">
        <f>SUM(L462:L463)</f>
        <v>149627</v>
      </c>
      <c r="M464" s="491">
        <f>SUM(M462:M463)</f>
        <v>145907</v>
      </c>
      <c r="N464" s="756">
        <f>M464/L464</f>
        <v>0.9751381769333075</v>
      </c>
    </row>
    <row r="465" spans="1:14" ht="18">
      <c r="A465" s="211" t="s">
        <v>1222</v>
      </c>
      <c r="B465" s="58" t="s">
        <v>254</v>
      </c>
      <c r="C465" s="21">
        <v>334</v>
      </c>
      <c r="D465" s="25" t="s">
        <v>46</v>
      </c>
      <c r="E465" s="7"/>
      <c r="F465" s="16">
        <v>561111</v>
      </c>
      <c r="H465" s="313"/>
      <c r="I465" s="539"/>
      <c r="J465" s="495">
        <f t="shared" si="28"/>
        <v>0</v>
      </c>
      <c r="K465" s="486">
        <f t="shared" si="31"/>
        <v>0</v>
      </c>
      <c r="L465" s="486"/>
      <c r="M465" s="487"/>
      <c r="N465" s="756"/>
    </row>
    <row r="466" spans="1:14" ht="18">
      <c r="A466" s="211" t="s">
        <v>1224</v>
      </c>
      <c r="B466" s="58" t="s">
        <v>254</v>
      </c>
      <c r="C466" s="27">
        <v>33</v>
      </c>
      <c r="D466" s="24" t="s">
        <v>495</v>
      </c>
      <c r="E466" s="12">
        <f>SUM(E465:E465)</f>
        <v>0</v>
      </c>
      <c r="F466" s="16"/>
      <c r="H466" s="288">
        <f>SUM(H465:H465)</f>
        <v>0</v>
      </c>
      <c r="I466" s="549"/>
      <c r="J466" s="489">
        <f t="shared" si="28"/>
        <v>0</v>
      </c>
      <c r="K466" s="490">
        <f t="shared" si="31"/>
        <v>0</v>
      </c>
      <c r="L466" s="490"/>
      <c r="M466" s="491"/>
      <c r="N466" s="756"/>
    </row>
    <row r="467" spans="1:14" ht="18">
      <c r="A467" s="211" t="s">
        <v>1226</v>
      </c>
      <c r="B467" s="58" t="s">
        <v>254</v>
      </c>
      <c r="C467" s="21">
        <v>351</v>
      </c>
      <c r="D467" s="25" t="s">
        <v>18</v>
      </c>
      <c r="E467" s="7" t="e">
        <f>SUM(#REF!+E465)*0.27</f>
        <v>#REF!</v>
      </c>
      <c r="F467" s="16"/>
      <c r="H467" s="313">
        <f>H464*0.27</f>
        <v>42660</v>
      </c>
      <c r="I467" s="539"/>
      <c r="J467" s="495">
        <f t="shared" si="28"/>
        <v>42660</v>
      </c>
      <c r="K467" s="486">
        <f t="shared" si="31"/>
        <v>4525</v>
      </c>
      <c r="L467" s="486">
        <v>47185</v>
      </c>
      <c r="M467" s="487">
        <v>23774</v>
      </c>
      <c r="N467" s="756">
        <f>M467/L467</f>
        <v>0.5038465614072268</v>
      </c>
    </row>
    <row r="468" spans="1:14" ht="18">
      <c r="A468" s="211" t="s">
        <v>1227</v>
      </c>
      <c r="B468" s="58" t="s">
        <v>254</v>
      </c>
      <c r="C468" s="21">
        <v>355</v>
      </c>
      <c r="D468" s="25" t="s">
        <v>665</v>
      </c>
      <c r="E468" s="7"/>
      <c r="F468" s="16"/>
      <c r="H468" s="313"/>
      <c r="I468" s="539"/>
      <c r="J468" s="495">
        <f t="shared" si="28"/>
        <v>0</v>
      </c>
      <c r="K468" s="486">
        <f t="shared" si="31"/>
        <v>4</v>
      </c>
      <c r="L468" s="486">
        <v>4</v>
      </c>
      <c r="M468" s="487">
        <v>4</v>
      </c>
      <c r="N468" s="756">
        <f>M468/L468</f>
        <v>1</v>
      </c>
    </row>
    <row r="469" spans="1:14" ht="18">
      <c r="A469" s="211" t="s">
        <v>1228</v>
      </c>
      <c r="B469" s="58" t="s">
        <v>254</v>
      </c>
      <c r="C469" s="27">
        <v>35</v>
      </c>
      <c r="D469" s="24" t="s">
        <v>496</v>
      </c>
      <c r="E469" s="6" t="e">
        <f>SUM(E467:E467)</f>
        <v>#REF!</v>
      </c>
      <c r="F469" s="16"/>
      <c r="H469" s="336">
        <f>SUM(H467:H467)</f>
        <v>42660</v>
      </c>
      <c r="I469" s="548"/>
      <c r="J469" s="489">
        <f t="shared" si="28"/>
        <v>42660</v>
      </c>
      <c r="K469" s="490">
        <f t="shared" si="31"/>
        <v>4529</v>
      </c>
      <c r="L469" s="490">
        <f>SUM(L467:L468)</f>
        <v>47189</v>
      </c>
      <c r="M469" s="491">
        <f>SUM(M467:M468)</f>
        <v>23778</v>
      </c>
      <c r="N469" s="756">
        <f>M469/L469</f>
        <v>0.5038886181101528</v>
      </c>
    </row>
    <row r="470" spans="1:14" ht="18">
      <c r="A470" s="211" t="s">
        <v>1229</v>
      </c>
      <c r="B470" s="58" t="s">
        <v>254</v>
      </c>
      <c r="C470" s="27">
        <v>3</v>
      </c>
      <c r="D470" s="24" t="s">
        <v>497</v>
      </c>
      <c r="E470" s="12" t="e">
        <f>SUM(#REF!+E466+E469)</f>
        <v>#REF!</v>
      </c>
      <c r="F470" s="16"/>
      <c r="H470" s="288">
        <f>SUM(H466+H469+H464)</f>
        <v>200660</v>
      </c>
      <c r="I470" s="548"/>
      <c r="J470" s="489">
        <f t="shared" si="28"/>
        <v>200660</v>
      </c>
      <c r="K470" s="490">
        <f t="shared" si="31"/>
        <v>22521</v>
      </c>
      <c r="L470" s="288">
        <f>SUM(L466+L469+L464+L461)</f>
        <v>223181</v>
      </c>
      <c r="M470" s="527">
        <f>M461+M464+M469</f>
        <v>196050</v>
      </c>
      <c r="N470" s="756">
        <v>0.9751381769333075</v>
      </c>
    </row>
    <row r="471" spans="1:14" ht="12.75">
      <c r="A471" s="850">
        <v>15</v>
      </c>
      <c r="B471" s="860" t="s">
        <v>498</v>
      </c>
      <c r="C471" s="861"/>
      <c r="D471" s="862"/>
      <c r="E471" s="866" t="e">
        <f>SUM(E458+E460+E470)</f>
        <v>#REF!</v>
      </c>
      <c r="F471" s="16"/>
      <c r="H471" s="846">
        <f>SUM(H458+H460+H470)</f>
        <v>200660</v>
      </c>
      <c r="I471" s="875"/>
      <c r="J471" s="915">
        <f t="shared" si="28"/>
        <v>200660</v>
      </c>
      <c r="K471" s="848">
        <f t="shared" si="31"/>
        <v>22521</v>
      </c>
      <c r="L471" s="846">
        <f>SUM(L458+L460+L470)</f>
        <v>223181</v>
      </c>
      <c r="M471" s="846">
        <f>M458+M460+M470</f>
        <v>196050</v>
      </c>
      <c r="N471" s="845">
        <f>M471/L471</f>
        <v>0.8784349922260407</v>
      </c>
    </row>
    <row r="472" spans="1:14" ht="12.75">
      <c r="A472" s="851"/>
      <c r="B472" s="863"/>
      <c r="C472" s="864"/>
      <c r="D472" s="865"/>
      <c r="E472" s="866"/>
      <c r="F472" s="16"/>
      <c r="H472" s="846"/>
      <c r="I472" s="876"/>
      <c r="J472" s="916"/>
      <c r="K472" s="849"/>
      <c r="L472" s="846"/>
      <c r="M472" s="846"/>
      <c r="N472" s="845"/>
    </row>
    <row r="473" spans="1:13" ht="18">
      <c r="A473" s="212"/>
      <c r="B473" s="57"/>
      <c r="C473" s="16"/>
      <c r="D473" s="510"/>
      <c r="E473" s="43"/>
      <c r="F473" s="16"/>
      <c r="H473" s="314"/>
      <c r="I473" s="464"/>
      <c r="J473" s="632">
        <f t="shared" si="28"/>
        <v>0</v>
      </c>
      <c r="K473" s="466"/>
      <c r="L473" s="466"/>
      <c r="M473" s="467"/>
    </row>
    <row r="474" spans="1:13" ht="18">
      <c r="A474" s="212"/>
      <c r="B474" s="57"/>
      <c r="C474" s="16"/>
      <c r="D474" s="17" t="s">
        <v>99</v>
      </c>
      <c r="E474" s="19"/>
      <c r="F474" s="16"/>
      <c r="H474" s="310"/>
      <c r="I474" s="464"/>
      <c r="J474" s="632">
        <f t="shared" si="28"/>
        <v>0</v>
      </c>
      <c r="K474" s="466"/>
      <c r="L474" s="466"/>
      <c r="M474" s="467"/>
    </row>
    <row r="475" spans="1:13" ht="18">
      <c r="A475" s="212"/>
      <c r="B475" s="57"/>
      <c r="C475" s="16"/>
      <c r="D475" s="17" t="s">
        <v>100</v>
      </c>
      <c r="E475" s="19"/>
      <c r="F475" s="16"/>
      <c r="G475" s="16"/>
      <c r="H475" s="310"/>
      <c r="I475" s="464"/>
      <c r="J475" s="632">
        <f t="shared" si="28"/>
        <v>0</v>
      </c>
      <c r="K475" s="466"/>
      <c r="L475" s="466"/>
      <c r="M475" s="467"/>
    </row>
    <row r="476" spans="1:13" ht="18">
      <c r="A476" s="212"/>
      <c r="B476" s="57"/>
      <c r="C476" s="16"/>
      <c r="D476" s="15" t="s">
        <v>101</v>
      </c>
      <c r="E476" s="20"/>
      <c r="F476" s="16">
        <v>55214</v>
      </c>
      <c r="H476" s="312"/>
      <c r="I476" s="464"/>
      <c r="J476" s="632">
        <f t="shared" si="28"/>
        <v>0</v>
      </c>
      <c r="K476" s="466"/>
      <c r="L476" s="466"/>
      <c r="M476" s="467"/>
    </row>
    <row r="477" spans="1:14" ht="18">
      <c r="A477" s="850" t="s">
        <v>466</v>
      </c>
      <c r="B477" s="788" t="s">
        <v>0</v>
      </c>
      <c r="C477" s="788"/>
      <c r="D477" s="11" t="s">
        <v>258</v>
      </c>
      <c r="E477" s="22" t="s">
        <v>2</v>
      </c>
      <c r="F477" s="16">
        <v>511112</v>
      </c>
      <c r="H477" s="471" t="s">
        <v>2</v>
      </c>
      <c r="I477" s="381" t="s">
        <v>3</v>
      </c>
      <c r="J477" s="474" t="s">
        <v>4</v>
      </c>
      <c r="K477" s="475" t="s">
        <v>5</v>
      </c>
      <c r="L477" s="475" t="s">
        <v>6</v>
      </c>
      <c r="M477" s="475" t="s">
        <v>7</v>
      </c>
      <c r="N477" s="475" t="s">
        <v>8</v>
      </c>
    </row>
    <row r="478" spans="1:14" ht="36">
      <c r="A478" s="851"/>
      <c r="B478" s="788" t="s">
        <v>14</v>
      </c>
      <c r="C478" s="788"/>
      <c r="D478" s="11" t="s">
        <v>111</v>
      </c>
      <c r="E478" s="22" t="s">
        <v>542</v>
      </c>
      <c r="F478" s="16"/>
      <c r="H478" s="283" t="s">
        <v>1164</v>
      </c>
      <c r="I478" s="477" t="s">
        <v>713</v>
      </c>
      <c r="J478" s="478" t="s">
        <v>302</v>
      </c>
      <c r="K478" s="479" t="s">
        <v>1163</v>
      </c>
      <c r="L478" s="480" t="s">
        <v>302</v>
      </c>
      <c r="M478" s="480" t="s">
        <v>1165</v>
      </c>
      <c r="N478" s="755" t="s">
        <v>1467</v>
      </c>
    </row>
    <row r="479" spans="1:14" ht="18">
      <c r="A479" s="157">
        <v>1</v>
      </c>
      <c r="B479" s="58" t="s">
        <v>254</v>
      </c>
      <c r="C479" s="21">
        <v>1101</v>
      </c>
      <c r="D479" s="8" t="s">
        <v>1197</v>
      </c>
      <c r="E479" s="7">
        <v>1461000</v>
      </c>
      <c r="F479" s="16">
        <v>53111</v>
      </c>
      <c r="H479" s="313">
        <v>985600</v>
      </c>
      <c r="I479" s="539">
        <v>45000</v>
      </c>
      <c r="J479" s="495">
        <f aca="true" t="shared" si="32" ref="J479:J523">SUM(H479:I479)</f>
        <v>1030600</v>
      </c>
      <c r="K479" s="486">
        <f aca="true" t="shared" si="33" ref="K479:K496">L479-J479</f>
        <v>0</v>
      </c>
      <c r="L479" s="486">
        <v>1030600</v>
      </c>
      <c r="M479" s="487">
        <v>1030500</v>
      </c>
      <c r="N479" s="756">
        <f aca="true" t="shared" si="34" ref="N479:N525">M479/L479</f>
        <v>0.9999029691441879</v>
      </c>
    </row>
    <row r="480" spans="1:14" ht="18">
      <c r="A480" s="157">
        <v>2</v>
      </c>
      <c r="B480" s="58" t="s">
        <v>254</v>
      </c>
      <c r="C480" s="21">
        <v>1103</v>
      </c>
      <c r="D480" s="8" t="s">
        <v>1198</v>
      </c>
      <c r="E480" s="285"/>
      <c r="F480" s="16"/>
      <c r="H480" s="321">
        <v>50000</v>
      </c>
      <c r="I480" s="539"/>
      <c r="J480" s="495">
        <f t="shared" si="32"/>
        <v>50000</v>
      </c>
      <c r="K480" s="486">
        <f t="shared" si="33"/>
        <v>0</v>
      </c>
      <c r="L480" s="486">
        <v>50000</v>
      </c>
      <c r="M480" s="487">
        <v>50000</v>
      </c>
      <c r="N480" s="756">
        <f t="shared" si="34"/>
        <v>1</v>
      </c>
    </row>
    <row r="481" spans="1:14" ht="18">
      <c r="A481" s="157">
        <v>3</v>
      </c>
      <c r="B481" s="58" t="s">
        <v>254</v>
      </c>
      <c r="C481" s="21">
        <v>1107</v>
      </c>
      <c r="D481" s="8" t="s">
        <v>1199</v>
      </c>
      <c r="E481" s="285"/>
      <c r="F481" s="16"/>
      <c r="H481" s="321">
        <v>50000</v>
      </c>
      <c r="I481" s="539"/>
      <c r="J481" s="495">
        <f t="shared" si="32"/>
        <v>50000</v>
      </c>
      <c r="K481" s="486">
        <f t="shared" si="33"/>
        <v>0</v>
      </c>
      <c r="L481" s="486">
        <v>50000</v>
      </c>
      <c r="M481" s="487">
        <v>41918</v>
      </c>
      <c r="N481" s="756">
        <f t="shared" si="34"/>
        <v>0.83836</v>
      </c>
    </row>
    <row r="482" spans="1:14" ht="18">
      <c r="A482" s="157">
        <v>4</v>
      </c>
      <c r="B482" s="58" t="s">
        <v>254</v>
      </c>
      <c r="C482" s="21">
        <v>1110</v>
      </c>
      <c r="D482" s="8" t="s">
        <v>1200</v>
      </c>
      <c r="E482" s="285"/>
      <c r="F482" s="16"/>
      <c r="H482" s="321">
        <v>12000</v>
      </c>
      <c r="I482" s="539"/>
      <c r="J482" s="495">
        <f t="shared" si="32"/>
        <v>12000</v>
      </c>
      <c r="K482" s="486">
        <f t="shared" si="33"/>
        <v>0</v>
      </c>
      <c r="L482" s="486">
        <v>12000</v>
      </c>
      <c r="M482" s="487">
        <v>10000</v>
      </c>
      <c r="N482" s="756">
        <f t="shared" si="34"/>
        <v>0.8333333333333334</v>
      </c>
    </row>
    <row r="483" spans="1:14" ht="18">
      <c r="A483" s="157">
        <v>5</v>
      </c>
      <c r="B483" s="58" t="s">
        <v>254</v>
      </c>
      <c r="C483" s="21">
        <v>1113</v>
      </c>
      <c r="D483" s="8" t="s">
        <v>1201</v>
      </c>
      <c r="E483" s="285"/>
      <c r="F483" s="16"/>
      <c r="H483" s="321"/>
      <c r="I483" s="539"/>
      <c r="J483" s="495">
        <f t="shared" si="32"/>
        <v>0</v>
      </c>
      <c r="K483" s="486">
        <f t="shared" si="33"/>
        <v>0</v>
      </c>
      <c r="L483" s="486"/>
      <c r="M483" s="487"/>
      <c r="N483" s="756"/>
    </row>
    <row r="484" spans="1:14" ht="18">
      <c r="A484" s="157">
        <v>6</v>
      </c>
      <c r="B484" s="58" t="s">
        <v>254</v>
      </c>
      <c r="C484" s="27">
        <v>11</v>
      </c>
      <c r="D484" s="24" t="s">
        <v>499</v>
      </c>
      <c r="E484" s="36">
        <f>SUM(E479)</f>
        <v>1461000</v>
      </c>
      <c r="F484" s="16"/>
      <c r="H484" s="287">
        <f>SUM(H479:H483)</f>
        <v>1097600</v>
      </c>
      <c r="I484" s="549">
        <f>SUM(I479:I483)</f>
        <v>45000</v>
      </c>
      <c r="J484" s="489">
        <f t="shared" si="32"/>
        <v>1142600</v>
      </c>
      <c r="K484" s="490">
        <f t="shared" si="33"/>
        <v>0</v>
      </c>
      <c r="L484" s="490">
        <f>SUM(L479:L483)</f>
        <v>1142600</v>
      </c>
      <c r="M484" s="491">
        <f>SUM(M479:M483)</f>
        <v>1132418</v>
      </c>
      <c r="N484" s="756">
        <f t="shared" si="34"/>
        <v>0.9910887449676177</v>
      </c>
    </row>
    <row r="485" spans="1:14" ht="18">
      <c r="A485" s="157">
        <v>7</v>
      </c>
      <c r="B485" s="58" t="s">
        <v>254</v>
      </c>
      <c r="C485" s="21">
        <v>122</v>
      </c>
      <c r="D485" s="25" t="s">
        <v>98</v>
      </c>
      <c r="E485" s="7">
        <v>354000</v>
      </c>
      <c r="F485" s="16">
        <v>53111</v>
      </c>
      <c r="H485" s="313"/>
      <c r="I485" s="539">
        <v>128028</v>
      </c>
      <c r="J485" s="495">
        <f t="shared" si="32"/>
        <v>128028</v>
      </c>
      <c r="K485" s="486">
        <f t="shared" si="33"/>
        <v>0</v>
      </c>
      <c r="L485" s="486">
        <v>128028</v>
      </c>
      <c r="M485" s="487">
        <v>128028</v>
      </c>
      <c r="N485" s="756">
        <f t="shared" si="34"/>
        <v>1</v>
      </c>
    </row>
    <row r="486" spans="1:14" ht="18">
      <c r="A486" s="157">
        <v>8</v>
      </c>
      <c r="B486" s="58" t="s">
        <v>254</v>
      </c>
      <c r="C486" s="27">
        <v>12</v>
      </c>
      <c r="D486" s="24" t="s">
        <v>269</v>
      </c>
      <c r="E486" s="36">
        <f>SUM(E485)</f>
        <v>354000</v>
      </c>
      <c r="F486" s="16">
        <v>53111</v>
      </c>
      <c r="H486" s="287">
        <f>SUM(H484:H485)</f>
        <v>1097600</v>
      </c>
      <c r="I486" s="548">
        <f>SUM(I484:I485)</f>
        <v>173028</v>
      </c>
      <c r="J486" s="489">
        <f t="shared" si="32"/>
        <v>1270628</v>
      </c>
      <c r="K486" s="490">
        <f t="shared" si="33"/>
        <v>0</v>
      </c>
      <c r="L486" s="490">
        <f>SUM(L484:L485)</f>
        <v>1270628</v>
      </c>
      <c r="M486" s="491">
        <f>SUM(M484:M485)</f>
        <v>1260446</v>
      </c>
      <c r="N486" s="756">
        <f t="shared" si="34"/>
        <v>0.9919866396773879</v>
      </c>
    </row>
    <row r="487" spans="1:14" ht="18">
      <c r="A487" s="157">
        <v>9</v>
      </c>
      <c r="B487" s="58" t="s">
        <v>254</v>
      </c>
      <c r="C487" s="21">
        <v>2</v>
      </c>
      <c r="D487" s="25" t="s">
        <v>675</v>
      </c>
      <c r="E487" s="7">
        <f>SUM(E486)*27%</f>
        <v>95580</v>
      </c>
      <c r="F487" s="16"/>
      <c r="H487" s="313">
        <f>(H479+H480)*0.195</f>
        <v>201942</v>
      </c>
      <c r="I487" s="539">
        <f>7875+20164</f>
        <v>28039</v>
      </c>
      <c r="J487" s="495">
        <f t="shared" si="32"/>
        <v>229981</v>
      </c>
      <c r="K487" s="486">
        <f t="shared" si="33"/>
        <v>0</v>
      </c>
      <c r="L487" s="486">
        <v>229981</v>
      </c>
      <c r="M487" s="487">
        <v>218854</v>
      </c>
      <c r="N487" s="756">
        <f t="shared" si="34"/>
        <v>0.9516177423352364</v>
      </c>
    </row>
    <row r="488" spans="1:14" ht="18">
      <c r="A488" s="157">
        <v>10</v>
      </c>
      <c r="B488" s="58" t="s">
        <v>254</v>
      </c>
      <c r="C488" s="21">
        <v>2</v>
      </c>
      <c r="D488" s="25" t="s">
        <v>1202</v>
      </c>
      <c r="E488" s="7"/>
      <c r="F488" s="16"/>
      <c r="H488" s="313">
        <f>H480*0.195</f>
        <v>9750</v>
      </c>
      <c r="I488" s="539"/>
      <c r="J488" s="495">
        <f t="shared" si="32"/>
        <v>9750</v>
      </c>
      <c r="K488" s="486">
        <f t="shared" si="33"/>
        <v>0</v>
      </c>
      <c r="L488" s="486">
        <v>9750</v>
      </c>
      <c r="M488" s="487">
        <v>7336</v>
      </c>
      <c r="N488" s="756">
        <f t="shared" si="34"/>
        <v>0.7524102564102564</v>
      </c>
    </row>
    <row r="489" spans="1:14" ht="18">
      <c r="A489" s="157">
        <v>11</v>
      </c>
      <c r="B489" s="58" t="s">
        <v>254</v>
      </c>
      <c r="C489" s="21">
        <v>2</v>
      </c>
      <c r="D489" s="25" t="s">
        <v>1203</v>
      </c>
      <c r="E489" s="7"/>
      <c r="F489" s="16"/>
      <c r="H489" s="313">
        <f>H481*0.15</f>
        <v>7500</v>
      </c>
      <c r="I489" s="539"/>
      <c r="J489" s="495">
        <f t="shared" si="32"/>
        <v>7500</v>
      </c>
      <c r="K489" s="486">
        <f t="shared" si="33"/>
        <v>0</v>
      </c>
      <c r="L489" s="486">
        <v>7500</v>
      </c>
      <c r="M489" s="487">
        <v>6288</v>
      </c>
      <c r="N489" s="756">
        <f t="shared" si="34"/>
        <v>0.8384</v>
      </c>
    </row>
    <row r="490" spans="1:14" ht="18">
      <c r="A490" s="157">
        <v>12</v>
      </c>
      <c r="B490" s="58" t="s">
        <v>254</v>
      </c>
      <c r="C490" s="27">
        <v>2</v>
      </c>
      <c r="D490" s="50" t="s">
        <v>469</v>
      </c>
      <c r="E490" s="12">
        <f>SUM(E487:E487)</f>
        <v>95580</v>
      </c>
      <c r="F490" s="16">
        <v>54411</v>
      </c>
      <c r="H490" s="288">
        <f>SUM(H487:H489)</f>
        <v>219192</v>
      </c>
      <c r="I490" s="548">
        <f>SUM(I487:I489)</f>
        <v>28039</v>
      </c>
      <c r="J490" s="489">
        <f t="shared" si="32"/>
        <v>247231</v>
      </c>
      <c r="K490" s="490">
        <f t="shared" si="33"/>
        <v>0</v>
      </c>
      <c r="L490" s="490">
        <f>SUM(L487:L489)</f>
        <v>247231</v>
      </c>
      <c r="M490" s="491">
        <f>SUM(M487:M489)</f>
        <v>232478</v>
      </c>
      <c r="N490" s="756">
        <f t="shared" si="34"/>
        <v>0.9403270625447456</v>
      </c>
    </row>
    <row r="491" spans="1:14" ht="18">
      <c r="A491" s="157">
        <v>13</v>
      </c>
      <c r="B491" s="58" t="s">
        <v>254</v>
      </c>
      <c r="C491" s="21">
        <v>312</v>
      </c>
      <c r="D491" s="26" t="s">
        <v>849</v>
      </c>
      <c r="E491" s="41">
        <v>800000</v>
      </c>
      <c r="F491" s="16"/>
      <c r="H491" s="319">
        <v>650000</v>
      </c>
      <c r="I491" s="539">
        <v>540000</v>
      </c>
      <c r="J491" s="495">
        <f t="shared" si="32"/>
        <v>1190000</v>
      </c>
      <c r="K491" s="486">
        <f t="shared" si="33"/>
        <v>304677</v>
      </c>
      <c r="L491" s="486">
        <v>1494677</v>
      </c>
      <c r="M491" s="487">
        <v>1494677</v>
      </c>
      <c r="N491" s="756">
        <f t="shared" si="34"/>
        <v>1</v>
      </c>
    </row>
    <row r="492" spans="1:14" ht="18">
      <c r="A492" s="157">
        <v>14</v>
      </c>
      <c r="B492" s="58" t="s">
        <v>254</v>
      </c>
      <c r="C492" s="21">
        <v>311</v>
      </c>
      <c r="D492" s="26" t="s">
        <v>500</v>
      </c>
      <c r="E492" s="41"/>
      <c r="F492" s="16"/>
      <c r="H492" s="319">
        <v>10000</v>
      </c>
      <c r="I492" s="539"/>
      <c r="J492" s="495">
        <f t="shared" si="32"/>
        <v>10000</v>
      </c>
      <c r="K492" s="486">
        <f t="shared" si="33"/>
        <v>0</v>
      </c>
      <c r="L492" s="486">
        <v>10000</v>
      </c>
      <c r="M492" s="487"/>
      <c r="N492" s="756">
        <f t="shared" si="34"/>
        <v>0</v>
      </c>
    </row>
    <row r="493" spans="1:14" ht="18">
      <c r="A493" s="157">
        <v>15</v>
      </c>
      <c r="B493" s="58" t="s">
        <v>254</v>
      </c>
      <c r="C493" s="27">
        <v>31</v>
      </c>
      <c r="D493" s="24" t="s">
        <v>501</v>
      </c>
      <c r="E493" s="12">
        <f>SUM(E491)</f>
        <v>800000</v>
      </c>
      <c r="F493" s="16">
        <v>55214</v>
      </c>
      <c r="H493" s="288">
        <f>SUM(H491+H492)</f>
        <v>660000</v>
      </c>
      <c r="I493" s="548">
        <f>SUM(I491:I492)</f>
        <v>540000</v>
      </c>
      <c r="J493" s="489">
        <f t="shared" si="32"/>
        <v>1200000</v>
      </c>
      <c r="K493" s="490">
        <f t="shared" si="33"/>
        <v>304677</v>
      </c>
      <c r="L493" s="490">
        <f>SUM(L491:L492)</f>
        <v>1504677</v>
      </c>
      <c r="M493" s="491">
        <f>SUM(M491:M492)</f>
        <v>1494677</v>
      </c>
      <c r="N493" s="756">
        <f t="shared" si="34"/>
        <v>0.9933540553886315</v>
      </c>
    </row>
    <row r="494" spans="1:14" ht="18">
      <c r="A494" s="157">
        <v>16</v>
      </c>
      <c r="B494" s="58" t="s">
        <v>254</v>
      </c>
      <c r="C494" s="159">
        <v>321</v>
      </c>
      <c r="D494" s="293" t="s">
        <v>850</v>
      </c>
      <c r="E494" s="164"/>
      <c r="F494" s="218"/>
      <c r="G494" s="221"/>
      <c r="H494" s="295">
        <v>54000</v>
      </c>
      <c r="I494" s="543">
        <v>15000</v>
      </c>
      <c r="J494" s="495">
        <f t="shared" si="32"/>
        <v>69000</v>
      </c>
      <c r="K494" s="486">
        <f t="shared" si="33"/>
        <v>18190</v>
      </c>
      <c r="L494" s="508">
        <v>87190</v>
      </c>
      <c r="M494" s="509">
        <v>87190</v>
      </c>
      <c r="N494" s="756">
        <f t="shared" si="34"/>
        <v>1</v>
      </c>
    </row>
    <row r="495" spans="1:14" ht="18">
      <c r="A495" s="157">
        <v>17</v>
      </c>
      <c r="B495" s="58" t="s">
        <v>254</v>
      </c>
      <c r="C495" s="159">
        <v>322</v>
      </c>
      <c r="D495" s="293" t="s">
        <v>1204</v>
      </c>
      <c r="E495" s="164"/>
      <c r="F495" s="218"/>
      <c r="G495" s="221"/>
      <c r="H495" s="295"/>
      <c r="I495" s="543">
        <v>95000</v>
      </c>
      <c r="J495" s="495">
        <f>SUM(H495:I495)</f>
        <v>95000</v>
      </c>
      <c r="K495" s="486">
        <f t="shared" si="33"/>
        <v>5149</v>
      </c>
      <c r="L495" s="508">
        <v>100149</v>
      </c>
      <c r="M495" s="509">
        <v>100149</v>
      </c>
      <c r="N495" s="756">
        <f t="shared" si="34"/>
        <v>1</v>
      </c>
    </row>
    <row r="496" spans="1:14" ht="18">
      <c r="A496" s="157">
        <v>18</v>
      </c>
      <c r="B496" s="204" t="s">
        <v>254</v>
      </c>
      <c r="C496" s="97">
        <v>32</v>
      </c>
      <c r="D496" s="583" t="s">
        <v>620</v>
      </c>
      <c r="E496" s="92"/>
      <c r="F496" s="93"/>
      <c r="G496" s="94"/>
      <c r="H496" s="326">
        <f>SUM(H494:H495)</f>
        <v>54000</v>
      </c>
      <c r="I496" s="548">
        <f>SUM(I494:I495)</f>
        <v>110000</v>
      </c>
      <c r="J496" s="489">
        <f>SUM(J494:J495)</f>
        <v>164000</v>
      </c>
      <c r="K496" s="490">
        <f t="shared" si="33"/>
        <v>23339</v>
      </c>
      <c r="L496" s="490">
        <f>SUM(L494:L495)</f>
        <v>187339</v>
      </c>
      <c r="M496" s="491">
        <f>SUM(M494:M495)</f>
        <v>187339</v>
      </c>
      <c r="N496" s="756">
        <f t="shared" si="34"/>
        <v>1</v>
      </c>
    </row>
    <row r="497" spans="1:14" ht="18">
      <c r="A497" s="157">
        <v>19</v>
      </c>
      <c r="B497" s="58" t="s">
        <v>254</v>
      </c>
      <c r="C497" s="21">
        <v>331</v>
      </c>
      <c r="D497" s="25" t="s">
        <v>102</v>
      </c>
      <c r="E497" s="7">
        <v>1350000</v>
      </c>
      <c r="F497" s="16">
        <v>55217</v>
      </c>
      <c r="H497" s="284">
        <v>450000</v>
      </c>
      <c r="I497" s="539"/>
      <c r="J497" s="495">
        <f t="shared" si="32"/>
        <v>450000</v>
      </c>
      <c r="K497" s="901">
        <v>874131</v>
      </c>
      <c r="L497" s="901">
        <v>1043344</v>
      </c>
      <c r="M497" s="901">
        <v>894582</v>
      </c>
      <c r="N497" s="845">
        <f t="shared" si="34"/>
        <v>0.8574180711251514</v>
      </c>
    </row>
    <row r="498" spans="1:14" ht="18">
      <c r="A498" s="157">
        <v>20</v>
      </c>
      <c r="B498" s="58" t="s">
        <v>254</v>
      </c>
      <c r="C498" s="21">
        <v>331</v>
      </c>
      <c r="D498" s="25" t="s">
        <v>632</v>
      </c>
      <c r="E498" s="7">
        <v>220000</v>
      </c>
      <c r="F498" s="16">
        <v>552192</v>
      </c>
      <c r="H498" s="284">
        <v>150000</v>
      </c>
      <c r="I498" s="539"/>
      <c r="J498" s="495">
        <f t="shared" si="32"/>
        <v>150000</v>
      </c>
      <c r="K498" s="902"/>
      <c r="L498" s="902"/>
      <c r="M498" s="902"/>
      <c r="N498" s="845"/>
    </row>
    <row r="499" spans="1:14" ht="18">
      <c r="A499" s="157">
        <v>21</v>
      </c>
      <c r="B499" s="58" t="s">
        <v>254</v>
      </c>
      <c r="C499" s="21">
        <v>331</v>
      </c>
      <c r="D499" s="25" t="s">
        <v>32</v>
      </c>
      <c r="E499" s="7">
        <v>100000</v>
      </c>
      <c r="F499" s="16">
        <v>55218</v>
      </c>
      <c r="H499" s="284">
        <v>35000</v>
      </c>
      <c r="I499" s="539"/>
      <c r="J499" s="495">
        <f t="shared" si="32"/>
        <v>35000</v>
      </c>
      <c r="K499" s="903"/>
      <c r="L499" s="903"/>
      <c r="M499" s="903"/>
      <c r="N499" s="845"/>
    </row>
    <row r="500" spans="1:14" ht="18.75">
      <c r="A500" s="157">
        <v>22</v>
      </c>
      <c r="B500" s="58" t="s">
        <v>254</v>
      </c>
      <c r="C500" s="21">
        <v>331</v>
      </c>
      <c r="D500" s="25" t="s">
        <v>676</v>
      </c>
      <c r="E500" s="7"/>
      <c r="F500" s="16"/>
      <c r="H500" s="303">
        <f>SUM(H497:H499)</f>
        <v>635000</v>
      </c>
      <c r="I500" s="539"/>
      <c r="J500" s="495">
        <f t="shared" si="32"/>
        <v>635000</v>
      </c>
      <c r="K500" s="486">
        <f>L500-J500</f>
        <v>408344</v>
      </c>
      <c r="L500" s="486">
        <f>SUM(L497)</f>
        <v>1043344</v>
      </c>
      <c r="M500" s="487">
        <f>SUM(M497)</f>
        <v>894582</v>
      </c>
      <c r="N500" s="756">
        <f t="shared" si="34"/>
        <v>0.8574180711251514</v>
      </c>
    </row>
    <row r="501" spans="1:14" ht="18.75">
      <c r="A501" s="157">
        <v>23</v>
      </c>
      <c r="B501" s="58" t="s">
        <v>254</v>
      </c>
      <c r="C501" s="21">
        <v>332</v>
      </c>
      <c r="D501" s="25" t="s">
        <v>851</v>
      </c>
      <c r="E501" s="7"/>
      <c r="F501" s="16"/>
      <c r="H501" s="303">
        <v>230000</v>
      </c>
      <c r="I501" s="539"/>
      <c r="J501" s="495">
        <f t="shared" si="32"/>
        <v>230000</v>
      </c>
      <c r="K501" s="486">
        <f aca="true" t="shared" si="35" ref="K501:K525">L501-J501</f>
        <v>135315</v>
      </c>
      <c r="L501" s="486">
        <v>365315</v>
      </c>
      <c r="M501" s="487">
        <v>365315</v>
      </c>
      <c r="N501" s="756">
        <f t="shared" si="34"/>
        <v>1</v>
      </c>
    </row>
    <row r="502" spans="1:14" ht="18" customHeight="1">
      <c r="A502" s="157">
        <v>24</v>
      </c>
      <c r="B502" s="58" t="s">
        <v>254</v>
      </c>
      <c r="C502" s="159">
        <v>333</v>
      </c>
      <c r="D502" s="293" t="s">
        <v>1466</v>
      </c>
      <c r="E502" s="7"/>
      <c r="F502" s="16"/>
      <c r="H502" s="284">
        <v>38500</v>
      </c>
      <c r="I502" s="539">
        <v>160000</v>
      </c>
      <c r="J502" s="495">
        <f t="shared" si="32"/>
        <v>198500</v>
      </c>
      <c r="K502" s="486">
        <f t="shared" si="35"/>
        <v>30000</v>
      </c>
      <c r="L502" s="486">
        <v>228500</v>
      </c>
      <c r="M502" s="487">
        <v>210000</v>
      </c>
      <c r="N502" s="756">
        <f t="shared" si="34"/>
        <v>0.9190371991247265</v>
      </c>
    </row>
    <row r="503" spans="1:14" ht="18" customHeight="1">
      <c r="A503" s="157">
        <v>25</v>
      </c>
      <c r="B503" s="58" t="s">
        <v>254</v>
      </c>
      <c r="C503" s="21">
        <v>334</v>
      </c>
      <c r="D503" s="25" t="s">
        <v>502</v>
      </c>
      <c r="E503" s="9">
        <v>30000</v>
      </c>
      <c r="F503" s="16"/>
      <c r="H503" s="284">
        <v>50000</v>
      </c>
      <c r="I503" s="539"/>
      <c r="J503" s="495">
        <f t="shared" si="32"/>
        <v>50000</v>
      </c>
      <c r="K503" s="486">
        <f t="shared" si="35"/>
        <v>32990</v>
      </c>
      <c r="L503" s="486">
        <v>82990</v>
      </c>
      <c r="M503" s="487">
        <v>82990</v>
      </c>
      <c r="N503" s="756">
        <f t="shared" si="34"/>
        <v>1</v>
      </c>
    </row>
    <row r="504" spans="1:14" ht="18">
      <c r="A504" s="157">
        <v>26</v>
      </c>
      <c r="B504" s="58" t="s">
        <v>254</v>
      </c>
      <c r="C504" s="21">
        <v>335</v>
      </c>
      <c r="D504" s="25" t="s">
        <v>1205</v>
      </c>
      <c r="E504" s="9"/>
      <c r="F504" s="16"/>
      <c r="H504" s="284">
        <v>200000</v>
      </c>
      <c r="I504" s="539"/>
      <c r="J504" s="495">
        <f t="shared" si="32"/>
        <v>200000</v>
      </c>
      <c r="K504" s="486">
        <f t="shared" si="35"/>
        <v>0</v>
      </c>
      <c r="L504" s="486">
        <v>200000</v>
      </c>
      <c r="M504" s="487"/>
      <c r="N504" s="756">
        <f t="shared" si="34"/>
        <v>0</v>
      </c>
    </row>
    <row r="505" spans="1:14" ht="18">
      <c r="A505" s="157">
        <v>27</v>
      </c>
      <c r="B505" s="58" t="s">
        <v>254</v>
      </c>
      <c r="C505" s="21">
        <v>336</v>
      </c>
      <c r="D505" s="25" t="s">
        <v>852</v>
      </c>
      <c r="E505" s="7"/>
      <c r="F505" s="16"/>
      <c r="H505" s="284">
        <v>500000</v>
      </c>
      <c r="I505" s="539">
        <v>4705000</v>
      </c>
      <c r="J505" s="495">
        <f t="shared" si="32"/>
        <v>5205000</v>
      </c>
      <c r="K505" s="486">
        <v>-215000</v>
      </c>
      <c r="L505" s="486">
        <f>SUM(J505:K505)</f>
        <v>4990000</v>
      </c>
      <c r="M505" s="487">
        <v>4989880</v>
      </c>
      <c r="N505" s="756">
        <f t="shared" si="34"/>
        <v>0.9999759519038076</v>
      </c>
    </row>
    <row r="506" spans="1:14" ht="18">
      <c r="A506" s="157">
        <v>28</v>
      </c>
      <c r="B506" s="58" t="s">
        <v>254</v>
      </c>
      <c r="C506" s="21">
        <v>337</v>
      </c>
      <c r="D506" s="25" t="s">
        <v>853</v>
      </c>
      <c r="E506" s="7"/>
      <c r="F506" s="16"/>
      <c r="H506" s="284"/>
      <c r="I506" s="539"/>
      <c r="J506" s="495">
        <f t="shared" si="32"/>
        <v>0</v>
      </c>
      <c r="K506" s="486">
        <f t="shared" si="35"/>
        <v>1054307</v>
      </c>
      <c r="L506" s="913">
        <v>1054307</v>
      </c>
      <c r="M506" s="913">
        <v>537305</v>
      </c>
      <c r="N506" s="756">
        <f t="shared" si="34"/>
        <v>0.509628599639384</v>
      </c>
    </row>
    <row r="507" spans="1:15" ht="18">
      <c r="A507" s="157">
        <v>29</v>
      </c>
      <c r="B507" s="58" t="s">
        <v>254</v>
      </c>
      <c r="C507" s="21">
        <v>337</v>
      </c>
      <c r="D507" s="25" t="s">
        <v>677</v>
      </c>
      <c r="E507" s="7"/>
      <c r="F507" s="16"/>
      <c r="H507" s="284">
        <v>180000</v>
      </c>
      <c r="I507" s="539"/>
      <c r="J507" s="495">
        <f t="shared" si="32"/>
        <v>180000</v>
      </c>
      <c r="K507" s="486">
        <f t="shared" si="35"/>
        <v>-180000</v>
      </c>
      <c r="L507" s="914"/>
      <c r="M507" s="914"/>
      <c r="N507" s="756"/>
      <c r="O507" s="221"/>
    </row>
    <row r="508" spans="1:15" ht="18.75">
      <c r="A508" s="157">
        <v>30</v>
      </c>
      <c r="B508" s="58" t="s">
        <v>254</v>
      </c>
      <c r="C508" s="16">
        <v>337</v>
      </c>
      <c r="D508" s="25" t="s">
        <v>678</v>
      </c>
      <c r="E508" s="53"/>
      <c r="F508" s="16"/>
      <c r="H508" s="337">
        <f>SUM(H506:H507)</f>
        <v>180000</v>
      </c>
      <c r="I508" s="539">
        <v>226000</v>
      </c>
      <c r="J508" s="495">
        <f t="shared" si="32"/>
        <v>406000</v>
      </c>
      <c r="K508" s="486">
        <f t="shared" si="35"/>
        <v>648307</v>
      </c>
      <c r="L508" s="486">
        <f>SUM(L506)</f>
        <v>1054307</v>
      </c>
      <c r="M508" s="487">
        <f>SUM(M506)</f>
        <v>537305</v>
      </c>
      <c r="N508" s="756">
        <f t="shared" si="34"/>
        <v>0.509628599639384</v>
      </c>
      <c r="O508" s="221"/>
    </row>
    <row r="509" spans="1:15" ht="18">
      <c r="A509" s="157">
        <v>31</v>
      </c>
      <c r="B509" s="58" t="s">
        <v>254</v>
      </c>
      <c r="C509" s="27">
        <v>33</v>
      </c>
      <c r="D509" s="24" t="s">
        <v>503</v>
      </c>
      <c r="E509" s="12">
        <f>SUM(E497:E507)</f>
        <v>1700000</v>
      </c>
      <c r="F509" s="16"/>
      <c r="H509" s="326">
        <f>H500+H501+H502+H503+H504+H505+H506+H508</f>
        <v>1833500</v>
      </c>
      <c r="I509" s="548">
        <f>SUM(I497:I508)</f>
        <v>5091000</v>
      </c>
      <c r="J509" s="489">
        <f t="shared" si="32"/>
        <v>6924500</v>
      </c>
      <c r="K509" s="490">
        <f t="shared" si="35"/>
        <v>1039956</v>
      </c>
      <c r="L509" s="326">
        <f>L500+L501+L502+L503+L504+L505+L508</f>
        <v>7964456</v>
      </c>
      <c r="M509" s="633">
        <f>M500+M501+M502+M503+M504+M505+M508</f>
        <v>7080072</v>
      </c>
      <c r="N509" s="756">
        <f t="shared" si="34"/>
        <v>0.8889586432519685</v>
      </c>
      <c r="O509" s="221"/>
    </row>
    <row r="510" spans="1:14" ht="18">
      <c r="A510" s="157">
        <v>32</v>
      </c>
      <c r="B510" s="58" t="s">
        <v>254</v>
      </c>
      <c r="C510" s="159">
        <v>341</v>
      </c>
      <c r="D510" s="293" t="s">
        <v>854</v>
      </c>
      <c r="E510" s="12"/>
      <c r="F510" s="16"/>
      <c r="H510" s="322">
        <v>8000</v>
      </c>
      <c r="I510" s="539"/>
      <c r="J510" s="495">
        <f t="shared" si="32"/>
        <v>8000</v>
      </c>
      <c r="K510" s="486">
        <f t="shared" si="35"/>
        <v>50000</v>
      </c>
      <c r="L510" s="486">
        <v>58000</v>
      </c>
      <c r="M510" s="487">
        <v>45909</v>
      </c>
      <c r="N510" s="756">
        <f t="shared" si="34"/>
        <v>0.7915344827586207</v>
      </c>
    </row>
    <row r="511" spans="1:14" ht="18">
      <c r="A511" s="157">
        <v>33</v>
      </c>
      <c r="B511" s="58" t="s">
        <v>254</v>
      </c>
      <c r="C511" s="21">
        <v>342</v>
      </c>
      <c r="D511" s="25" t="s">
        <v>855</v>
      </c>
      <c r="E511" s="7">
        <v>150000</v>
      </c>
      <c r="F511" s="16"/>
      <c r="H511" s="284">
        <v>350000</v>
      </c>
      <c r="I511" s="539">
        <v>250000</v>
      </c>
      <c r="J511" s="495">
        <f t="shared" si="32"/>
        <v>600000</v>
      </c>
      <c r="K511" s="486">
        <v>224410</v>
      </c>
      <c r="L511" s="486">
        <f>SUM(J511:K511)</f>
        <v>824410</v>
      </c>
      <c r="M511" s="487">
        <v>698524</v>
      </c>
      <c r="N511" s="756">
        <f t="shared" si="34"/>
        <v>0.8473017066750768</v>
      </c>
    </row>
    <row r="512" spans="1:14" ht="18">
      <c r="A512" s="157">
        <v>34</v>
      </c>
      <c r="B512" s="58" t="s">
        <v>254</v>
      </c>
      <c r="C512" s="23">
        <v>34</v>
      </c>
      <c r="D512" s="38" t="s">
        <v>504</v>
      </c>
      <c r="E512" s="37">
        <f>SUM(E511)</f>
        <v>150000</v>
      </c>
      <c r="F512" s="16"/>
      <c r="H512" s="292">
        <f>SUM(H510:H511)</f>
        <v>358000</v>
      </c>
      <c r="I512" s="548">
        <f>SUM(I510:I511)</f>
        <v>250000</v>
      </c>
      <c r="J512" s="489">
        <f t="shared" si="32"/>
        <v>608000</v>
      </c>
      <c r="K512" s="490">
        <f>SUM(K510:K511)</f>
        <v>274410</v>
      </c>
      <c r="L512" s="490">
        <f>SUM(L510:L511)</f>
        <v>882410</v>
      </c>
      <c r="M512" s="491">
        <f>SUM(M510:M511)</f>
        <v>744433</v>
      </c>
      <c r="N512" s="756">
        <f t="shared" si="34"/>
        <v>0.8436361781938101</v>
      </c>
    </row>
    <row r="513" spans="1:14" ht="18">
      <c r="A513" s="157">
        <v>35</v>
      </c>
      <c r="B513" s="58" t="s">
        <v>254</v>
      </c>
      <c r="C513" s="21">
        <v>351</v>
      </c>
      <c r="D513" s="25" t="s">
        <v>18</v>
      </c>
      <c r="E513" s="7">
        <f>SUM(E493+E497+E498+E499+E503)*0.27</f>
        <v>675000</v>
      </c>
      <c r="F513" s="16"/>
      <c r="H513" s="284">
        <f>(H493+H509+H511)*0.27</f>
        <v>767745</v>
      </c>
      <c r="I513" s="539">
        <v>110000</v>
      </c>
      <c r="J513" s="495">
        <f t="shared" si="32"/>
        <v>877745</v>
      </c>
      <c r="K513" s="486">
        <f t="shared" si="35"/>
        <v>292352</v>
      </c>
      <c r="L513" s="486">
        <v>1170097</v>
      </c>
      <c r="M513" s="487">
        <v>781262</v>
      </c>
      <c r="N513" s="756">
        <f t="shared" si="34"/>
        <v>0.6676899436542441</v>
      </c>
    </row>
    <row r="514" spans="1:14" ht="18">
      <c r="A514" s="157">
        <v>36</v>
      </c>
      <c r="B514" s="58" t="s">
        <v>254</v>
      </c>
      <c r="C514" s="21">
        <v>355</v>
      </c>
      <c r="D514" s="25" t="s">
        <v>1510</v>
      </c>
      <c r="E514" s="7"/>
      <c r="F514" s="16"/>
      <c r="H514" s="284">
        <v>50000</v>
      </c>
      <c r="I514" s="539"/>
      <c r="J514" s="495">
        <f t="shared" si="32"/>
        <v>50000</v>
      </c>
      <c r="K514" s="486">
        <f t="shared" si="35"/>
        <v>0</v>
      </c>
      <c r="L514" s="486">
        <v>50000</v>
      </c>
      <c r="M514" s="487">
        <v>33437</v>
      </c>
      <c r="N514" s="756">
        <f t="shared" si="34"/>
        <v>0.66874</v>
      </c>
    </row>
    <row r="515" spans="1:14" ht="18">
      <c r="A515" s="157">
        <v>37</v>
      </c>
      <c r="B515" s="58" t="s">
        <v>254</v>
      </c>
      <c r="C515" s="27">
        <v>35</v>
      </c>
      <c r="D515" s="24" t="s">
        <v>505</v>
      </c>
      <c r="E515" s="6">
        <f>SUM(E513:E513)</f>
        <v>675000</v>
      </c>
      <c r="F515" s="16"/>
      <c r="H515" s="292">
        <f>SUM(H513:H514)</f>
        <v>817745</v>
      </c>
      <c r="I515" s="548">
        <f>SUM(I513:I514)</f>
        <v>110000</v>
      </c>
      <c r="J515" s="489">
        <f t="shared" si="32"/>
        <v>927745</v>
      </c>
      <c r="K515" s="490">
        <f t="shared" si="35"/>
        <v>292352</v>
      </c>
      <c r="L515" s="591">
        <f>SUM(L513:L514)</f>
        <v>1220097</v>
      </c>
      <c r="M515" s="491">
        <f>SUM(M513:M514)</f>
        <v>814699</v>
      </c>
      <c r="N515" s="756">
        <f t="shared" si="34"/>
        <v>0.6677329753290108</v>
      </c>
    </row>
    <row r="516" spans="1:14" ht="18">
      <c r="A516" s="157">
        <v>38</v>
      </c>
      <c r="B516" s="58" t="s">
        <v>254</v>
      </c>
      <c r="C516" s="27">
        <v>3</v>
      </c>
      <c r="D516" s="24" t="s">
        <v>20</v>
      </c>
      <c r="E516" s="6"/>
      <c r="F516" s="16"/>
      <c r="H516" s="292">
        <f>H509+H512+H515+H493+H496</f>
        <v>3723245</v>
      </c>
      <c r="I516" s="292">
        <f>I509+I512+I515+I493+I496</f>
        <v>6101000</v>
      </c>
      <c r="J516" s="292">
        <f>J509+J512+J515+J493+J496</f>
        <v>9824245</v>
      </c>
      <c r="K516" s="490">
        <f t="shared" si="35"/>
        <v>1934734</v>
      </c>
      <c r="L516" s="292">
        <f>L509+L512+L515+L493+L496</f>
        <v>11758979</v>
      </c>
      <c r="M516" s="626">
        <f>M509+M512+M515+M493+M496</f>
        <v>10321220</v>
      </c>
      <c r="N516" s="756">
        <f t="shared" si="34"/>
        <v>0.877730966268415</v>
      </c>
    </row>
    <row r="517" spans="1:14" ht="18">
      <c r="A517" s="157">
        <v>39</v>
      </c>
      <c r="B517" s="58" t="s">
        <v>254</v>
      </c>
      <c r="C517" s="27">
        <v>506</v>
      </c>
      <c r="D517" s="24" t="s">
        <v>1206</v>
      </c>
      <c r="E517" s="6"/>
      <c r="F517" s="16"/>
      <c r="H517" s="292"/>
      <c r="I517" s="292"/>
      <c r="J517" s="292">
        <f>SUM(H517:I517)</f>
        <v>0</v>
      </c>
      <c r="K517" s="490">
        <f t="shared" si="35"/>
        <v>0</v>
      </c>
      <c r="L517" s="591"/>
      <c r="M517" s="491"/>
      <c r="N517" s="756"/>
    </row>
    <row r="518" spans="1:14" ht="18">
      <c r="A518" s="157">
        <v>40</v>
      </c>
      <c r="B518" s="58" t="s">
        <v>254</v>
      </c>
      <c r="C518" s="27">
        <v>512</v>
      </c>
      <c r="D518" s="24" t="s">
        <v>1207</v>
      </c>
      <c r="E518" s="6"/>
      <c r="F518" s="16"/>
      <c r="H518" s="292"/>
      <c r="I518" s="292">
        <v>200000</v>
      </c>
      <c r="J518" s="292">
        <f>SUM(H518:I518)</f>
        <v>200000</v>
      </c>
      <c r="K518" s="490">
        <f t="shared" si="35"/>
        <v>0</v>
      </c>
      <c r="L518" s="591">
        <v>200000</v>
      </c>
      <c r="M518" s="491">
        <v>200000</v>
      </c>
      <c r="N518" s="756">
        <f t="shared" si="34"/>
        <v>1</v>
      </c>
    </row>
    <row r="519" spans="1:14" ht="18">
      <c r="A519" s="157">
        <v>41</v>
      </c>
      <c r="B519" s="58" t="s">
        <v>254</v>
      </c>
      <c r="C519" s="159">
        <v>623</v>
      </c>
      <c r="D519" s="293" t="s">
        <v>856</v>
      </c>
      <c r="E519" s="6"/>
      <c r="F519" s="16"/>
      <c r="H519" s="304"/>
      <c r="I519" s="539"/>
      <c r="J519" s="495">
        <f t="shared" si="32"/>
        <v>0</v>
      </c>
      <c r="K519" s="486">
        <f t="shared" si="35"/>
        <v>0</v>
      </c>
      <c r="L519" s="475"/>
      <c r="M519" s="487"/>
      <c r="N519" s="756"/>
    </row>
    <row r="520" spans="1:14" ht="18">
      <c r="A520" s="157">
        <v>42</v>
      </c>
      <c r="B520" s="58" t="s">
        <v>254</v>
      </c>
      <c r="C520" s="159">
        <v>632</v>
      </c>
      <c r="D520" s="293" t="s">
        <v>857</v>
      </c>
      <c r="E520" s="6"/>
      <c r="F520" s="16"/>
      <c r="H520" s="304"/>
      <c r="I520" s="539"/>
      <c r="J520" s="495">
        <f t="shared" si="32"/>
        <v>0</v>
      </c>
      <c r="K520" s="486">
        <f t="shared" si="35"/>
        <v>0</v>
      </c>
      <c r="L520" s="475"/>
      <c r="M520" s="487"/>
      <c r="N520" s="756"/>
    </row>
    <row r="521" spans="1:14" ht="18">
      <c r="A521" s="157">
        <v>43</v>
      </c>
      <c r="B521" s="58" t="s">
        <v>254</v>
      </c>
      <c r="C521" s="159">
        <v>643</v>
      </c>
      <c r="D521" s="293" t="s">
        <v>873</v>
      </c>
      <c r="E521" s="6"/>
      <c r="F521" s="16"/>
      <c r="H521" s="304"/>
      <c r="I521" s="539">
        <v>207000</v>
      </c>
      <c r="J521" s="495">
        <f t="shared" si="32"/>
        <v>207000</v>
      </c>
      <c r="K521" s="486">
        <f t="shared" si="35"/>
        <v>395</v>
      </c>
      <c r="L521" s="475">
        <v>207395</v>
      </c>
      <c r="M521" s="487">
        <v>207395</v>
      </c>
      <c r="N521" s="756">
        <f t="shared" si="34"/>
        <v>1</v>
      </c>
    </row>
    <row r="522" spans="1:14" ht="18">
      <c r="A522" s="157">
        <v>44</v>
      </c>
      <c r="B522" s="58" t="s">
        <v>254</v>
      </c>
      <c r="C522" s="159">
        <v>673</v>
      </c>
      <c r="D522" s="293" t="s">
        <v>858</v>
      </c>
      <c r="E522" s="6"/>
      <c r="F522" s="16"/>
      <c r="H522" s="304"/>
      <c r="I522" s="539">
        <v>55997</v>
      </c>
      <c r="J522" s="495">
        <f t="shared" si="32"/>
        <v>55997</v>
      </c>
      <c r="K522" s="486">
        <f t="shared" si="35"/>
        <v>0</v>
      </c>
      <c r="L522" s="475">
        <v>55997</v>
      </c>
      <c r="M522" s="487">
        <v>55997</v>
      </c>
      <c r="N522" s="756">
        <f t="shared" si="34"/>
        <v>1</v>
      </c>
    </row>
    <row r="523" spans="1:14" ht="18">
      <c r="A523" s="157">
        <v>45</v>
      </c>
      <c r="B523" s="58" t="s">
        <v>254</v>
      </c>
      <c r="C523" s="97">
        <v>6</v>
      </c>
      <c r="D523" s="583" t="s">
        <v>506</v>
      </c>
      <c r="E523" s="406"/>
      <c r="F523" s="93"/>
      <c r="G523" s="94"/>
      <c r="H523" s="323"/>
      <c r="I523" s="548">
        <f>SUM(I519:I522)</f>
        <v>262997</v>
      </c>
      <c r="J523" s="489">
        <f t="shared" si="32"/>
        <v>262997</v>
      </c>
      <c r="K523" s="490">
        <f t="shared" si="35"/>
        <v>395</v>
      </c>
      <c r="L523" s="591">
        <f>SUM(L521:L522)</f>
        <v>263392</v>
      </c>
      <c r="M523" s="491">
        <f>SUM(M521:M522)</f>
        <v>263392</v>
      </c>
      <c r="N523" s="756">
        <f t="shared" si="34"/>
        <v>1</v>
      </c>
    </row>
    <row r="524" spans="1:14" ht="18">
      <c r="A524" s="157">
        <v>46</v>
      </c>
      <c r="B524" s="58" t="s">
        <v>254</v>
      </c>
      <c r="C524" s="27"/>
      <c r="D524" s="24" t="s">
        <v>817</v>
      </c>
      <c r="E524" s="12" t="e">
        <f>SUM(E491+#REF!+E513)</f>
        <v>#REF!</v>
      </c>
      <c r="F524" s="16"/>
      <c r="H524" s="288">
        <f>H484+H485+H490+H516+H523+H518</f>
        <v>5040037</v>
      </c>
      <c r="I524" s="288">
        <f>I484+I485+I490+I516+I523+I518</f>
        <v>6765064</v>
      </c>
      <c r="J524" s="288">
        <f>J484+J485+J490+J516+J523+J518</f>
        <v>11805101</v>
      </c>
      <c r="K524" s="490">
        <f t="shared" si="35"/>
        <v>1935129</v>
      </c>
      <c r="L524" s="289">
        <f>L484+L485+L490+L516+L523+L518</f>
        <v>13740230</v>
      </c>
      <c r="M524" s="634">
        <f>M484+M485+M490+M516+M523+M518</f>
        <v>12277536</v>
      </c>
      <c r="N524" s="756">
        <f t="shared" si="34"/>
        <v>0.8935466145763208</v>
      </c>
    </row>
    <row r="525" spans="1:14" ht="12.75">
      <c r="A525" s="850">
        <v>47</v>
      </c>
      <c r="B525" s="860" t="s">
        <v>507</v>
      </c>
      <c r="C525" s="861"/>
      <c r="D525" s="862"/>
      <c r="E525" s="866" t="e">
        <f>SUM(#REF!)</f>
        <v>#REF!</v>
      </c>
      <c r="F525" s="16"/>
      <c r="H525" s="846">
        <f>H524</f>
        <v>5040037</v>
      </c>
      <c r="I525" s="846">
        <f>I524</f>
        <v>6765064</v>
      </c>
      <c r="J525" s="846">
        <f>J524</f>
        <v>11805101</v>
      </c>
      <c r="K525" s="871">
        <f t="shared" si="35"/>
        <v>1935129</v>
      </c>
      <c r="L525" s="846">
        <f>L524</f>
        <v>13740230</v>
      </c>
      <c r="M525" s="846">
        <f>M524</f>
        <v>12277536</v>
      </c>
      <c r="N525" s="845">
        <f t="shared" si="34"/>
        <v>0.8935466145763208</v>
      </c>
    </row>
    <row r="526" spans="1:14" ht="12.75">
      <c r="A526" s="851"/>
      <c r="B526" s="863"/>
      <c r="C526" s="864"/>
      <c r="D526" s="865"/>
      <c r="E526" s="866"/>
      <c r="F526" s="16"/>
      <c r="H526" s="846"/>
      <c r="I526" s="846"/>
      <c r="J526" s="846"/>
      <c r="K526" s="872"/>
      <c r="L526" s="846"/>
      <c r="M526" s="846"/>
      <c r="N526" s="845"/>
    </row>
    <row r="527" spans="1:13" ht="18">
      <c r="A527" s="212"/>
      <c r="B527" s="57"/>
      <c r="C527" s="16"/>
      <c r="E527" s="53"/>
      <c r="F527" s="16"/>
      <c r="H527" s="338"/>
      <c r="I527" s="464"/>
      <c r="J527" s="635"/>
      <c r="K527" s="636"/>
      <c r="L527" s="466"/>
      <c r="M527" s="467"/>
    </row>
    <row r="528" spans="1:15" ht="18">
      <c r="A528" s="212"/>
      <c r="B528" s="57"/>
      <c r="C528" s="16"/>
      <c r="D528" s="17" t="s">
        <v>90</v>
      </c>
      <c r="E528" s="19"/>
      <c r="F528" s="16"/>
      <c r="H528" s="310"/>
      <c r="I528" s="464"/>
      <c r="J528" s="635"/>
      <c r="K528" s="636"/>
      <c r="L528" s="466"/>
      <c r="M528" s="467"/>
      <c r="N528" s="670"/>
      <c r="O528" s="16"/>
    </row>
    <row r="529" spans="1:15" ht="18">
      <c r="A529" s="212"/>
      <c r="B529" s="57"/>
      <c r="C529" s="16"/>
      <c r="D529" s="17" t="s">
        <v>508</v>
      </c>
      <c r="E529" s="19"/>
      <c r="F529" s="16"/>
      <c r="H529" s="310"/>
      <c r="I529" s="464"/>
      <c r="J529" s="635"/>
      <c r="K529" s="636"/>
      <c r="L529" s="466"/>
      <c r="M529" s="467"/>
      <c r="N529" s="670"/>
      <c r="O529" s="16"/>
    </row>
    <row r="530" spans="1:15" ht="18">
      <c r="A530" s="212"/>
      <c r="B530" s="57"/>
      <c r="C530" s="16"/>
      <c r="D530" s="17"/>
      <c r="E530" s="20"/>
      <c r="F530" s="16">
        <v>38115</v>
      </c>
      <c r="H530" s="312"/>
      <c r="I530" s="464"/>
      <c r="J530" s="465"/>
      <c r="K530" s="466"/>
      <c r="L530" s="466"/>
      <c r="M530" s="467"/>
      <c r="N530" s="670"/>
      <c r="O530" s="16"/>
    </row>
    <row r="531" spans="1:15" ht="18">
      <c r="A531" s="850" t="s">
        <v>466</v>
      </c>
      <c r="B531" s="788" t="s">
        <v>0</v>
      </c>
      <c r="C531" s="788"/>
      <c r="D531" s="11" t="s">
        <v>258</v>
      </c>
      <c r="E531" s="22" t="s">
        <v>2</v>
      </c>
      <c r="F531" s="16">
        <v>511112</v>
      </c>
      <c r="H531" s="471" t="s">
        <v>2</v>
      </c>
      <c r="I531" s="381" t="s">
        <v>3</v>
      </c>
      <c r="J531" s="474" t="s">
        <v>4</v>
      </c>
      <c r="K531" s="475" t="s">
        <v>5</v>
      </c>
      <c r="L531" s="475" t="s">
        <v>6</v>
      </c>
      <c r="M531" s="475" t="s">
        <v>7</v>
      </c>
      <c r="N531" s="475" t="s">
        <v>8</v>
      </c>
      <c r="O531" s="16"/>
    </row>
    <row r="532" spans="1:15" ht="36">
      <c r="A532" s="851"/>
      <c r="B532" s="788" t="s">
        <v>14</v>
      </c>
      <c r="C532" s="788"/>
      <c r="D532" s="11" t="s">
        <v>111</v>
      </c>
      <c r="E532" s="22" t="s">
        <v>542</v>
      </c>
      <c r="F532" s="16"/>
      <c r="H532" s="283" t="s">
        <v>1164</v>
      </c>
      <c r="I532" s="477" t="s">
        <v>713</v>
      </c>
      <c r="J532" s="478" t="s">
        <v>302</v>
      </c>
      <c r="K532" s="479" t="s">
        <v>1163</v>
      </c>
      <c r="L532" s="480" t="s">
        <v>302</v>
      </c>
      <c r="M532" s="480" t="s">
        <v>1165</v>
      </c>
      <c r="N532" s="755" t="s">
        <v>1467</v>
      </c>
      <c r="O532" s="16"/>
    </row>
    <row r="533" spans="1:15" ht="18">
      <c r="A533" s="157"/>
      <c r="B533" s="21" t="s">
        <v>958</v>
      </c>
      <c r="C533" s="21"/>
      <c r="D533" s="26" t="s">
        <v>1208</v>
      </c>
      <c r="E533" s="22"/>
      <c r="F533" s="16"/>
      <c r="H533" s="283"/>
      <c r="I533" s="477"/>
      <c r="J533" s="478"/>
      <c r="K533" s="637"/>
      <c r="L533" s="598"/>
      <c r="M533" s="480"/>
      <c r="N533" s="757"/>
      <c r="O533" s="16"/>
    </row>
    <row r="534" spans="1:15" ht="26.25">
      <c r="A534" s="157" t="s">
        <v>1209</v>
      </c>
      <c r="B534" s="21" t="s">
        <v>254</v>
      </c>
      <c r="C534" s="21">
        <v>508</v>
      </c>
      <c r="D534" s="782" t="s">
        <v>1527</v>
      </c>
      <c r="E534" s="22"/>
      <c r="F534" s="16"/>
      <c r="H534" s="283"/>
      <c r="I534" s="477"/>
      <c r="J534" s="478"/>
      <c r="K534" s="598">
        <v>4000000</v>
      </c>
      <c r="L534" s="598">
        <v>4000000</v>
      </c>
      <c r="M534" s="598">
        <v>2000000</v>
      </c>
      <c r="N534" s="756">
        <f>M534/L534</f>
        <v>0.5</v>
      </c>
      <c r="O534" s="180"/>
    </row>
    <row r="535" spans="1:15" ht="26.25">
      <c r="A535" s="157" t="s">
        <v>1210</v>
      </c>
      <c r="B535" s="21" t="s">
        <v>254</v>
      </c>
      <c r="C535" s="21">
        <v>508</v>
      </c>
      <c r="D535" s="782" t="s">
        <v>1528</v>
      </c>
      <c r="E535" s="22"/>
      <c r="F535" s="16"/>
      <c r="H535" s="283"/>
      <c r="I535" s="477"/>
      <c r="J535" s="478"/>
      <c r="K535" s="598">
        <v>1500000</v>
      </c>
      <c r="L535" s="598">
        <v>1500000</v>
      </c>
      <c r="M535" s="598">
        <v>1500000</v>
      </c>
      <c r="N535" s="756">
        <f>M535/L535</f>
        <v>1</v>
      </c>
      <c r="O535" s="180"/>
    </row>
    <row r="536" spans="1:15" ht="18">
      <c r="A536" s="157" t="s">
        <v>1212</v>
      </c>
      <c r="B536" s="21" t="s">
        <v>254</v>
      </c>
      <c r="C536" s="21">
        <v>508</v>
      </c>
      <c r="D536" s="26" t="s">
        <v>1211</v>
      </c>
      <c r="E536" s="22"/>
      <c r="F536" s="16"/>
      <c r="H536" s="283"/>
      <c r="I536" s="477"/>
      <c r="J536" s="478"/>
      <c r="K536" s="598">
        <f>SUM(K534:K535)</f>
        <v>5500000</v>
      </c>
      <c r="L536" s="598">
        <f>SUM(L534:L535)</f>
        <v>5500000</v>
      </c>
      <c r="M536" s="598">
        <f>SUM(M534:M535)</f>
        <v>3500000</v>
      </c>
      <c r="N536" s="756">
        <f>M536/L536</f>
        <v>0.6363636363636364</v>
      </c>
      <c r="O536" s="180"/>
    </row>
    <row r="537" spans="1:15" ht="18">
      <c r="A537" s="157" t="s">
        <v>1213</v>
      </c>
      <c r="B537" s="58" t="s">
        <v>254</v>
      </c>
      <c r="C537" s="21">
        <v>512</v>
      </c>
      <c r="D537" s="26" t="s">
        <v>1511</v>
      </c>
      <c r="E537" s="22"/>
      <c r="F537" s="16"/>
      <c r="H537" s="347"/>
      <c r="I537" s="539">
        <v>343345</v>
      </c>
      <c r="J537" s="495">
        <f>SUM(H537:I537)</f>
        <v>343345</v>
      </c>
      <c r="K537" s="486">
        <f>M537-J537</f>
        <v>10753</v>
      </c>
      <c r="L537" s="486">
        <v>354098</v>
      </c>
      <c r="M537" s="487">
        <v>354098</v>
      </c>
      <c r="N537" s="756">
        <f>M537/L537</f>
        <v>1</v>
      </c>
      <c r="O537" s="16"/>
    </row>
    <row r="538" spans="1:15" ht="18">
      <c r="A538" s="157" t="s">
        <v>1214</v>
      </c>
      <c r="B538" s="58" t="s">
        <v>254</v>
      </c>
      <c r="C538" s="21">
        <v>512</v>
      </c>
      <c r="D538" s="25" t="s">
        <v>680</v>
      </c>
      <c r="E538" s="7">
        <v>400000</v>
      </c>
      <c r="F538" s="16">
        <v>38115</v>
      </c>
      <c r="H538" s="284"/>
      <c r="I538" s="539"/>
      <c r="J538" s="495">
        <f aca="true" t="shared" si="36" ref="J538:J554">SUM(H538:I538)</f>
        <v>0</v>
      </c>
      <c r="K538" s="486"/>
      <c r="L538" s="486"/>
      <c r="M538" s="487"/>
      <c r="N538" s="757"/>
      <c r="O538" s="16"/>
    </row>
    <row r="539" spans="1:15" ht="18">
      <c r="A539" s="157" t="s">
        <v>1216</v>
      </c>
      <c r="B539" s="58" t="s">
        <v>254</v>
      </c>
      <c r="C539" s="21">
        <v>512</v>
      </c>
      <c r="D539" s="25" t="s">
        <v>1215</v>
      </c>
      <c r="E539" s="7"/>
      <c r="F539" s="16"/>
      <c r="H539" s="284"/>
      <c r="I539" s="539"/>
      <c r="J539" s="495">
        <f t="shared" si="36"/>
        <v>0</v>
      </c>
      <c r="K539" s="486"/>
      <c r="L539" s="486"/>
      <c r="M539" s="487"/>
      <c r="N539" s="757"/>
      <c r="O539" s="16"/>
    </row>
    <row r="540" spans="1:15" ht="18">
      <c r="A540" s="157" t="s">
        <v>1218</v>
      </c>
      <c r="B540" s="58" t="s">
        <v>254</v>
      </c>
      <c r="C540" s="21">
        <v>512</v>
      </c>
      <c r="D540" s="25" t="s">
        <v>1217</v>
      </c>
      <c r="E540" s="7"/>
      <c r="F540" s="16"/>
      <c r="H540" s="284"/>
      <c r="I540" s="539"/>
      <c r="J540" s="495">
        <f t="shared" si="36"/>
        <v>0</v>
      </c>
      <c r="K540" s="486"/>
      <c r="L540" s="486"/>
      <c r="M540" s="487"/>
      <c r="N540" s="757"/>
      <c r="O540" s="16"/>
    </row>
    <row r="541" spans="1:14" ht="18">
      <c r="A541" s="157" t="s">
        <v>1220</v>
      </c>
      <c r="B541" s="58" t="s">
        <v>254</v>
      </c>
      <c r="C541" s="21">
        <v>512</v>
      </c>
      <c r="D541" s="25" t="s">
        <v>1219</v>
      </c>
      <c r="E541" s="7"/>
      <c r="F541" s="16"/>
      <c r="H541" s="284"/>
      <c r="I541" s="539">
        <v>230000</v>
      </c>
      <c r="J541" s="495">
        <f t="shared" si="36"/>
        <v>230000</v>
      </c>
      <c r="K541" s="486"/>
      <c r="L541" s="495">
        <f>SUM(J541:K541)</f>
        <v>230000</v>
      </c>
      <c r="M541" s="567">
        <f>SUM(K541:L541)</f>
        <v>230000</v>
      </c>
      <c r="N541" s="756">
        <f>M541/L541</f>
        <v>1</v>
      </c>
    </row>
    <row r="542" spans="1:14" ht="18">
      <c r="A542" s="157" t="s">
        <v>1222</v>
      </c>
      <c r="B542" s="58" t="s">
        <v>254</v>
      </c>
      <c r="C542" s="21">
        <v>512</v>
      </c>
      <c r="D542" s="25" t="s">
        <v>1221</v>
      </c>
      <c r="E542" s="7"/>
      <c r="F542" s="16"/>
      <c r="H542" s="284"/>
      <c r="I542" s="539"/>
      <c r="J542" s="495">
        <f t="shared" si="36"/>
        <v>0</v>
      </c>
      <c r="K542" s="486"/>
      <c r="L542" s="486"/>
      <c r="M542" s="487"/>
      <c r="N542" s="756"/>
    </row>
    <row r="543" spans="1:14" ht="18">
      <c r="A543" s="157" t="s">
        <v>1224</v>
      </c>
      <c r="B543" s="58" t="s">
        <v>254</v>
      </c>
      <c r="C543" s="21">
        <v>512</v>
      </c>
      <c r="D543" s="25" t="s">
        <v>1223</v>
      </c>
      <c r="E543" s="7"/>
      <c r="F543" s="16"/>
      <c r="H543" s="284"/>
      <c r="I543" s="539"/>
      <c r="J543" s="495">
        <f t="shared" si="36"/>
        <v>0</v>
      </c>
      <c r="K543" s="486"/>
      <c r="L543" s="486"/>
      <c r="M543" s="487"/>
      <c r="N543" s="756"/>
    </row>
    <row r="544" spans="1:14" ht="18">
      <c r="A544" s="157" t="s">
        <v>1226</v>
      </c>
      <c r="B544" s="58" t="s">
        <v>254</v>
      </c>
      <c r="C544" s="21">
        <v>512</v>
      </c>
      <c r="D544" s="25" t="s">
        <v>1225</v>
      </c>
      <c r="E544" s="7"/>
      <c r="F544" s="16"/>
      <c r="H544" s="284"/>
      <c r="I544" s="539"/>
      <c r="J544" s="495">
        <f t="shared" si="36"/>
        <v>0</v>
      </c>
      <c r="K544" s="486"/>
      <c r="L544" s="486"/>
      <c r="M544" s="487"/>
      <c r="N544" s="756"/>
    </row>
    <row r="545" spans="1:14" ht="18">
      <c r="A545" s="157" t="s">
        <v>1227</v>
      </c>
      <c r="B545" s="58" t="s">
        <v>254</v>
      </c>
      <c r="C545" s="21">
        <v>512</v>
      </c>
      <c r="D545" s="25" t="s">
        <v>681</v>
      </c>
      <c r="E545" s="7">
        <v>350000</v>
      </c>
      <c r="F545" s="16">
        <v>38115</v>
      </c>
      <c r="H545" s="284"/>
      <c r="I545" s="539"/>
      <c r="J545" s="495">
        <f t="shared" si="36"/>
        <v>0</v>
      </c>
      <c r="K545" s="486"/>
      <c r="L545" s="486"/>
      <c r="M545" s="487"/>
      <c r="N545" s="756"/>
    </row>
    <row r="546" spans="1:14" ht="18">
      <c r="A546" s="157" t="s">
        <v>1228</v>
      </c>
      <c r="B546" s="58" t="s">
        <v>254</v>
      </c>
      <c r="C546" s="21">
        <v>512</v>
      </c>
      <c r="D546" s="25" t="s">
        <v>682</v>
      </c>
      <c r="E546" s="91"/>
      <c r="F546" s="16"/>
      <c r="H546" s="339"/>
      <c r="I546" s="539"/>
      <c r="J546" s="495">
        <f t="shared" si="36"/>
        <v>0</v>
      </c>
      <c r="K546" s="486"/>
      <c r="L546" s="486"/>
      <c r="M546" s="487"/>
      <c r="N546" s="756"/>
    </row>
    <row r="547" spans="1:14" ht="18">
      <c r="A547" s="157" t="s">
        <v>1229</v>
      </c>
      <c r="B547" s="58" t="s">
        <v>254</v>
      </c>
      <c r="C547" s="21">
        <v>512</v>
      </c>
      <c r="D547" s="25" t="s">
        <v>683</v>
      </c>
      <c r="E547" s="91"/>
      <c r="F547" s="16"/>
      <c r="H547" s="339"/>
      <c r="I547" s="539">
        <v>2240000</v>
      </c>
      <c r="J547" s="495">
        <f t="shared" si="36"/>
        <v>2240000</v>
      </c>
      <c r="K547" s="486"/>
      <c r="L547" s="486">
        <v>2240000</v>
      </c>
      <c r="M547" s="487">
        <v>2240000</v>
      </c>
      <c r="N547" s="756">
        <f aca="true" t="shared" si="37" ref="N547:N553">M547/L547</f>
        <v>1</v>
      </c>
    </row>
    <row r="548" spans="1:14" ht="18">
      <c r="A548" s="157" t="s">
        <v>1231</v>
      </c>
      <c r="B548" s="58" t="s">
        <v>254</v>
      </c>
      <c r="C548" s="21">
        <v>512</v>
      </c>
      <c r="D548" s="25" t="s">
        <v>1230</v>
      </c>
      <c r="E548" s="91"/>
      <c r="F548" s="16"/>
      <c r="H548" s="339"/>
      <c r="I548" s="539">
        <v>2000000</v>
      </c>
      <c r="J548" s="495">
        <f t="shared" si="36"/>
        <v>2000000</v>
      </c>
      <c r="K548" s="486">
        <v>24000</v>
      </c>
      <c r="L548" s="486">
        <v>2024000</v>
      </c>
      <c r="M548" s="487">
        <v>2024000</v>
      </c>
      <c r="N548" s="756">
        <f t="shared" si="37"/>
        <v>1</v>
      </c>
    </row>
    <row r="549" spans="1:14" ht="18">
      <c r="A549" s="157" t="s">
        <v>1232</v>
      </c>
      <c r="B549" s="58" t="s">
        <v>254</v>
      </c>
      <c r="C549" s="21">
        <v>512</v>
      </c>
      <c r="D549" s="25" t="s">
        <v>771</v>
      </c>
      <c r="E549" s="91"/>
      <c r="F549" s="16"/>
      <c r="H549" s="339"/>
      <c r="I549" s="539">
        <v>48524</v>
      </c>
      <c r="J549" s="495">
        <f t="shared" si="36"/>
        <v>48524</v>
      </c>
      <c r="K549" s="486"/>
      <c r="L549" s="486">
        <v>48524</v>
      </c>
      <c r="M549" s="487">
        <v>48524</v>
      </c>
      <c r="N549" s="756">
        <f t="shared" si="37"/>
        <v>1</v>
      </c>
    </row>
    <row r="550" spans="1:14" ht="18">
      <c r="A550" s="157" t="s">
        <v>1235</v>
      </c>
      <c r="B550" s="58" t="s">
        <v>254</v>
      </c>
      <c r="C550" s="21">
        <v>512</v>
      </c>
      <c r="D550" s="25" t="s">
        <v>1233</v>
      </c>
      <c r="E550" s="91"/>
      <c r="F550" s="16"/>
      <c r="H550" s="339"/>
      <c r="I550" s="539"/>
      <c r="J550" s="495">
        <f t="shared" si="36"/>
        <v>0</v>
      </c>
      <c r="K550" s="486">
        <v>60000</v>
      </c>
      <c r="L550" s="486">
        <v>60000</v>
      </c>
      <c r="M550" s="487">
        <v>60000</v>
      </c>
      <c r="N550" s="756">
        <f t="shared" si="37"/>
        <v>1</v>
      </c>
    </row>
    <row r="551" spans="1:14" ht="18">
      <c r="A551" s="157" t="s">
        <v>1237</v>
      </c>
      <c r="B551" s="58" t="s">
        <v>254</v>
      </c>
      <c r="C551" s="21">
        <v>512</v>
      </c>
      <c r="D551" s="25" t="s">
        <v>1234</v>
      </c>
      <c r="E551" s="91"/>
      <c r="F551" s="16"/>
      <c r="H551" s="339"/>
      <c r="I551" s="539">
        <f>SUM(I537:I550)</f>
        <v>4861869</v>
      </c>
      <c r="J551" s="539">
        <f>SUM(J537:J550)</f>
        <v>4861869</v>
      </c>
      <c r="K551" s="539">
        <f>SUM(K537:K550)</f>
        <v>94753</v>
      </c>
      <c r="L551" s="539">
        <f>SUM(L537:L550)</f>
        <v>4956622</v>
      </c>
      <c r="M551" s="539">
        <f>SUM(M537:M550)</f>
        <v>4956622</v>
      </c>
      <c r="N551" s="756">
        <f t="shared" si="37"/>
        <v>1</v>
      </c>
    </row>
    <row r="552" spans="1:14" ht="18">
      <c r="A552" s="157" t="s">
        <v>1243</v>
      </c>
      <c r="B552" s="58" t="s">
        <v>254</v>
      </c>
      <c r="C552" s="21">
        <v>861</v>
      </c>
      <c r="D552" s="25" t="s">
        <v>1236</v>
      </c>
      <c r="E552" s="91"/>
      <c r="F552" s="16"/>
      <c r="H552" s="339"/>
      <c r="I552" s="539"/>
      <c r="J552" s="495"/>
      <c r="K552" s="486">
        <v>1500000</v>
      </c>
      <c r="L552" s="486">
        <v>1500000</v>
      </c>
      <c r="M552" s="487"/>
      <c r="N552" s="756">
        <f t="shared" si="37"/>
        <v>0</v>
      </c>
    </row>
    <row r="553" spans="1:14" ht="18">
      <c r="A553" s="157" t="s">
        <v>1244</v>
      </c>
      <c r="B553" s="58" t="s">
        <v>254</v>
      </c>
      <c r="C553" s="27">
        <v>5</v>
      </c>
      <c r="D553" s="42" t="s">
        <v>509</v>
      </c>
      <c r="E553" s="52">
        <f>SUM(E538:E545)</f>
        <v>750000</v>
      </c>
      <c r="F553" s="16"/>
      <c r="H553" s="333"/>
      <c r="I553" s="638">
        <f>SUM(I537:I550)</f>
        <v>4861869</v>
      </c>
      <c r="J553" s="489">
        <f t="shared" si="36"/>
        <v>4861869</v>
      </c>
      <c r="K553" s="490">
        <f>K536+K551+K552+K533</f>
        <v>7094753</v>
      </c>
      <c r="L553" s="490">
        <f>L536+L551+L552</f>
        <v>11956622</v>
      </c>
      <c r="M553" s="490">
        <f>M536+M551+M552</f>
        <v>8456622</v>
      </c>
      <c r="N553" s="756">
        <f t="shared" si="37"/>
        <v>0.7072751819033838</v>
      </c>
    </row>
    <row r="554" spans="1:14" ht="12.75">
      <c r="A554" s="850">
        <v>21</v>
      </c>
      <c r="B554" s="860" t="s">
        <v>510</v>
      </c>
      <c r="C554" s="861"/>
      <c r="D554" s="862"/>
      <c r="E554" s="866">
        <f>SUM(E538:E545)</f>
        <v>750000</v>
      </c>
      <c r="F554" s="16"/>
      <c r="H554" s="846">
        <f>SUM(H538:H553)</f>
        <v>0</v>
      </c>
      <c r="I554" s="875">
        <f>I553</f>
        <v>4861869</v>
      </c>
      <c r="J554" s="873">
        <f t="shared" si="36"/>
        <v>4861869</v>
      </c>
      <c r="K554" s="848">
        <f>K553</f>
        <v>7094753</v>
      </c>
      <c r="L554" s="848">
        <f>L553</f>
        <v>11956622</v>
      </c>
      <c r="M554" s="871">
        <f>M553</f>
        <v>8456622</v>
      </c>
      <c r="N554" s="845">
        <f>M554/L554</f>
        <v>0.7072751819033838</v>
      </c>
    </row>
    <row r="555" spans="1:14" ht="12.75">
      <c r="A555" s="851"/>
      <c r="B555" s="863"/>
      <c r="C555" s="864"/>
      <c r="D555" s="865"/>
      <c r="E555" s="866"/>
      <c r="F555" s="16"/>
      <c r="H555" s="846"/>
      <c r="I555" s="876"/>
      <c r="J555" s="873"/>
      <c r="K555" s="849"/>
      <c r="L555" s="849"/>
      <c r="M555" s="872"/>
      <c r="N555" s="845"/>
    </row>
    <row r="556" spans="1:13" ht="18">
      <c r="A556" s="212"/>
      <c r="B556" s="57"/>
      <c r="C556" s="16"/>
      <c r="E556" s="53"/>
      <c r="F556" s="16"/>
      <c r="H556" s="338"/>
      <c r="I556" s="464"/>
      <c r="J556" s="465"/>
      <c r="K556" s="466"/>
      <c r="L556" s="466"/>
      <c r="M556" s="467"/>
    </row>
    <row r="557" spans="1:13" ht="18">
      <c r="A557" s="212"/>
      <c r="B557" s="57"/>
      <c r="C557" s="16"/>
      <c r="E557" s="53"/>
      <c r="F557" s="16"/>
      <c r="H557" s="338"/>
      <c r="I557" s="464"/>
      <c r="J557" s="465"/>
      <c r="K557" s="466"/>
      <c r="L557" s="466"/>
      <c r="M557" s="467"/>
    </row>
    <row r="558" spans="1:13" ht="18">
      <c r="A558" s="212"/>
      <c r="B558" s="57"/>
      <c r="C558" s="16"/>
      <c r="D558" s="17" t="s">
        <v>1238</v>
      </c>
      <c r="E558" s="53"/>
      <c r="F558" s="16"/>
      <c r="H558" s="338"/>
      <c r="I558" s="464"/>
      <c r="J558" s="465"/>
      <c r="K558" s="466"/>
      <c r="L558" s="466"/>
      <c r="M558" s="467"/>
    </row>
    <row r="559" spans="1:13" ht="18">
      <c r="A559" s="212"/>
      <c r="B559" s="57"/>
      <c r="C559" s="16"/>
      <c r="D559" s="17" t="s">
        <v>684</v>
      </c>
      <c r="E559" s="53"/>
      <c r="F559" s="16"/>
      <c r="H559" s="338"/>
      <c r="I559" s="464"/>
      <c r="J559" s="465"/>
      <c r="K559" s="466"/>
      <c r="L559" s="466"/>
      <c r="M559" s="467"/>
    </row>
    <row r="560" spans="1:14" ht="18">
      <c r="A560" s="850" t="s">
        <v>466</v>
      </c>
      <c r="B560" s="788" t="s">
        <v>0</v>
      </c>
      <c r="C560" s="788"/>
      <c r="D560" s="11" t="s">
        <v>258</v>
      </c>
      <c r="E560" s="22" t="s">
        <v>2</v>
      </c>
      <c r="F560" s="16">
        <v>511112</v>
      </c>
      <c r="H560" s="471" t="s">
        <v>2</v>
      </c>
      <c r="I560" s="381" t="s">
        <v>3</v>
      </c>
      <c r="J560" s="474" t="s">
        <v>4</v>
      </c>
      <c r="K560" s="475" t="s">
        <v>5</v>
      </c>
      <c r="L560" s="475" t="s">
        <v>6</v>
      </c>
      <c r="M560" s="475" t="s">
        <v>7</v>
      </c>
      <c r="N560" s="475" t="s">
        <v>8</v>
      </c>
    </row>
    <row r="561" spans="1:14" ht="36">
      <c r="A561" s="851"/>
      <c r="B561" s="788" t="s">
        <v>14</v>
      </c>
      <c r="C561" s="785"/>
      <c r="D561" s="213" t="s">
        <v>111</v>
      </c>
      <c r="E561" s="341" t="s">
        <v>542</v>
      </c>
      <c r="F561" s="16"/>
      <c r="H561" s="283" t="s">
        <v>1164</v>
      </c>
      <c r="I561" s="477" t="s">
        <v>713</v>
      </c>
      <c r="J561" s="478" t="s">
        <v>302</v>
      </c>
      <c r="K561" s="479" t="s">
        <v>1163</v>
      </c>
      <c r="L561" s="480" t="s">
        <v>302</v>
      </c>
      <c r="M561" s="480" t="s">
        <v>1165</v>
      </c>
      <c r="N561" s="755" t="s">
        <v>1467</v>
      </c>
    </row>
    <row r="562" spans="1:14" ht="18">
      <c r="A562" s="212">
        <v>1</v>
      </c>
      <c r="B562" s="58" t="s">
        <v>254</v>
      </c>
      <c r="C562" s="21">
        <v>337</v>
      </c>
      <c r="D562" s="100" t="s">
        <v>1239</v>
      </c>
      <c r="E562" s="226"/>
      <c r="F562" s="21"/>
      <c r="G562" s="100"/>
      <c r="H562" s="342"/>
      <c r="I562" s="539"/>
      <c r="J562" s="485"/>
      <c r="K562" s="486">
        <v>147500</v>
      </c>
      <c r="L562" s="486">
        <v>147500</v>
      </c>
      <c r="M562" s="487">
        <v>147500</v>
      </c>
      <c r="N562" s="756">
        <f>M562/L562</f>
        <v>1</v>
      </c>
    </row>
    <row r="563" spans="1:14" ht="18">
      <c r="A563" s="212">
        <v>2</v>
      </c>
      <c r="B563" s="58" t="s">
        <v>254</v>
      </c>
      <c r="C563" s="21">
        <v>535</v>
      </c>
      <c r="D563" s="100" t="s">
        <v>1512</v>
      </c>
      <c r="E563" s="226"/>
      <c r="F563" s="21"/>
      <c r="G563" s="100"/>
      <c r="H563" s="342"/>
      <c r="I563" s="539"/>
      <c r="J563" s="485"/>
      <c r="K563" s="486">
        <v>39825</v>
      </c>
      <c r="L563" s="486">
        <v>39825</v>
      </c>
      <c r="M563" s="487">
        <v>39825</v>
      </c>
      <c r="N563" s="756">
        <f>M563/L563</f>
        <v>1</v>
      </c>
    </row>
    <row r="564" spans="1:14" ht="18">
      <c r="A564" s="211">
        <v>3</v>
      </c>
      <c r="B564" s="58" t="s">
        <v>254</v>
      </c>
      <c r="C564" s="343">
        <v>56</v>
      </c>
      <c r="D564" s="344" t="s">
        <v>506</v>
      </c>
      <c r="E564" s="345">
        <f>SUM(E555:E562)</f>
        <v>0</v>
      </c>
      <c r="F564" s="16"/>
      <c r="H564" s="346"/>
      <c r="I564" s="549"/>
      <c r="J564" s="494"/>
      <c r="K564" s="490">
        <f>SUM(K562:K563)</f>
        <v>187325</v>
      </c>
      <c r="L564" s="490">
        <f>SUM(L562:L563)</f>
        <v>187325</v>
      </c>
      <c r="M564" s="491">
        <f>SUM(M562:M563)</f>
        <v>187325</v>
      </c>
      <c r="N564" s="756">
        <f>M564/L564</f>
        <v>1</v>
      </c>
    </row>
    <row r="565" spans="1:14" ht="12.75">
      <c r="A565" s="850">
        <v>4</v>
      </c>
      <c r="B565" s="340" t="s">
        <v>510</v>
      </c>
      <c r="C565" s="206"/>
      <c r="D565" s="207"/>
      <c r="E565" s="866">
        <f>SUM(E555:E562)</f>
        <v>0</v>
      </c>
      <c r="F565" s="16"/>
      <c r="H565" s="846">
        <f>SUM(H564)</f>
        <v>0</v>
      </c>
      <c r="I565" s="877"/>
      <c r="J565" s="877"/>
      <c r="K565" s="843">
        <f>K564</f>
        <v>187325</v>
      </c>
      <c r="L565" s="843">
        <f>L564</f>
        <v>187325</v>
      </c>
      <c r="M565" s="910">
        <f>M564</f>
        <v>187325</v>
      </c>
      <c r="N565" s="845">
        <v>1</v>
      </c>
    </row>
    <row r="566" spans="1:14" ht="12.75">
      <c r="A566" s="851"/>
      <c r="B566" s="208"/>
      <c r="C566" s="209"/>
      <c r="D566" s="210"/>
      <c r="E566" s="866"/>
      <c r="F566" s="16"/>
      <c r="H566" s="846"/>
      <c r="I566" s="878"/>
      <c r="J566" s="878"/>
      <c r="K566" s="844"/>
      <c r="L566" s="844"/>
      <c r="M566" s="911"/>
      <c r="N566" s="845"/>
    </row>
    <row r="567" spans="1:13" ht="18">
      <c r="A567" s="212"/>
      <c r="B567" s="57"/>
      <c r="C567" s="16"/>
      <c r="E567" s="53"/>
      <c r="F567" s="16"/>
      <c r="H567" s="338"/>
      <c r="I567" s="464"/>
      <c r="J567" s="465"/>
      <c r="K567" s="466"/>
      <c r="L567" s="466"/>
      <c r="M567" s="467"/>
    </row>
    <row r="568" spans="1:13" ht="18">
      <c r="A568" s="212"/>
      <c r="B568" s="57"/>
      <c r="C568" s="16"/>
      <c r="E568" s="53"/>
      <c r="F568" s="16"/>
      <c r="H568" s="338"/>
      <c r="I568" s="464"/>
      <c r="J568" s="465"/>
      <c r="K568" s="466"/>
      <c r="L568" s="466"/>
      <c r="M568" s="467"/>
    </row>
    <row r="569" spans="1:13" ht="18">
      <c r="A569" s="212"/>
      <c r="B569" s="57"/>
      <c r="C569" s="16"/>
      <c r="E569" s="53"/>
      <c r="F569" s="16"/>
      <c r="H569" s="338"/>
      <c r="I569" s="464"/>
      <c r="J569" s="465"/>
      <c r="K569" s="466"/>
      <c r="L569" s="466"/>
      <c r="M569" s="467"/>
    </row>
    <row r="570" spans="1:13" ht="18">
      <c r="A570" s="212"/>
      <c r="B570" s="57"/>
      <c r="C570" s="16"/>
      <c r="D570" s="17" t="s">
        <v>87</v>
      </c>
      <c r="E570" s="19"/>
      <c r="F570" s="16"/>
      <c r="H570" s="310"/>
      <c r="I570" s="464"/>
      <c r="J570" s="465"/>
      <c r="K570" s="466"/>
      <c r="L570" s="466"/>
      <c r="M570" s="467"/>
    </row>
    <row r="571" spans="1:13" ht="18">
      <c r="A571" s="212"/>
      <c r="B571" s="57"/>
      <c r="C571" s="16"/>
      <c r="D571" s="17" t="s">
        <v>88</v>
      </c>
      <c r="E571" s="19"/>
      <c r="F571" s="16"/>
      <c r="H571" s="310"/>
      <c r="I571" s="464"/>
      <c r="J571" s="465"/>
      <c r="K571" s="466"/>
      <c r="L571" s="466"/>
      <c r="M571" s="467"/>
    </row>
    <row r="572" spans="1:13" ht="18">
      <c r="A572" s="212"/>
      <c r="B572" s="57"/>
      <c r="C572" s="16"/>
      <c r="D572" s="17"/>
      <c r="E572" s="20"/>
      <c r="F572" s="16">
        <v>583119</v>
      </c>
      <c r="H572" s="312"/>
      <c r="I572" s="464"/>
      <c r="J572" s="465"/>
      <c r="K572" s="466"/>
      <c r="L572" s="466"/>
      <c r="M572" s="467"/>
    </row>
    <row r="573" spans="1:14" ht="18">
      <c r="A573" s="850" t="s">
        <v>466</v>
      </c>
      <c r="B573" s="788" t="s">
        <v>0</v>
      </c>
      <c r="C573" s="788"/>
      <c r="D573" s="11" t="s">
        <v>258</v>
      </c>
      <c r="E573" s="22" t="s">
        <v>2</v>
      </c>
      <c r="F573" s="16">
        <v>511112</v>
      </c>
      <c r="H573" s="471" t="s">
        <v>2</v>
      </c>
      <c r="I573" s="381" t="s">
        <v>3</v>
      </c>
      <c r="J573" s="474" t="s">
        <v>4</v>
      </c>
      <c r="K573" s="475" t="s">
        <v>5</v>
      </c>
      <c r="L573" s="475" t="s">
        <v>6</v>
      </c>
      <c r="M573" s="475" t="s">
        <v>7</v>
      </c>
      <c r="N573" s="475" t="s">
        <v>8</v>
      </c>
    </row>
    <row r="574" spans="1:14" ht="36">
      <c r="A574" s="851"/>
      <c r="B574" s="788" t="s">
        <v>14</v>
      </c>
      <c r="C574" s="788"/>
      <c r="D574" s="11" t="s">
        <v>111</v>
      </c>
      <c r="E574" s="22" t="s">
        <v>542</v>
      </c>
      <c r="F574" s="16"/>
      <c r="H574" s="283" t="s">
        <v>1164</v>
      </c>
      <c r="I574" s="477" t="s">
        <v>713</v>
      </c>
      <c r="J574" s="478" t="s">
        <v>302</v>
      </c>
      <c r="K574" s="479" t="s">
        <v>1163</v>
      </c>
      <c r="L574" s="480" t="s">
        <v>302</v>
      </c>
      <c r="M574" s="480" t="s">
        <v>1165</v>
      </c>
      <c r="N574" s="755" t="s">
        <v>1467</v>
      </c>
    </row>
    <row r="575" spans="1:14" ht="18">
      <c r="A575" s="211">
        <v>1</v>
      </c>
      <c r="B575" s="58" t="s">
        <v>254</v>
      </c>
      <c r="C575" s="21">
        <v>47</v>
      </c>
      <c r="D575" s="25" t="s">
        <v>89</v>
      </c>
      <c r="E575" s="7">
        <v>250000</v>
      </c>
      <c r="F575" s="16"/>
      <c r="H575" s="313"/>
      <c r="I575" s="539"/>
      <c r="J575" s="485"/>
      <c r="K575" s="486"/>
      <c r="L575" s="486"/>
      <c r="M575" s="487"/>
      <c r="N575" s="756"/>
    </row>
    <row r="576" spans="1:14" ht="18">
      <c r="A576" s="211">
        <v>2</v>
      </c>
      <c r="B576" s="58" t="s">
        <v>254</v>
      </c>
      <c r="C576" s="27">
        <v>4</v>
      </c>
      <c r="D576" s="42" t="s">
        <v>511</v>
      </c>
      <c r="E576" s="52">
        <f>SUM(E575:E575)</f>
        <v>250000</v>
      </c>
      <c r="F576" s="16"/>
      <c r="H576" s="333">
        <f>SUM(H575:H575)</f>
        <v>0</v>
      </c>
      <c r="I576" s="549"/>
      <c r="J576" s="494"/>
      <c r="K576" s="486"/>
      <c r="L576" s="486"/>
      <c r="M576" s="487"/>
      <c r="N576" s="756"/>
    </row>
    <row r="577" spans="1:14" ht="18">
      <c r="A577" s="850">
        <v>3</v>
      </c>
      <c r="B577" s="340" t="s">
        <v>483</v>
      </c>
      <c r="C577" s="206"/>
      <c r="D577" s="207"/>
      <c r="E577" s="867">
        <f>SUM(E575:E575)</f>
        <v>250000</v>
      </c>
      <c r="F577" s="16"/>
      <c r="H577" s="869">
        <f>SUM(H575:H575)</f>
        <v>0</v>
      </c>
      <c r="I577" s="912"/>
      <c r="J577" s="494"/>
      <c r="K577" s="486"/>
      <c r="L577" s="486"/>
      <c r="M577" s="487"/>
      <c r="N577" s="756"/>
    </row>
    <row r="578" spans="1:14" ht="18">
      <c r="A578" s="851"/>
      <c r="B578" s="208"/>
      <c r="C578" s="209"/>
      <c r="D578" s="210"/>
      <c r="E578" s="868"/>
      <c r="F578" s="16"/>
      <c r="H578" s="870"/>
      <c r="I578" s="912"/>
      <c r="J578" s="494"/>
      <c r="K578" s="486"/>
      <c r="L578" s="486"/>
      <c r="M578" s="487"/>
      <c r="N578" s="756"/>
    </row>
    <row r="579" spans="1:13" ht="18">
      <c r="A579" s="212"/>
      <c r="B579" s="57"/>
      <c r="C579" s="16"/>
      <c r="D579" s="510"/>
      <c r="E579" s="43"/>
      <c r="F579" s="16"/>
      <c r="H579" s="314"/>
      <c r="I579" s="464"/>
      <c r="J579" s="465"/>
      <c r="K579" s="466"/>
      <c r="L579" s="466"/>
      <c r="M579" s="467"/>
    </row>
    <row r="580" spans="1:13" ht="18">
      <c r="A580" s="212"/>
      <c r="B580" s="57"/>
      <c r="C580" s="16"/>
      <c r="E580" s="53"/>
      <c r="F580" s="16"/>
      <c r="H580" s="338"/>
      <c r="I580" s="464"/>
      <c r="J580" s="465"/>
      <c r="K580" s="466"/>
      <c r="L580" s="466"/>
      <c r="M580" s="467"/>
    </row>
    <row r="581" spans="1:13" ht="18">
      <c r="A581" s="212"/>
      <c r="B581" s="57"/>
      <c r="C581" s="16"/>
      <c r="D581" s="17" t="s">
        <v>512</v>
      </c>
      <c r="E581" s="18"/>
      <c r="F581" s="16"/>
      <c r="H581" s="312"/>
      <c r="I581" s="464"/>
      <c r="J581" s="465"/>
      <c r="K581" s="466"/>
      <c r="L581" s="466"/>
      <c r="M581" s="467"/>
    </row>
    <row r="582" spans="1:13" ht="18">
      <c r="A582" s="212"/>
      <c r="B582" s="57"/>
      <c r="C582" s="16"/>
      <c r="D582" s="17" t="s">
        <v>1513</v>
      </c>
      <c r="E582" s="19"/>
      <c r="F582" s="16" t="s">
        <v>638</v>
      </c>
      <c r="H582" s="310"/>
      <c r="I582" s="464"/>
      <c r="J582" s="465"/>
      <c r="K582" s="466"/>
      <c r="L582" s="466"/>
      <c r="M582" s="467"/>
    </row>
    <row r="583" spans="1:13" ht="18">
      <c r="A583" s="212"/>
      <c r="B583" s="57"/>
      <c r="C583" s="16"/>
      <c r="D583" s="14"/>
      <c r="E583" s="20"/>
      <c r="F583" s="16"/>
      <c r="G583" s="16"/>
      <c r="H583" s="312"/>
      <c r="I583" s="464"/>
      <c r="J583" s="465"/>
      <c r="K583" s="466"/>
      <c r="L583" s="466"/>
      <c r="M583" s="467"/>
    </row>
    <row r="584" spans="1:14" ht="18">
      <c r="A584" s="850" t="s">
        <v>466</v>
      </c>
      <c r="B584" s="788" t="s">
        <v>0</v>
      </c>
      <c r="C584" s="788"/>
      <c r="D584" s="11" t="s">
        <v>258</v>
      </c>
      <c r="E584" s="22" t="s">
        <v>2</v>
      </c>
      <c r="F584" s="16">
        <v>511112</v>
      </c>
      <c r="H584" s="471" t="s">
        <v>2</v>
      </c>
      <c r="I584" s="381" t="s">
        <v>3</v>
      </c>
      <c r="J584" s="639" t="s">
        <v>4</v>
      </c>
      <c r="K584" s="475" t="s">
        <v>5</v>
      </c>
      <c r="L584" s="475" t="s">
        <v>6</v>
      </c>
      <c r="M584" s="475" t="s">
        <v>7</v>
      </c>
      <c r="N584" s="475" t="s">
        <v>8</v>
      </c>
    </row>
    <row r="585" spans="1:14" ht="36">
      <c r="A585" s="851"/>
      <c r="B585" s="788" t="s">
        <v>14</v>
      </c>
      <c r="C585" s="788"/>
      <c r="D585" s="11" t="s">
        <v>111</v>
      </c>
      <c r="E585" s="22" t="s">
        <v>542</v>
      </c>
      <c r="F585" s="16"/>
      <c r="H585" s="283" t="s">
        <v>1164</v>
      </c>
      <c r="I585" s="477" t="s">
        <v>713</v>
      </c>
      <c r="J585" s="640" t="s">
        <v>302</v>
      </c>
      <c r="K585" s="479" t="s">
        <v>1163</v>
      </c>
      <c r="L585" s="480" t="s">
        <v>302</v>
      </c>
      <c r="M585" s="480" t="s">
        <v>1165</v>
      </c>
      <c r="N585" s="755" t="s">
        <v>1467</v>
      </c>
    </row>
    <row r="586" spans="1:14" ht="18">
      <c r="A586" s="157" t="s">
        <v>1209</v>
      </c>
      <c r="B586" s="58" t="s">
        <v>254</v>
      </c>
      <c r="C586" s="21">
        <v>1101</v>
      </c>
      <c r="D586" s="26" t="s">
        <v>1526</v>
      </c>
      <c r="E586" s="22"/>
      <c r="F586" s="16"/>
      <c r="H586" s="347">
        <v>5556200</v>
      </c>
      <c r="I586" s="539">
        <v>-29925</v>
      </c>
      <c r="J586" s="632">
        <f>SUM(H586:I586)</f>
        <v>5526275</v>
      </c>
      <c r="K586" s="486">
        <v>1168444</v>
      </c>
      <c r="L586" s="487">
        <f>SUM(J586:K586)</f>
        <v>6694719</v>
      </c>
      <c r="M586" s="487">
        <v>5721018</v>
      </c>
      <c r="N586" s="756">
        <f aca="true" t="shared" si="38" ref="N586:N596">M586/L586</f>
        <v>0.8545568529463298</v>
      </c>
    </row>
    <row r="587" spans="1:14" ht="18">
      <c r="A587" s="157" t="s">
        <v>1210</v>
      </c>
      <c r="B587" s="58" t="s">
        <v>254</v>
      </c>
      <c r="C587" s="21">
        <v>1103</v>
      </c>
      <c r="D587" s="26" t="s">
        <v>685</v>
      </c>
      <c r="E587" s="328"/>
      <c r="F587" s="16"/>
      <c r="H587" s="331">
        <v>300000</v>
      </c>
      <c r="I587" s="539"/>
      <c r="J587" s="641">
        <f aca="true" t="shared" si="39" ref="J587:J619">SUM(H587:I587)</f>
        <v>300000</v>
      </c>
      <c r="K587" s="486">
        <f aca="true" t="shared" si="40" ref="K587:K619">L587-J587</f>
        <v>0</v>
      </c>
      <c r="L587" s="487">
        <v>300000</v>
      </c>
      <c r="M587" s="487">
        <v>300000</v>
      </c>
      <c r="N587" s="756">
        <f t="shared" si="38"/>
        <v>1</v>
      </c>
    </row>
    <row r="588" spans="1:14" ht="18">
      <c r="A588" s="157" t="s">
        <v>1212</v>
      </c>
      <c r="B588" s="58" t="s">
        <v>254</v>
      </c>
      <c r="C588" s="21">
        <v>1107</v>
      </c>
      <c r="D588" s="30" t="s">
        <v>1240</v>
      </c>
      <c r="E588" s="328">
        <v>60000</v>
      </c>
      <c r="F588" s="16"/>
      <c r="H588" s="331">
        <v>300000</v>
      </c>
      <c r="I588" s="539"/>
      <c r="J588" s="641">
        <f t="shared" si="39"/>
        <v>300000</v>
      </c>
      <c r="K588" s="486">
        <f t="shared" si="40"/>
        <v>0</v>
      </c>
      <c r="L588" s="487">
        <v>300000</v>
      </c>
      <c r="M588" s="487">
        <v>291652</v>
      </c>
      <c r="N588" s="756">
        <f t="shared" si="38"/>
        <v>0.9721733333333333</v>
      </c>
    </row>
    <row r="589" spans="1:14" ht="18">
      <c r="A589" s="157" t="s">
        <v>1213</v>
      </c>
      <c r="B589" s="58" t="s">
        <v>254</v>
      </c>
      <c r="C589" s="21">
        <v>1109</v>
      </c>
      <c r="D589" s="30" t="s">
        <v>972</v>
      </c>
      <c r="E589" s="328"/>
      <c r="F589" s="16"/>
      <c r="H589" s="331"/>
      <c r="I589" s="539">
        <v>53000</v>
      </c>
      <c r="J589" s="641">
        <f>SUM(H589:I589)</f>
        <v>53000</v>
      </c>
      <c r="K589" s="486">
        <f t="shared" si="40"/>
        <v>0</v>
      </c>
      <c r="L589" s="487">
        <v>53000</v>
      </c>
      <c r="M589" s="487">
        <v>55157</v>
      </c>
      <c r="N589" s="756">
        <f t="shared" si="38"/>
        <v>1.0406981132075472</v>
      </c>
    </row>
    <row r="590" spans="1:14" ht="18">
      <c r="A590" s="157" t="s">
        <v>1214</v>
      </c>
      <c r="B590" s="58" t="s">
        <v>254</v>
      </c>
      <c r="C590" s="21">
        <v>1110</v>
      </c>
      <c r="D590" s="30" t="s">
        <v>24</v>
      </c>
      <c r="E590" s="328">
        <v>12000</v>
      </c>
      <c r="F590" s="16"/>
      <c r="H590" s="331">
        <v>36000</v>
      </c>
      <c r="I590" s="539"/>
      <c r="J590" s="641">
        <f t="shared" si="39"/>
        <v>36000</v>
      </c>
      <c r="K590" s="486">
        <f t="shared" si="40"/>
        <v>0</v>
      </c>
      <c r="L590" s="487">
        <v>36000</v>
      </c>
      <c r="M590" s="487">
        <v>33000</v>
      </c>
      <c r="N590" s="756">
        <f t="shared" si="38"/>
        <v>0.9166666666666666</v>
      </c>
    </row>
    <row r="591" spans="1:14" ht="18">
      <c r="A591" s="157" t="s">
        <v>1216</v>
      </c>
      <c r="B591" s="58" t="s">
        <v>254</v>
      </c>
      <c r="C591" s="21">
        <v>1113</v>
      </c>
      <c r="D591" s="30" t="s">
        <v>1525</v>
      </c>
      <c r="E591" s="328"/>
      <c r="F591" s="16"/>
      <c r="H591" s="331"/>
      <c r="I591" s="539">
        <v>29925</v>
      </c>
      <c r="J591" s="641">
        <f t="shared" si="39"/>
        <v>29925</v>
      </c>
      <c r="K591" s="486">
        <f t="shared" si="40"/>
        <v>93648</v>
      </c>
      <c r="L591" s="487">
        <v>123573</v>
      </c>
      <c r="M591" s="487">
        <v>123573</v>
      </c>
      <c r="N591" s="756">
        <f t="shared" si="38"/>
        <v>1</v>
      </c>
    </row>
    <row r="592" spans="1:14" ht="18">
      <c r="A592" s="157" t="s">
        <v>1218</v>
      </c>
      <c r="B592" s="58" t="s">
        <v>254</v>
      </c>
      <c r="C592" s="27">
        <v>11</v>
      </c>
      <c r="D592" s="33" t="s">
        <v>513</v>
      </c>
      <c r="E592" s="31">
        <f>SUM(E587:E590)</f>
        <v>72000</v>
      </c>
      <c r="F592" s="16"/>
      <c r="H592" s="330">
        <f>SUM(H586:H590)</f>
        <v>6192200</v>
      </c>
      <c r="I592" s="548">
        <f>SUM(I586:I591)</f>
        <v>53000</v>
      </c>
      <c r="J592" s="642">
        <f t="shared" si="39"/>
        <v>6245200</v>
      </c>
      <c r="K592" s="490">
        <f>SUM(K586:K591)</f>
        <v>1262092</v>
      </c>
      <c r="L592" s="491">
        <f>SUM(L586:L591)</f>
        <v>7507292</v>
      </c>
      <c r="M592" s="491">
        <f>SUM(M586:M591)</f>
        <v>6524400</v>
      </c>
      <c r="N592" s="756">
        <f t="shared" si="38"/>
        <v>0.8690750273201042</v>
      </c>
    </row>
    <row r="593" spans="1:14" ht="18">
      <c r="A593" s="157" t="s">
        <v>1220</v>
      </c>
      <c r="B593" s="58" t="s">
        <v>254</v>
      </c>
      <c r="C593" s="21">
        <v>122</v>
      </c>
      <c r="D593" s="29" t="s">
        <v>859</v>
      </c>
      <c r="E593" s="328">
        <v>213750</v>
      </c>
      <c r="F593" s="16"/>
      <c r="H593" s="331">
        <v>480000</v>
      </c>
      <c r="I593" s="539"/>
      <c r="J593" s="641">
        <f t="shared" si="39"/>
        <v>480000</v>
      </c>
      <c r="K593" s="486">
        <f t="shared" si="40"/>
        <v>0</v>
      </c>
      <c r="L593" s="475">
        <v>480000</v>
      </c>
      <c r="M593" s="487">
        <v>480000</v>
      </c>
      <c r="N593" s="756">
        <f t="shared" si="38"/>
        <v>1</v>
      </c>
    </row>
    <row r="594" spans="1:14" ht="18">
      <c r="A594" s="157" t="s">
        <v>1222</v>
      </c>
      <c r="B594" s="58" t="s">
        <v>254</v>
      </c>
      <c r="C594" s="27">
        <v>12</v>
      </c>
      <c r="D594" s="33" t="s">
        <v>514</v>
      </c>
      <c r="E594" s="31">
        <f>SUM(E593)</f>
        <v>213750</v>
      </c>
      <c r="F594" s="16"/>
      <c r="H594" s="330">
        <f>SUM(H593)</f>
        <v>480000</v>
      </c>
      <c r="I594" s="548"/>
      <c r="J594" s="642">
        <f t="shared" si="39"/>
        <v>480000</v>
      </c>
      <c r="K594" s="490">
        <f t="shared" si="40"/>
        <v>0</v>
      </c>
      <c r="L594" s="591">
        <f>SUM(L593)</f>
        <v>480000</v>
      </c>
      <c r="M594" s="491">
        <f>SUM(M593)</f>
        <v>480000</v>
      </c>
      <c r="N594" s="756">
        <f t="shared" si="38"/>
        <v>1</v>
      </c>
    </row>
    <row r="595" spans="1:14" ht="18">
      <c r="A595" s="157" t="s">
        <v>1224</v>
      </c>
      <c r="B595" s="58" t="s">
        <v>679</v>
      </c>
      <c r="C595" s="97">
        <v>1</v>
      </c>
      <c r="D595" s="413" t="s">
        <v>860</v>
      </c>
      <c r="E595" s="458"/>
      <c r="F595" s="93"/>
      <c r="G595" s="94"/>
      <c r="H595" s="459">
        <f>H592+H594</f>
        <v>6672200</v>
      </c>
      <c r="I595" s="459">
        <f>I592+I594</f>
        <v>53000</v>
      </c>
      <c r="J595" s="643">
        <f>J592+J594</f>
        <v>6725200</v>
      </c>
      <c r="K595" s="490">
        <f t="shared" si="40"/>
        <v>1262092</v>
      </c>
      <c r="L595" s="459">
        <f>L592+L594</f>
        <v>7987292</v>
      </c>
      <c r="M595" s="459">
        <f>M592+M594</f>
        <v>7004400</v>
      </c>
      <c r="N595" s="756">
        <f t="shared" si="38"/>
        <v>0.8769430239936139</v>
      </c>
    </row>
    <row r="596" spans="1:14" ht="18">
      <c r="A596" s="157" t="s">
        <v>1226</v>
      </c>
      <c r="B596" s="58" t="s">
        <v>254</v>
      </c>
      <c r="C596" s="21">
        <v>2</v>
      </c>
      <c r="D596" s="30" t="s">
        <v>26</v>
      </c>
      <c r="E596" s="328" t="e">
        <f>SUM(#REF!+E593)*0.27</f>
        <v>#REF!</v>
      </c>
      <c r="F596" s="16"/>
      <c r="H596" s="331">
        <f>(H595-H588+H590+H593*0.9)*0.195</f>
        <v>1333839</v>
      </c>
      <c r="I596" s="539"/>
      <c r="J596" s="641">
        <f t="shared" si="39"/>
        <v>1333839</v>
      </c>
      <c r="K596" s="901">
        <v>832123</v>
      </c>
      <c r="L596" s="901">
        <f>J600+K596</f>
        <v>2269462</v>
      </c>
      <c r="M596" s="496">
        <v>1227591</v>
      </c>
      <c r="N596" s="756">
        <f t="shared" si="38"/>
        <v>0.5409171865402461</v>
      </c>
    </row>
    <row r="597" spans="1:14" ht="18">
      <c r="A597" s="157" t="s">
        <v>1227</v>
      </c>
      <c r="B597" s="58" t="s">
        <v>254</v>
      </c>
      <c r="C597" s="21">
        <v>2</v>
      </c>
      <c r="D597" s="30" t="s">
        <v>1241</v>
      </c>
      <c r="E597" s="328">
        <f>SUM(E588*1.19*0.14)</f>
        <v>9996.000000000002</v>
      </c>
      <c r="F597" s="16"/>
      <c r="H597" s="331">
        <f>H588*0.195</f>
        <v>58500</v>
      </c>
      <c r="I597" s="539"/>
      <c r="J597" s="641">
        <f t="shared" si="39"/>
        <v>58500</v>
      </c>
      <c r="K597" s="902"/>
      <c r="L597" s="902"/>
      <c r="M597" s="498">
        <v>51039</v>
      </c>
      <c r="N597" s="756"/>
    </row>
    <row r="598" spans="1:14" ht="18">
      <c r="A598" s="157" t="s">
        <v>1228</v>
      </c>
      <c r="B598" s="58" t="s">
        <v>254</v>
      </c>
      <c r="C598" s="21">
        <v>2</v>
      </c>
      <c r="D598" s="30" t="s">
        <v>1242</v>
      </c>
      <c r="E598" s="328">
        <f>SUM(E588*1.19*0.16)</f>
        <v>11424</v>
      </c>
      <c r="F598" s="16"/>
      <c r="H598" s="331">
        <f>H588*0.15</f>
        <v>45000</v>
      </c>
      <c r="I598" s="539"/>
      <c r="J598" s="641">
        <f t="shared" si="39"/>
        <v>45000</v>
      </c>
      <c r="K598" s="902"/>
      <c r="L598" s="902"/>
      <c r="M598" s="498">
        <v>43748</v>
      </c>
      <c r="N598" s="756"/>
    </row>
    <row r="599" spans="1:14" ht="18">
      <c r="A599" s="157" t="s">
        <v>1229</v>
      </c>
      <c r="B599" s="58" t="s">
        <v>254</v>
      </c>
      <c r="C599" s="21">
        <v>2</v>
      </c>
      <c r="D599" s="30" t="s">
        <v>861</v>
      </c>
      <c r="E599" s="328"/>
      <c r="F599" s="16"/>
      <c r="H599" s="331"/>
      <c r="I599" s="539"/>
      <c r="J599" s="641">
        <f t="shared" si="39"/>
        <v>0</v>
      </c>
      <c r="K599" s="903"/>
      <c r="L599" s="903"/>
      <c r="M599" s="501">
        <v>4560</v>
      </c>
      <c r="N599" s="756"/>
    </row>
    <row r="600" spans="1:14" ht="18">
      <c r="A600" s="157" t="s">
        <v>1231</v>
      </c>
      <c r="B600" s="58" t="s">
        <v>254</v>
      </c>
      <c r="C600" s="27">
        <v>2</v>
      </c>
      <c r="D600" s="33" t="s">
        <v>515</v>
      </c>
      <c r="E600" s="31" t="e">
        <f>SUM(E596:E598)</f>
        <v>#REF!</v>
      </c>
      <c r="F600" s="16"/>
      <c r="H600" s="330">
        <f>SUM(H596:H598)</f>
        <v>1437339</v>
      </c>
      <c r="I600" s="549"/>
      <c r="J600" s="642">
        <f t="shared" si="39"/>
        <v>1437339</v>
      </c>
      <c r="K600" s="490">
        <f>SUM(K596)</f>
        <v>832123</v>
      </c>
      <c r="L600" s="591">
        <f>SUM(L596)</f>
        <v>2269462</v>
      </c>
      <c r="M600" s="491">
        <f>SUM(M596:M599)</f>
        <v>1326938</v>
      </c>
      <c r="N600" s="756">
        <f>M600/L600</f>
        <v>0.5846927597818338</v>
      </c>
    </row>
    <row r="601" spans="1:15" ht="18">
      <c r="A601" s="157" t="s">
        <v>1232</v>
      </c>
      <c r="B601" s="58" t="s">
        <v>254</v>
      </c>
      <c r="C601" s="21">
        <v>311</v>
      </c>
      <c r="D601" s="30" t="s">
        <v>28</v>
      </c>
      <c r="E601" s="328">
        <v>30000</v>
      </c>
      <c r="F601" s="16"/>
      <c r="H601" s="331">
        <v>260000</v>
      </c>
      <c r="I601" s="539"/>
      <c r="J601" s="641">
        <f t="shared" si="39"/>
        <v>260000</v>
      </c>
      <c r="K601" s="486">
        <f t="shared" si="40"/>
        <v>0</v>
      </c>
      <c r="L601" s="475">
        <v>260000</v>
      </c>
      <c r="M601" s="487"/>
      <c r="N601" s="756">
        <f aca="true" t="shared" si="41" ref="N601:N616">M601/L601</f>
        <v>0</v>
      </c>
      <c r="O601" s="16"/>
    </row>
    <row r="602" spans="1:15" ht="18">
      <c r="A602" s="157" t="s">
        <v>1235</v>
      </c>
      <c r="B602" s="58" t="s">
        <v>254</v>
      </c>
      <c r="C602" s="21">
        <v>312</v>
      </c>
      <c r="D602" s="34" t="s">
        <v>29</v>
      </c>
      <c r="E602" s="32">
        <v>3000</v>
      </c>
      <c r="F602" s="16"/>
      <c r="H602" s="331">
        <v>5000</v>
      </c>
      <c r="I602" s="881"/>
      <c r="J602" s="641">
        <f t="shared" si="39"/>
        <v>5000</v>
      </c>
      <c r="K602" s="904">
        <f>L602-J602-J603-J604-J605</f>
        <v>-115367</v>
      </c>
      <c r="L602" s="907">
        <v>464121</v>
      </c>
      <c r="M602" s="904">
        <v>464121</v>
      </c>
      <c r="N602" s="756">
        <f t="shared" si="41"/>
        <v>1</v>
      </c>
      <c r="O602" s="16"/>
    </row>
    <row r="603" spans="1:15" ht="18">
      <c r="A603" s="157" t="s">
        <v>1237</v>
      </c>
      <c r="B603" s="58" t="s">
        <v>254</v>
      </c>
      <c r="C603" s="21">
        <v>312</v>
      </c>
      <c r="D603" s="34" t="s">
        <v>30</v>
      </c>
      <c r="E603" s="32">
        <v>20000</v>
      </c>
      <c r="F603" s="16"/>
      <c r="H603" s="331">
        <v>94488</v>
      </c>
      <c r="I603" s="882"/>
      <c r="J603" s="641">
        <f t="shared" si="39"/>
        <v>94488</v>
      </c>
      <c r="K603" s="905"/>
      <c r="L603" s="908"/>
      <c r="M603" s="905"/>
      <c r="N603" s="756"/>
      <c r="O603" s="16"/>
    </row>
    <row r="604" spans="1:15" ht="18">
      <c r="A604" s="157" t="s">
        <v>1243</v>
      </c>
      <c r="B604" s="58" t="s">
        <v>254</v>
      </c>
      <c r="C604" s="21">
        <v>312</v>
      </c>
      <c r="D604" s="30" t="s">
        <v>31</v>
      </c>
      <c r="E604" s="328">
        <v>150000</v>
      </c>
      <c r="F604" s="16"/>
      <c r="H604" s="331">
        <v>350000</v>
      </c>
      <c r="I604" s="882"/>
      <c r="J604" s="641">
        <f t="shared" si="39"/>
        <v>350000</v>
      </c>
      <c r="K604" s="905"/>
      <c r="L604" s="908"/>
      <c r="M604" s="905"/>
      <c r="N604" s="756"/>
      <c r="O604" s="16"/>
    </row>
    <row r="605" spans="1:15" ht="18">
      <c r="A605" s="157" t="s">
        <v>1244</v>
      </c>
      <c r="B605" s="58" t="s">
        <v>254</v>
      </c>
      <c r="C605" s="16">
        <v>312</v>
      </c>
      <c r="D605" s="26" t="s">
        <v>550</v>
      </c>
      <c r="E605" s="16"/>
      <c r="F605" s="16"/>
      <c r="G605" s="16"/>
      <c r="H605" s="331">
        <v>130000</v>
      </c>
      <c r="I605" s="883"/>
      <c r="J605" s="641">
        <f t="shared" si="39"/>
        <v>130000</v>
      </c>
      <c r="K605" s="906"/>
      <c r="L605" s="909"/>
      <c r="M605" s="906"/>
      <c r="N605" s="756"/>
      <c r="O605" s="16"/>
    </row>
    <row r="606" spans="1:15" ht="18">
      <c r="A606" s="157" t="s">
        <v>1245</v>
      </c>
      <c r="B606" s="58" t="s">
        <v>254</v>
      </c>
      <c r="C606" s="27">
        <v>31</v>
      </c>
      <c r="D606" s="33" t="s">
        <v>516</v>
      </c>
      <c r="E606" s="31">
        <f>SUM(E601:E603)</f>
        <v>53000</v>
      </c>
      <c r="F606" s="16"/>
      <c r="H606" s="330">
        <f>SUM(H601:H605)</f>
        <v>839488</v>
      </c>
      <c r="I606" s="548"/>
      <c r="J606" s="642">
        <f t="shared" si="39"/>
        <v>839488</v>
      </c>
      <c r="K606" s="490">
        <v>-115367</v>
      </c>
      <c r="L606" s="490">
        <f>SUM(L601:L605)</f>
        <v>724121</v>
      </c>
      <c r="M606" s="491">
        <f>SUM(M602)</f>
        <v>464121</v>
      </c>
      <c r="N606" s="756">
        <f t="shared" si="41"/>
        <v>0.6409439858808127</v>
      </c>
      <c r="O606" s="16"/>
    </row>
    <row r="607" spans="1:15" ht="18">
      <c r="A607" s="157" t="s">
        <v>1246</v>
      </c>
      <c r="B607" s="58" t="s">
        <v>254</v>
      </c>
      <c r="C607" s="159">
        <v>331</v>
      </c>
      <c r="D607" s="223" t="s">
        <v>862</v>
      </c>
      <c r="E607" s="224"/>
      <c r="F607" s="218"/>
      <c r="G607" s="221"/>
      <c r="H607" s="409">
        <v>120000</v>
      </c>
      <c r="I607" s="539">
        <v>250000</v>
      </c>
      <c r="J607" s="641">
        <f t="shared" si="39"/>
        <v>370000</v>
      </c>
      <c r="K607" s="486">
        <f t="shared" si="40"/>
        <v>0</v>
      </c>
      <c r="L607" s="487">
        <v>370000</v>
      </c>
      <c r="M607" s="487">
        <v>50752</v>
      </c>
      <c r="N607" s="756">
        <f t="shared" si="41"/>
        <v>0.13716756756756757</v>
      </c>
      <c r="O607" s="16"/>
    </row>
    <row r="608" spans="1:15" ht="18">
      <c r="A608" s="157" t="s">
        <v>1247</v>
      </c>
      <c r="B608" s="58" t="s">
        <v>254</v>
      </c>
      <c r="C608" s="21">
        <v>332</v>
      </c>
      <c r="D608" s="30" t="s">
        <v>34</v>
      </c>
      <c r="E608" s="32">
        <v>8197139</v>
      </c>
      <c r="F608" s="16"/>
      <c r="H608" s="331">
        <v>18289251</v>
      </c>
      <c r="I608" s="539"/>
      <c r="J608" s="641">
        <f t="shared" si="39"/>
        <v>18289251</v>
      </c>
      <c r="K608" s="486">
        <v>8457901</v>
      </c>
      <c r="L608" s="487">
        <f>SUM(J608:K608)</f>
        <v>26747152</v>
      </c>
      <c r="M608" s="487">
        <v>24124080</v>
      </c>
      <c r="N608" s="756">
        <f t="shared" si="41"/>
        <v>0.9019307924821305</v>
      </c>
      <c r="O608" s="644"/>
    </row>
    <row r="609" spans="1:15" ht="18">
      <c r="A609" s="157" t="s">
        <v>1248</v>
      </c>
      <c r="B609" s="58" t="s">
        <v>254</v>
      </c>
      <c r="C609" s="21">
        <v>334</v>
      </c>
      <c r="D609" s="30" t="s">
        <v>33</v>
      </c>
      <c r="E609" s="328">
        <v>50000</v>
      </c>
      <c r="F609" s="16"/>
      <c r="H609" s="331">
        <v>90000</v>
      </c>
      <c r="I609" s="539"/>
      <c r="J609" s="641">
        <f t="shared" si="39"/>
        <v>90000</v>
      </c>
      <c r="K609" s="486">
        <f t="shared" si="40"/>
        <v>0</v>
      </c>
      <c r="L609" s="486">
        <v>90000</v>
      </c>
      <c r="M609" s="487"/>
      <c r="N609" s="756">
        <f t="shared" si="41"/>
        <v>0</v>
      </c>
      <c r="O609" s="16"/>
    </row>
    <row r="610" spans="1:15" ht="18">
      <c r="A610" s="157" t="s">
        <v>1249</v>
      </c>
      <c r="B610" s="58" t="s">
        <v>254</v>
      </c>
      <c r="C610" s="21">
        <v>335</v>
      </c>
      <c r="D610" s="30" t="s">
        <v>608</v>
      </c>
      <c r="E610" s="328"/>
      <c r="F610" s="16"/>
      <c r="H610" s="331"/>
      <c r="I610" s="539"/>
      <c r="J610" s="641">
        <f t="shared" si="39"/>
        <v>0</v>
      </c>
      <c r="K610" s="486">
        <f t="shared" si="40"/>
        <v>0</v>
      </c>
      <c r="L610" s="486"/>
      <c r="M610" s="487"/>
      <c r="N610" s="756"/>
      <c r="O610" s="16"/>
    </row>
    <row r="611" spans="1:15" ht="18">
      <c r="A611" s="157" t="s">
        <v>1250</v>
      </c>
      <c r="B611" s="58" t="s">
        <v>254</v>
      </c>
      <c r="C611" s="21">
        <v>336</v>
      </c>
      <c r="D611" s="30" t="s">
        <v>863</v>
      </c>
      <c r="E611" s="328"/>
      <c r="F611" s="16"/>
      <c r="H611" s="331">
        <v>5100</v>
      </c>
      <c r="I611" s="539">
        <v>40000</v>
      </c>
      <c r="J611" s="641">
        <f t="shared" si="39"/>
        <v>45100</v>
      </c>
      <c r="K611" s="486">
        <f t="shared" si="40"/>
        <v>114900</v>
      </c>
      <c r="L611" s="487">
        <v>160000</v>
      </c>
      <c r="M611" s="487">
        <v>160000</v>
      </c>
      <c r="N611" s="756">
        <f t="shared" si="41"/>
        <v>1</v>
      </c>
      <c r="O611" s="16"/>
    </row>
    <row r="612" spans="1:15" ht="18">
      <c r="A612" s="157" t="s">
        <v>1251</v>
      </c>
      <c r="B612" s="58" t="s">
        <v>254</v>
      </c>
      <c r="C612" s="21">
        <v>337</v>
      </c>
      <c r="D612" s="30" t="s">
        <v>864</v>
      </c>
      <c r="E612" s="328">
        <v>30000</v>
      </c>
      <c r="F612" s="16"/>
      <c r="H612" s="331">
        <v>110000</v>
      </c>
      <c r="I612" s="539"/>
      <c r="J612" s="641">
        <f t="shared" si="39"/>
        <v>110000</v>
      </c>
      <c r="K612" s="486">
        <f t="shared" si="40"/>
        <v>0</v>
      </c>
      <c r="L612" s="487">
        <v>110000</v>
      </c>
      <c r="M612" s="487">
        <v>84520</v>
      </c>
      <c r="N612" s="756">
        <f t="shared" si="41"/>
        <v>0.7683636363636364</v>
      </c>
      <c r="O612" s="16"/>
    </row>
    <row r="613" spans="1:15" ht="18">
      <c r="A613" s="157" t="s">
        <v>1252</v>
      </c>
      <c r="B613" s="58" t="s">
        <v>254</v>
      </c>
      <c r="C613" s="27">
        <v>33</v>
      </c>
      <c r="D613" s="33" t="s">
        <v>517</v>
      </c>
      <c r="E613" s="31">
        <f>SUM(E608:E612)</f>
        <v>8277139</v>
      </c>
      <c r="F613" s="16"/>
      <c r="H613" s="330">
        <f>SUM(H607:H612)</f>
        <v>18614351</v>
      </c>
      <c r="I613" s="548">
        <f>SUM(I607:I612)</f>
        <v>290000</v>
      </c>
      <c r="J613" s="642">
        <f t="shared" si="39"/>
        <v>18904351</v>
      </c>
      <c r="K613" s="490">
        <f>SUM(K607:K612)</f>
        <v>8572801</v>
      </c>
      <c r="L613" s="490">
        <f>SUM(L607:L612)</f>
        <v>27477152</v>
      </c>
      <c r="M613" s="491">
        <f>SUM(M607:M612)</f>
        <v>24419352</v>
      </c>
      <c r="N613" s="756">
        <f t="shared" si="41"/>
        <v>0.8887148129471352</v>
      </c>
      <c r="O613" s="16"/>
    </row>
    <row r="614" spans="1:15" ht="18">
      <c r="A614" s="157" t="s">
        <v>1253</v>
      </c>
      <c r="B614" s="58" t="s">
        <v>254</v>
      </c>
      <c r="C614" s="21">
        <v>351</v>
      </c>
      <c r="D614" s="25" t="s">
        <v>18</v>
      </c>
      <c r="E614" s="328">
        <v>2573811</v>
      </c>
      <c r="F614" s="16"/>
      <c r="H614" s="331">
        <f>0.27*(H606+H613)</f>
        <v>5252536.53</v>
      </c>
      <c r="I614" s="539">
        <v>67500</v>
      </c>
      <c r="J614" s="641">
        <f t="shared" si="39"/>
        <v>5320036.53</v>
      </c>
      <c r="K614" s="486">
        <v>1501724</v>
      </c>
      <c r="L614" s="487">
        <f>SUM(J614:K614)</f>
        <v>6821760.53</v>
      </c>
      <c r="M614" s="487">
        <v>6659139</v>
      </c>
      <c r="N614" s="756">
        <f t="shared" si="41"/>
        <v>0.9761613546408086</v>
      </c>
      <c r="O614" s="16"/>
    </row>
    <row r="615" spans="1:15" ht="18">
      <c r="A615" s="157" t="s">
        <v>1254</v>
      </c>
      <c r="B615" s="58" t="s">
        <v>254</v>
      </c>
      <c r="C615" s="21">
        <v>355</v>
      </c>
      <c r="D615" s="25" t="s">
        <v>1514</v>
      </c>
      <c r="E615" s="328"/>
      <c r="F615" s="16"/>
      <c r="H615" s="331"/>
      <c r="I615" s="539"/>
      <c r="J615" s="641"/>
      <c r="K615" s="486">
        <f t="shared" si="40"/>
        <v>1</v>
      </c>
      <c r="L615" s="487">
        <v>1</v>
      </c>
      <c r="M615" s="487">
        <v>1</v>
      </c>
      <c r="N615" s="756">
        <f t="shared" si="41"/>
        <v>1</v>
      </c>
      <c r="O615" s="16"/>
    </row>
    <row r="616" spans="1:15" ht="18">
      <c r="A616" s="157" t="s">
        <v>1255</v>
      </c>
      <c r="B616" s="58" t="s">
        <v>254</v>
      </c>
      <c r="C616" s="27">
        <v>3</v>
      </c>
      <c r="D616" s="33" t="s">
        <v>518</v>
      </c>
      <c r="E616" s="31">
        <f>SUM(E606+E613+E614)</f>
        <v>10903950</v>
      </c>
      <c r="F616" s="16"/>
      <c r="H616" s="330">
        <f>SUM(H606+H613+H614)</f>
        <v>24706375.53</v>
      </c>
      <c r="I616" s="330">
        <f>SUM(I606+I613+I614)</f>
        <v>357500</v>
      </c>
      <c r="J616" s="642">
        <f t="shared" si="39"/>
        <v>25063875.53</v>
      </c>
      <c r="K616" s="330">
        <f>SUM(K606+K613+K614+K615)</f>
        <v>9959159</v>
      </c>
      <c r="L616" s="330">
        <f>SUM(L606+L613+L614+L615)</f>
        <v>35023034.53</v>
      </c>
      <c r="M616" s="491">
        <f>M606+M613+M614+M615</f>
        <v>31542613</v>
      </c>
      <c r="N616" s="756">
        <f t="shared" si="41"/>
        <v>0.9006247866095457</v>
      </c>
      <c r="O616" s="16"/>
    </row>
    <row r="617" spans="1:15" ht="18">
      <c r="A617" s="157" t="s">
        <v>1256</v>
      </c>
      <c r="B617" s="58" t="s">
        <v>254</v>
      </c>
      <c r="C617" s="159">
        <v>643</v>
      </c>
      <c r="D617" s="223" t="s">
        <v>865</v>
      </c>
      <c r="E617" s="31"/>
      <c r="F617" s="16"/>
      <c r="H617" s="349"/>
      <c r="I617" s="539"/>
      <c r="J617" s="641">
        <f t="shared" si="39"/>
        <v>0</v>
      </c>
      <c r="K617" s="486">
        <f t="shared" si="40"/>
        <v>0</v>
      </c>
      <c r="L617" s="486"/>
      <c r="M617" s="487"/>
      <c r="N617" s="756"/>
      <c r="O617" s="16"/>
    </row>
    <row r="618" spans="1:15" ht="18">
      <c r="A618" s="157" t="s">
        <v>1257</v>
      </c>
      <c r="B618" s="58" t="s">
        <v>254</v>
      </c>
      <c r="C618" s="159">
        <v>673</v>
      </c>
      <c r="D618" s="223" t="s">
        <v>858</v>
      </c>
      <c r="E618" s="31"/>
      <c r="F618" s="16">
        <v>27</v>
      </c>
      <c r="H618" s="349"/>
      <c r="I618" s="539"/>
      <c r="J618" s="641">
        <f t="shared" si="39"/>
        <v>0</v>
      </c>
      <c r="K618" s="486">
        <f t="shared" si="40"/>
        <v>0</v>
      </c>
      <c r="L618" s="486"/>
      <c r="M618" s="487"/>
      <c r="N618" s="756"/>
      <c r="O618" s="16"/>
    </row>
    <row r="619" spans="1:15" ht="18">
      <c r="A619" s="157" t="s">
        <v>1258</v>
      </c>
      <c r="B619" s="58" t="s">
        <v>254</v>
      </c>
      <c r="C619" s="159">
        <v>6</v>
      </c>
      <c r="D619" s="223" t="s">
        <v>506</v>
      </c>
      <c r="E619" s="31"/>
      <c r="F619" s="16"/>
      <c r="H619" s="349"/>
      <c r="I619" s="539"/>
      <c r="J619" s="641">
        <f t="shared" si="39"/>
        <v>0</v>
      </c>
      <c r="K619" s="486">
        <f t="shared" si="40"/>
        <v>0</v>
      </c>
      <c r="L619" s="486"/>
      <c r="M619" s="487"/>
      <c r="N619" s="756"/>
      <c r="O619" s="16"/>
    </row>
    <row r="620" spans="1:14" ht="12.75">
      <c r="A620" s="850">
        <v>35</v>
      </c>
      <c r="B620" s="894" t="s">
        <v>519</v>
      </c>
      <c r="C620" s="895"/>
      <c r="D620" s="896"/>
      <c r="E620" s="900" t="e">
        <f>SUM(E592+E594+E600+E616)</f>
        <v>#REF!</v>
      </c>
      <c r="F620" s="16"/>
      <c r="H620" s="890">
        <f>SUM(H592+H594+H600+H616)</f>
        <v>32815914.53</v>
      </c>
      <c r="I620" s="890">
        <f>SUM(I592+I594+I600+I616)</f>
        <v>410500</v>
      </c>
      <c r="J620" s="893">
        <f>SUM(J592+J594+J600+J616)</f>
        <v>33226414.53</v>
      </c>
      <c r="K620" s="856">
        <f>K595+K600+K616</f>
        <v>12053374</v>
      </c>
      <c r="L620" s="890">
        <f>SUM(L592+L594+L600+L616)</f>
        <v>45279788.53</v>
      </c>
      <c r="M620" s="890">
        <f>SUM(M592+M594+M600+M616)</f>
        <v>39873951</v>
      </c>
      <c r="N620" s="845">
        <v>0.8873729080608024</v>
      </c>
    </row>
    <row r="621" spans="1:14" ht="12.75">
      <c r="A621" s="851"/>
      <c r="B621" s="897"/>
      <c r="C621" s="898"/>
      <c r="D621" s="899"/>
      <c r="E621" s="900"/>
      <c r="F621" s="16"/>
      <c r="H621" s="890"/>
      <c r="I621" s="890"/>
      <c r="J621" s="893"/>
      <c r="K621" s="857"/>
      <c r="L621" s="890"/>
      <c r="M621" s="890"/>
      <c r="N621" s="845"/>
    </row>
    <row r="622" spans="1:13" ht="18">
      <c r="A622" s="212"/>
      <c r="B622" s="57"/>
      <c r="C622" s="16"/>
      <c r="E622" s="53"/>
      <c r="F622" s="16"/>
      <c r="H622" s="338"/>
      <c r="I622" s="464"/>
      <c r="J622" s="465"/>
      <c r="K622" s="466"/>
      <c r="L622" s="466"/>
      <c r="M622" s="467"/>
    </row>
    <row r="623" spans="1:13" ht="18">
      <c r="A623" s="212"/>
      <c r="B623" s="57"/>
      <c r="C623" s="16"/>
      <c r="E623" s="53"/>
      <c r="F623" s="16"/>
      <c r="H623" s="338"/>
      <c r="I623" s="464"/>
      <c r="J623" s="465"/>
      <c r="K623" s="466"/>
      <c r="L623" s="466"/>
      <c r="M623" s="467"/>
    </row>
    <row r="624" spans="1:13" ht="18">
      <c r="A624" s="212"/>
      <c r="B624" s="57"/>
      <c r="C624" s="16"/>
      <c r="D624" s="17" t="s">
        <v>84</v>
      </c>
      <c r="E624" s="19"/>
      <c r="F624" s="16"/>
      <c r="H624" s="310"/>
      <c r="I624" s="464"/>
      <c r="J624" s="465"/>
      <c r="K624" s="466"/>
      <c r="L624" s="466"/>
      <c r="M624" s="467"/>
    </row>
    <row r="625" spans="1:13" ht="18">
      <c r="A625" s="212"/>
      <c r="B625" s="57"/>
      <c r="C625" s="16"/>
      <c r="D625" s="17" t="s">
        <v>85</v>
      </c>
      <c r="E625" s="19"/>
      <c r="F625" s="16"/>
      <c r="H625" s="310"/>
      <c r="I625" s="464"/>
      <c r="J625" s="465"/>
      <c r="K625" s="466"/>
      <c r="L625" s="466"/>
      <c r="M625" s="467"/>
    </row>
    <row r="626" spans="1:13" ht="18">
      <c r="A626" s="212"/>
      <c r="B626" s="57"/>
      <c r="C626" s="16"/>
      <c r="D626" s="17"/>
      <c r="E626" s="20"/>
      <c r="F626" s="16"/>
      <c r="H626" s="312"/>
      <c r="I626" s="464"/>
      <c r="J626" s="465"/>
      <c r="K626" s="466"/>
      <c r="L626" s="466"/>
      <c r="M626" s="467"/>
    </row>
    <row r="627" spans="1:14" ht="18">
      <c r="A627" s="850" t="s">
        <v>466</v>
      </c>
      <c r="B627" s="788" t="s">
        <v>0</v>
      </c>
      <c r="C627" s="788"/>
      <c r="D627" s="11" t="s">
        <v>258</v>
      </c>
      <c r="E627" s="22" t="s">
        <v>2</v>
      </c>
      <c r="F627" s="16">
        <v>511112</v>
      </c>
      <c r="H627" s="471" t="s">
        <v>2</v>
      </c>
      <c r="I627" s="381" t="s">
        <v>3</v>
      </c>
      <c r="J627" s="645" t="s">
        <v>4</v>
      </c>
      <c r="K627" s="475" t="s">
        <v>5</v>
      </c>
      <c r="L627" s="475" t="s">
        <v>6</v>
      </c>
      <c r="M627" s="475" t="s">
        <v>7</v>
      </c>
      <c r="N627" s="475" t="s">
        <v>8</v>
      </c>
    </row>
    <row r="628" spans="1:14" ht="36">
      <c r="A628" s="851"/>
      <c r="B628" s="788" t="s">
        <v>14</v>
      </c>
      <c r="C628" s="788"/>
      <c r="D628" s="11" t="s">
        <v>111</v>
      </c>
      <c r="E628" s="22" t="s">
        <v>542</v>
      </c>
      <c r="F628" s="16"/>
      <c r="H628" s="283" t="s">
        <v>1164</v>
      </c>
      <c r="I628" s="477" t="s">
        <v>713</v>
      </c>
      <c r="J628" s="646" t="s">
        <v>302</v>
      </c>
      <c r="K628" s="479" t="s">
        <v>1163</v>
      </c>
      <c r="L628" s="480" t="s">
        <v>302</v>
      </c>
      <c r="M628" s="480" t="s">
        <v>1165</v>
      </c>
      <c r="N628" s="755" t="s">
        <v>1467</v>
      </c>
    </row>
    <row r="629" spans="1:14" ht="18">
      <c r="A629" s="211">
        <v>1</v>
      </c>
      <c r="B629" s="58" t="s">
        <v>254</v>
      </c>
      <c r="C629" s="21">
        <v>48</v>
      </c>
      <c r="D629" s="25" t="s">
        <v>86</v>
      </c>
      <c r="E629" s="7">
        <v>210000</v>
      </c>
      <c r="F629" s="16"/>
      <c r="H629" s="284"/>
      <c r="I629" s="539"/>
      <c r="J629" s="645"/>
      <c r="K629" s="647"/>
      <c r="L629" s="647"/>
      <c r="M629" s="509"/>
      <c r="N629" s="756"/>
    </row>
    <row r="630" spans="1:14" ht="18">
      <c r="A630" s="211">
        <v>2</v>
      </c>
      <c r="B630" s="58" t="s">
        <v>254</v>
      </c>
      <c r="C630" s="27">
        <v>4</v>
      </c>
      <c r="D630" s="42" t="s">
        <v>511</v>
      </c>
      <c r="E630" s="52">
        <f>SUM(E629:E629)</f>
        <v>210000</v>
      </c>
      <c r="F630" s="16"/>
      <c r="H630" s="333">
        <f>SUM(H629:H629)</f>
        <v>0</v>
      </c>
      <c r="I630" s="549"/>
      <c r="J630" s="494"/>
      <c r="K630" s="490"/>
      <c r="L630" s="490"/>
      <c r="M630" s="491"/>
      <c r="N630" s="756"/>
    </row>
    <row r="631" spans="1:14" ht="18">
      <c r="A631" s="850">
        <v>3</v>
      </c>
      <c r="B631" s="860" t="s">
        <v>483</v>
      </c>
      <c r="C631" s="861"/>
      <c r="D631" s="862"/>
      <c r="E631" s="866">
        <f>SUM(E629)</f>
        <v>210000</v>
      </c>
      <c r="F631" s="16"/>
      <c r="H631" s="846">
        <f>SUM(H629)</f>
        <v>0</v>
      </c>
      <c r="I631" s="877"/>
      <c r="J631" s="494"/>
      <c r="K631" s="490"/>
      <c r="L631" s="490"/>
      <c r="M631" s="491"/>
      <c r="N631" s="756"/>
    </row>
    <row r="632" spans="1:14" ht="18">
      <c r="A632" s="851"/>
      <c r="B632" s="863"/>
      <c r="C632" s="864"/>
      <c r="D632" s="865"/>
      <c r="E632" s="866"/>
      <c r="F632" s="16"/>
      <c r="H632" s="846"/>
      <c r="I632" s="878"/>
      <c r="J632" s="494"/>
      <c r="K632" s="490"/>
      <c r="L632" s="490"/>
      <c r="M632" s="491"/>
      <c r="N632" s="756"/>
    </row>
    <row r="633" spans="1:13" ht="18">
      <c r="A633" s="212"/>
      <c r="B633" s="57"/>
      <c r="C633" s="16"/>
      <c r="D633" s="510"/>
      <c r="E633" s="39"/>
      <c r="F633" s="16"/>
      <c r="H633" s="309"/>
      <c r="I633" s="464"/>
      <c r="J633" s="465"/>
      <c r="K633" s="466"/>
      <c r="L633" s="466"/>
      <c r="M633" s="467"/>
    </row>
    <row r="634" spans="1:13" ht="18">
      <c r="A634" s="212"/>
      <c r="B634" s="57"/>
      <c r="C634" s="16"/>
      <c r="D634" s="510"/>
      <c r="E634" s="39"/>
      <c r="F634" s="16"/>
      <c r="H634" s="309"/>
      <c r="I634" s="464"/>
      <c r="J634" s="465"/>
      <c r="K634" s="466"/>
      <c r="L634" s="466"/>
      <c r="M634" s="467"/>
    </row>
    <row r="635" spans="1:13" ht="18">
      <c r="A635" s="212"/>
      <c r="B635" s="57"/>
      <c r="C635" s="16"/>
      <c r="D635" s="17" t="s">
        <v>866</v>
      </c>
      <c r="E635" s="39"/>
      <c r="F635" s="16"/>
      <c r="H635" s="309"/>
      <c r="I635" s="464"/>
      <c r="J635" s="465"/>
      <c r="K635" s="466"/>
      <c r="L635" s="466"/>
      <c r="M635" s="467"/>
    </row>
    <row r="636" spans="1:13" ht="18">
      <c r="A636" s="212"/>
      <c r="B636" s="57"/>
      <c r="C636" s="16"/>
      <c r="D636" s="17" t="s">
        <v>1259</v>
      </c>
      <c r="E636" s="39"/>
      <c r="F636" s="16"/>
      <c r="H636" s="309"/>
      <c r="I636" s="464"/>
      <c r="J636" s="465"/>
      <c r="K636" s="466"/>
      <c r="L636" s="466"/>
      <c r="M636" s="467"/>
    </row>
    <row r="637" spans="1:13" ht="18">
      <c r="A637" s="212"/>
      <c r="B637" s="57"/>
      <c r="C637" s="16"/>
      <c r="D637" s="17"/>
      <c r="E637" s="39"/>
      <c r="F637" s="16"/>
      <c r="H637" s="309"/>
      <c r="I637" s="464"/>
      <c r="J637" s="465"/>
      <c r="K637" s="466"/>
      <c r="L637" s="466"/>
      <c r="M637" s="467"/>
    </row>
    <row r="638" spans="1:14" ht="18">
      <c r="A638" s="850" t="s">
        <v>466</v>
      </c>
      <c r="B638" s="788" t="s">
        <v>0</v>
      </c>
      <c r="C638" s="788"/>
      <c r="D638" s="11" t="s">
        <v>258</v>
      </c>
      <c r="E638" s="22" t="s">
        <v>2</v>
      </c>
      <c r="F638" s="16">
        <v>511112</v>
      </c>
      <c r="H638" s="471" t="s">
        <v>2</v>
      </c>
      <c r="I638" s="381" t="s">
        <v>3</v>
      </c>
      <c r="J638" s="474" t="s">
        <v>4</v>
      </c>
      <c r="K638" s="475" t="s">
        <v>5</v>
      </c>
      <c r="L638" s="475" t="s">
        <v>6</v>
      </c>
      <c r="M638" s="475" t="s">
        <v>7</v>
      </c>
      <c r="N638" s="475" t="s">
        <v>8</v>
      </c>
    </row>
    <row r="639" spans="1:14" ht="36">
      <c r="A639" s="851"/>
      <c r="B639" s="788" t="s">
        <v>14</v>
      </c>
      <c r="C639" s="788"/>
      <c r="D639" s="11" t="s">
        <v>111</v>
      </c>
      <c r="E639" s="22" t="s">
        <v>542</v>
      </c>
      <c r="F639" s="16"/>
      <c r="H639" s="283" t="s">
        <v>1164</v>
      </c>
      <c r="I639" s="477" t="s">
        <v>713</v>
      </c>
      <c r="J639" s="478" t="s">
        <v>302</v>
      </c>
      <c r="K639" s="479" t="s">
        <v>1163</v>
      </c>
      <c r="L639" s="480" t="s">
        <v>302</v>
      </c>
      <c r="M639" s="480" t="s">
        <v>1165</v>
      </c>
      <c r="N639" s="755" t="s">
        <v>1467</v>
      </c>
    </row>
    <row r="640" spans="1:14" ht="18">
      <c r="A640" s="157">
        <v>1</v>
      </c>
      <c r="B640" s="161" t="s">
        <v>254</v>
      </c>
      <c r="C640" s="161">
        <v>12</v>
      </c>
      <c r="D640" s="162" t="s">
        <v>1517</v>
      </c>
      <c r="E640" s="414"/>
      <c r="F640" s="16"/>
      <c r="H640" s="347"/>
      <c r="I640" s="539"/>
      <c r="J640" s="485"/>
      <c r="K640" s="486"/>
      <c r="L640" s="486"/>
      <c r="M640" s="487"/>
      <c r="N640" s="756"/>
    </row>
    <row r="641" spans="1:14" ht="18">
      <c r="A641" s="157">
        <v>2</v>
      </c>
      <c r="B641" s="161" t="s">
        <v>254</v>
      </c>
      <c r="C641" s="161">
        <v>21</v>
      </c>
      <c r="D641" s="162" t="s">
        <v>867</v>
      </c>
      <c r="E641" s="414"/>
      <c r="F641" s="16"/>
      <c r="H641" s="347"/>
      <c r="I641" s="539"/>
      <c r="J641" s="485"/>
      <c r="K641" s="486"/>
      <c r="L641" s="486"/>
      <c r="M641" s="487"/>
      <c r="N641" s="756"/>
    </row>
    <row r="642" spans="1:15" ht="18">
      <c r="A642" s="157">
        <v>3</v>
      </c>
      <c r="B642" s="161" t="s">
        <v>254</v>
      </c>
      <c r="C642" s="161">
        <v>312</v>
      </c>
      <c r="D642" s="162" t="s">
        <v>868</v>
      </c>
      <c r="E642" s="414"/>
      <c r="F642" s="16"/>
      <c r="H642" s="347"/>
      <c r="I642" s="628"/>
      <c r="J642" s="485"/>
      <c r="K642" s="486"/>
      <c r="L642" s="486"/>
      <c r="M642" s="487"/>
      <c r="N642" s="757"/>
      <c r="O642" s="16"/>
    </row>
    <row r="643" spans="1:14" ht="18">
      <c r="A643" s="157">
        <v>4</v>
      </c>
      <c r="B643" s="161" t="s">
        <v>254</v>
      </c>
      <c r="C643" s="161">
        <v>333</v>
      </c>
      <c r="D643" s="162" t="s">
        <v>869</v>
      </c>
      <c r="E643" s="414"/>
      <c r="F643" s="16"/>
      <c r="H643" s="347"/>
      <c r="I643" s="539">
        <v>130000</v>
      </c>
      <c r="J643" s="495">
        <f>SUM(H643:I643)</f>
        <v>130000</v>
      </c>
      <c r="K643" s="486">
        <f aca="true" t="shared" si="42" ref="K643:K649">L643-J643</f>
        <v>0</v>
      </c>
      <c r="L643" s="487">
        <v>130000</v>
      </c>
      <c r="M643" s="487">
        <v>130000</v>
      </c>
      <c r="N643" s="756">
        <f aca="true" t="shared" si="43" ref="N643:N659">M643/L643</f>
        <v>1</v>
      </c>
    </row>
    <row r="644" spans="1:14" ht="18">
      <c r="A644" s="157">
        <v>5</v>
      </c>
      <c r="B644" s="161" t="s">
        <v>254</v>
      </c>
      <c r="C644" s="161">
        <v>336</v>
      </c>
      <c r="D644" s="162" t="s">
        <v>870</v>
      </c>
      <c r="E644" s="414"/>
      <c r="F644" s="16"/>
      <c r="H644" s="347"/>
      <c r="I644" s="539"/>
      <c r="J644" s="495">
        <f aca="true" t="shared" si="44" ref="J644:J659">SUM(H644:I644)</f>
        <v>0</v>
      </c>
      <c r="K644" s="486">
        <f t="shared" si="42"/>
        <v>100000</v>
      </c>
      <c r="L644" s="487">
        <v>100000</v>
      </c>
      <c r="M644" s="487">
        <v>100000</v>
      </c>
      <c r="N644" s="756">
        <f t="shared" si="43"/>
        <v>1</v>
      </c>
    </row>
    <row r="645" spans="1:14" ht="18">
      <c r="A645" s="157">
        <v>6</v>
      </c>
      <c r="B645" s="161" t="s">
        <v>254</v>
      </c>
      <c r="C645" s="161">
        <v>337</v>
      </c>
      <c r="D645" s="162" t="s">
        <v>871</v>
      </c>
      <c r="E645" s="315"/>
      <c r="F645" s="16"/>
      <c r="H645" s="283"/>
      <c r="I645" s="539"/>
      <c r="J645" s="495">
        <f t="shared" si="44"/>
        <v>0</v>
      </c>
      <c r="K645" s="486">
        <f t="shared" si="42"/>
        <v>22118</v>
      </c>
      <c r="L645" s="487">
        <v>22118</v>
      </c>
      <c r="M645" s="487">
        <v>22118</v>
      </c>
      <c r="N645" s="756">
        <f t="shared" si="43"/>
        <v>1</v>
      </c>
    </row>
    <row r="646" spans="1:14" ht="18">
      <c r="A646" s="157">
        <v>7</v>
      </c>
      <c r="B646" s="161"/>
      <c r="C646" s="161"/>
      <c r="D646" s="162" t="s">
        <v>820</v>
      </c>
      <c r="E646" s="315"/>
      <c r="F646" s="16"/>
      <c r="H646" s="283"/>
      <c r="I646" s="628"/>
      <c r="J646" s="495">
        <f t="shared" si="44"/>
        <v>0</v>
      </c>
      <c r="K646" s="486">
        <f t="shared" si="42"/>
        <v>0</v>
      </c>
      <c r="L646" s="486"/>
      <c r="M646" s="487"/>
      <c r="N646" s="756"/>
    </row>
    <row r="647" spans="1:14" ht="18">
      <c r="A647" s="157">
        <v>8</v>
      </c>
      <c r="B647" s="161" t="s">
        <v>254</v>
      </c>
      <c r="C647" s="161">
        <v>342</v>
      </c>
      <c r="D647" s="162" t="s">
        <v>1516</v>
      </c>
      <c r="E647" s="348"/>
      <c r="F647" s="348"/>
      <c r="G647" s="348"/>
      <c r="H647" s="384"/>
      <c r="I647" s="539"/>
      <c r="J647" s="495">
        <f t="shared" si="44"/>
        <v>0</v>
      </c>
      <c r="K647" s="486">
        <f t="shared" si="42"/>
        <v>0</v>
      </c>
      <c r="L647" s="486"/>
      <c r="M647" s="487"/>
      <c r="N647" s="756"/>
    </row>
    <row r="648" spans="1:14" ht="18">
      <c r="A648" s="157">
        <v>9</v>
      </c>
      <c r="B648" s="161" t="s">
        <v>254</v>
      </c>
      <c r="C648" s="161">
        <v>355</v>
      </c>
      <c r="D648" s="162" t="s">
        <v>1515</v>
      </c>
      <c r="E648" s="348"/>
      <c r="F648" s="348"/>
      <c r="G648" s="348"/>
      <c r="H648" s="384"/>
      <c r="I648" s="539"/>
      <c r="J648" s="495">
        <f t="shared" si="44"/>
        <v>0</v>
      </c>
      <c r="K648" s="486">
        <f t="shared" si="42"/>
        <v>0</v>
      </c>
      <c r="L648" s="486"/>
      <c r="M648" s="487"/>
      <c r="N648" s="756"/>
    </row>
    <row r="649" spans="1:14" ht="18">
      <c r="A649" s="157">
        <v>10</v>
      </c>
      <c r="B649" s="161" t="s">
        <v>254</v>
      </c>
      <c r="C649" s="161">
        <v>351</v>
      </c>
      <c r="D649" s="162" t="s">
        <v>877</v>
      </c>
      <c r="E649" s="348"/>
      <c r="F649" s="348"/>
      <c r="G649" s="348"/>
      <c r="H649" s="384"/>
      <c r="I649" s="539"/>
      <c r="J649" s="495">
        <f t="shared" si="44"/>
        <v>0</v>
      </c>
      <c r="K649" s="486">
        <f t="shared" si="42"/>
        <v>5972</v>
      </c>
      <c r="L649" s="487">
        <v>5972</v>
      </c>
      <c r="M649" s="487">
        <v>5972</v>
      </c>
      <c r="N649" s="756">
        <f t="shared" si="43"/>
        <v>1</v>
      </c>
    </row>
    <row r="650" spans="1:14" ht="18">
      <c r="A650" s="157">
        <v>11</v>
      </c>
      <c r="B650" s="161" t="s">
        <v>254</v>
      </c>
      <c r="C650" s="216">
        <v>3</v>
      </c>
      <c r="D650" s="217" t="s">
        <v>20</v>
      </c>
      <c r="E650" s="215"/>
      <c r="F650" s="215"/>
      <c r="G650" s="215"/>
      <c r="H650" s="336"/>
      <c r="I650" s="549">
        <f>SUM(I642:I649)</f>
        <v>130000</v>
      </c>
      <c r="J650" s="489">
        <f t="shared" si="44"/>
        <v>130000</v>
      </c>
      <c r="K650" s="490">
        <f>SUM(K643:K649)</f>
        <v>128090</v>
      </c>
      <c r="L650" s="549">
        <f>SUM(L642:L649)</f>
        <v>258090</v>
      </c>
      <c r="M650" s="549">
        <f>SUM(M642:M649)</f>
        <v>258090</v>
      </c>
      <c r="N650" s="756">
        <f t="shared" si="43"/>
        <v>1</v>
      </c>
    </row>
    <row r="651" spans="1:14" ht="18">
      <c r="A651" s="157">
        <v>12</v>
      </c>
      <c r="B651" s="161"/>
      <c r="C651" s="216">
        <v>51</v>
      </c>
      <c r="D651" s="217" t="s">
        <v>689</v>
      </c>
      <c r="E651" s="215"/>
      <c r="F651" s="215"/>
      <c r="G651" s="215"/>
      <c r="H651" s="336"/>
      <c r="I651" s="549"/>
      <c r="J651" s="489">
        <f t="shared" si="44"/>
        <v>0</v>
      </c>
      <c r="K651" s="490"/>
      <c r="L651" s="490"/>
      <c r="M651" s="491"/>
      <c r="N651" s="756"/>
    </row>
    <row r="652" spans="1:14" ht="18">
      <c r="A652" s="157">
        <v>13</v>
      </c>
      <c r="B652" s="161" t="s">
        <v>254</v>
      </c>
      <c r="C652" s="216">
        <v>63</v>
      </c>
      <c r="D652" s="217" t="s">
        <v>872</v>
      </c>
      <c r="E652" s="215"/>
      <c r="F652" s="215"/>
      <c r="G652" s="215"/>
      <c r="H652" s="336"/>
      <c r="I652" s="549"/>
      <c r="J652" s="489">
        <f t="shared" si="44"/>
        <v>0</v>
      </c>
      <c r="K652" s="490"/>
      <c r="L652" s="490"/>
      <c r="M652" s="491"/>
      <c r="N652" s="756"/>
    </row>
    <row r="653" spans="1:14" ht="26.25">
      <c r="A653" s="157">
        <v>14</v>
      </c>
      <c r="B653" s="161" t="s">
        <v>254</v>
      </c>
      <c r="C653" s="161">
        <v>64</v>
      </c>
      <c r="D653" s="777" t="s">
        <v>1524</v>
      </c>
      <c r="E653" s="348"/>
      <c r="F653" s="348"/>
      <c r="G653" s="348"/>
      <c r="H653" s="384"/>
      <c r="I653" s="539">
        <v>1981579</v>
      </c>
      <c r="J653" s="495">
        <f t="shared" si="44"/>
        <v>1981579</v>
      </c>
      <c r="K653" s="486">
        <f>L653-J653</f>
        <v>287941</v>
      </c>
      <c r="L653" s="487">
        <v>2269520</v>
      </c>
      <c r="M653" s="487">
        <v>2269520</v>
      </c>
      <c r="N653" s="756">
        <f t="shared" si="43"/>
        <v>1</v>
      </c>
    </row>
    <row r="654" spans="1:14" ht="18">
      <c r="A654" s="157">
        <v>15</v>
      </c>
      <c r="B654" s="161" t="s">
        <v>254</v>
      </c>
      <c r="C654" s="161">
        <v>67</v>
      </c>
      <c r="D654" s="162" t="s">
        <v>527</v>
      </c>
      <c r="E654" s="348"/>
      <c r="F654" s="348"/>
      <c r="G654" s="348"/>
      <c r="H654" s="384"/>
      <c r="I654" s="539">
        <v>535486</v>
      </c>
      <c r="J654" s="495">
        <f t="shared" si="44"/>
        <v>535486</v>
      </c>
      <c r="K654" s="486">
        <f>L654-J654</f>
        <v>77283</v>
      </c>
      <c r="L654" s="487">
        <v>612769</v>
      </c>
      <c r="M654" s="487">
        <v>612769</v>
      </c>
      <c r="N654" s="756">
        <f t="shared" si="43"/>
        <v>1</v>
      </c>
    </row>
    <row r="655" spans="1:14" ht="18">
      <c r="A655" s="157">
        <v>16</v>
      </c>
      <c r="B655" s="161"/>
      <c r="C655" s="216">
        <v>6</v>
      </c>
      <c r="D655" s="217" t="s">
        <v>506</v>
      </c>
      <c r="E655" s="215"/>
      <c r="F655" s="215"/>
      <c r="G655" s="215"/>
      <c r="H655" s="336"/>
      <c r="I655" s="549">
        <f>SUM(I653:I654)</f>
        <v>2517065</v>
      </c>
      <c r="J655" s="489">
        <f t="shared" si="44"/>
        <v>2517065</v>
      </c>
      <c r="K655" s="490">
        <f>L655-J655</f>
        <v>365224</v>
      </c>
      <c r="L655" s="491">
        <f>SUM(L653:L654)</f>
        <v>2882289</v>
      </c>
      <c r="M655" s="491">
        <f>SUM(M653:M654)</f>
        <v>2882289</v>
      </c>
      <c r="N655" s="756">
        <f t="shared" si="43"/>
        <v>1</v>
      </c>
    </row>
    <row r="656" spans="1:14" ht="18">
      <c r="A656" s="157">
        <v>17</v>
      </c>
      <c r="B656" s="161" t="s">
        <v>254</v>
      </c>
      <c r="C656" s="161">
        <v>71</v>
      </c>
      <c r="D656" s="162" t="s">
        <v>874</v>
      </c>
      <c r="E656" s="348"/>
      <c r="F656" s="348"/>
      <c r="G656" s="348"/>
      <c r="H656" s="384"/>
      <c r="I656" s="539"/>
      <c r="J656" s="495">
        <f t="shared" si="44"/>
        <v>0</v>
      </c>
      <c r="K656" s="486"/>
      <c r="L656" s="486"/>
      <c r="M656" s="487"/>
      <c r="N656" s="756"/>
    </row>
    <row r="657" spans="1:14" ht="18">
      <c r="A657" s="157">
        <v>18</v>
      </c>
      <c r="B657" s="161" t="s">
        <v>254</v>
      </c>
      <c r="C657" s="161">
        <v>76</v>
      </c>
      <c r="D657" s="162" t="s">
        <v>528</v>
      </c>
      <c r="E657" s="348"/>
      <c r="F657" s="348"/>
      <c r="G657" s="348"/>
      <c r="H657" s="384"/>
      <c r="I657" s="539"/>
      <c r="J657" s="495">
        <f t="shared" si="44"/>
        <v>0</v>
      </c>
      <c r="K657" s="486"/>
      <c r="L657" s="486"/>
      <c r="M657" s="487"/>
      <c r="N657" s="756"/>
    </row>
    <row r="658" spans="1:14" ht="18">
      <c r="A658" s="157">
        <v>19</v>
      </c>
      <c r="B658" s="161" t="s">
        <v>254</v>
      </c>
      <c r="C658" s="216">
        <v>7</v>
      </c>
      <c r="D658" s="217" t="s">
        <v>778</v>
      </c>
      <c r="E658" s="215"/>
      <c r="F658" s="215"/>
      <c r="G658" s="215"/>
      <c r="H658" s="336"/>
      <c r="I658" s="548"/>
      <c r="J658" s="489">
        <f t="shared" si="44"/>
        <v>0</v>
      </c>
      <c r="K658" s="648"/>
      <c r="L658" s="648"/>
      <c r="M658" s="648"/>
      <c r="N658" s="756"/>
    </row>
    <row r="659" spans="1:14" ht="18">
      <c r="A659" s="211">
        <v>20</v>
      </c>
      <c r="B659" s="415" t="s">
        <v>254</v>
      </c>
      <c r="C659" s="415">
        <v>6</v>
      </c>
      <c r="D659" s="415" t="s">
        <v>792</v>
      </c>
      <c r="E659" s="415"/>
      <c r="F659" s="415"/>
      <c r="G659" s="415"/>
      <c r="H659" s="416"/>
      <c r="I659" s="564">
        <f>I640+I641+I650+I655+I658</f>
        <v>2647065</v>
      </c>
      <c r="J659" s="593">
        <f t="shared" si="44"/>
        <v>2647065</v>
      </c>
      <c r="K659" s="649">
        <f>K650+K655+K658</f>
        <v>493314</v>
      </c>
      <c r="L659" s="649">
        <f>L650+L655</f>
        <v>3140379</v>
      </c>
      <c r="M659" s="649">
        <f>M650+M655+M658</f>
        <v>3140379</v>
      </c>
      <c r="N659" s="756">
        <f t="shared" si="43"/>
        <v>1</v>
      </c>
    </row>
    <row r="660" spans="1:13" ht="18">
      <c r="A660" s="212"/>
      <c r="B660" s="57"/>
      <c r="C660" s="16"/>
      <c r="D660" s="510"/>
      <c r="E660" s="39"/>
      <c r="F660" s="16"/>
      <c r="H660" s="309"/>
      <c r="I660" s="464"/>
      <c r="J660" s="465"/>
      <c r="K660" s="466"/>
      <c r="L660" s="466"/>
      <c r="M660" s="467"/>
    </row>
    <row r="661" spans="1:13" ht="18">
      <c r="A661" s="212"/>
      <c r="B661" s="57"/>
      <c r="C661" s="16"/>
      <c r="D661" s="17" t="s">
        <v>68</v>
      </c>
      <c r="E661" s="19"/>
      <c r="F661" s="16"/>
      <c r="H661" s="310"/>
      <c r="I661" s="464"/>
      <c r="J661" s="465"/>
      <c r="K661" s="466"/>
      <c r="L661" s="466"/>
      <c r="M661" s="467"/>
    </row>
    <row r="662" spans="1:13" ht="18">
      <c r="A662" s="212"/>
      <c r="B662" s="57"/>
      <c r="C662" s="16"/>
      <c r="D662" s="17" t="s">
        <v>551</v>
      </c>
      <c r="E662" s="19"/>
      <c r="F662" s="16"/>
      <c r="H662" s="310"/>
      <c r="I662" s="464"/>
      <c r="J662" s="465"/>
      <c r="K662" s="466"/>
      <c r="L662" s="466"/>
      <c r="M662" s="467"/>
    </row>
    <row r="663" spans="1:13" ht="18">
      <c r="A663" s="212"/>
      <c r="B663" s="57"/>
      <c r="C663" s="16"/>
      <c r="D663" s="17"/>
      <c r="E663" s="20"/>
      <c r="F663" s="16"/>
      <c r="H663" s="312"/>
      <c r="I663" s="464"/>
      <c r="J663" s="465"/>
      <c r="K663" s="466"/>
      <c r="L663" s="466"/>
      <c r="M663" s="467"/>
    </row>
    <row r="664" spans="1:14" ht="18">
      <c r="A664" s="850" t="s">
        <v>466</v>
      </c>
      <c r="B664" s="788" t="s">
        <v>0</v>
      </c>
      <c r="C664" s="788"/>
      <c r="D664" s="11" t="s">
        <v>258</v>
      </c>
      <c r="E664" s="22" t="s">
        <v>2</v>
      </c>
      <c r="F664" s="16">
        <v>511112</v>
      </c>
      <c r="H664" s="471" t="s">
        <v>2</v>
      </c>
      <c r="I664" s="381" t="s">
        <v>3</v>
      </c>
      <c r="J664" s="474" t="s">
        <v>4</v>
      </c>
      <c r="K664" s="475" t="s">
        <v>5</v>
      </c>
      <c r="L664" s="475" t="s">
        <v>6</v>
      </c>
      <c r="M664" s="475" t="s">
        <v>7</v>
      </c>
      <c r="N664" s="475" t="s">
        <v>8</v>
      </c>
    </row>
    <row r="665" spans="1:14" ht="36">
      <c r="A665" s="851"/>
      <c r="B665" s="788" t="s">
        <v>14</v>
      </c>
      <c r="C665" s="788"/>
      <c r="D665" s="11" t="s">
        <v>111</v>
      </c>
      <c r="E665" s="22" t="s">
        <v>542</v>
      </c>
      <c r="F665" s="16"/>
      <c r="H665" s="283" t="s">
        <v>1164</v>
      </c>
      <c r="I665" s="477" t="s">
        <v>713</v>
      </c>
      <c r="J665" s="478" t="s">
        <v>302</v>
      </c>
      <c r="K665" s="479" t="s">
        <v>1163</v>
      </c>
      <c r="L665" s="480" t="s">
        <v>302</v>
      </c>
      <c r="M665" s="480" t="s">
        <v>1165</v>
      </c>
      <c r="N665" s="755" t="s">
        <v>1467</v>
      </c>
    </row>
    <row r="666" spans="1:14" ht="26.25">
      <c r="A666" s="211">
        <v>1</v>
      </c>
      <c r="B666" s="58" t="s">
        <v>254</v>
      </c>
      <c r="C666" s="21">
        <v>506</v>
      </c>
      <c r="D666" s="650" t="s">
        <v>552</v>
      </c>
      <c r="E666" s="16"/>
      <c r="F666" s="16"/>
      <c r="G666" s="16"/>
      <c r="H666" s="350">
        <v>685000</v>
      </c>
      <c r="I666" s="539"/>
      <c r="J666" s="475">
        <f>SUM(H666:I666)</f>
        <v>685000</v>
      </c>
      <c r="K666" s="475">
        <v>-596514</v>
      </c>
      <c r="L666" s="487">
        <f>SUM(J666:K666)</f>
        <v>88486</v>
      </c>
      <c r="M666" s="487"/>
      <c r="N666" s="756"/>
    </row>
    <row r="667" spans="1:14" ht="18">
      <c r="A667" s="211">
        <v>2</v>
      </c>
      <c r="B667" s="58" t="s">
        <v>254</v>
      </c>
      <c r="C667" s="27">
        <v>5</v>
      </c>
      <c r="D667" s="42" t="s">
        <v>482</v>
      </c>
      <c r="E667" s="52">
        <f>SUM(E700)</f>
        <v>878477</v>
      </c>
      <c r="F667" s="16"/>
      <c r="H667" s="333">
        <f>SUM(H666)</f>
        <v>685000</v>
      </c>
      <c r="I667" s="549"/>
      <c r="J667" s="489">
        <f>SUM(H667:I667)</f>
        <v>685000</v>
      </c>
      <c r="K667" s="591">
        <f>SUM(K666)</f>
        <v>-596514</v>
      </c>
      <c r="L667" s="491">
        <f>SUM(L666)</f>
        <v>88486</v>
      </c>
      <c r="M667" s="491"/>
      <c r="N667" s="756"/>
    </row>
    <row r="668" spans="1:14" ht="12.75">
      <c r="A668" s="850">
        <v>3</v>
      </c>
      <c r="B668" s="860" t="s">
        <v>483</v>
      </c>
      <c r="C668" s="861"/>
      <c r="D668" s="862"/>
      <c r="E668" s="867">
        <f>SUM(E700:E700)</f>
        <v>878477</v>
      </c>
      <c r="F668" s="16"/>
      <c r="H668" s="869">
        <f>H667</f>
        <v>685000</v>
      </c>
      <c r="I668" s="875"/>
      <c r="J668" s="873">
        <f>SUM(H668:I668)</f>
        <v>685000</v>
      </c>
      <c r="K668" s="848">
        <f>K667</f>
        <v>-596514</v>
      </c>
      <c r="L668" s="848">
        <f>L667</f>
        <v>88486</v>
      </c>
      <c r="M668" s="891"/>
      <c r="N668" s="756"/>
    </row>
    <row r="669" spans="1:14" ht="12.75">
      <c r="A669" s="851"/>
      <c r="B669" s="863"/>
      <c r="C669" s="864"/>
      <c r="D669" s="865"/>
      <c r="E669" s="868"/>
      <c r="F669" s="16"/>
      <c r="H669" s="870"/>
      <c r="I669" s="876"/>
      <c r="J669" s="873"/>
      <c r="K669" s="849"/>
      <c r="L669" s="849"/>
      <c r="M669" s="892"/>
      <c r="N669" s="756"/>
    </row>
    <row r="670" spans="1:13" ht="18">
      <c r="A670" s="212"/>
      <c r="B670" s="57"/>
      <c r="C670" s="16"/>
      <c r="D670" s="510"/>
      <c r="E670" s="43"/>
      <c r="F670" s="16"/>
      <c r="H670" s="314"/>
      <c r="I670" s="464"/>
      <c r="J670" s="465"/>
      <c r="K670" s="466"/>
      <c r="L670" s="466"/>
      <c r="M670" s="467"/>
    </row>
    <row r="671" spans="1:13" ht="18">
      <c r="A671" s="212"/>
      <c r="B671" s="57"/>
      <c r="C671" s="16"/>
      <c r="D671" s="510"/>
      <c r="E671" s="43"/>
      <c r="F671" s="16"/>
      <c r="H671" s="314"/>
      <c r="I671" s="464"/>
      <c r="J671" s="465"/>
      <c r="K671" s="466"/>
      <c r="L671" s="466"/>
      <c r="M671" s="467"/>
    </row>
    <row r="672" spans="1:13" ht="18">
      <c r="A672" s="212"/>
      <c r="B672" s="57"/>
      <c r="C672" s="16"/>
      <c r="D672" s="17" t="s">
        <v>75</v>
      </c>
      <c r="E672" s="19"/>
      <c r="F672" s="16"/>
      <c r="H672" s="310"/>
      <c r="I672" s="464"/>
      <c r="J672" s="465"/>
      <c r="K672" s="466"/>
      <c r="L672" s="466"/>
      <c r="M672" s="467"/>
    </row>
    <row r="673" spans="1:13" ht="18">
      <c r="A673" s="212"/>
      <c r="B673" s="57"/>
      <c r="C673" s="16"/>
      <c r="D673" s="17" t="s">
        <v>76</v>
      </c>
      <c r="E673" s="19"/>
      <c r="F673" s="16"/>
      <c r="H673" s="310"/>
      <c r="I673" s="464"/>
      <c r="J673" s="465"/>
      <c r="K673" s="466"/>
      <c r="L673" s="466"/>
      <c r="M673" s="467"/>
    </row>
    <row r="674" spans="1:13" ht="18">
      <c r="A674" s="212"/>
      <c r="B674" s="57"/>
      <c r="C674" s="16"/>
      <c r="D674" s="17"/>
      <c r="E674" s="20"/>
      <c r="F674" s="16"/>
      <c r="G674" s="16"/>
      <c r="H674" s="312"/>
      <c r="I674" s="464"/>
      <c r="J674" s="465"/>
      <c r="K674" s="466"/>
      <c r="L674" s="466"/>
      <c r="M674" s="467"/>
    </row>
    <row r="675" spans="1:14" ht="18">
      <c r="A675" s="850" t="s">
        <v>466</v>
      </c>
      <c r="B675" s="788" t="s">
        <v>0</v>
      </c>
      <c r="C675" s="788"/>
      <c r="D675" s="11" t="s">
        <v>258</v>
      </c>
      <c r="E675" s="22" t="s">
        <v>2</v>
      </c>
      <c r="F675" s="16">
        <v>511112</v>
      </c>
      <c r="H675" s="471" t="s">
        <v>2</v>
      </c>
      <c r="I675" s="381" t="s">
        <v>3</v>
      </c>
      <c r="J675" s="639" t="s">
        <v>4</v>
      </c>
      <c r="K675" s="475" t="s">
        <v>5</v>
      </c>
      <c r="L675" s="475" t="s">
        <v>6</v>
      </c>
      <c r="M675" s="475" t="s">
        <v>7</v>
      </c>
      <c r="N675" s="475" t="s">
        <v>8</v>
      </c>
    </row>
    <row r="676" spans="1:14" ht="36">
      <c r="A676" s="851"/>
      <c r="B676" s="788" t="s">
        <v>14</v>
      </c>
      <c r="C676" s="788"/>
      <c r="D676" s="11" t="s">
        <v>111</v>
      </c>
      <c r="E676" s="22" t="s">
        <v>542</v>
      </c>
      <c r="F676" s="16"/>
      <c r="H676" s="283" t="s">
        <v>1164</v>
      </c>
      <c r="I676" s="477" t="s">
        <v>713</v>
      </c>
      <c r="J676" s="640" t="s">
        <v>302</v>
      </c>
      <c r="K676" s="479" t="s">
        <v>1163</v>
      </c>
      <c r="L676" s="480" t="s">
        <v>302</v>
      </c>
      <c r="M676" s="480" t="s">
        <v>1165</v>
      </c>
      <c r="N676" s="755" t="s">
        <v>1467</v>
      </c>
    </row>
    <row r="677" spans="1:14" ht="18">
      <c r="A677" s="211">
        <v>1</v>
      </c>
      <c r="B677" s="58" t="s">
        <v>254</v>
      </c>
      <c r="C677" s="21">
        <v>42</v>
      </c>
      <c r="D677" s="25" t="s">
        <v>77</v>
      </c>
      <c r="E677" s="7">
        <v>225720</v>
      </c>
      <c r="F677" s="16"/>
      <c r="H677" s="284"/>
      <c r="I677" s="628"/>
      <c r="J677" s="465"/>
      <c r="K677" s="486"/>
      <c r="L677" s="486"/>
      <c r="M677" s="487"/>
      <c r="N677" s="756"/>
    </row>
    <row r="678" spans="1:14" ht="18">
      <c r="A678" s="211">
        <v>2</v>
      </c>
      <c r="B678" s="58" t="s">
        <v>254</v>
      </c>
      <c r="C678" s="27">
        <v>4</v>
      </c>
      <c r="D678" s="42" t="s">
        <v>511</v>
      </c>
      <c r="E678" s="52">
        <f>SUM(E677)</f>
        <v>225720</v>
      </c>
      <c r="F678" s="16"/>
      <c r="H678" s="333">
        <f>SUM(H677:H677)</f>
        <v>0</v>
      </c>
      <c r="I678" s="548"/>
      <c r="J678" s="651"/>
      <c r="K678" s="486"/>
      <c r="L678" s="486"/>
      <c r="M678" s="487"/>
      <c r="N678" s="756"/>
    </row>
    <row r="679" spans="1:15" ht="18">
      <c r="A679" s="850">
        <v>3</v>
      </c>
      <c r="B679" s="860" t="s">
        <v>483</v>
      </c>
      <c r="C679" s="861"/>
      <c r="D679" s="862"/>
      <c r="E679" s="866">
        <f>SUM(E678)</f>
        <v>225720</v>
      </c>
      <c r="F679" s="16"/>
      <c r="H679" s="846">
        <f>SUM(H678)</f>
        <v>0</v>
      </c>
      <c r="I679" s="875"/>
      <c r="J679" s="888"/>
      <c r="K679" s="486"/>
      <c r="L679" s="486"/>
      <c r="M679" s="487"/>
      <c r="N679" s="757"/>
      <c r="O679" s="16"/>
    </row>
    <row r="680" spans="1:14" ht="18">
      <c r="A680" s="851"/>
      <c r="B680" s="863"/>
      <c r="C680" s="864"/>
      <c r="D680" s="865"/>
      <c r="E680" s="866"/>
      <c r="F680" s="16"/>
      <c r="H680" s="846"/>
      <c r="I680" s="876"/>
      <c r="J680" s="889"/>
      <c r="K680" s="486"/>
      <c r="L680" s="486"/>
      <c r="M680" s="487"/>
      <c r="N680" s="756"/>
    </row>
    <row r="681" spans="1:13" ht="18">
      <c r="A681" s="212"/>
      <c r="B681" s="57"/>
      <c r="C681" s="16"/>
      <c r="D681" s="510"/>
      <c r="E681" s="43"/>
      <c r="F681" s="16"/>
      <c r="H681" s="314"/>
      <c r="I681" s="464"/>
      <c r="J681" s="465"/>
      <c r="K681" s="466"/>
      <c r="L681" s="466"/>
      <c r="M681" s="467"/>
    </row>
    <row r="682" spans="1:13" ht="18">
      <c r="A682" s="212"/>
      <c r="B682" s="57"/>
      <c r="C682" s="16"/>
      <c r="D682" s="17" t="s">
        <v>78</v>
      </c>
      <c r="E682" s="19"/>
      <c r="F682" s="16"/>
      <c r="H682" s="310"/>
      <c r="I682" s="464"/>
      <c r="J682" s="465"/>
      <c r="K682" s="466"/>
      <c r="L682" s="466"/>
      <c r="M682" s="467"/>
    </row>
    <row r="683" spans="1:13" ht="18">
      <c r="A683" s="212"/>
      <c r="B683" s="57"/>
      <c r="C683" s="16"/>
      <c r="D683" s="17" t="s">
        <v>79</v>
      </c>
      <c r="E683" s="19"/>
      <c r="F683" s="16"/>
      <c r="H683" s="310"/>
      <c r="I683" s="464"/>
      <c r="J683" s="465"/>
      <c r="K683" s="466"/>
      <c r="L683" s="466"/>
      <c r="M683" s="467"/>
    </row>
    <row r="684" spans="1:13" ht="18">
      <c r="A684" s="212"/>
      <c r="B684" s="57"/>
      <c r="C684" s="16"/>
      <c r="D684" s="17"/>
      <c r="E684" s="20"/>
      <c r="F684" s="16"/>
      <c r="H684" s="312"/>
      <c r="I684" s="464"/>
      <c r="J684" s="465"/>
      <c r="K684" s="466"/>
      <c r="L684" s="466"/>
      <c r="M684" s="467"/>
    </row>
    <row r="685" spans="1:14" ht="18">
      <c r="A685" s="850" t="s">
        <v>466</v>
      </c>
      <c r="B685" s="788" t="s">
        <v>0</v>
      </c>
      <c r="C685" s="788"/>
      <c r="D685" s="11" t="s">
        <v>258</v>
      </c>
      <c r="E685" s="22" t="s">
        <v>2</v>
      </c>
      <c r="F685" s="16">
        <v>511112</v>
      </c>
      <c r="H685" s="283" t="s">
        <v>2</v>
      </c>
      <c r="I685" s="381" t="s">
        <v>3</v>
      </c>
      <c r="J685" s="474" t="s">
        <v>4</v>
      </c>
      <c r="K685" s="475" t="s">
        <v>5</v>
      </c>
      <c r="L685" s="475" t="s">
        <v>6</v>
      </c>
      <c r="M685" s="475" t="s">
        <v>7</v>
      </c>
      <c r="N685" s="475" t="s">
        <v>8</v>
      </c>
    </row>
    <row r="686" spans="1:14" ht="36">
      <c r="A686" s="851"/>
      <c r="B686" s="788" t="s">
        <v>14</v>
      </c>
      <c r="C686" s="788"/>
      <c r="D686" s="11" t="s">
        <v>111</v>
      </c>
      <c r="E686" s="22" t="s">
        <v>542</v>
      </c>
      <c r="F686" s="16"/>
      <c r="H686" s="283" t="s">
        <v>1494</v>
      </c>
      <c r="I686" s="477" t="s">
        <v>713</v>
      </c>
      <c r="J686" s="478" t="s">
        <v>302</v>
      </c>
      <c r="K686" s="479" t="s">
        <v>1163</v>
      </c>
      <c r="L686" s="480" t="s">
        <v>302</v>
      </c>
      <c r="M686" s="480" t="s">
        <v>1165</v>
      </c>
      <c r="N686" s="755" t="s">
        <v>1467</v>
      </c>
    </row>
    <row r="687" spans="1:14" ht="18">
      <c r="A687" s="157"/>
      <c r="B687" s="21" t="s">
        <v>254</v>
      </c>
      <c r="C687" s="21">
        <v>42</v>
      </c>
      <c r="D687" s="393" t="s">
        <v>875</v>
      </c>
      <c r="E687" s="22"/>
      <c r="F687" s="16"/>
      <c r="H687" s="283"/>
      <c r="I687" s="539"/>
      <c r="J687" s="485"/>
      <c r="K687" s="486"/>
      <c r="L687" s="486"/>
      <c r="M687" s="487"/>
      <c r="N687" s="756"/>
    </row>
    <row r="688" spans="1:14" ht="18">
      <c r="A688" s="211">
        <v>1</v>
      </c>
      <c r="B688" s="58" t="s">
        <v>254</v>
      </c>
      <c r="C688" s="21">
        <v>45</v>
      </c>
      <c r="D688" s="25" t="s">
        <v>80</v>
      </c>
      <c r="E688" s="7">
        <v>2000000</v>
      </c>
      <c r="F688" s="16"/>
      <c r="H688" s="284"/>
      <c r="I688" s="539"/>
      <c r="J688" s="485"/>
      <c r="K688" s="486"/>
      <c r="L688" s="486"/>
      <c r="M688" s="487"/>
      <c r="N688" s="756"/>
    </row>
    <row r="689" spans="1:14" ht="18">
      <c r="A689" s="211">
        <v>2</v>
      </c>
      <c r="B689" s="58" t="s">
        <v>254</v>
      </c>
      <c r="C689" s="21">
        <v>45</v>
      </c>
      <c r="D689" s="25" t="s">
        <v>81</v>
      </c>
      <c r="E689" s="7">
        <v>300000</v>
      </c>
      <c r="F689" s="16"/>
      <c r="H689" s="284"/>
      <c r="I689" s="539"/>
      <c r="J689" s="485"/>
      <c r="K689" s="486"/>
      <c r="L689" s="486"/>
      <c r="M689" s="487"/>
      <c r="N689" s="756"/>
    </row>
    <row r="690" spans="1:14" ht="18">
      <c r="A690" s="211">
        <v>3</v>
      </c>
      <c r="B690" s="58" t="s">
        <v>254</v>
      </c>
      <c r="C690" s="27">
        <v>4</v>
      </c>
      <c r="D690" s="42" t="s">
        <v>523</v>
      </c>
      <c r="E690" s="52">
        <f>SUM(E688:E689)</f>
        <v>2300000</v>
      </c>
      <c r="F690" s="16"/>
      <c r="H690" s="333">
        <f>SUM(H688:H689)</f>
        <v>0</v>
      </c>
      <c r="I690" s="548"/>
      <c r="J690" s="494"/>
      <c r="K690" s="486"/>
      <c r="L690" s="486"/>
      <c r="M690" s="487"/>
      <c r="N690" s="756"/>
    </row>
    <row r="691" spans="1:14" ht="18">
      <c r="A691" s="850">
        <v>4</v>
      </c>
      <c r="B691" s="860" t="s">
        <v>524</v>
      </c>
      <c r="C691" s="861"/>
      <c r="D691" s="862"/>
      <c r="E691" s="866">
        <f>SUM(E688:E689)</f>
        <v>2300000</v>
      </c>
      <c r="F691" s="16"/>
      <c r="H691" s="869">
        <f>SUM(H690)</f>
        <v>0</v>
      </c>
      <c r="I691" s="981"/>
      <c r="J691" s="886"/>
      <c r="K691" s="652"/>
      <c r="L691" s="652"/>
      <c r="M691" s="653"/>
      <c r="N691" s="756"/>
    </row>
    <row r="692" spans="1:14" ht="18">
      <c r="A692" s="851"/>
      <c r="B692" s="863"/>
      <c r="C692" s="864"/>
      <c r="D692" s="865"/>
      <c r="E692" s="866"/>
      <c r="F692" s="16"/>
      <c r="H692" s="870"/>
      <c r="I692" s="981"/>
      <c r="J692" s="887"/>
      <c r="K692" s="475"/>
      <c r="L692" s="475"/>
      <c r="M692" s="487"/>
      <c r="N692" s="756"/>
    </row>
    <row r="693" spans="1:13" ht="18">
      <c r="A693" s="212"/>
      <c r="B693" s="57"/>
      <c r="C693" s="16"/>
      <c r="E693" s="53"/>
      <c r="F693" s="16"/>
      <c r="H693" s="338"/>
      <c r="I693" s="464"/>
      <c r="J693" s="468"/>
      <c r="K693" s="469"/>
      <c r="L693" s="469"/>
      <c r="M693" s="467"/>
    </row>
    <row r="694" spans="1:13" ht="18">
      <c r="A694" s="212"/>
      <c r="B694" s="57"/>
      <c r="C694" s="16"/>
      <c r="D694" s="17" t="s">
        <v>69</v>
      </c>
      <c r="E694" s="19"/>
      <c r="F694" s="16"/>
      <c r="H694" s="310"/>
      <c r="I694" s="464"/>
      <c r="J694" s="468"/>
      <c r="K694" s="469"/>
      <c r="L694" s="469"/>
      <c r="M694" s="467"/>
    </row>
    <row r="695" spans="1:13" ht="18">
      <c r="A695" s="212"/>
      <c r="B695" s="57"/>
      <c r="C695" s="16"/>
      <c r="D695" s="17" t="s">
        <v>525</v>
      </c>
      <c r="E695" s="19"/>
      <c r="F695" s="16"/>
      <c r="H695" s="310"/>
      <c r="I695" s="464"/>
      <c r="J695" s="468"/>
      <c r="K695" s="469"/>
      <c r="L695" s="469"/>
      <c r="M695" s="467"/>
    </row>
    <row r="696" spans="1:13" ht="18">
      <c r="A696" s="212"/>
      <c r="B696" s="57"/>
      <c r="C696" s="16"/>
      <c r="D696" s="17"/>
      <c r="E696" s="20"/>
      <c r="F696" s="16"/>
      <c r="H696" s="312"/>
      <c r="I696" s="464"/>
      <c r="J696" s="468"/>
      <c r="K696" s="469"/>
      <c r="L696" s="469"/>
      <c r="M696" s="467"/>
    </row>
    <row r="697" spans="1:14" ht="18">
      <c r="A697" s="850" t="s">
        <v>466</v>
      </c>
      <c r="B697" s="788" t="s">
        <v>0</v>
      </c>
      <c r="C697" s="788"/>
      <c r="D697" s="11" t="s">
        <v>258</v>
      </c>
      <c r="E697" s="22" t="s">
        <v>2</v>
      </c>
      <c r="F697" s="16">
        <v>511112</v>
      </c>
      <c r="H697" s="471" t="s">
        <v>2</v>
      </c>
      <c r="I697" s="381" t="s">
        <v>3</v>
      </c>
      <c r="J697" s="474" t="s">
        <v>4</v>
      </c>
      <c r="K697" s="475" t="s">
        <v>5</v>
      </c>
      <c r="L697" s="475" t="s">
        <v>6</v>
      </c>
      <c r="M697" s="475" t="s">
        <v>7</v>
      </c>
      <c r="N697" s="475" t="s">
        <v>8</v>
      </c>
    </row>
    <row r="698" spans="1:14" ht="36">
      <c r="A698" s="851"/>
      <c r="B698" s="788" t="s">
        <v>14</v>
      </c>
      <c r="C698" s="788"/>
      <c r="D698" s="11" t="s">
        <v>111</v>
      </c>
      <c r="E698" s="22" t="s">
        <v>542</v>
      </c>
      <c r="F698" s="16"/>
      <c r="H698" s="283" t="s">
        <v>1164</v>
      </c>
      <c r="I698" s="477" t="s">
        <v>713</v>
      </c>
      <c r="J698" s="478" t="s">
        <v>302</v>
      </c>
      <c r="K698" s="479" t="s">
        <v>1163</v>
      </c>
      <c r="L698" s="480" t="s">
        <v>302</v>
      </c>
      <c r="M698" s="480" t="s">
        <v>1165</v>
      </c>
      <c r="N698" s="755" t="s">
        <v>1467</v>
      </c>
    </row>
    <row r="699" spans="1:14" ht="18">
      <c r="A699" s="157">
        <v>1</v>
      </c>
      <c r="B699" s="21"/>
      <c r="C699" s="21">
        <v>332</v>
      </c>
      <c r="D699" s="780" t="s">
        <v>34</v>
      </c>
      <c r="E699" s="22"/>
      <c r="F699" s="16"/>
      <c r="H699" s="347">
        <v>4150000</v>
      </c>
      <c r="I699" s="539"/>
      <c r="J699" s="654">
        <f>SUM(H699:I699)</f>
        <v>4150000</v>
      </c>
      <c r="K699" s="475">
        <f>L699-J699</f>
        <v>1202490</v>
      </c>
      <c r="L699" s="487">
        <v>5352490</v>
      </c>
      <c r="M699" s="487">
        <v>5352490</v>
      </c>
      <c r="N699" s="756">
        <f>M699/L699</f>
        <v>1</v>
      </c>
    </row>
    <row r="700" spans="1:14" ht="18">
      <c r="A700" s="211">
        <v>2</v>
      </c>
      <c r="B700" s="58" t="s">
        <v>254</v>
      </c>
      <c r="C700" s="21">
        <v>351</v>
      </c>
      <c r="D700" s="25" t="s">
        <v>18</v>
      </c>
      <c r="E700" s="9">
        <v>878477</v>
      </c>
      <c r="F700" s="16">
        <v>58812</v>
      </c>
      <c r="H700" s="284">
        <v>1120500</v>
      </c>
      <c r="I700" s="539"/>
      <c r="J700" s="654">
        <f>SUM(H700:I700)</f>
        <v>1120500</v>
      </c>
      <c r="K700" s="475">
        <f>L700-J700</f>
        <v>324672</v>
      </c>
      <c r="L700" s="487">
        <v>1445172</v>
      </c>
      <c r="M700" s="487">
        <v>1445172</v>
      </c>
      <c r="N700" s="756">
        <f>M700/L700</f>
        <v>1</v>
      </c>
    </row>
    <row r="701" spans="1:14" ht="18">
      <c r="A701" s="211">
        <v>3</v>
      </c>
      <c r="B701" s="58" t="s">
        <v>254</v>
      </c>
      <c r="C701" s="27">
        <v>3</v>
      </c>
      <c r="D701" s="33" t="s">
        <v>553</v>
      </c>
      <c r="E701" s="31" t="e">
        <f>SUM(E695+E698+E700)</f>
        <v>#VALUE!</v>
      </c>
      <c r="F701" s="16"/>
      <c r="H701" s="330">
        <f>SUM(H699:H700)</f>
        <v>5270500</v>
      </c>
      <c r="I701" s="548"/>
      <c r="J701" s="655">
        <f>SUM(H701:I701)</f>
        <v>5270500</v>
      </c>
      <c r="K701" s="591">
        <f>L701-J701</f>
        <v>1527162</v>
      </c>
      <c r="L701" s="491">
        <f>SUM(L699:L700)</f>
        <v>6797662</v>
      </c>
      <c r="M701" s="491">
        <f>SUM(M699:M700)</f>
        <v>6797662</v>
      </c>
      <c r="N701" s="756">
        <f>M701/L701</f>
        <v>1</v>
      </c>
    </row>
    <row r="702" spans="1:14" ht="12.75">
      <c r="A702" s="850">
        <v>4</v>
      </c>
      <c r="B702" s="860" t="s">
        <v>483</v>
      </c>
      <c r="C702" s="861"/>
      <c r="D702" s="862"/>
      <c r="E702" s="867" t="e">
        <f>SUM(#REF!)</f>
        <v>#REF!</v>
      </c>
      <c r="F702" s="16"/>
      <c r="H702" s="869">
        <f>H701</f>
        <v>5270500</v>
      </c>
      <c r="I702" s="875"/>
      <c r="J702" s="847">
        <f>SUM(H702:I702)</f>
        <v>5270500</v>
      </c>
      <c r="K702" s="856">
        <f>L702-J702</f>
        <v>1527162</v>
      </c>
      <c r="L702" s="856">
        <f>L701</f>
        <v>6797662</v>
      </c>
      <c r="M702" s="856">
        <f>M701</f>
        <v>6797662</v>
      </c>
      <c r="N702" s="845">
        <v>1</v>
      </c>
    </row>
    <row r="703" spans="1:14" ht="12.75">
      <c r="A703" s="851"/>
      <c r="B703" s="863"/>
      <c r="C703" s="864"/>
      <c r="D703" s="865"/>
      <c r="E703" s="868"/>
      <c r="F703" s="16"/>
      <c r="H703" s="870"/>
      <c r="I703" s="876"/>
      <c r="J703" s="847"/>
      <c r="K703" s="857"/>
      <c r="L703" s="857"/>
      <c r="M703" s="857"/>
      <c r="N703" s="845"/>
    </row>
    <row r="704" spans="1:15" ht="18">
      <c r="A704" s="212"/>
      <c r="B704" s="57"/>
      <c r="C704" s="16"/>
      <c r="D704" s="510"/>
      <c r="E704" s="43"/>
      <c r="F704" s="16"/>
      <c r="H704" s="314"/>
      <c r="I704" s="464"/>
      <c r="J704" s="468"/>
      <c r="K704" s="469"/>
      <c r="L704" s="469"/>
      <c r="M704" s="467"/>
      <c r="N704" s="673"/>
      <c r="O704" s="656"/>
    </row>
    <row r="705" spans="1:15" ht="18">
      <c r="A705" s="212"/>
      <c r="B705" s="57"/>
      <c r="C705" s="16"/>
      <c r="D705" s="17" t="s">
        <v>70</v>
      </c>
      <c r="E705" s="19"/>
      <c r="F705" s="16"/>
      <c r="G705" s="16"/>
      <c r="H705" s="310"/>
      <c r="I705" s="464"/>
      <c r="J705" s="468"/>
      <c r="K705" s="469"/>
      <c r="L705" s="469"/>
      <c r="M705" s="467"/>
      <c r="N705" s="670"/>
      <c r="O705" s="16"/>
    </row>
    <row r="706" spans="1:15" ht="18">
      <c r="A706" s="212"/>
      <c r="B706" s="57"/>
      <c r="C706" s="16"/>
      <c r="D706" s="17" t="s">
        <v>71</v>
      </c>
      <c r="E706" s="19"/>
      <c r="F706" s="16">
        <v>5831123</v>
      </c>
      <c r="H706" s="310"/>
      <c r="I706" s="464"/>
      <c r="J706" s="468"/>
      <c r="K706" s="469"/>
      <c r="L706" s="469"/>
      <c r="M706" s="467"/>
      <c r="N706" s="670"/>
      <c r="O706" s="16"/>
    </row>
    <row r="707" spans="1:15" ht="18">
      <c r="A707" s="212"/>
      <c r="B707" s="57"/>
      <c r="C707" s="16"/>
      <c r="D707" s="17"/>
      <c r="E707" s="20"/>
      <c r="F707" s="16"/>
      <c r="H707" s="312"/>
      <c r="I707" s="464"/>
      <c r="J707" s="468"/>
      <c r="K707" s="469"/>
      <c r="L707" s="469"/>
      <c r="M707" s="467"/>
      <c r="N707" s="670"/>
      <c r="O707" s="16"/>
    </row>
    <row r="708" spans="1:15" ht="18">
      <c r="A708" s="850" t="s">
        <v>466</v>
      </c>
      <c r="B708" s="788" t="s">
        <v>0</v>
      </c>
      <c r="C708" s="788"/>
      <c r="D708" s="11" t="s">
        <v>258</v>
      </c>
      <c r="E708" s="22" t="s">
        <v>2</v>
      </c>
      <c r="F708" s="16">
        <v>511112</v>
      </c>
      <c r="H708" s="471" t="s">
        <v>2</v>
      </c>
      <c r="I708" s="381" t="s">
        <v>3</v>
      </c>
      <c r="J708" s="474" t="s">
        <v>4</v>
      </c>
      <c r="K708" s="475" t="s">
        <v>5</v>
      </c>
      <c r="L708" s="475" t="s">
        <v>6</v>
      </c>
      <c r="M708" s="475" t="s">
        <v>7</v>
      </c>
      <c r="N708" s="475" t="s">
        <v>8</v>
      </c>
      <c r="O708" s="16"/>
    </row>
    <row r="709" spans="1:15" ht="36">
      <c r="A709" s="851"/>
      <c r="B709" s="788" t="s">
        <v>14</v>
      </c>
      <c r="C709" s="788"/>
      <c r="D709" s="11" t="s">
        <v>111</v>
      </c>
      <c r="E709" s="22" t="s">
        <v>542</v>
      </c>
      <c r="F709" s="16"/>
      <c r="H709" s="283" t="s">
        <v>1164</v>
      </c>
      <c r="I709" s="477" t="s">
        <v>713</v>
      </c>
      <c r="J709" s="478" t="s">
        <v>302</v>
      </c>
      <c r="K709" s="479" t="s">
        <v>1163</v>
      </c>
      <c r="L709" s="480" t="s">
        <v>302</v>
      </c>
      <c r="M709" s="480" t="s">
        <v>1165</v>
      </c>
      <c r="N709" s="755" t="s">
        <v>1467</v>
      </c>
      <c r="O709" s="16"/>
    </row>
    <row r="710" spans="1:15" ht="18">
      <c r="A710" s="211">
        <v>1</v>
      </c>
      <c r="B710" s="58" t="s">
        <v>254</v>
      </c>
      <c r="C710" s="21">
        <v>1101</v>
      </c>
      <c r="D710" s="25" t="s">
        <v>1260</v>
      </c>
      <c r="E710" s="47">
        <v>1789200</v>
      </c>
      <c r="F710" s="16"/>
      <c r="H710" s="284">
        <v>2325500</v>
      </c>
      <c r="I710" s="881"/>
      <c r="J710" s="884">
        <f>H713+I710</f>
        <v>2773076</v>
      </c>
      <c r="K710" s="858">
        <f>L710-J710</f>
        <v>0</v>
      </c>
      <c r="L710" s="858">
        <v>2773076</v>
      </c>
      <c r="M710" s="858">
        <v>2652257</v>
      </c>
      <c r="N710" s="757"/>
      <c r="O710" s="16"/>
    </row>
    <row r="711" spans="1:15" ht="18">
      <c r="A711" s="211">
        <v>2</v>
      </c>
      <c r="B711" s="58" t="s">
        <v>254</v>
      </c>
      <c r="C711" s="21">
        <v>1101</v>
      </c>
      <c r="D711" s="25" t="s">
        <v>686</v>
      </c>
      <c r="E711" s="47"/>
      <c r="F711" s="16"/>
      <c r="H711" s="284">
        <v>304776</v>
      </c>
      <c r="I711" s="882"/>
      <c r="J711" s="885"/>
      <c r="K711" s="858"/>
      <c r="L711" s="858"/>
      <c r="M711" s="858"/>
      <c r="N711" s="757"/>
      <c r="O711" s="16"/>
    </row>
    <row r="712" spans="1:15" ht="18">
      <c r="A712" s="211">
        <v>3</v>
      </c>
      <c r="B712" s="58" t="s">
        <v>254</v>
      </c>
      <c r="C712" s="21">
        <v>1101</v>
      </c>
      <c r="D712" s="25" t="s">
        <v>876</v>
      </c>
      <c r="E712" s="47"/>
      <c r="F712" s="16"/>
      <c r="H712" s="284">
        <v>142800</v>
      </c>
      <c r="I712" s="882"/>
      <c r="J712" s="885"/>
      <c r="K712" s="858"/>
      <c r="L712" s="858"/>
      <c r="M712" s="858"/>
      <c r="N712" s="757"/>
      <c r="O712" s="16"/>
    </row>
    <row r="713" spans="1:15" ht="18">
      <c r="A713" s="211">
        <v>4</v>
      </c>
      <c r="B713" s="58" t="s">
        <v>254</v>
      </c>
      <c r="C713" s="21">
        <v>11</v>
      </c>
      <c r="D713" s="25" t="s">
        <v>687</v>
      </c>
      <c r="E713" s="47"/>
      <c r="F713" s="16"/>
      <c r="H713" s="290">
        <f>SUM(H710:H712)</f>
        <v>2773076</v>
      </c>
      <c r="I713" s="883"/>
      <c r="J713" s="885"/>
      <c r="K713" s="858"/>
      <c r="L713" s="858"/>
      <c r="M713" s="858"/>
      <c r="N713" s="757"/>
      <c r="O713" s="16"/>
    </row>
    <row r="714" spans="1:15" ht="18">
      <c r="A714" s="211">
        <v>5</v>
      </c>
      <c r="B714" s="58" t="s">
        <v>254</v>
      </c>
      <c r="C714" s="21">
        <v>1103</v>
      </c>
      <c r="D714" s="25" t="s">
        <v>688</v>
      </c>
      <c r="E714" s="47"/>
      <c r="F714" s="16"/>
      <c r="H714" s="284">
        <v>250000</v>
      </c>
      <c r="I714" s="539"/>
      <c r="J714" s="481">
        <f>SUM(H714:I714)</f>
        <v>250000</v>
      </c>
      <c r="K714" s="475">
        <f>L714-J714</f>
        <v>0</v>
      </c>
      <c r="L714" s="487">
        <v>250000</v>
      </c>
      <c r="M714" s="487">
        <v>250000</v>
      </c>
      <c r="N714" s="756">
        <f aca="true" t="shared" si="45" ref="N714:N728">M714/L714</f>
        <v>1</v>
      </c>
      <c r="O714" s="16"/>
    </row>
    <row r="715" spans="1:15" ht="18">
      <c r="A715" s="211">
        <v>6</v>
      </c>
      <c r="B715" s="58" t="s">
        <v>254</v>
      </c>
      <c r="C715" s="21">
        <v>1106</v>
      </c>
      <c r="D715" s="25" t="s">
        <v>967</v>
      </c>
      <c r="E715" s="47"/>
      <c r="F715" s="16"/>
      <c r="H715" s="284"/>
      <c r="I715" s="539">
        <v>845694</v>
      </c>
      <c r="J715" s="481">
        <f>SUM(H715:I715)</f>
        <v>845694</v>
      </c>
      <c r="K715" s="475">
        <f>L715-J715</f>
        <v>0</v>
      </c>
      <c r="L715" s="487">
        <v>845694</v>
      </c>
      <c r="M715" s="487">
        <v>845694</v>
      </c>
      <c r="N715" s="756">
        <f t="shared" si="45"/>
        <v>1</v>
      </c>
      <c r="O715" s="16"/>
    </row>
    <row r="716" spans="1:15" ht="18">
      <c r="A716" s="211">
        <v>7</v>
      </c>
      <c r="B716" s="58" t="s">
        <v>254</v>
      </c>
      <c r="C716" s="21">
        <v>1107</v>
      </c>
      <c r="D716" s="25" t="s">
        <v>1261</v>
      </c>
      <c r="E716" s="47">
        <v>60000</v>
      </c>
      <c r="F716" s="16">
        <v>53111</v>
      </c>
      <c r="H716" s="284">
        <v>100000</v>
      </c>
      <c r="I716" s="539"/>
      <c r="J716" s="481">
        <f aca="true" t="shared" si="46" ref="J716:J729">SUM(H716:I716)</f>
        <v>100000</v>
      </c>
      <c r="K716" s="475">
        <f>L716-J716</f>
        <v>0</v>
      </c>
      <c r="L716" s="487">
        <v>100000</v>
      </c>
      <c r="M716" s="487">
        <v>100000</v>
      </c>
      <c r="N716" s="756">
        <f t="shared" si="45"/>
        <v>1</v>
      </c>
      <c r="O716" s="16"/>
    </row>
    <row r="717" spans="1:15" ht="18">
      <c r="A717" s="211">
        <v>8</v>
      </c>
      <c r="B717" s="58" t="s">
        <v>254</v>
      </c>
      <c r="C717" s="21">
        <v>1110</v>
      </c>
      <c r="D717" s="25" t="s">
        <v>554</v>
      </c>
      <c r="E717" s="47">
        <v>12000</v>
      </c>
      <c r="F717" s="16"/>
      <c r="H717" s="284">
        <v>12000</v>
      </c>
      <c r="I717" s="539"/>
      <c r="J717" s="481">
        <f t="shared" si="46"/>
        <v>12000</v>
      </c>
      <c r="K717" s="475">
        <f>L717-J717</f>
        <v>0</v>
      </c>
      <c r="L717" s="487">
        <v>12000</v>
      </c>
      <c r="M717" s="487">
        <v>12000</v>
      </c>
      <c r="N717" s="756">
        <f t="shared" si="45"/>
        <v>1</v>
      </c>
      <c r="O717" s="16"/>
    </row>
    <row r="718" spans="1:15" ht="18">
      <c r="A718" s="211">
        <v>9</v>
      </c>
      <c r="B718" s="58" t="s">
        <v>254</v>
      </c>
      <c r="C718" s="21">
        <v>1113</v>
      </c>
      <c r="D718" s="25" t="s">
        <v>1262</v>
      </c>
      <c r="E718" s="47"/>
      <c r="F718" s="16"/>
      <c r="H718" s="284"/>
      <c r="I718" s="539"/>
      <c r="J718" s="481"/>
      <c r="K718" s="475">
        <f>L718-J718</f>
        <v>89484</v>
      </c>
      <c r="L718" s="487">
        <v>89484</v>
      </c>
      <c r="M718" s="487">
        <v>89484</v>
      </c>
      <c r="N718" s="756">
        <f t="shared" si="45"/>
        <v>1</v>
      </c>
      <c r="O718" s="16"/>
    </row>
    <row r="719" spans="1:15" ht="18">
      <c r="A719" s="211">
        <v>10</v>
      </c>
      <c r="B719" s="58" t="s">
        <v>254</v>
      </c>
      <c r="C719" s="27">
        <v>11</v>
      </c>
      <c r="D719" s="50" t="s">
        <v>486</v>
      </c>
      <c r="E719" s="48">
        <f>SUM(E710:E717)</f>
        <v>1861200</v>
      </c>
      <c r="F719" s="16"/>
      <c r="H719" s="288">
        <f>H713+H714+H716+H717</f>
        <v>3135076</v>
      </c>
      <c r="I719" s="549">
        <f>SUM(I710:I717)</f>
        <v>845694</v>
      </c>
      <c r="J719" s="565">
        <f t="shared" si="46"/>
        <v>3980770</v>
      </c>
      <c r="K719" s="591">
        <f>SUM(K710:K718)</f>
        <v>89484</v>
      </c>
      <c r="L719" s="491">
        <f>SUM(L710:L718)</f>
        <v>4070254</v>
      </c>
      <c r="M719" s="491">
        <f>SUM(M710:M718)</f>
        <v>3949435</v>
      </c>
      <c r="N719" s="756">
        <f t="shared" si="45"/>
        <v>0.9703165944926287</v>
      </c>
      <c r="O719" s="16"/>
    </row>
    <row r="720" spans="1:15" ht="18">
      <c r="A720" s="211">
        <v>11</v>
      </c>
      <c r="B720" s="58" t="s">
        <v>254</v>
      </c>
      <c r="C720" s="21">
        <v>2</v>
      </c>
      <c r="D720" s="25" t="s">
        <v>655</v>
      </c>
      <c r="E720" s="47" t="e">
        <f>SUM(E710+#REF!+#REF!)*0.27</f>
        <v>#REF!</v>
      </c>
      <c r="F720" s="16"/>
      <c r="H720" s="284">
        <f>(H713+H714)*0.195</f>
        <v>589499.8200000001</v>
      </c>
      <c r="I720" s="539">
        <v>147996</v>
      </c>
      <c r="J720" s="481">
        <f t="shared" si="46"/>
        <v>737495.8200000001</v>
      </c>
      <c r="K720" s="858">
        <f>L720-J723</f>
        <v>0.17999999993480742</v>
      </c>
      <c r="L720" s="859">
        <v>771996</v>
      </c>
      <c r="M720" s="496">
        <v>707986</v>
      </c>
      <c r="N720" s="756"/>
      <c r="O720" s="16"/>
    </row>
    <row r="721" spans="1:15" ht="18">
      <c r="A721" s="211">
        <v>12</v>
      </c>
      <c r="B721" s="58" t="s">
        <v>254</v>
      </c>
      <c r="C721" s="21">
        <v>2</v>
      </c>
      <c r="D721" s="25" t="s">
        <v>1263</v>
      </c>
      <c r="E721" s="47">
        <f>SUM(E716*1.19*0.14)</f>
        <v>9996.000000000002</v>
      </c>
      <c r="F721" s="16">
        <v>54211</v>
      </c>
      <c r="H721" s="313">
        <v>19500</v>
      </c>
      <c r="I721" s="539"/>
      <c r="J721" s="481">
        <f t="shared" si="46"/>
        <v>19500</v>
      </c>
      <c r="K721" s="858"/>
      <c r="L721" s="859"/>
      <c r="M721" s="498">
        <v>17500</v>
      </c>
      <c r="N721" s="756"/>
      <c r="O721" s="16"/>
    </row>
    <row r="722" spans="1:15" ht="18">
      <c r="A722" s="211">
        <v>13</v>
      </c>
      <c r="B722" s="58" t="s">
        <v>254</v>
      </c>
      <c r="C722" s="21">
        <v>2</v>
      </c>
      <c r="D722" s="25" t="s">
        <v>1264</v>
      </c>
      <c r="E722" s="47">
        <f>SUM(E716*1.19*0.16)</f>
        <v>11424</v>
      </c>
      <c r="F722" s="16">
        <v>561111</v>
      </c>
      <c r="H722" s="313">
        <v>15000</v>
      </c>
      <c r="I722" s="539"/>
      <c r="J722" s="481">
        <f t="shared" si="46"/>
        <v>15000</v>
      </c>
      <c r="K722" s="858"/>
      <c r="L722" s="859"/>
      <c r="M722" s="501">
        <v>15000</v>
      </c>
      <c r="N722" s="756"/>
      <c r="O722" s="16"/>
    </row>
    <row r="723" spans="1:15" ht="18">
      <c r="A723" s="211">
        <v>14</v>
      </c>
      <c r="B723" s="58" t="s">
        <v>254</v>
      </c>
      <c r="C723" s="27">
        <v>2</v>
      </c>
      <c r="D723" s="33" t="s">
        <v>520</v>
      </c>
      <c r="E723" s="22"/>
      <c r="F723" s="16"/>
      <c r="H723" s="332">
        <f>SUM(H720:H722)</f>
        <v>623999.8200000001</v>
      </c>
      <c r="I723" s="549">
        <f>SUM(I720:I722)</f>
        <v>147996</v>
      </c>
      <c r="J723" s="565">
        <f t="shared" si="46"/>
        <v>771995.8200000001</v>
      </c>
      <c r="K723" s="591">
        <f>SUM(K720)</f>
        <v>0.17999999993480742</v>
      </c>
      <c r="L723" s="591">
        <f>SUM(L720)</f>
        <v>771996</v>
      </c>
      <c r="M723" s="591">
        <f>SUM(M720:M722)</f>
        <v>740486</v>
      </c>
      <c r="N723" s="756">
        <f t="shared" si="45"/>
        <v>0.9591837263405509</v>
      </c>
      <c r="O723" s="16"/>
    </row>
    <row r="724" spans="1:15" ht="18">
      <c r="A724" s="211">
        <v>15</v>
      </c>
      <c r="B724" s="58" t="s">
        <v>254</v>
      </c>
      <c r="C724" s="159">
        <v>312</v>
      </c>
      <c r="D724" s="781" t="s">
        <v>546</v>
      </c>
      <c r="E724" s="227"/>
      <c r="F724" s="218"/>
      <c r="G724" s="221"/>
      <c r="H724" s="351">
        <v>23622</v>
      </c>
      <c r="I724" s="539"/>
      <c r="J724" s="481">
        <f t="shared" si="46"/>
        <v>23622</v>
      </c>
      <c r="K724" s="475"/>
      <c r="L724" s="487">
        <v>23858</v>
      </c>
      <c r="M724" s="487">
        <v>23858</v>
      </c>
      <c r="N724" s="756">
        <f t="shared" si="45"/>
        <v>1</v>
      </c>
      <c r="O724" s="16"/>
    </row>
    <row r="725" spans="1:15" ht="18">
      <c r="A725" s="211">
        <v>16</v>
      </c>
      <c r="B725" s="58" t="s">
        <v>254</v>
      </c>
      <c r="C725" s="159">
        <v>351</v>
      </c>
      <c r="D725" s="25" t="s">
        <v>18</v>
      </c>
      <c r="E725" s="227"/>
      <c r="F725" s="218"/>
      <c r="G725" s="221"/>
      <c r="H725" s="352">
        <v>6378</v>
      </c>
      <c r="I725" s="539"/>
      <c r="J725" s="481">
        <f t="shared" si="46"/>
        <v>6378</v>
      </c>
      <c r="K725" s="475"/>
      <c r="L725" s="487">
        <v>6142</v>
      </c>
      <c r="M725" s="487">
        <v>6142</v>
      </c>
      <c r="N725" s="756">
        <f t="shared" si="45"/>
        <v>1</v>
      </c>
      <c r="O725" s="16"/>
    </row>
    <row r="726" spans="1:15" ht="18">
      <c r="A726" s="211">
        <v>17</v>
      </c>
      <c r="B726" s="58" t="s">
        <v>254</v>
      </c>
      <c r="C726" s="159">
        <v>355</v>
      </c>
      <c r="D726" s="781" t="s">
        <v>665</v>
      </c>
      <c r="E726" s="227"/>
      <c r="F726" s="218"/>
      <c r="G726" s="221"/>
      <c r="H726" s="352">
        <v>1700</v>
      </c>
      <c r="I726" s="539"/>
      <c r="J726" s="481">
        <f t="shared" si="46"/>
        <v>1700</v>
      </c>
      <c r="K726" s="475">
        <f>L726-J726</f>
        <v>0</v>
      </c>
      <c r="L726" s="487">
        <v>1700</v>
      </c>
      <c r="M726" s="487"/>
      <c r="N726" s="756">
        <f t="shared" si="45"/>
        <v>0</v>
      </c>
      <c r="O726" s="16"/>
    </row>
    <row r="727" spans="1:15" ht="18">
      <c r="A727" s="211">
        <v>18</v>
      </c>
      <c r="B727" s="58" t="s">
        <v>254</v>
      </c>
      <c r="C727" s="27">
        <v>3</v>
      </c>
      <c r="D727" s="33" t="s">
        <v>20</v>
      </c>
      <c r="E727" s="341"/>
      <c r="F727" s="16"/>
      <c r="H727" s="353">
        <f>SUM(H724:H726)</f>
        <v>31700</v>
      </c>
      <c r="I727" s="549"/>
      <c r="J727" s="565">
        <f t="shared" si="46"/>
        <v>31700</v>
      </c>
      <c r="K727" s="353">
        <f>SUM(K724:K726)</f>
        <v>0</v>
      </c>
      <c r="L727" s="353">
        <f>SUM(L724:L726)</f>
        <v>31700</v>
      </c>
      <c r="M727" s="353">
        <f>SUM(M724:M726)</f>
        <v>30000</v>
      </c>
      <c r="N727" s="756">
        <f t="shared" si="45"/>
        <v>0.9463722397476341</v>
      </c>
      <c r="O727" s="16"/>
    </row>
    <row r="728" spans="1:15" ht="18">
      <c r="A728" s="211">
        <v>19</v>
      </c>
      <c r="B728" s="58" t="s">
        <v>254</v>
      </c>
      <c r="C728" s="27"/>
      <c r="D728" s="38" t="s">
        <v>532</v>
      </c>
      <c r="E728" s="52" t="e">
        <f>SUM(#REF!)</f>
        <v>#REF!</v>
      </c>
      <c r="F728" s="16"/>
      <c r="H728" s="417">
        <f>H719+H723+H727</f>
        <v>3790775.8200000003</v>
      </c>
      <c r="I728" s="417">
        <f>I719+I723+I727</f>
        <v>993690</v>
      </c>
      <c r="J728" s="565">
        <f t="shared" si="46"/>
        <v>4784465.82</v>
      </c>
      <c r="K728" s="417">
        <f>K719+K723+K727</f>
        <v>89484.17999999993</v>
      </c>
      <c r="L728" s="417">
        <f>L719+L723+L727</f>
        <v>4873950</v>
      </c>
      <c r="M728" s="417">
        <f>M719+M723+M727</f>
        <v>4719921</v>
      </c>
      <c r="N728" s="756">
        <f t="shared" si="45"/>
        <v>0.9683975010002154</v>
      </c>
      <c r="O728" s="16"/>
    </row>
    <row r="729" spans="1:15" ht="12.75">
      <c r="A729" s="880">
        <v>20</v>
      </c>
      <c r="B729" s="860" t="s">
        <v>483</v>
      </c>
      <c r="C729" s="861"/>
      <c r="D729" s="862"/>
      <c r="E729" s="867" t="e">
        <f>SUM(#REF!)</f>
        <v>#REF!</v>
      </c>
      <c r="F729" s="16"/>
      <c r="H729" s="869">
        <f>H728</f>
        <v>3790775.8200000003</v>
      </c>
      <c r="I729" s="869">
        <f>I728</f>
        <v>993690</v>
      </c>
      <c r="J729" s="873">
        <f t="shared" si="46"/>
        <v>4784465.82</v>
      </c>
      <c r="K729" s="869">
        <f>K728</f>
        <v>89484.17999999993</v>
      </c>
      <c r="L729" s="869">
        <f>L728</f>
        <v>4873950</v>
      </c>
      <c r="M729" s="869">
        <f>M728</f>
        <v>4719921</v>
      </c>
      <c r="N729" s="845">
        <v>0.9683975010002154</v>
      </c>
      <c r="O729" s="16"/>
    </row>
    <row r="730" spans="1:15" ht="12.75">
      <c r="A730" s="880"/>
      <c r="B730" s="863"/>
      <c r="C730" s="864"/>
      <c r="D730" s="865"/>
      <c r="E730" s="868"/>
      <c r="F730" s="16"/>
      <c r="H730" s="870"/>
      <c r="I730" s="870"/>
      <c r="J730" s="873"/>
      <c r="K730" s="870"/>
      <c r="L730" s="870"/>
      <c r="M730" s="870"/>
      <c r="N730" s="845"/>
      <c r="O730" s="16"/>
    </row>
    <row r="731" spans="1:15" ht="18">
      <c r="A731" s="212"/>
      <c r="B731" s="57"/>
      <c r="C731" s="16"/>
      <c r="D731" s="510"/>
      <c r="E731" s="43"/>
      <c r="F731" s="16"/>
      <c r="H731" s="314"/>
      <c r="I731" s="464"/>
      <c r="J731" s="468"/>
      <c r="K731" s="469"/>
      <c r="L731" s="469"/>
      <c r="M731" s="467"/>
      <c r="N731" s="670"/>
      <c r="O731" s="16"/>
    </row>
    <row r="732" spans="1:15" ht="18">
      <c r="A732" s="212"/>
      <c r="B732" s="57"/>
      <c r="C732" s="16"/>
      <c r="D732" s="17" t="s">
        <v>72</v>
      </c>
      <c r="E732" s="19"/>
      <c r="F732" s="16"/>
      <c r="H732" s="310"/>
      <c r="I732" s="464"/>
      <c r="J732" s="468"/>
      <c r="K732" s="469"/>
      <c r="L732" s="469"/>
      <c r="M732" s="467"/>
      <c r="N732" s="670"/>
      <c r="O732" s="16"/>
    </row>
    <row r="733" spans="1:15" ht="18">
      <c r="A733" s="212"/>
      <c r="B733" s="57"/>
      <c r="C733" s="16"/>
      <c r="D733" s="17" t="s">
        <v>73</v>
      </c>
      <c r="E733" s="19"/>
      <c r="F733" s="16"/>
      <c r="H733" s="310"/>
      <c r="I733" s="464"/>
      <c r="J733" s="468"/>
      <c r="K733" s="469"/>
      <c r="L733" s="469"/>
      <c r="M733" s="467"/>
      <c r="N733" s="670"/>
      <c r="O733" s="16"/>
    </row>
    <row r="734" spans="1:15" ht="18">
      <c r="A734" s="212"/>
      <c r="B734" s="57"/>
      <c r="C734" s="16"/>
      <c r="D734" s="17"/>
      <c r="E734" s="20"/>
      <c r="F734" s="16"/>
      <c r="G734" s="16"/>
      <c r="H734" s="312"/>
      <c r="I734" s="464"/>
      <c r="J734" s="468"/>
      <c r="K734" s="469"/>
      <c r="L734" s="469"/>
      <c r="M734" s="467"/>
      <c r="N734" s="670"/>
      <c r="O734" s="16"/>
    </row>
    <row r="735" spans="1:15" ht="18">
      <c r="A735" s="850" t="s">
        <v>466</v>
      </c>
      <c r="B735" s="788" t="s">
        <v>0</v>
      </c>
      <c r="C735" s="788"/>
      <c r="D735" s="11" t="s">
        <v>258</v>
      </c>
      <c r="E735" s="22" t="s">
        <v>2</v>
      </c>
      <c r="F735" s="16">
        <v>511112</v>
      </c>
      <c r="H735" s="471" t="s">
        <v>2</v>
      </c>
      <c r="I735" s="381" t="s">
        <v>3</v>
      </c>
      <c r="J735" s="474" t="s">
        <v>4</v>
      </c>
      <c r="K735" s="475" t="s">
        <v>5</v>
      </c>
      <c r="L735" s="475" t="s">
        <v>6</v>
      </c>
      <c r="M735" s="758" t="s">
        <v>7</v>
      </c>
      <c r="N735" s="475" t="s">
        <v>8</v>
      </c>
      <c r="O735" s="16"/>
    </row>
    <row r="736" spans="1:15" ht="36">
      <c r="A736" s="851"/>
      <c r="B736" s="788" t="s">
        <v>14</v>
      </c>
      <c r="C736" s="788"/>
      <c r="D736" s="11" t="s">
        <v>111</v>
      </c>
      <c r="E736" s="22" t="s">
        <v>542</v>
      </c>
      <c r="F736" s="16"/>
      <c r="H736" s="283" t="s">
        <v>1164</v>
      </c>
      <c r="I736" s="477" t="s">
        <v>713</v>
      </c>
      <c r="J736" s="478" t="s">
        <v>302</v>
      </c>
      <c r="K736" s="479" t="s">
        <v>1163</v>
      </c>
      <c r="L736" s="480" t="s">
        <v>302</v>
      </c>
      <c r="M736" s="759" t="s">
        <v>1165</v>
      </c>
      <c r="N736" s="755" t="s">
        <v>1467</v>
      </c>
      <c r="O736" s="16"/>
    </row>
    <row r="737" spans="1:15" ht="18">
      <c r="A737" s="211">
        <v>1</v>
      </c>
      <c r="B737" s="58" t="s">
        <v>254</v>
      </c>
      <c r="C737" s="21"/>
      <c r="D737" s="25"/>
      <c r="E737" s="9">
        <v>897866</v>
      </c>
      <c r="F737" s="16"/>
      <c r="H737" s="284"/>
      <c r="I737" s="539"/>
      <c r="J737" s="657"/>
      <c r="K737" s="469"/>
      <c r="L737" s="469"/>
      <c r="M737" s="467"/>
      <c r="N737" s="757"/>
      <c r="O737" s="16"/>
    </row>
    <row r="738" spans="1:15" ht="18">
      <c r="A738" s="211">
        <v>2</v>
      </c>
      <c r="B738" s="58" t="s">
        <v>254</v>
      </c>
      <c r="C738" s="27"/>
      <c r="D738" s="42"/>
      <c r="E738" s="52">
        <f>SUM(E737)</f>
        <v>897866</v>
      </c>
      <c r="F738" s="16"/>
      <c r="H738" s="333"/>
      <c r="I738" s="549"/>
      <c r="J738" s="658"/>
      <c r="K738" s="591"/>
      <c r="L738" s="591"/>
      <c r="M738" s="760"/>
      <c r="N738" s="757"/>
      <c r="O738" s="16"/>
    </row>
    <row r="739" spans="1:15" ht="18">
      <c r="A739" s="850">
        <v>3</v>
      </c>
      <c r="B739" s="380" t="s">
        <v>483</v>
      </c>
      <c r="C739" s="206"/>
      <c r="D739" s="207"/>
      <c r="E739" s="867">
        <f>SUM(E737:E737)</f>
        <v>897866</v>
      </c>
      <c r="F739" s="16"/>
      <c r="H739" s="869">
        <f>SUM(H737:H737)</f>
        <v>0</v>
      </c>
      <c r="I739" s="877"/>
      <c r="J739" s="879"/>
      <c r="K739" s="591"/>
      <c r="L739" s="591"/>
      <c r="M739" s="760"/>
      <c r="N739" s="757"/>
      <c r="O739" s="16"/>
    </row>
    <row r="740" spans="1:15" ht="18">
      <c r="A740" s="851"/>
      <c r="B740" s="208"/>
      <c r="C740" s="209"/>
      <c r="D740" s="210"/>
      <c r="E740" s="868"/>
      <c r="F740" s="16"/>
      <c r="H740" s="870"/>
      <c r="I740" s="878"/>
      <c r="J740" s="879"/>
      <c r="K740" s="591"/>
      <c r="L740" s="591"/>
      <c r="M740" s="760"/>
      <c r="N740" s="757"/>
      <c r="O740" s="16"/>
    </row>
    <row r="741" spans="1:15" ht="18">
      <c r="A741" s="212"/>
      <c r="B741" s="57"/>
      <c r="C741" s="16"/>
      <c r="E741" s="53"/>
      <c r="F741" s="16"/>
      <c r="H741" s="338"/>
      <c r="I741" s="464"/>
      <c r="J741" s="468"/>
      <c r="K741" s="469"/>
      <c r="L741" s="469"/>
      <c r="M741" s="467"/>
      <c r="N741" s="670"/>
      <c r="O741" s="16"/>
    </row>
    <row r="742" spans="1:15" ht="18">
      <c r="A742" s="212"/>
      <c r="B742" s="57"/>
      <c r="C742" s="16"/>
      <c r="D742" s="17" t="s">
        <v>82</v>
      </c>
      <c r="E742" s="19"/>
      <c r="F742" s="16"/>
      <c r="H742" s="310"/>
      <c r="I742" s="464"/>
      <c r="J742" s="468"/>
      <c r="K742" s="469"/>
      <c r="L742" s="469"/>
      <c r="M742" s="467"/>
      <c r="N742" s="670"/>
      <c r="O742" s="16"/>
    </row>
    <row r="743" spans="1:15" ht="18">
      <c r="A743" s="212"/>
      <c r="B743" s="57"/>
      <c r="C743" s="16"/>
      <c r="D743" s="17" t="s">
        <v>83</v>
      </c>
      <c r="E743" s="19"/>
      <c r="F743" s="16"/>
      <c r="H743" s="310"/>
      <c r="I743" s="464"/>
      <c r="J743" s="468"/>
      <c r="K743" s="469"/>
      <c r="L743" s="469"/>
      <c r="M743" s="467"/>
      <c r="N743" s="670"/>
      <c r="O743" s="16"/>
    </row>
    <row r="744" spans="1:15" ht="18">
      <c r="A744" s="212"/>
      <c r="B744" s="57"/>
      <c r="C744" s="16"/>
      <c r="D744" s="17"/>
      <c r="E744" s="20"/>
      <c r="F744" s="16"/>
      <c r="H744" s="312"/>
      <c r="I744" s="464"/>
      <c r="J744" s="468"/>
      <c r="K744" s="469"/>
      <c r="L744" s="469"/>
      <c r="M744" s="467"/>
      <c r="N744" s="670"/>
      <c r="O744" s="16"/>
    </row>
    <row r="745" spans="1:15" ht="18">
      <c r="A745" s="850" t="s">
        <v>466</v>
      </c>
      <c r="B745" s="788" t="s">
        <v>0</v>
      </c>
      <c r="C745" s="788"/>
      <c r="D745" s="11" t="s">
        <v>258</v>
      </c>
      <c r="E745" s="22" t="s">
        <v>2</v>
      </c>
      <c r="F745" s="16">
        <v>511112</v>
      </c>
      <c r="H745" s="471" t="s">
        <v>2</v>
      </c>
      <c r="I745" s="381" t="s">
        <v>3</v>
      </c>
      <c r="J745" s="474" t="s">
        <v>4</v>
      </c>
      <c r="K745" s="475" t="s">
        <v>5</v>
      </c>
      <c r="L745" s="475" t="s">
        <v>6</v>
      </c>
      <c r="M745" s="475" t="s">
        <v>7</v>
      </c>
      <c r="N745" s="475" t="s">
        <v>8</v>
      </c>
      <c r="O745" s="16"/>
    </row>
    <row r="746" spans="1:15" ht="36">
      <c r="A746" s="851"/>
      <c r="B746" s="788" t="s">
        <v>14</v>
      </c>
      <c r="C746" s="788"/>
      <c r="D746" s="11" t="s">
        <v>111</v>
      </c>
      <c r="E746" s="22" t="s">
        <v>542</v>
      </c>
      <c r="F746" s="16"/>
      <c r="H746" s="283" t="s">
        <v>1164</v>
      </c>
      <c r="I746" s="477" t="s">
        <v>713</v>
      </c>
      <c r="J746" s="478" t="s">
        <v>302</v>
      </c>
      <c r="K746" s="479" t="s">
        <v>1163</v>
      </c>
      <c r="L746" s="480" t="s">
        <v>302</v>
      </c>
      <c r="M746" s="480" t="s">
        <v>1165</v>
      </c>
      <c r="N746" s="755" t="s">
        <v>1467</v>
      </c>
      <c r="O746" s="16"/>
    </row>
    <row r="747" spans="1:15" ht="18">
      <c r="A747" s="157"/>
      <c r="B747" s="21" t="s">
        <v>254</v>
      </c>
      <c r="C747" s="21">
        <v>312</v>
      </c>
      <c r="D747" s="26" t="s">
        <v>1523</v>
      </c>
      <c r="E747" s="419"/>
      <c r="F747" s="16"/>
      <c r="H747" s="283"/>
      <c r="I747" s="477"/>
      <c r="J747" s="478"/>
      <c r="K747" s="598">
        <v>1350251</v>
      </c>
      <c r="L747" s="598">
        <v>1350251</v>
      </c>
      <c r="M747" s="598">
        <v>1350251</v>
      </c>
      <c r="N747" s="756">
        <f aca="true" t="shared" si="47" ref="N747:N754">M747/L747</f>
        <v>1</v>
      </c>
      <c r="O747" s="16"/>
    </row>
    <row r="748" spans="1:15" ht="18">
      <c r="A748" s="157">
        <v>1</v>
      </c>
      <c r="B748" s="58" t="s">
        <v>254</v>
      </c>
      <c r="C748" s="21">
        <v>337</v>
      </c>
      <c r="D748" s="26" t="s">
        <v>1518</v>
      </c>
      <c r="E748" s="418"/>
      <c r="F748" s="16"/>
      <c r="H748" s="347"/>
      <c r="I748" s="539">
        <v>0</v>
      </c>
      <c r="J748" s="654">
        <f>SUM(H748:I748)</f>
        <v>0</v>
      </c>
      <c r="K748" s="487">
        <v>12313</v>
      </c>
      <c r="L748" s="487">
        <v>12313</v>
      </c>
      <c r="M748" s="487">
        <v>12313</v>
      </c>
      <c r="N748" s="756">
        <f t="shared" si="47"/>
        <v>1</v>
      </c>
      <c r="O748" s="16"/>
    </row>
    <row r="749" spans="1:15" ht="18">
      <c r="A749" s="157">
        <v>2</v>
      </c>
      <c r="B749" s="58" t="s">
        <v>254</v>
      </c>
      <c r="C749" s="21">
        <v>352</v>
      </c>
      <c r="D749" s="26" t="s">
        <v>877</v>
      </c>
      <c r="E749" s="418"/>
      <c r="F749" s="16"/>
      <c r="H749" s="347"/>
      <c r="I749" s="539"/>
      <c r="J749" s="654">
        <f aca="true" t="shared" si="48" ref="J749:J756">SUM(H749:I749)</f>
        <v>0</v>
      </c>
      <c r="K749" s="487">
        <v>367894</v>
      </c>
      <c r="L749" s="487">
        <v>367894</v>
      </c>
      <c r="M749" s="487">
        <v>367892</v>
      </c>
      <c r="N749" s="756">
        <f t="shared" si="47"/>
        <v>0.9999945636514865</v>
      </c>
      <c r="O749" s="16"/>
    </row>
    <row r="750" spans="1:15" ht="18">
      <c r="A750" s="157">
        <v>4</v>
      </c>
      <c r="B750" s="58" t="s">
        <v>254</v>
      </c>
      <c r="C750" s="97">
        <v>3</v>
      </c>
      <c r="D750" s="583" t="s">
        <v>878</v>
      </c>
      <c r="E750" s="659"/>
      <c r="F750" s="93"/>
      <c r="G750" s="94"/>
      <c r="H750" s="412"/>
      <c r="I750" s="548"/>
      <c r="J750" s="655">
        <f t="shared" si="48"/>
        <v>0</v>
      </c>
      <c r="K750" s="591">
        <f>SUM(K747:K749)</f>
        <v>1730458</v>
      </c>
      <c r="L750" s="591">
        <f>SUM(L747:L749)</f>
        <v>1730458</v>
      </c>
      <c r="M750" s="591">
        <f>SUM(M747:M749)</f>
        <v>1730456</v>
      </c>
      <c r="N750" s="756">
        <f t="shared" si="47"/>
        <v>0.9999988442366124</v>
      </c>
      <c r="O750" s="16"/>
    </row>
    <row r="751" spans="1:15" ht="18">
      <c r="A751" s="157">
        <v>5</v>
      </c>
      <c r="B751" s="58" t="s">
        <v>254</v>
      </c>
      <c r="C751" s="21">
        <v>48</v>
      </c>
      <c r="D751" s="100" t="s">
        <v>556</v>
      </c>
      <c r="H751" s="284">
        <v>3246024</v>
      </c>
      <c r="I751" s="539"/>
      <c r="J751" s="654">
        <f t="shared" si="48"/>
        <v>3246024</v>
      </c>
      <c r="K751" s="475">
        <f>L751-J751</f>
        <v>100000</v>
      </c>
      <c r="L751" s="487">
        <v>3346024</v>
      </c>
      <c r="M751" s="487">
        <v>3345905</v>
      </c>
      <c r="N751" s="756">
        <f t="shared" si="47"/>
        <v>0.9999644354015392</v>
      </c>
      <c r="O751" s="16"/>
    </row>
    <row r="752" spans="1:15" ht="18">
      <c r="A752" s="157">
        <v>6</v>
      </c>
      <c r="B752" s="58" t="s">
        <v>254</v>
      </c>
      <c r="C752" s="27">
        <v>4</v>
      </c>
      <c r="D752" s="42" t="s">
        <v>526</v>
      </c>
      <c r="E752" s="52">
        <f>SUM(E751:E751)</f>
        <v>0</v>
      </c>
      <c r="F752" s="16"/>
      <c r="H752" s="333">
        <f>SUM(H751)</f>
        <v>3246024</v>
      </c>
      <c r="I752" s="548"/>
      <c r="J752" s="655">
        <f t="shared" si="48"/>
        <v>3246024</v>
      </c>
      <c r="K752" s="490">
        <f>SUM(K751)</f>
        <v>100000</v>
      </c>
      <c r="L752" s="490">
        <f>SUM(L751)</f>
        <v>3346024</v>
      </c>
      <c r="M752" s="490">
        <f>SUM(M751)</f>
        <v>3345905</v>
      </c>
      <c r="N752" s="756">
        <f t="shared" si="47"/>
        <v>0.9999644354015392</v>
      </c>
      <c r="O752" s="16"/>
    </row>
    <row r="753" spans="1:15" ht="18">
      <c r="A753" s="157">
        <v>7</v>
      </c>
      <c r="B753" s="58" t="s">
        <v>254</v>
      </c>
      <c r="C753" s="27">
        <v>512</v>
      </c>
      <c r="D753" s="42" t="s">
        <v>879</v>
      </c>
      <c r="E753" s="52"/>
      <c r="F753" s="16"/>
      <c r="H753" s="333"/>
      <c r="I753" s="548"/>
      <c r="J753" s="655">
        <f t="shared" si="48"/>
        <v>0</v>
      </c>
      <c r="K753" s="490"/>
      <c r="L753" s="490"/>
      <c r="M753" s="491"/>
      <c r="N753" s="756"/>
      <c r="O753" s="16"/>
    </row>
    <row r="754" spans="1:15" ht="18">
      <c r="A754" s="157">
        <v>8</v>
      </c>
      <c r="B754" s="58" t="s">
        <v>254</v>
      </c>
      <c r="C754" s="27">
        <v>86</v>
      </c>
      <c r="D754" s="42" t="s">
        <v>880</v>
      </c>
      <c r="E754" s="52"/>
      <c r="F754" s="16"/>
      <c r="H754" s="333"/>
      <c r="I754" s="548"/>
      <c r="J754" s="655">
        <f t="shared" si="48"/>
        <v>0</v>
      </c>
      <c r="K754" s="491">
        <v>500000</v>
      </c>
      <c r="L754" s="491">
        <v>500000</v>
      </c>
      <c r="M754" s="491">
        <v>500000</v>
      </c>
      <c r="N754" s="756">
        <f t="shared" si="47"/>
        <v>1</v>
      </c>
      <c r="O754" s="16"/>
    </row>
    <row r="755" spans="1:15" ht="18">
      <c r="A755" s="157">
        <v>9</v>
      </c>
      <c r="B755" s="58" t="s">
        <v>254</v>
      </c>
      <c r="C755" s="159">
        <v>892</v>
      </c>
      <c r="D755" s="589" t="s">
        <v>881</v>
      </c>
      <c r="E755" s="52"/>
      <c r="F755" s="16"/>
      <c r="H755" s="355"/>
      <c r="I755" s="539"/>
      <c r="J755" s="654">
        <f t="shared" si="48"/>
        <v>0</v>
      </c>
      <c r="K755" s="486"/>
      <c r="L755" s="486"/>
      <c r="M755" s="487"/>
      <c r="N755" s="757"/>
      <c r="O755" s="16"/>
    </row>
    <row r="756" spans="1:15" ht="12.75">
      <c r="A756" s="850">
        <v>10</v>
      </c>
      <c r="B756" s="860" t="s">
        <v>524</v>
      </c>
      <c r="C756" s="861"/>
      <c r="D756" s="862"/>
      <c r="E756" s="866">
        <f>SUM(E752)</f>
        <v>0</v>
      </c>
      <c r="F756" s="16"/>
      <c r="H756" s="846">
        <f>H752</f>
        <v>3246024</v>
      </c>
      <c r="I756" s="875"/>
      <c r="J756" s="873">
        <f t="shared" si="48"/>
        <v>3246024</v>
      </c>
      <c r="K756" s="856">
        <f>K750+K751+K754</f>
        <v>2330458</v>
      </c>
      <c r="L756" s="856">
        <f>L750+L751+L754</f>
        <v>5576482</v>
      </c>
      <c r="M756" s="856">
        <f>M750+M751+M754</f>
        <v>5576361</v>
      </c>
      <c r="N756" s="845">
        <v>1</v>
      </c>
      <c r="O756" s="16"/>
    </row>
    <row r="757" spans="1:15" ht="12.75">
      <c r="A757" s="851"/>
      <c r="B757" s="863"/>
      <c r="C757" s="864"/>
      <c r="D757" s="865"/>
      <c r="E757" s="866"/>
      <c r="F757" s="16"/>
      <c r="H757" s="846"/>
      <c r="I757" s="876"/>
      <c r="J757" s="873"/>
      <c r="K757" s="857"/>
      <c r="L757" s="857"/>
      <c r="M757" s="857"/>
      <c r="N757" s="845"/>
      <c r="O757" s="16"/>
    </row>
    <row r="758" spans="1:15" ht="18">
      <c r="A758" s="212"/>
      <c r="B758" s="57"/>
      <c r="C758" s="16"/>
      <c r="E758" s="53"/>
      <c r="F758" s="16"/>
      <c r="H758" s="338"/>
      <c r="I758" s="464"/>
      <c r="J758" s="465"/>
      <c r="K758" s="466"/>
      <c r="L758" s="466"/>
      <c r="M758" s="467"/>
      <c r="N758" s="670"/>
      <c r="O758" s="16"/>
    </row>
    <row r="759" spans="1:15" ht="18">
      <c r="A759" s="212"/>
      <c r="B759" s="57"/>
      <c r="C759" s="16"/>
      <c r="D759" s="17" t="s">
        <v>882</v>
      </c>
      <c r="E759" s="19"/>
      <c r="F759" s="16"/>
      <c r="H759" s="310"/>
      <c r="I759" s="464"/>
      <c r="J759" s="465"/>
      <c r="K759" s="466"/>
      <c r="L759" s="466"/>
      <c r="M759" s="467"/>
      <c r="N759" s="670"/>
      <c r="O759" s="16"/>
    </row>
    <row r="760" spans="1:15" ht="18">
      <c r="A760" s="212"/>
      <c r="B760" s="57"/>
      <c r="C760" s="16"/>
      <c r="D760" s="17" t="s">
        <v>1519</v>
      </c>
      <c r="E760" s="19"/>
      <c r="F760" s="16"/>
      <c r="H760" s="310"/>
      <c r="I760" s="464"/>
      <c r="J760" s="465"/>
      <c r="K760" s="466"/>
      <c r="L760" s="466"/>
      <c r="M760" s="467"/>
      <c r="N760" s="670"/>
      <c r="O760" s="16"/>
    </row>
    <row r="761" spans="1:15" ht="18">
      <c r="A761" s="212"/>
      <c r="B761" s="57"/>
      <c r="C761" s="16"/>
      <c r="D761" s="17"/>
      <c r="E761" s="20"/>
      <c r="F761" s="16"/>
      <c r="H761" s="312"/>
      <c r="I761" s="464"/>
      <c r="J761" s="465"/>
      <c r="K761" s="466"/>
      <c r="L761" s="466"/>
      <c r="M761" s="467"/>
      <c r="N761" s="670"/>
      <c r="O761" s="16"/>
    </row>
    <row r="762" spans="1:15" ht="18">
      <c r="A762" s="850" t="s">
        <v>466</v>
      </c>
      <c r="B762" s="788" t="s">
        <v>0</v>
      </c>
      <c r="C762" s="788"/>
      <c r="D762" s="11" t="s">
        <v>258</v>
      </c>
      <c r="E762" s="22" t="s">
        <v>2</v>
      </c>
      <c r="F762" s="16">
        <v>511112</v>
      </c>
      <c r="H762" s="471" t="s">
        <v>2</v>
      </c>
      <c r="I762" s="381" t="s">
        <v>3</v>
      </c>
      <c r="J762" s="474" t="s">
        <v>4</v>
      </c>
      <c r="K762" s="475" t="s">
        <v>5</v>
      </c>
      <c r="L762" s="475" t="s">
        <v>6</v>
      </c>
      <c r="M762" s="475" t="s">
        <v>7</v>
      </c>
      <c r="N762" s="475" t="s">
        <v>8</v>
      </c>
      <c r="O762" s="16"/>
    </row>
    <row r="763" spans="1:15" ht="36">
      <c r="A763" s="851"/>
      <c r="B763" s="788" t="s">
        <v>14</v>
      </c>
      <c r="C763" s="788"/>
      <c r="D763" s="11" t="s">
        <v>111</v>
      </c>
      <c r="E763" s="22" t="s">
        <v>542</v>
      </c>
      <c r="F763" s="16"/>
      <c r="H763" s="283" t="s">
        <v>1164</v>
      </c>
      <c r="I763" s="477" t="s">
        <v>713</v>
      </c>
      <c r="J763" s="478" t="s">
        <v>302</v>
      </c>
      <c r="K763" s="479" t="s">
        <v>1163</v>
      </c>
      <c r="L763" s="480" t="s">
        <v>302</v>
      </c>
      <c r="M763" s="480" t="s">
        <v>1165</v>
      </c>
      <c r="N763" s="755" t="s">
        <v>1467</v>
      </c>
      <c r="O763" s="16"/>
    </row>
    <row r="764" spans="1:15" ht="18">
      <c r="A764" s="411" t="s">
        <v>1209</v>
      </c>
      <c r="B764" s="97" t="s">
        <v>254</v>
      </c>
      <c r="C764" s="97">
        <v>123</v>
      </c>
      <c r="D764" s="583" t="s">
        <v>1265</v>
      </c>
      <c r="E764" s="660"/>
      <c r="F764" s="93"/>
      <c r="G764" s="94"/>
      <c r="H764" s="412">
        <v>180000</v>
      </c>
      <c r="I764" s="491">
        <v>405000</v>
      </c>
      <c r="J764" s="489">
        <f>SUM(H764:I764)</f>
        <v>585000</v>
      </c>
      <c r="K764" s="490">
        <f>L764-J764</f>
        <v>0</v>
      </c>
      <c r="L764" s="491">
        <v>585000</v>
      </c>
      <c r="M764" s="491">
        <v>420000</v>
      </c>
      <c r="N764" s="756">
        <f>M764/L764</f>
        <v>0.717948717948718</v>
      </c>
      <c r="O764" s="16"/>
    </row>
    <row r="765" spans="1:14" ht="18">
      <c r="A765" s="411" t="s">
        <v>1210</v>
      </c>
      <c r="B765" s="97" t="s">
        <v>254</v>
      </c>
      <c r="C765" s="97">
        <v>2</v>
      </c>
      <c r="D765" s="583" t="s">
        <v>1520</v>
      </c>
      <c r="E765" s="660"/>
      <c r="F765" s="93"/>
      <c r="G765" s="94"/>
      <c r="H765" s="412">
        <v>15000</v>
      </c>
      <c r="I765" s="491">
        <v>30000</v>
      </c>
      <c r="J765" s="489">
        <f>SUM(H765:I765)</f>
        <v>45000</v>
      </c>
      <c r="K765" s="490">
        <f aca="true" t="shared" si="49" ref="K765:K771">L765-J765</f>
        <v>0</v>
      </c>
      <c r="L765" s="491">
        <v>45000</v>
      </c>
      <c r="M765" s="491">
        <v>21000</v>
      </c>
      <c r="N765" s="756">
        <f>M765/L765</f>
        <v>0.4666666666666667</v>
      </c>
    </row>
    <row r="766" spans="1:14" ht="18">
      <c r="A766" s="411" t="s">
        <v>1212</v>
      </c>
      <c r="B766" s="21" t="s">
        <v>254</v>
      </c>
      <c r="C766" s="97">
        <v>312</v>
      </c>
      <c r="D766" s="583" t="s">
        <v>1266</v>
      </c>
      <c r="E766" s="660"/>
      <c r="F766" s="93"/>
      <c r="G766" s="94"/>
      <c r="H766" s="412">
        <v>218800</v>
      </c>
      <c r="I766" s="871">
        <v>1591000</v>
      </c>
      <c r="J766" s="873">
        <f>H766+H767+I766</f>
        <v>2722800</v>
      </c>
      <c r="K766" s="871">
        <f t="shared" si="49"/>
        <v>972042</v>
      </c>
      <c r="L766" s="855">
        <v>3694842</v>
      </c>
      <c r="M766" s="855">
        <v>3694842</v>
      </c>
      <c r="N766" s="845">
        <v>0.4666666666666667</v>
      </c>
    </row>
    <row r="767" spans="1:14" ht="18">
      <c r="A767" s="411" t="s">
        <v>1213</v>
      </c>
      <c r="B767" s="21" t="s">
        <v>254</v>
      </c>
      <c r="C767" s="97">
        <v>312</v>
      </c>
      <c r="D767" s="583" t="s">
        <v>1267</v>
      </c>
      <c r="E767" s="660"/>
      <c r="F767" s="93"/>
      <c r="G767" s="94"/>
      <c r="H767" s="412">
        <v>913000</v>
      </c>
      <c r="I767" s="872"/>
      <c r="J767" s="874"/>
      <c r="K767" s="872"/>
      <c r="L767" s="855"/>
      <c r="M767" s="855"/>
      <c r="N767" s="845"/>
    </row>
    <row r="768" spans="1:14" ht="18">
      <c r="A768" s="411" t="s">
        <v>1214</v>
      </c>
      <c r="B768" s="21" t="s">
        <v>254</v>
      </c>
      <c r="C768" s="21">
        <v>332</v>
      </c>
      <c r="D768" s="26" t="s">
        <v>309</v>
      </c>
      <c r="E768" s="419"/>
      <c r="F768" s="16"/>
      <c r="H768" s="347">
        <v>125000</v>
      </c>
      <c r="I768" s="482"/>
      <c r="J768" s="495">
        <f>SUM(H768:I768)</f>
        <v>125000</v>
      </c>
      <c r="K768" s="486">
        <f t="shared" si="49"/>
        <v>0</v>
      </c>
      <c r="L768" s="487">
        <v>125000</v>
      </c>
      <c r="M768" s="487"/>
      <c r="N768" s="756"/>
    </row>
    <row r="769" spans="1:14" ht="18">
      <c r="A769" s="411" t="s">
        <v>1216</v>
      </c>
      <c r="B769" s="21" t="s">
        <v>254</v>
      </c>
      <c r="C769" s="21">
        <v>336</v>
      </c>
      <c r="D769" s="26" t="s">
        <v>884</v>
      </c>
      <c r="E769" s="419"/>
      <c r="F769" s="16"/>
      <c r="H769" s="347">
        <v>600000</v>
      </c>
      <c r="I769" s="493">
        <v>3020000</v>
      </c>
      <c r="J769" s="661">
        <f>H769+H770+I769+I770</f>
        <v>3620000</v>
      </c>
      <c r="K769" s="486">
        <v>-1440973</v>
      </c>
      <c r="L769" s="487">
        <f>SUM(J769:K769)</f>
        <v>2179027</v>
      </c>
      <c r="M769" s="487">
        <v>2165922</v>
      </c>
      <c r="N769" s="756">
        <f>M769/L769</f>
        <v>0.9939858478118904</v>
      </c>
    </row>
    <row r="770" spans="1:14" ht="18">
      <c r="A770" s="411" t="s">
        <v>1218</v>
      </c>
      <c r="B770" s="21"/>
      <c r="C770" s="21">
        <v>337</v>
      </c>
      <c r="D770" s="26" t="s">
        <v>1521</v>
      </c>
      <c r="E770" s="419"/>
      <c r="F770" s="16"/>
      <c r="H770" s="347">
        <v>736000</v>
      </c>
      <c r="I770" s="493">
        <v>-736000</v>
      </c>
      <c r="J770" s="661">
        <f>SUM(H770:I770)</f>
        <v>0</v>
      </c>
      <c r="K770" s="486">
        <f t="shared" si="49"/>
        <v>0</v>
      </c>
      <c r="L770" s="487"/>
      <c r="M770" s="487"/>
      <c r="N770" s="756"/>
    </row>
    <row r="771" spans="1:14" ht="18">
      <c r="A771" s="411" t="s">
        <v>1220</v>
      </c>
      <c r="B771" s="21" t="s">
        <v>254</v>
      </c>
      <c r="C771" s="97">
        <v>33</v>
      </c>
      <c r="D771" s="583" t="s">
        <v>820</v>
      </c>
      <c r="E771" s="660"/>
      <c r="F771" s="93"/>
      <c r="G771" s="94"/>
      <c r="H771" s="412">
        <f>SUM(H766:H770)</f>
        <v>2592800</v>
      </c>
      <c r="I771" s="569">
        <f>SUM(I769:I770)-H766-H767</f>
        <v>1152200</v>
      </c>
      <c r="J771" s="489">
        <f aca="true" t="shared" si="50" ref="J771:J777">SUM(H771:I771)</f>
        <v>3745000</v>
      </c>
      <c r="K771" s="490">
        <f t="shared" si="49"/>
        <v>-1440973</v>
      </c>
      <c r="L771" s="491">
        <f>SUM(L768:L770)</f>
        <v>2304027</v>
      </c>
      <c r="M771" s="491">
        <f>SUM(M768:M770)</f>
        <v>2165922</v>
      </c>
      <c r="N771" s="756">
        <f aca="true" t="shared" si="51" ref="N771:N777">M771/L771</f>
        <v>0.9400592961801228</v>
      </c>
    </row>
    <row r="772" spans="1:14" ht="18">
      <c r="A772" s="411" t="s">
        <v>1222</v>
      </c>
      <c r="B772" s="58" t="s">
        <v>254</v>
      </c>
      <c r="C772" s="21">
        <v>351</v>
      </c>
      <c r="D772" s="26" t="s">
        <v>877</v>
      </c>
      <c r="E772" s="418"/>
      <c r="F772" s="16"/>
      <c r="H772" s="662">
        <v>622664</v>
      </c>
      <c r="I772" s="482">
        <v>430000</v>
      </c>
      <c r="J772" s="495">
        <f t="shared" si="50"/>
        <v>1052664</v>
      </c>
      <c r="K772" s="486"/>
      <c r="L772" s="487">
        <f>SUM(J772:K772)</f>
        <v>1052664</v>
      </c>
      <c r="M772" s="487">
        <v>739360</v>
      </c>
      <c r="N772" s="756">
        <f t="shared" si="51"/>
        <v>0.7023703669926966</v>
      </c>
    </row>
    <row r="773" spans="1:14" ht="18">
      <c r="A773" s="411" t="s">
        <v>1224</v>
      </c>
      <c r="B773" s="204" t="s">
        <v>254</v>
      </c>
      <c r="C773" s="97">
        <v>3</v>
      </c>
      <c r="D773" s="583" t="s">
        <v>878</v>
      </c>
      <c r="E773" s="418"/>
      <c r="F773" s="16"/>
      <c r="H773" s="412">
        <f>SUM(H771:H772)</f>
        <v>3215464</v>
      </c>
      <c r="I773" s="663">
        <f>I766+I771+I772</f>
        <v>3173200</v>
      </c>
      <c r="J773" s="489">
        <f>SUM(H773:I773)</f>
        <v>6388664</v>
      </c>
      <c r="K773" s="412">
        <f>K766+K771</f>
        <v>-468931</v>
      </c>
      <c r="L773" s="412">
        <f>SUM(J773:K773)</f>
        <v>5919733</v>
      </c>
      <c r="M773" s="491">
        <f>M766+M771+M772</f>
        <v>6600124</v>
      </c>
      <c r="N773" s="756">
        <f t="shared" si="51"/>
        <v>1.114936095935408</v>
      </c>
    </row>
    <row r="774" spans="1:14" ht="18">
      <c r="A774" s="411" t="s">
        <v>1226</v>
      </c>
      <c r="B774" s="215" t="s">
        <v>254</v>
      </c>
      <c r="C774" s="664">
        <v>512</v>
      </c>
      <c r="D774" s="665" t="s">
        <v>1522</v>
      </c>
      <c r="E774" s="418"/>
      <c r="F774" s="16"/>
      <c r="H774" s="410"/>
      <c r="I774" s="663"/>
      <c r="J774" s="489"/>
      <c r="K774" s="490">
        <v>2695247</v>
      </c>
      <c r="L774" s="491">
        <f>SUM(J774:K774)</f>
        <v>2695247</v>
      </c>
      <c r="M774" s="491">
        <v>90000</v>
      </c>
      <c r="N774" s="756">
        <f t="shared" si="51"/>
        <v>0.033392115824635</v>
      </c>
    </row>
    <row r="775" spans="1:14" ht="18">
      <c r="A775" s="411" t="s">
        <v>1227</v>
      </c>
      <c r="B775" s="89" t="s">
        <v>254</v>
      </c>
      <c r="C775" s="163">
        <v>64</v>
      </c>
      <c r="D775" s="160" t="s">
        <v>885</v>
      </c>
      <c r="E775" s="354"/>
      <c r="F775" s="218"/>
      <c r="G775" s="221"/>
      <c r="H775" s="355">
        <v>858680</v>
      </c>
      <c r="I775" s="666">
        <v>310881</v>
      </c>
      <c r="J775" s="495">
        <f t="shared" si="50"/>
        <v>1169561</v>
      </c>
      <c r="K775" s="486">
        <v>2366834</v>
      </c>
      <c r="L775" s="486">
        <f>SUM(J775:K775)</f>
        <v>3536395</v>
      </c>
      <c r="M775" s="487">
        <v>877170</v>
      </c>
      <c r="N775" s="756">
        <f t="shared" si="51"/>
        <v>0.24804073074416177</v>
      </c>
    </row>
    <row r="776" spans="1:14" ht="18">
      <c r="A776" s="411" t="s">
        <v>1228</v>
      </c>
      <c r="B776" s="89" t="s">
        <v>254</v>
      </c>
      <c r="C776" s="163">
        <v>67</v>
      </c>
      <c r="D776" s="160" t="s">
        <v>886</v>
      </c>
      <c r="E776" s="354"/>
      <c r="F776" s="218"/>
      <c r="G776" s="221"/>
      <c r="H776" s="355">
        <v>231844</v>
      </c>
      <c r="I776" s="666">
        <v>83938</v>
      </c>
      <c r="J776" s="495">
        <f t="shared" si="50"/>
        <v>315782</v>
      </c>
      <c r="K776" s="486">
        <v>619633</v>
      </c>
      <c r="L776" s="486">
        <f>SUM(J776:K776)</f>
        <v>935415</v>
      </c>
      <c r="M776" s="487">
        <v>236837</v>
      </c>
      <c r="N776" s="756">
        <f t="shared" si="51"/>
        <v>0.25318922617234063</v>
      </c>
    </row>
    <row r="777" spans="1:14" ht="18">
      <c r="A777" s="411" t="s">
        <v>1229</v>
      </c>
      <c r="B777" s="89" t="s">
        <v>254</v>
      </c>
      <c r="C777" s="90">
        <v>6</v>
      </c>
      <c r="D777" s="383" t="s">
        <v>274</v>
      </c>
      <c r="E777" s="52"/>
      <c r="F777" s="16"/>
      <c r="H777" s="333">
        <f>SUM(H775:H776)</f>
        <v>1090524</v>
      </c>
      <c r="I777" s="667">
        <f>SUM(I775:I776)</f>
        <v>394819</v>
      </c>
      <c r="J777" s="489">
        <f t="shared" si="50"/>
        <v>1485343</v>
      </c>
      <c r="K777" s="490">
        <f>SUM(K775:K776)</f>
        <v>2986467</v>
      </c>
      <c r="L777" s="336">
        <f>SUM(L775:L776)</f>
        <v>4471810</v>
      </c>
      <c r="M777" s="336">
        <f>SUM(M775:M776)</f>
        <v>1114007</v>
      </c>
      <c r="N777" s="756">
        <f t="shared" si="51"/>
        <v>0.2491176950720178</v>
      </c>
    </row>
    <row r="778" spans="1:14" ht="12.75">
      <c r="A778" s="850">
        <v>15</v>
      </c>
      <c r="B778" s="860" t="s">
        <v>1178</v>
      </c>
      <c r="C778" s="861"/>
      <c r="D778" s="862"/>
      <c r="E778" s="866" t="e">
        <f>SUM(#REF!)</f>
        <v>#REF!</v>
      </c>
      <c r="F778" s="16"/>
      <c r="H778" s="846">
        <f>H764+H765+H773+H777</f>
        <v>4500988</v>
      </c>
      <c r="I778" s="846">
        <f>I764+I765+I773+I777</f>
        <v>4003019</v>
      </c>
      <c r="J778" s="846">
        <f>J764+J765+J773+J777</f>
        <v>8504007</v>
      </c>
      <c r="K778" s="846">
        <v>5212783</v>
      </c>
      <c r="L778" s="846">
        <v>13716790</v>
      </c>
      <c r="M778" s="846">
        <f>M764+M765+M773+M777+M774</f>
        <v>8245131</v>
      </c>
      <c r="N778" s="845">
        <v>0.4666666666666667</v>
      </c>
    </row>
    <row r="779" spans="1:14" ht="12.75">
      <c r="A779" s="851"/>
      <c r="B779" s="863"/>
      <c r="C779" s="864"/>
      <c r="D779" s="865"/>
      <c r="E779" s="866"/>
      <c r="F779" s="16"/>
      <c r="H779" s="846"/>
      <c r="I779" s="846"/>
      <c r="J779" s="846"/>
      <c r="K779" s="846"/>
      <c r="L779" s="846"/>
      <c r="M779" s="846"/>
      <c r="N779" s="845"/>
    </row>
    <row r="780" spans="1:13" ht="18">
      <c r="A780" s="212"/>
      <c r="B780" s="57"/>
      <c r="C780" s="16"/>
      <c r="E780" s="53"/>
      <c r="F780" s="16"/>
      <c r="H780" s="338"/>
      <c r="I780" s="464"/>
      <c r="J780" s="465"/>
      <c r="K780" s="466"/>
      <c r="L780" s="466"/>
      <c r="M780" s="467"/>
    </row>
    <row r="781" spans="1:13" ht="18">
      <c r="A781" s="212"/>
      <c r="B781" s="57"/>
      <c r="C781" s="16"/>
      <c r="E781" s="53"/>
      <c r="F781" s="16"/>
      <c r="H781" s="338"/>
      <c r="I781" s="464"/>
      <c r="J781" s="465"/>
      <c r="K781" s="466"/>
      <c r="L781" s="466"/>
      <c r="M781" s="467"/>
    </row>
    <row r="782" spans="1:13" ht="18">
      <c r="A782" s="212"/>
      <c r="B782" s="57"/>
      <c r="C782" s="16"/>
      <c r="E782" s="53"/>
      <c r="F782" s="16"/>
      <c r="H782" s="338"/>
      <c r="I782" s="464"/>
      <c r="J782" s="465"/>
      <c r="K782" s="466"/>
      <c r="L782" s="466"/>
      <c r="M782" s="467"/>
    </row>
    <row r="783" spans="1:13" ht="18">
      <c r="A783" s="212"/>
      <c r="B783" s="57"/>
      <c r="C783" s="16"/>
      <c r="E783" s="53"/>
      <c r="F783" s="16"/>
      <c r="H783" s="338"/>
      <c r="I783" s="464"/>
      <c r="J783" s="465"/>
      <c r="K783" s="466"/>
      <c r="L783" s="466"/>
      <c r="M783" s="467"/>
    </row>
    <row r="784" spans="1:13" ht="18">
      <c r="A784" s="212"/>
      <c r="B784" s="57"/>
      <c r="C784" s="16"/>
      <c r="E784" s="53"/>
      <c r="F784" s="16"/>
      <c r="H784" s="338"/>
      <c r="I784" s="464"/>
      <c r="J784" s="465"/>
      <c r="K784" s="466"/>
      <c r="L784" s="466"/>
      <c r="M784" s="467"/>
    </row>
    <row r="785" spans="1:13" ht="18">
      <c r="A785" s="212"/>
      <c r="B785" s="57"/>
      <c r="C785" s="16"/>
      <c r="E785" s="53"/>
      <c r="F785" s="16"/>
      <c r="H785" s="338"/>
      <c r="I785" s="464"/>
      <c r="J785" s="465"/>
      <c r="K785" s="466"/>
      <c r="L785" s="466"/>
      <c r="M785" s="467"/>
    </row>
    <row r="786" spans="1:13" ht="18">
      <c r="A786" s="212"/>
      <c r="B786" s="57"/>
      <c r="C786" s="16"/>
      <c r="E786" s="53"/>
      <c r="F786" s="16"/>
      <c r="H786" s="338"/>
      <c r="I786" s="464"/>
      <c r="J786" s="465"/>
      <c r="K786" s="466"/>
      <c r="L786" s="466"/>
      <c r="M786" s="467"/>
    </row>
    <row r="787" spans="1:13" ht="18">
      <c r="A787" s="212"/>
      <c r="B787" s="57"/>
      <c r="C787" s="16"/>
      <c r="E787" s="53"/>
      <c r="F787" s="16"/>
      <c r="H787" s="338"/>
      <c r="I787" s="464"/>
      <c r="J787" s="465"/>
      <c r="K787" s="466"/>
      <c r="L787" s="466"/>
      <c r="M787" s="467"/>
    </row>
    <row r="788" spans="1:13" ht="18">
      <c r="A788" s="212"/>
      <c r="B788" s="57"/>
      <c r="C788" s="16"/>
      <c r="E788" s="53"/>
      <c r="F788" s="16"/>
      <c r="H788" s="338">
        <f>H756+H739+H729+H702+H691+H679+H668+H631+H620+H577+H565+H554+H525+H471+H449+H397+H387+H376+H339+H304+H244+H219+H199+H170+H158+H123+H91+H64+H146+H778+H272</f>
        <v>230342412.505</v>
      </c>
      <c r="I788" s="338">
        <f>I756+I739+I729+I702+I691+I679+I668+I631+I620+I577+I565+I554+I525+I471+I449+I397+I387+I376+I339+I304+I244+I219+I199+I170+I158+I123+I91+I64+I147+I778+I272+I659+I135</f>
        <v>51135961</v>
      </c>
      <c r="J788" s="338">
        <f>J756+J739+J729+J702+J691+J679+J668+J631+J620+J577+J565+J554+J525+J471+J449+J397+J387+J376+J339+J304+J244+J219+J199+J170+J158+J123+J91+J64+J147+J778+J272+J659+J135</f>
        <v>281478373.505</v>
      </c>
      <c r="K788" s="338">
        <f>K756+K739+K729+K702+K691+K679+K668+K631+K620+K577+K565+K554+K525+K471+K449+K397+K387+K376+K339+K304+K244+K219+K199+K170+K158+K123+K91+K64+K147+K778+K272+K659+K135+K289</f>
        <v>59567947.025</v>
      </c>
      <c r="L788" s="338">
        <f>L756+L739+L729+L702+L691+L679+L668+L631+L620+L577+L565+L554+L525+L471+L449+L397+L387+L376+L339+L304+L244+L219+L199+L170+L158+L123+L91+L64+L147+L778+L272+L659+L135+L289</f>
        <v>341046320.53</v>
      </c>
      <c r="M788" s="338">
        <f>M756+M739+M729+M702+M691+M679+M668+M631+M620+M577+M565+M554+M525+M471+M449+M397+M387+M376+M339+M304+M244+M219+M199+M170+M158+M123+M91+M64+M147+M778+M272+M659+M135+M289</f>
        <v>244133915</v>
      </c>
    </row>
    <row r="789" spans="1:13" ht="18">
      <c r="A789" s="212"/>
      <c r="B789" s="57"/>
      <c r="C789" s="16"/>
      <c r="E789" s="53"/>
      <c r="F789" s="16"/>
      <c r="H789" s="356"/>
      <c r="I789" s="464"/>
      <c r="J789" s="465"/>
      <c r="K789" s="338">
        <f>K757+K740+K730+K703+K692+K680+K669+K632+K621+K578+K566+K555+K526+K472+K450+K398+K388+K377+K340+K305+K245+K220+K200+K171+K159+K124+K92+K65+K148+K779+K273+K660+K136</f>
        <v>0</v>
      </c>
      <c r="L789" s="338">
        <f>L757+L740+L730+L703+L692+L680+L669+L632+L621+L578+L566+L555+L526+L472+L450+L398+L388+L377+L340+L305+L245+L220+L200+L171+L159+L124+L92+L65+L148+L779+L273+L660+L136</f>
        <v>0</v>
      </c>
      <c r="M789" s="338">
        <f>M757+M740+M730+M703+M692+M680+M669+M632+M621+M578+M566+M555+M526+M472+M450+M398+M388+M377+M340+M305+M245+M220+M200+M171+M159+M124+M92+M65+M148+M779+M273+M660+M136</f>
        <v>0</v>
      </c>
    </row>
    <row r="793" spans="1:12" ht="18">
      <c r="A793" s="212"/>
      <c r="B793" s="57"/>
      <c r="C793" s="16"/>
      <c r="D793" s="17" t="s">
        <v>1268</v>
      </c>
      <c r="E793" s="19"/>
      <c r="F793" s="16"/>
      <c r="H793" s="310"/>
      <c r="I793" s="464"/>
      <c r="J793" s="468"/>
      <c r="K793" s="469"/>
      <c r="L793" s="466"/>
    </row>
    <row r="794" spans="1:12" ht="18">
      <c r="A794" s="212"/>
      <c r="B794" s="57"/>
      <c r="C794" s="16"/>
      <c r="D794" s="17" t="s">
        <v>110</v>
      </c>
      <c r="E794" s="19"/>
      <c r="F794" s="16"/>
      <c r="H794" s="310"/>
      <c r="I794" s="464"/>
      <c r="J794" s="465"/>
      <c r="K794" s="466"/>
      <c r="L794" s="466"/>
    </row>
    <row r="795" spans="1:12" ht="18">
      <c r="A795" s="212"/>
      <c r="B795" s="57"/>
      <c r="C795" s="16"/>
      <c r="D795" s="17"/>
      <c r="E795" s="20"/>
      <c r="F795" s="16"/>
      <c r="H795" s="312"/>
      <c r="I795" s="464"/>
      <c r="J795" s="465"/>
      <c r="K795" s="466"/>
      <c r="L795" s="668"/>
    </row>
    <row r="796" spans="1:12" ht="18">
      <c r="A796" s="850" t="s">
        <v>466</v>
      </c>
      <c r="B796" s="852" t="s">
        <v>0</v>
      </c>
      <c r="C796" s="853"/>
      <c r="D796" s="11" t="s">
        <v>258</v>
      </c>
      <c r="E796" s="22" t="s">
        <v>2</v>
      </c>
      <c r="F796" s="16">
        <v>511112</v>
      </c>
      <c r="H796" s="471" t="s">
        <v>2</v>
      </c>
      <c r="I796" s="381" t="s">
        <v>3</v>
      </c>
      <c r="J796" s="474" t="s">
        <v>4</v>
      </c>
      <c r="K796" s="486"/>
      <c r="L796" s="486"/>
    </row>
    <row r="797" spans="1:12" ht="36">
      <c r="A797" s="851"/>
      <c r="B797" s="852" t="s">
        <v>14</v>
      </c>
      <c r="C797" s="853"/>
      <c r="D797" s="11" t="s">
        <v>111</v>
      </c>
      <c r="E797" s="22" t="s">
        <v>542</v>
      </c>
      <c r="F797" s="16"/>
      <c r="H797" s="283" t="s">
        <v>1164</v>
      </c>
      <c r="I797" s="477" t="s">
        <v>713</v>
      </c>
      <c r="J797" s="478" t="s">
        <v>302</v>
      </c>
      <c r="K797" s="479" t="s">
        <v>1163</v>
      </c>
      <c r="L797" s="486"/>
    </row>
    <row r="798" spans="1:12" ht="18">
      <c r="A798" s="211" t="s">
        <v>1209</v>
      </c>
      <c r="B798" s="58" t="s">
        <v>254</v>
      </c>
      <c r="C798" s="21">
        <v>513</v>
      </c>
      <c r="D798" s="25" t="s">
        <v>689</v>
      </c>
      <c r="E798" s="9">
        <v>69490587</v>
      </c>
      <c r="F798" s="16"/>
      <c r="H798" s="284">
        <v>12464408.495000005</v>
      </c>
      <c r="I798" s="284">
        <v>279009437</v>
      </c>
      <c r="J798" s="495">
        <v>291473845.495</v>
      </c>
      <c r="K798" s="284">
        <v>-55892707.025</v>
      </c>
      <c r="L798" s="486">
        <f>SUM(J798:K798)</f>
        <v>235581138.47</v>
      </c>
    </row>
    <row r="799" spans="1:12" ht="18">
      <c r="A799" s="211" t="s">
        <v>1210</v>
      </c>
      <c r="B799" s="58" t="s">
        <v>254</v>
      </c>
      <c r="C799" s="21">
        <v>513</v>
      </c>
      <c r="D799" s="25" t="s">
        <v>1269</v>
      </c>
      <c r="E799" s="669"/>
      <c r="F799" s="16"/>
      <c r="H799" s="339"/>
      <c r="I799" s="539">
        <v>231255103</v>
      </c>
      <c r="J799" s="495">
        <v>231255103</v>
      </c>
      <c r="K799" s="486"/>
      <c r="L799" s="486">
        <f>SUM(J799:K799)</f>
        <v>231255103</v>
      </c>
    </row>
    <row r="800" spans="1:12" ht="18">
      <c r="A800" s="211" t="s">
        <v>1212</v>
      </c>
      <c r="B800" s="58"/>
      <c r="C800" s="21"/>
      <c r="D800" s="25" t="s">
        <v>1270</v>
      </c>
      <c r="E800" s="669"/>
      <c r="F800" s="16"/>
      <c r="H800" s="339"/>
      <c r="I800" s="539">
        <v>98890295</v>
      </c>
      <c r="J800" s="495">
        <v>98890295</v>
      </c>
      <c r="K800" s="486">
        <v>3675240</v>
      </c>
      <c r="L800" s="486">
        <f>SUM(J800:K800)</f>
        <v>102565535</v>
      </c>
    </row>
    <row r="801" spans="1:12" ht="18">
      <c r="A801" s="211" t="s">
        <v>1213</v>
      </c>
      <c r="B801" s="58"/>
      <c r="C801" s="21"/>
      <c r="D801" s="25" t="s">
        <v>1271</v>
      </c>
      <c r="E801" s="669"/>
      <c r="F801" s="16"/>
      <c r="H801" s="339"/>
      <c r="I801" s="539">
        <v>-51135961</v>
      </c>
      <c r="J801" s="495">
        <v>-51135961</v>
      </c>
      <c r="K801" s="539">
        <v>-59567947.025</v>
      </c>
      <c r="L801" s="486">
        <f>SUM(J801:K801)</f>
        <v>-110703908.025</v>
      </c>
    </row>
    <row r="802" spans="1:12" ht="18">
      <c r="A802" s="211" t="s">
        <v>1214</v>
      </c>
      <c r="B802" s="58" t="s">
        <v>254</v>
      </c>
      <c r="C802" s="27"/>
      <c r="D802" s="42"/>
      <c r="E802" s="52">
        <f>SUM(E798:E798)</f>
        <v>69490587</v>
      </c>
      <c r="F802" s="16"/>
      <c r="H802" s="333">
        <f>SUM(H798:H798)</f>
        <v>12464408.495000005</v>
      </c>
      <c r="I802" s="549">
        <f>SUM(I799:I801)</f>
        <v>279009437</v>
      </c>
      <c r="J802" s="549">
        <f>SUM(H802:I802)</f>
        <v>291473845.495</v>
      </c>
      <c r="K802" s="549">
        <f>SUM(K799:K801)</f>
        <v>-55892707.025</v>
      </c>
      <c r="L802" s="549">
        <f>SUM(J802:K802)</f>
        <v>235581138.47</v>
      </c>
    </row>
    <row r="803" spans="1:12" ht="12.75">
      <c r="A803" s="850">
        <v>6</v>
      </c>
      <c r="B803" s="860" t="s">
        <v>21</v>
      </c>
      <c r="C803" s="861"/>
      <c r="D803" s="862"/>
      <c r="E803" s="867">
        <f>SUM(E802)</f>
        <v>69490587</v>
      </c>
      <c r="F803" s="16"/>
      <c r="H803" s="869">
        <f>SUM(H802)</f>
        <v>12464408.495000005</v>
      </c>
      <c r="I803" s="843">
        <f>I802</f>
        <v>279009437</v>
      </c>
      <c r="J803" s="843">
        <f>J802</f>
        <v>291473845.495</v>
      </c>
      <c r="K803" s="843">
        <f>K802</f>
        <v>-55892707.025</v>
      </c>
      <c r="L803" s="843">
        <f>L802</f>
        <v>235581138.47</v>
      </c>
    </row>
    <row r="804" spans="1:12" ht="12.75">
      <c r="A804" s="851"/>
      <c r="B804" s="863"/>
      <c r="C804" s="864"/>
      <c r="D804" s="865"/>
      <c r="E804" s="868"/>
      <c r="F804" s="16"/>
      <c r="H804" s="870"/>
      <c r="I804" s="844"/>
      <c r="J804" s="844"/>
      <c r="K804" s="844"/>
      <c r="L804" s="844"/>
    </row>
    <row r="805" spans="1:12" ht="18">
      <c r="A805" s="212"/>
      <c r="B805" s="57"/>
      <c r="C805" s="16"/>
      <c r="E805" s="53"/>
      <c r="F805" s="16"/>
      <c r="H805" s="338"/>
      <c r="I805" s="464"/>
      <c r="J805" s="465"/>
      <c r="K805" s="466"/>
      <c r="L805" s="466"/>
    </row>
    <row r="806" spans="1:12" ht="18">
      <c r="A806" s="212"/>
      <c r="B806" s="420"/>
      <c r="C806" s="421"/>
      <c r="D806" s="55" t="s">
        <v>887</v>
      </c>
      <c r="E806" s="422" t="e">
        <f>SUM(E221+E246+#REF!+E622+E341+E66+E306+#REF!+E378+E451+E160+E389+E399+E670+E704+E731+E741+#REF!+E681+E693+E758+E633+E579+E556+E172+E201+E473+E527+E93+E803)</f>
        <v>#REF!</v>
      </c>
      <c r="F806" s="422" t="e">
        <f>SUM(F221+F246+#REF!+F622+F341+F66+F306+#REF!+F378+F451+F160+F389+F399+F670+F704+F731+F741+#REF!+F681+F693+F758+F633+F579+F556+F172+F201+F473+F527+F93+F803)</f>
        <v>#REF!</v>
      </c>
      <c r="G806" s="422" t="e">
        <f>SUM(G221+G246+#REF!+G622+G341+G66+G306+#REF!+G378+G451+G160+G389+G399+G670+G704+G731+G741+#REF!+G681+G693+G758+G633+G579+G556+G172+G201+G473+G527+G93+G803)</f>
        <v>#REF!</v>
      </c>
      <c r="H806" s="338">
        <v>242806821</v>
      </c>
      <c r="I806" s="464">
        <v>330145398</v>
      </c>
      <c r="J806" s="464">
        <f>SUM(H806:I806)</f>
        <v>572952219</v>
      </c>
      <c r="K806" s="466">
        <v>3675240</v>
      </c>
      <c r="L806" s="466">
        <f>SUM(J806:K806)</f>
        <v>576627459</v>
      </c>
    </row>
    <row r="807" spans="1:12" ht="18">
      <c r="A807" s="423"/>
      <c r="B807" s="57"/>
      <c r="C807" s="16"/>
      <c r="E807" s="53"/>
      <c r="F807" s="16"/>
      <c r="H807" s="338"/>
      <c r="I807" s="464"/>
      <c r="J807" s="465"/>
      <c r="K807" s="466"/>
      <c r="L807" s="466"/>
    </row>
  </sheetData>
  <sheetProtection/>
  <mergeCells count="450">
    <mergeCell ref="K554:K555"/>
    <mergeCell ref="A668:A669"/>
    <mergeCell ref="M387:M388"/>
    <mergeCell ref="M449:M450"/>
    <mergeCell ref="B691:D692"/>
    <mergeCell ref="B697:C697"/>
    <mergeCell ref="E691:E692"/>
    <mergeCell ref="H691:H692"/>
    <mergeCell ref="I691:I692"/>
    <mergeCell ref="K449:K450"/>
    <mergeCell ref="L449:L450"/>
    <mergeCell ref="A620:A621"/>
    <mergeCell ref="A638:A639"/>
    <mergeCell ref="B638:C638"/>
    <mergeCell ref="B639:C639"/>
    <mergeCell ref="A664:A665"/>
    <mergeCell ref="B664:C664"/>
    <mergeCell ref="B665:C665"/>
    <mergeCell ref="A584:A585"/>
    <mergeCell ref="B584:C584"/>
    <mergeCell ref="B585:C585"/>
    <mergeCell ref="B574:C574"/>
    <mergeCell ref="B278:C278"/>
    <mergeCell ref="A376:A377"/>
    <mergeCell ref="B376:D377"/>
    <mergeCell ref="A277:A278"/>
    <mergeCell ref="B277:C277"/>
    <mergeCell ref="A304:A305"/>
    <mergeCell ref="A387:A388"/>
    <mergeCell ref="B387:D388"/>
    <mergeCell ref="J199:J200"/>
    <mergeCell ref="K199:K200"/>
    <mergeCell ref="I244:I245"/>
    <mergeCell ref="J244:J245"/>
    <mergeCell ref="K219:K220"/>
    <mergeCell ref="B272:D272"/>
    <mergeCell ref="E244:E245"/>
    <mergeCell ref="H244:H245"/>
    <mergeCell ref="L199:L200"/>
    <mergeCell ref="A254:A255"/>
    <mergeCell ref="B254:C254"/>
    <mergeCell ref="B255:C255"/>
    <mergeCell ref="N702:N703"/>
    <mergeCell ref="N729:N730"/>
    <mergeCell ref="N525:N526"/>
    <mergeCell ref="N554:N555"/>
    <mergeCell ref="N565:N566"/>
    <mergeCell ref="N620:N621"/>
    <mergeCell ref="A91:A92"/>
    <mergeCell ref="N756:N757"/>
    <mergeCell ref="N766:N767"/>
    <mergeCell ref="N778:N779"/>
    <mergeCell ref="J123:J124"/>
    <mergeCell ref="L123:L124"/>
    <mergeCell ref="A176:A177"/>
    <mergeCell ref="B176:C176"/>
    <mergeCell ref="N471:N472"/>
    <mergeCell ref="N497:N499"/>
    <mergeCell ref="N358:N362"/>
    <mergeCell ref="N376:N377"/>
    <mergeCell ref="N387:N388"/>
    <mergeCell ref="N405:N411"/>
    <mergeCell ref="N426:N428"/>
    <mergeCell ref="N449:N450"/>
    <mergeCell ref="L15:L17"/>
    <mergeCell ref="M15:M17"/>
    <mergeCell ref="A6:A7"/>
    <mergeCell ref="B6:C6"/>
    <mergeCell ref="B7:C7"/>
    <mergeCell ref="I8:I12"/>
    <mergeCell ref="M23:M25"/>
    <mergeCell ref="I35:I37"/>
    <mergeCell ref="J35:J38"/>
    <mergeCell ref="J8:J12"/>
    <mergeCell ref="K8:K12"/>
    <mergeCell ref="L8:L12"/>
    <mergeCell ref="M8:M12"/>
    <mergeCell ref="I15:I17"/>
    <mergeCell ref="J15:J17"/>
    <mergeCell ref="K15:K17"/>
    <mergeCell ref="I23:I25"/>
    <mergeCell ref="J23:J25"/>
    <mergeCell ref="K23:K25"/>
    <mergeCell ref="L23:L25"/>
    <mergeCell ref="K64:K65"/>
    <mergeCell ref="L64:L65"/>
    <mergeCell ref="M64:M65"/>
    <mergeCell ref="A71:A72"/>
    <mergeCell ref="B71:C71"/>
    <mergeCell ref="B72:C72"/>
    <mergeCell ref="A64:A65"/>
    <mergeCell ref="B64:D65"/>
    <mergeCell ref="E64:E65"/>
    <mergeCell ref="H64:H65"/>
    <mergeCell ref="I64:I65"/>
    <mergeCell ref="J64:J65"/>
    <mergeCell ref="O73:O74"/>
    <mergeCell ref="K78:K79"/>
    <mergeCell ref="L78:L79"/>
    <mergeCell ref="M78:M79"/>
    <mergeCell ref="B91:D92"/>
    <mergeCell ref="E91:E92"/>
    <mergeCell ref="H91:H92"/>
    <mergeCell ref="I91:I92"/>
    <mergeCell ref="J91:J92"/>
    <mergeCell ref="K91:K92"/>
    <mergeCell ref="L91:L92"/>
    <mergeCell ref="M91:M92"/>
    <mergeCell ref="A97:A98"/>
    <mergeCell ref="B97:C97"/>
    <mergeCell ref="B98:C98"/>
    <mergeCell ref="A123:A124"/>
    <mergeCell ref="B123:D124"/>
    <mergeCell ref="E123:E124"/>
    <mergeCell ref="H123:H124"/>
    <mergeCell ref="I123:I124"/>
    <mergeCell ref="M123:M124"/>
    <mergeCell ref="A130:A131"/>
    <mergeCell ref="B130:C130"/>
    <mergeCell ref="B131:C131"/>
    <mergeCell ref="B135:D135"/>
    <mergeCell ref="A141:A142"/>
    <mergeCell ref="B141:C141"/>
    <mergeCell ref="B142:C142"/>
    <mergeCell ref="I158:I159"/>
    <mergeCell ref="J158:J159"/>
    <mergeCell ref="K158:K159"/>
    <mergeCell ref="L158:L159"/>
    <mergeCell ref="B147:D147"/>
    <mergeCell ref="A152:A153"/>
    <mergeCell ref="B152:C152"/>
    <mergeCell ref="B153:C153"/>
    <mergeCell ref="A158:A159"/>
    <mergeCell ref="B158:D159"/>
    <mergeCell ref="M158:M159"/>
    <mergeCell ref="A164:A165"/>
    <mergeCell ref="B164:C164"/>
    <mergeCell ref="B165:C165"/>
    <mergeCell ref="A170:A171"/>
    <mergeCell ref="B170:D171"/>
    <mergeCell ref="E170:E171"/>
    <mergeCell ref="H170:H171"/>
    <mergeCell ref="E158:E159"/>
    <mergeCell ref="H158:H159"/>
    <mergeCell ref="B177:C177"/>
    <mergeCell ref="A199:A200"/>
    <mergeCell ref="B199:D200"/>
    <mergeCell ref="E199:E200"/>
    <mergeCell ref="H199:H200"/>
    <mergeCell ref="I199:I200"/>
    <mergeCell ref="M199:M200"/>
    <mergeCell ref="A205:A206"/>
    <mergeCell ref="B205:C205"/>
    <mergeCell ref="B206:C206"/>
    <mergeCell ref="A219:A220"/>
    <mergeCell ref="B219:D220"/>
    <mergeCell ref="E219:E220"/>
    <mergeCell ref="H219:H220"/>
    <mergeCell ref="I219:I220"/>
    <mergeCell ref="J219:J220"/>
    <mergeCell ref="L219:L220"/>
    <mergeCell ref="M219:M220"/>
    <mergeCell ref="A225:A226"/>
    <mergeCell ref="B225:C225"/>
    <mergeCell ref="B226:C226"/>
    <mergeCell ref="K244:K245"/>
    <mergeCell ref="L244:L245"/>
    <mergeCell ref="M244:M245"/>
    <mergeCell ref="A244:A245"/>
    <mergeCell ref="B244:D245"/>
    <mergeCell ref="B289:D289"/>
    <mergeCell ref="A295:A296"/>
    <mergeCell ref="B295:C295"/>
    <mergeCell ref="B296:C296"/>
    <mergeCell ref="E304:E305"/>
    <mergeCell ref="M330:M331"/>
    <mergeCell ref="K304:K305"/>
    <mergeCell ref="L304:L305"/>
    <mergeCell ref="M304:M305"/>
    <mergeCell ref="A312:A313"/>
    <mergeCell ref="B312:C312"/>
    <mergeCell ref="B313:C313"/>
    <mergeCell ref="H304:H305"/>
    <mergeCell ref="I304:I305"/>
    <mergeCell ref="J304:J305"/>
    <mergeCell ref="I339:I340"/>
    <mergeCell ref="J339:J340"/>
    <mergeCell ref="B304:D305"/>
    <mergeCell ref="K321:K323"/>
    <mergeCell ref="L321:L323"/>
    <mergeCell ref="I325:I327"/>
    <mergeCell ref="K325:K327"/>
    <mergeCell ref="L325:L327"/>
    <mergeCell ref="K339:K340"/>
    <mergeCell ref="L339:L340"/>
    <mergeCell ref="M339:M340"/>
    <mergeCell ref="A346:A347"/>
    <mergeCell ref="B346:C346"/>
    <mergeCell ref="B347:C347"/>
    <mergeCell ref="A339:A340"/>
    <mergeCell ref="B339:D340"/>
    <mergeCell ref="E339:E340"/>
    <mergeCell ref="H339:H340"/>
    <mergeCell ref="L352:L354"/>
    <mergeCell ref="M352:M354"/>
    <mergeCell ref="L355:L356"/>
    <mergeCell ref="M355:M356"/>
    <mergeCell ref="L358:L362"/>
    <mergeCell ref="M358:M362"/>
    <mergeCell ref="I376:I377"/>
    <mergeCell ref="J376:J377"/>
    <mergeCell ref="K376:K377"/>
    <mergeCell ref="L376:L377"/>
    <mergeCell ref="M376:M377"/>
    <mergeCell ref="A382:A383"/>
    <mergeCell ref="B382:C382"/>
    <mergeCell ref="B383:C383"/>
    <mergeCell ref="E376:E377"/>
    <mergeCell ref="H376:H377"/>
    <mergeCell ref="E387:E388"/>
    <mergeCell ref="H387:H388"/>
    <mergeCell ref="I387:I388"/>
    <mergeCell ref="J387:J388"/>
    <mergeCell ref="K387:K388"/>
    <mergeCell ref="L387:L388"/>
    <mergeCell ref="A393:A394"/>
    <mergeCell ref="B393:C393"/>
    <mergeCell ref="B394:C394"/>
    <mergeCell ref="A397:A398"/>
    <mergeCell ref="B397:D398"/>
    <mergeCell ref="E397:E398"/>
    <mergeCell ref="H397:H398"/>
    <mergeCell ref="I397:I398"/>
    <mergeCell ref="A403:A404"/>
    <mergeCell ref="B403:C403"/>
    <mergeCell ref="B404:C404"/>
    <mergeCell ref="I405:I412"/>
    <mergeCell ref="J405:J411"/>
    <mergeCell ref="L405:L411"/>
    <mergeCell ref="M405:M411"/>
    <mergeCell ref="L419:L422"/>
    <mergeCell ref="K424:K425"/>
    <mergeCell ref="L424:L425"/>
    <mergeCell ref="M424:M425"/>
    <mergeCell ref="K426:K428"/>
    <mergeCell ref="L426:L428"/>
    <mergeCell ref="M426:M428"/>
    <mergeCell ref="I427:I428"/>
    <mergeCell ref="A449:A450"/>
    <mergeCell ref="B449:D450"/>
    <mergeCell ref="E449:E450"/>
    <mergeCell ref="H449:H450"/>
    <mergeCell ref="I449:I450"/>
    <mergeCell ref="J449:J450"/>
    <mergeCell ref="A455:A456"/>
    <mergeCell ref="B455:C455"/>
    <mergeCell ref="B456:C456"/>
    <mergeCell ref="A471:A472"/>
    <mergeCell ref="B471:D472"/>
    <mergeCell ref="E471:E472"/>
    <mergeCell ref="H471:H472"/>
    <mergeCell ref="I471:I472"/>
    <mergeCell ref="J471:J472"/>
    <mergeCell ref="K471:K472"/>
    <mergeCell ref="L471:L472"/>
    <mergeCell ref="M471:M472"/>
    <mergeCell ref="A477:A478"/>
    <mergeCell ref="B477:C477"/>
    <mergeCell ref="B478:C478"/>
    <mergeCell ref="K497:K499"/>
    <mergeCell ref="L497:L499"/>
    <mergeCell ref="M497:M499"/>
    <mergeCell ref="L506:L507"/>
    <mergeCell ref="M506:M507"/>
    <mergeCell ref="A525:A526"/>
    <mergeCell ref="B525:D526"/>
    <mergeCell ref="E525:E526"/>
    <mergeCell ref="H525:H526"/>
    <mergeCell ref="I525:I526"/>
    <mergeCell ref="J525:J526"/>
    <mergeCell ref="K525:K526"/>
    <mergeCell ref="L525:L526"/>
    <mergeCell ref="M525:M526"/>
    <mergeCell ref="A531:A532"/>
    <mergeCell ref="B531:C531"/>
    <mergeCell ref="B532:C532"/>
    <mergeCell ref="A554:A555"/>
    <mergeCell ref="B554:D555"/>
    <mergeCell ref="E554:E555"/>
    <mergeCell ref="H554:H555"/>
    <mergeCell ref="I554:I555"/>
    <mergeCell ref="J554:J555"/>
    <mergeCell ref="L554:L555"/>
    <mergeCell ref="M554:M555"/>
    <mergeCell ref="A560:A561"/>
    <mergeCell ref="B560:C560"/>
    <mergeCell ref="B561:C561"/>
    <mergeCell ref="A565:A566"/>
    <mergeCell ref="E565:E566"/>
    <mergeCell ref="H565:H566"/>
    <mergeCell ref="I565:I566"/>
    <mergeCell ref="J565:J566"/>
    <mergeCell ref="K565:K566"/>
    <mergeCell ref="L565:L566"/>
    <mergeCell ref="M565:M566"/>
    <mergeCell ref="A573:A574"/>
    <mergeCell ref="B573:C573"/>
    <mergeCell ref="A577:A578"/>
    <mergeCell ref="E577:E578"/>
    <mergeCell ref="H577:H578"/>
    <mergeCell ref="I577:I578"/>
    <mergeCell ref="K596:K599"/>
    <mergeCell ref="L596:L599"/>
    <mergeCell ref="I602:I605"/>
    <mergeCell ref="K602:K605"/>
    <mergeCell ref="L602:L605"/>
    <mergeCell ref="M602:M605"/>
    <mergeCell ref="A631:A632"/>
    <mergeCell ref="B631:D632"/>
    <mergeCell ref="E631:E632"/>
    <mergeCell ref="H631:H632"/>
    <mergeCell ref="A627:A628"/>
    <mergeCell ref="B620:D621"/>
    <mergeCell ref="E620:E621"/>
    <mergeCell ref="H620:H621"/>
    <mergeCell ref="L620:L621"/>
    <mergeCell ref="M620:M621"/>
    <mergeCell ref="I631:I632"/>
    <mergeCell ref="L668:L669"/>
    <mergeCell ref="M668:M669"/>
    <mergeCell ref="B627:C627"/>
    <mergeCell ref="B628:C628"/>
    <mergeCell ref="I620:I621"/>
    <mergeCell ref="J620:J621"/>
    <mergeCell ref="K620:K621"/>
    <mergeCell ref="B676:C676"/>
    <mergeCell ref="H679:H680"/>
    <mergeCell ref="I679:I680"/>
    <mergeCell ref="J679:J680"/>
    <mergeCell ref="H668:H669"/>
    <mergeCell ref="I668:I669"/>
    <mergeCell ref="J668:J669"/>
    <mergeCell ref="B668:D669"/>
    <mergeCell ref="E668:E669"/>
    <mergeCell ref="A685:A686"/>
    <mergeCell ref="B685:C685"/>
    <mergeCell ref="B686:C686"/>
    <mergeCell ref="A679:A680"/>
    <mergeCell ref="B679:D680"/>
    <mergeCell ref="E679:E680"/>
    <mergeCell ref="A675:A676"/>
    <mergeCell ref="B675:C675"/>
    <mergeCell ref="J691:J692"/>
    <mergeCell ref="A697:A698"/>
    <mergeCell ref="B698:C698"/>
    <mergeCell ref="A702:A703"/>
    <mergeCell ref="B702:D703"/>
    <mergeCell ref="E702:E703"/>
    <mergeCell ref="H702:H703"/>
    <mergeCell ref="I702:I703"/>
    <mergeCell ref="A691:A692"/>
    <mergeCell ref="K702:K703"/>
    <mergeCell ref="L702:L703"/>
    <mergeCell ref="M702:M703"/>
    <mergeCell ref="B708:C708"/>
    <mergeCell ref="A708:A709"/>
    <mergeCell ref="B709:C709"/>
    <mergeCell ref="H729:H730"/>
    <mergeCell ref="I729:I730"/>
    <mergeCell ref="J729:J730"/>
    <mergeCell ref="I710:I713"/>
    <mergeCell ref="J710:J713"/>
    <mergeCell ref="K710:K713"/>
    <mergeCell ref="K720:K722"/>
    <mergeCell ref="B746:C746"/>
    <mergeCell ref="K729:K730"/>
    <mergeCell ref="L729:L730"/>
    <mergeCell ref="M729:M730"/>
    <mergeCell ref="A735:A736"/>
    <mergeCell ref="B735:C735"/>
    <mergeCell ref="B736:C736"/>
    <mergeCell ref="A729:A730"/>
    <mergeCell ref="B729:D730"/>
    <mergeCell ref="E729:E730"/>
    <mergeCell ref="H756:H757"/>
    <mergeCell ref="I756:I757"/>
    <mergeCell ref="J756:J757"/>
    <mergeCell ref="A739:A740"/>
    <mergeCell ref="E739:E740"/>
    <mergeCell ref="H739:H740"/>
    <mergeCell ref="I739:I740"/>
    <mergeCell ref="J739:J740"/>
    <mergeCell ref="A745:A746"/>
    <mergeCell ref="B745:C745"/>
    <mergeCell ref="A762:A763"/>
    <mergeCell ref="B762:C762"/>
    <mergeCell ref="B763:C763"/>
    <mergeCell ref="A756:A757"/>
    <mergeCell ref="B756:D757"/>
    <mergeCell ref="E756:E757"/>
    <mergeCell ref="I766:I767"/>
    <mergeCell ref="J766:J767"/>
    <mergeCell ref="K766:K767"/>
    <mergeCell ref="N244:N245"/>
    <mergeCell ref="N304:N305"/>
    <mergeCell ref="N339:N340"/>
    <mergeCell ref="N352:N354"/>
    <mergeCell ref="M766:M767"/>
    <mergeCell ref="K756:K757"/>
    <mergeCell ref="L756:L757"/>
    <mergeCell ref="A778:A779"/>
    <mergeCell ref="B778:D779"/>
    <mergeCell ref="E778:E779"/>
    <mergeCell ref="H778:H779"/>
    <mergeCell ref="I778:I779"/>
    <mergeCell ref="A803:A804"/>
    <mergeCell ref="B803:D804"/>
    <mergeCell ref="E803:E804"/>
    <mergeCell ref="H803:H804"/>
    <mergeCell ref="I803:I804"/>
    <mergeCell ref="N8:N12"/>
    <mergeCell ref="N15:N17"/>
    <mergeCell ref="N23:N25"/>
    <mergeCell ref="N123:N124"/>
    <mergeCell ref="L766:L767"/>
    <mergeCell ref="N78:N79"/>
    <mergeCell ref="M756:M757"/>
    <mergeCell ref="L710:L713"/>
    <mergeCell ref="M710:M713"/>
    <mergeCell ref="L720:L722"/>
    <mergeCell ref="A796:A797"/>
    <mergeCell ref="B796:C796"/>
    <mergeCell ref="B797:C797"/>
    <mergeCell ref="N158:N159"/>
    <mergeCell ref="N199:N200"/>
    <mergeCell ref="H275:I275"/>
    <mergeCell ref="N355:N356"/>
    <mergeCell ref="M778:M779"/>
    <mergeCell ref="J778:J779"/>
    <mergeCell ref="K778:K779"/>
    <mergeCell ref="N35:N38"/>
    <mergeCell ref="J803:J804"/>
    <mergeCell ref="K803:K804"/>
    <mergeCell ref="L803:L804"/>
    <mergeCell ref="N64:N65"/>
    <mergeCell ref="N91:N92"/>
    <mergeCell ref="N219:N220"/>
    <mergeCell ref="L778:L779"/>
    <mergeCell ref="J702:J703"/>
    <mergeCell ref="K668:K66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5" r:id="rId1"/>
  <headerFooter>
    <oddHeader>&amp;LMagyaepolány Község Önkormányzata&amp;C2019. évi zárszámadás
Kiadások kormányzati funkciónként
&amp;R10. melléklet a 11/2020. (VI. 16.) önkormányzati rendelethez  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C113"/>
  <sheetViews>
    <sheetView view="pageLayout" zoomScale="85" zoomScalePageLayoutView="85" workbookViewId="0" topLeftCell="CC1">
      <selection activeCell="N7" sqref="N7"/>
    </sheetView>
  </sheetViews>
  <sheetFormatPr defaultColWidth="9.00390625" defaultRowHeight="12.75"/>
  <cols>
    <col min="2" max="2" width="54.625" style="0" customWidth="1"/>
    <col min="3" max="3" width="6.875" style="0" bestFit="1" customWidth="1"/>
    <col min="4" max="4" width="12.75390625" style="0" bestFit="1" customWidth="1"/>
    <col min="5" max="5" width="14.375" style="0" bestFit="1" customWidth="1"/>
    <col min="6" max="8" width="11.375" style="0" bestFit="1" customWidth="1"/>
    <col min="9" max="9" width="12.75390625" style="0" bestFit="1" customWidth="1"/>
    <col min="10" max="10" width="10.875" style="0" bestFit="1" customWidth="1"/>
    <col min="11" max="12" width="11.375" style="0" bestFit="1" customWidth="1"/>
    <col min="13" max="14" width="12.75390625" style="0" bestFit="1" customWidth="1"/>
    <col min="15" max="18" width="11.375" style="0" bestFit="1" customWidth="1"/>
    <col min="19" max="19" width="12.75390625" style="0" bestFit="1" customWidth="1"/>
    <col min="20" max="20" width="11.375" style="0" bestFit="1" customWidth="1"/>
    <col min="21" max="21" width="9.625" style="0" bestFit="1" customWidth="1"/>
    <col min="22" max="23" width="11.375" style="0" bestFit="1" customWidth="1"/>
    <col min="25" max="25" width="12.75390625" style="0" bestFit="1" customWidth="1"/>
    <col min="26" max="26" width="11.375" style="0" bestFit="1" customWidth="1"/>
    <col min="27" max="27" width="12.75390625" style="0" bestFit="1" customWidth="1"/>
    <col min="28" max="28" width="11.375" style="0" bestFit="1" customWidth="1"/>
    <col min="29" max="29" width="8.875" style="0" bestFit="1" customWidth="1"/>
    <col min="30" max="30" width="10.25390625" style="0" bestFit="1" customWidth="1"/>
    <col min="31" max="32" width="11.375" style="0" bestFit="1" customWidth="1"/>
    <col min="33" max="34" width="12.75390625" style="0" bestFit="1" customWidth="1"/>
    <col min="35" max="35" width="11.375" style="0" bestFit="1" customWidth="1"/>
    <col min="36" max="36" width="14.125" style="0" bestFit="1" customWidth="1"/>
    <col min="37" max="37" width="11.375" style="0" bestFit="1" customWidth="1"/>
    <col min="38" max="38" width="14.125" style="0" bestFit="1" customWidth="1"/>
    <col min="40" max="40" width="10.875" style="0" bestFit="1" customWidth="1"/>
    <col min="41" max="41" width="11.375" style="0" bestFit="1" customWidth="1"/>
    <col min="43" max="43" width="10.25390625" style="0" bestFit="1" customWidth="1"/>
    <col min="44" max="46" width="11.375" style="0" bestFit="1" customWidth="1"/>
    <col min="47" max="47" width="9.625" style="0" bestFit="1" customWidth="1"/>
    <col min="48" max="48" width="9.875" style="0" bestFit="1" customWidth="1"/>
    <col min="53" max="53" width="11.375" style="0" bestFit="1" customWidth="1"/>
    <col min="54" max="54" width="9.875" style="0" bestFit="1" customWidth="1"/>
    <col min="56" max="56" width="9.625" style="0" bestFit="1" customWidth="1"/>
    <col min="59" max="61" width="11.375" style="0" bestFit="1" customWidth="1"/>
    <col min="63" max="64" width="11.375" style="0" bestFit="1" customWidth="1"/>
    <col min="66" max="66" width="9.875" style="0" bestFit="1" customWidth="1"/>
    <col min="67" max="67" width="10.25390625" style="0" bestFit="1" customWidth="1"/>
    <col min="68" max="68" width="12.75390625" style="0" bestFit="1" customWidth="1"/>
    <col min="69" max="69" width="9.875" style="0" bestFit="1" customWidth="1"/>
    <col min="70" max="70" width="12.75390625" style="0" bestFit="1" customWidth="1"/>
    <col min="75" max="75" width="11.375" style="0" bestFit="1" customWidth="1"/>
    <col min="76" max="76" width="10.25390625" style="0" bestFit="1" customWidth="1"/>
    <col min="77" max="77" width="9.625" style="0" bestFit="1" customWidth="1"/>
    <col min="79" max="79" width="10.25390625" style="0" bestFit="1" customWidth="1"/>
    <col min="86" max="86" width="11.375" style="0" bestFit="1" customWidth="1"/>
    <col min="88" max="89" width="11.375" style="0" bestFit="1" customWidth="1"/>
    <col min="90" max="90" width="9.875" style="0" bestFit="1" customWidth="1"/>
    <col min="92" max="92" width="11.375" style="0" bestFit="1" customWidth="1"/>
    <col min="94" max="95" width="11.375" style="0" bestFit="1" customWidth="1"/>
    <col min="96" max="97" width="12.125" style="0" bestFit="1" customWidth="1"/>
    <col min="101" max="101" width="14.125" style="0" bestFit="1" customWidth="1"/>
    <col min="102" max="102" width="14.375" style="0" bestFit="1" customWidth="1"/>
    <col min="103" max="103" width="14.125" style="0" bestFit="1" customWidth="1"/>
    <col min="104" max="104" width="13.625" style="0" bestFit="1" customWidth="1"/>
    <col min="105" max="105" width="14.125" style="0" bestFit="1" customWidth="1"/>
    <col min="106" max="106" width="13.75390625" style="766" customWidth="1"/>
    <col min="107" max="107" width="9.125" style="165" customWidth="1"/>
  </cols>
  <sheetData>
    <row r="2" spans="1:38" ht="12.75">
      <c r="A2" s="425"/>
      <c r="B2" s="426" t="s">
        <v>0</v>
      </c>
      <c r="C2" s="426" t="s">
        <v>1</v>
      </c>
      <c r="D2" s="427" t="s">
        <v>2</v>
      </c>
      <c r="E2" s="427" t="s">
        <v>3</v>
      </c>
      <c r="F2" s="428" t="s">
        <v>311</v>
      </c>
      <c r="G2" s="428"/>
      <c r="H2" s="428" t="s">
        <v>5</v>
      </c>
      <c r="I2" s="428" t="s">
        <v>311</v>
      </c>
      <c r="J2" s="427" t="s">
        <v>5</v>
      </c>
      <c r="K2" s="427" t="s">
        <v>6</v>
      </c>
      <c r="L2" s="427" t="s">
        <v>7</v>
      </c>
      <c r="M2" s="427" t="s">
        <v>8</v>
      </c>
      <c r="N2" s="427"/>
      <c r="O2" s="427" t="s">
        <v>9</v>
      </c>
      <c r="P2" s="427" t="s">
        <v>254</v>
      </c>
      <c r="Q2" s="427" t="s">
        <v>279</v>
      </c>
      <c r="R2" s="427" t="s">
        <v>280</v>
      </c>
      <c r="S2" s="429" t="s">
        <v>899</v>
      </c>
      <c r="T2" s="427" t="s">
        <v>900</v>
      </c>
      <c r="U2" s="427" t="s">
        <v>901</v>
      </c>
      <c r="V2" s="427" t="s">
        <v>902</v>
      </c>
      <c r="W2" s="427" t="s">
        <v>903</v>
      </c>
      <c r="X2" s="427" t="s">
        <v>904</v>
      </c>
      <c r="Y2" s="427" t="s">
        <v>905</v>
      </c>
      <c r="Z2" s="427" t="s">
        <v>906</v>
      </c>
      <c r="AA2" s="427"/>
      <c r="AB2" s="427" t="s">
        <v>907</v>
      </c>
      <c r="AC2" s="427" t="s">
        <v>908</v>
      </c>
      <c r="AD2" s="427" t="s">
        <v>909</v>
      </c>
      <c r="AE2" s="427" t="s">
        <v>910</v>
      </c>
      <c r="AF2" s="427" t="s">
        <v>911</v>
      </c>
      <c r="AG2" s="427" t="s">
        <v>912</v>
      </c>
      <c r="AH2" s="427" t="s">
        <v>913</v>
      </c>
      <c r="AI2" s="427"/>
      <c r="AJ2" s="427" t="s">
        <v>914</v>
      </c>
      <c r="AK2" s="427" t="s">
        <v>915</v>
      </c>
      <c r="AL2" s="425" t="s">
        <v>916</v>
      </c>
    </row>
    <row r="3" spans="1:107" ht="38.25">
      <c r="A3" s="460" t="s">
        <v>215</v>
      </c>
      <c r="B3" s="430" t="s">
        <v>111</v>
      </c>
      <c r="C3" s="431" t="s">
        <v>216</v>
      </c>
      <c r="D3" s="431" t="s">
        <v>217</v>
      </c>
      <c r="E3" s="688" t="s">
        <v>1298</v>
      </c>
      <c r="F3" s="689" t="s">
        <v>1299</v>
      </c>
      <c r="G3" s="432" t="s">
        <v>217</v>
      </c>
      <c r="H3" s="688" t="s">
        <v>1298</v>
      </c>
      <c r="I3" s="688"/>
      <c r="J3" s="431" t="s">
        <v>217</v>
      </c>
      <c r="K3" s="688" t="s">
        <v>1298</v>
      </c>
      <c r="L3" s="688"/>
      <c r="M3" s="431" t="s">
        <v>217</v>
      </c>
      <c r="N3" s="688" t="s">
        <v>1298</v>
      </c>
      <c r="O3" s="688"/>
      <c r="P3" s="431" t="s">
        <v>217</v>
      </c>
      <c r="Q3" s="688" t="s">
        <v>1298</v>
      </c>
      <c r="R3" s="688"/>
      <c r="S3" s="431" t="s">
        <v>217</v>
      </c>
      <c r="T3" s="688" t="s">
        <v>1298</v>
      </c>
      <c r="U3" s="688"/>
      <c r="V3" s="431" t="s">
        <v>217</v>
      </c>
      <c r="W3" s="688" t="s">
        <v>1300</v>
      </c>
      <c r="X3" s="690" t="s">
        <v>1299</v>
      </c>
      <c r="Y3" s="431" t="s">
        <v>217</v>
      </c>
      <c r="Z3" s="688" t="s">
        <v>1300</v>
      </c>
      <c r="AA3" s="690" t="s">
        <v>1299</v>
      </c>
      <c r="AB3" s="431" t="s">
        <v>217</v>
      </c>
      <c r="AC3" s="688" t="s">
        <v>1300</v>
      </c>
      <c r="AD3" s="690" t="s">
        <v>1299</v>
      </c>
      <c r="AE3" s="431" t="s">
        <v>217</v>
      </c>
      <c r="AF3" s="688" t="s">
        <v>1300</v>
      </c>
      <c r="AG3" s="690" t="s">
        <v>1299</v>
      </c>
      <c r="AH3" s="431" t="s">
        <v>217</v>
      </c>
      <c r="AI3" s="688" t="s">
        <v>1300</v>
      </c>
      <c r="AJ3" s="690" t="s">
        <v>1299</v>
      </c>
      <c r="AK3" s="690" t="s">
        <v>1299</v>
      </c>
      <c r="AL3" s="431" t="s">
        <v>217</v>
      </c>
      <c r="AM3" s="688" t="s">
        <v>1300</v>
      </c>
      <c r="AN3" s="690" t="s">
        <v>1299</v>
      </c>
      <c r="AO3" s="431" t="s">
        <v>217</v>
      </c>
      <c r="AP3" s="688" t="s">
        <v>1300</v>
      </c>
      <c r="AQ3" s="690" t="s">
        <v>1299</v>
      </c>
      <c r="AR3" s="431" t="s">
        <v>217</v>
      </c>
      <c r="AS3" s="688" t="s">
        <v>1300</v>
      </c>
      <c r="AT3" s="690" t="s">
        <v>1299</v>
      </c>
      <c r="AU3" s="431" t="s">
        <v>217</v>
      </c>
      <c r="AV3" s="688" t="s">
        <v>1300</v>
      </c>
      <c r="AW3" s="690" t="s">
        <v>1299</v>
      </c>
      <c r="AX3" s="431" t="s">
        <v>217</v>
      </c>
      <c r="AY3" s="688" t="s">
        <v>1300</v>
      </c>
      <c r="AZ3" s="690" t="s">
        <v>1299</v>
      </c>
      <c r="BA3" s="431" t="s">
        <v>217</v>
      </c>
      <c r="BB3" s="688" t="s">
        <v>1300</v>
      </c>
      <c r="BC3" s="690" t="s">
        <v>1299</v>
      </c>
      <c r="BD3" s="431" t="s">
        <v>217</v>
      </c>
      <c r="BE3" s="688" t="s">
        <v>1300</v>
      </c>
      <c r="BF3" s="690" t="s">
        <v>1299</v>
      </c>
      <c r="BG3" s="431" t="s">
        <v>217</v>
      </c>
      <c r="BH3" s="688" t="s">
        <v>1300</v>
      </c>
      <c r="BI3" s="690" t="s">
        <v>1299</v>
      </c>
      <c r="BJ3" s="431" t="s">
        <v>217</v>
      </c>
      <c r="BK3" s="688" t="s">
        <v>1300</v>
      </c>
      <c r="BL3" s="690" t="s">
        <v>1299</v>
      </c>
      <c r="BM3" s="431" t="s">
        <v>217</v>
      </c>
      <c r="BN3" s="688" t="s">
        <v>1300</v>
      </c>
      <c r="BO3" s="690" t="s">
        <v>1299</v>
      </c>
      <c r="BP3" s="431" t="s">
        <v>217</v>
      </c>
      <c r="BQ3" s="688" t="s">
        <v>1300</v>
      </c>
      <c r="BR3" s="690" t="s">
        <v>1299</v>
      </c>
      <c r="BS3" s="431" t="s">
        <v>217</v>
      </c>
      <c r="BT3" s="688" t="s">
        <v>1300</v>
      </c>
      <c r="BU3" s="690" t="s">
        <v>1299</v>
      </c>
      <c r="BV3" s="431" t="s">
        <v>217</v>
      </c>
      <c r="BW3" s="688" t="s">
        <v>1300</v>
      </c>
      <c r="BX3" s="690" t="s">
        <v>1299</v>
      </c>
      <c r="BY3" s="431" t="s">
        <v>217</v>
      </c>
      <c r="BZ3" s="688" t="s">
        <v>1300</v>
      </c>
      <c r="CA3" s="690" t="s">
        <v>1299</v>
      </c>
      <c r="CB3" s="431" t="s">
        <v>217</v>
      </c>
      <c r="CC3" s="688" t="s">
        <v>1300</v>
      </c>
      <c r="CD3" s="690" t="s">
        <v>1299</v>
      </c>
      <c r="CE3" s="432" t="s">
        <v>217</v>
      </c>
      <c r="CF3" s="688" t="s">
        <v>1300</v>
      </c>
      <c r="CG3" s="690" t="s">
        <v>1299</v>
      </c>
      <c r="CH3" s="431" t="s">
        <v>217</v>
      </c>
      <c r="CI3" s="688" t="s">
        <v>1300</v>
      </c>
      <c r="CJ3" s="690" t="s">
        <v>1299</v>
      </c>
      <c r="CK3" s="431" t="s">
        <v>217</v>
      </c>
      <c r="CL3" s="688" t="s">
        <v>1300</v>
      </c>
      <c r="CM3" s="690" t="s">
        <v>1299</v>
      </c>
      <c r="CN3" s="431" t="s">
        <v>217</v>
      </c>
      <c r="CO3" s="688" t="s">
        <v>1300</v>
      </c>
      <c r="CP3" s="690" t="s">
        <v>1299</v>
      </c>
      <c r="CQ3" s="431" t="s">
        <v>217</v>
      </c>
      <c r="CR3" s="688" t="s">
        <v>1300</v>
      </c>
      <c r="CS3" s="690" t="s">
        <v>1299</v>
      </c>
      <c r="CT3" s="432" t="s">
        <v>217</v>
      </c>
      <c r="CU3" s="688" t="s">
        <v>1300</v>
      </c>
      <c r="CV3" s="690" t="s">
        <v>1299</v>
      </c>
      <c r="CW3" s="431" t="s">
        <v>217</v>
      </c>
      <c r="CX3" s="688" t="s">
        <v>1298</v>
      </c>
      <c r="CY3" s="691" t="s">
        <v>302</v>
      </c>
      <c r="CZ3" s="432" t="s">
        <v>1301</v>
      </c>
      <c r="DA3" s="431" t="s">
        <v>302</v>
      </c>
      <c r="DB3" s="982" t="s">
        <v>1468</v>
      </c>
      <c r="DC3" s="767" t="s">
        <v>1467</v>
      </c>
    </row>
    <row r="4" spans="1:107" ht="12.75">
      <c r="A4" s="461"/>
      <c r="B4" s="433" t="s">
        <v>917</v>
      </c>
      <c r="C4" s="433"/>
      <c r="D4" s="433" t="s">
        <v>918</v>
      </c>
      <c r="E4" s="433" t="s">
        <v>918</v>
      </c>
      <c r="F4" s="433"/>
      <c r="G4" s="433" t="s">
        <v>919</v>
      </c>
      <c r="H4" s="433" t="s">
        <v>919</v>
      </c>
      <c r="I4" s="433"/>
      <c r="J4" s="433" t="s">
        <v>920</v>
      </c>
      <c r="K4" s="433" t="s">
        <v>920</v>
      </c>
      <c r="L4" s="433"/>
      <c r="M4" s="433"/>
      <c r="N4" s="433"/>
      <c r="O4" s="433"/>
      <c r="P4" s="433">
        <v>18020</v>
      </c>
      <c r="Q4" s="433">
        <v>18020</v>
      </c>
      <c r="R4" s="433"/>
      <c r="S4" s="433" t="s">
        <v>921</v>
      </c>
      <c r="T4" s="433" t="s">
        <v>921</v>
      </c>
      <c r="U4" s="433"/>
      <c r="V4" s="433" t="s">
        <v>922</v>
      </c>
      <c r="W4" s="433" t="s">
        <v>922</v>
      </c>
      <c r="X4" s="433"/>
      <c r="Y4" s="433" t="s">
        <v>923</v>
      </c>
      <c r="Z4" s="433" t="s">
        <v>923</v>
      </c>
      <c r="AA4" s="433"/>
      <c r="AB4" s="433" t="s">
        <v>924</v>
      </c>
      <c r="AC4" s="433" t="s">
        <v>924</v>
      </c>
      <c r="AD4" s="433"/>
      <c r="AE4" s="433" t="s">
        <v>925</v>
      </c>
      <c r="AF4" s="433" t="s">
        <v>925</v>
      </c>
      <c r="AG4" s="433"/>
      <c r="AH4" s="434" t="s">
        <v>897</v>
      </c>
      <c r="AI4" s="434" t="s">
        <v>897</v>
      </c>
      <c r="AJ4" s="434"/>
      <c r="AK4" s="434" t="s">
        <v>1302</v>
      </c>
      <c r="AL4" s="433" t="s">
        <v>926</v>
      </c>
      <c r="AM4" s="433" t="s">
        <v>926</v>
      </c>
      <c r="AN4" s="433"/>
      <c r="AO4" s="433" t="s">
        <v>927</v>
      </c>
      <c r="AP4" s="433" t="s">
        <v>927</v>
      </c>
      <c r="AQ4" s="433" t="s">
        <v>927</v>
      </c>
      <c r="AR4" s="433" t="s">
        <v>928</v>
      </c>
      <c r="AS4" s="433" t="s">
        <v>928</v>
      </c>
      <c r="AT4" s="433"/>
      <c r="AU4" s="433">
        <v>72112</v>
      </c>
      <c r="AV4" s="433">
        <v>72112</v>
      </c>
      <c r="AW4" s="433">
        <v>72112</v>
      </c>
      <c r="AX4" s="435">
        <v>72312</v>
      </c>
      <c r="AY4" s="435">
        <v>72312</v>
      </c>
      <c r="AZ4" s="435"/>
      <c r="BA4" s="433" t="s">
        <v>929</v>
      </c>
      <c r="BB4" s="433" t="s">
        <v>929</v>
      </c>
      <c r="BC4" s="433" t="s">
        <v>929</v>
      </c>
      <c r="BD4" s="433" t="s">
        <v>930</v>
      </c>
      <c r="BE4" s="433" t="s">
        <v>930</v>
      </c>
      <c r="BF4" s="433"/>
      <c r="BG4" s="433" t="s">
        <v>931</v>
      </c>
      <c r="BH4" s="433" t="s">
        <v>931</v>
      </c>
      <c r="BI4" s="433"/>
      <c r="BJ4" s="433" t="s">
        <v>932</v>
      </c>
      <c r="BK4" s="433" t="s">
        <v>932</v>
      </c>
      <c r="BL4" s="433"/>
      <c r="BM4" s="433">
        <v>91140</v>
      </c>
      <c r="BN4" s="433">
        <v>91140</v>
      </c>
      <c r="BO4" s="433">
        <v>91140</v>
      </c>
      <c r="BP4" s="434" t="s">
        <v>465</v>
      </c>
      <c r="BQ4" s="434" t="s">
        <v>465</v>
      </c>
      <c r="BR4" s="434"/>
      <c r="BS4" s="433">
        <v>103010</v>
      </c>
      <c r="BT4" s="433">
        <v>103010</v>
      </c>
      <c r="BU4" s="433"/>
      <c r="BV4" s="433"/>
      <c r="BW4" s="433"/>
      <c r="BX4" s="433"/>
      <c r="BY4" s="433">
        <v>104042</v>
      </c>
      <c r="BZ4" s="433">
        <v>104042</v>
      </c>
      <c r="CA4" s="433"/>
      <c r="CB4" s="433">
        <v>104051</v>
      </c>
      <c r="CC4" s="433">
        <v>104051</v>
      </c>
      <c r="CD4" s="433"/>
      <c r="CE4" s="433">
        <v>105010</v>
      </c>
      <c r="CF4" s="433">
        <v>105010</v>
      </c>
      <c r="CG4" s="433"/>
      <c r="CH4" s="433">
        <v>107051</v>
      </c>
      <c r="CI4" s="433">
        <v>107051</v>
      </c>
      <c r="CJ4" s="433"/>
      <c r="CK4" s="433">
        <v>107052</v>
      </c>
      <c r="CL4" s="433">
        <v>107052</v>
      </c>
      <c r="CM4" s="433"/>
      <c r="CN4" s="433">
        <v>107060</v>
      </c>
      <c r="CO4" s="433">
        <v>107060</v>
      </c>
      <c r="CP4" s="433">
        <v>107060</v>
      </c>
      <c r="CQ4" s="433">
        <v>107080</v>
      </c>
      <c r="CR4" s="433">
        <v>107080</v>
      </c>
      <c r="CS4" s="433"/>
      <c r="CT4" s="433"/>
      <c r="CU4" s="433"/>
      <c r="CV4" s="433"/>
      <c r="CW4" s="430" t="s">
        <v>933</v>
      </c>
      <c r="CX4" s="435" t="s">
        <v>933</v>
      </c>
      <c r="CY4" s="692"/>
      <c r="CZ4" s="432"/>
      <c r="DA4" s="431"/>
      <c r="DB4" s="982"/>
      <c r="DC4" s="768"/>
    </row>
    <row r="5" spans="1:107" ht="96">
      <c r="A5" s="461"/>
      <c r="B5" s="433" t="s">
        <v>934</v>
      </c>
      <c r="C5" s="433"/>
      <c r="D5" s="433">
        <v>841112</v>
      </c>
      <c r="E5" s="433">
        <v>841112</v>
      </c>
      <c r="F5" s="433"/>
      <c r="G5" s="433">
        <v>960302</v>
      </c>
      <c r="H5" s="433">
        <v>960302</v>
      </c>
      <c r="I5" s="433"/>
      <c r="J5" s="433">
        <v>841913</v>
      </c>
      <c r="K5" s="433">
        <v>841913</v>
      </c>
      <c r="L5" s="433"/>
      <c r="M5" s="433">
        <v>18010</v>
      </c>
      <c r="N5" s="433">
        <v>18010</v>
      </c>
      <c r="O5" s="433"/>
      <c r="P5" s="433"/>
      <c r="Q5" s="433"/>
      <c r="R5" s="433"/>
      <c r="S5" s="433">
        <v>841913</v>
      </c>
      <c r="T5" s="433">
        <v>841913</v>
      </c>
      <c r="U5" s="433"/>
      <c r="V5" s="433">
        <v>890444</v>
      </c>
      <c r="W5" s="433">
        <v>890444</v>
      </c>
      <c r="X5" s="433"/>
      <c r="Y5" s="433">
        <v>890442</v>
      </c>
      <c r="Z5" s="433">
        <v>890442</v>
      </c>
      <c r="AA5" s="433"/>
      <c r="AB5" s="433">
        <v>493909</v>
      </c>
      <c r="AC5" s="433">
        <v>493909</v>
      </c>
      <c r="AD5" s="433"/>
      <c r="AE5" s="433">
        <v>522001</v>
      </c>
      <c r="AF5" s="433">
        <v>522001</v>
      </c>
      <c r="AG5" s="433"/>
      <c r="AH5" s="433"/>
      <c r="AI5" s="433"/>
      <c r="AJ5" s="433"/>
      <c r="AK5" s="433"/>
      <c r="AL5" s="433">
        <v>841402</v>
      </c>
      <c r="AM5" s="433">
        <v>841402</v>
      </c>
      <c r="AN5" s="433"/>
      <c r="AO5" s="433"/>
      <c r="AP5" s="433"/>
      <c r="AQ5" s="433"/>
      <c r="AR5" s="433">
        <v>841403</v>
      </c>
      <c r="AS5" s="433">
        <v>841403</v>
      </c>
      <c r="AT5" s="433"/>
      <c r="AU5" s="433">
        <v>841403</v>
      </c>
      <c r="AV5" s="433">
        <v>841403</v>
      </c>
      <c r="AW5" s="433">
        <v>841403</v>
      </c>
      <c r="AX5" s="435"/>
      <c r="AY5" s="435"/>
      <c r="AZ5" s="435"/>
      <c r="BA5" s="433"/>
      <c r="BB5" s="433"/>
      <c r="BC5" s="433"/>
      <c r="BD5" s="433">
        <v>910123</v>
      </c>
      <c r="BE5" s="433">
        <v>910123</v>
      </c>
      <c r="BF5" s="433"/>
      <c r="BG5" s="433">
        <v>910502</v>
      </c>
      <c r="BH5" s="433">
        <v>910502</v>
      </c>
      <c r="BI5" s="433"/>
      <c r="BJ5" s="433">
        <v>890301</v>
      </c>
      <c r="BK5" s="433">
        <v>890301</v>
      </c>
      <c r="BL5" s="433"/>
      <c r="BM5" s="433"/>
      <c r="BN5" s="433"/>
      <c r="BO5" s="433"/>
      <c r="BP5" s="433">
        <v>562913</v>
      </c>
      <c r="BQ5" s="433">
        <v>562913</v>
      </c>
      <c r="BR5" s="433"/>
      <c r="BS5" s="433">
        <v>882123</v>
      </c>
      <c r="BT5" s="433">
        <v>882123</v>
      </c>
      <c r="BU5" s="433"/>
      <c r="BV5" s="433">
        <v>104030</v>
      </c>
      <c r="BW5" s="433">
        <v>104030</v>
      </c>
      <c r="BX5" s="433">
        <v>104030</v>
      </c>
      <c r="BY5" s="433"/>
      <c r="BZ5" s="433"/>
      <c r="CA5" s="433"/>
      <c r="CB5" s="433"/>
      <c r="CC5" s="433"/>
      <c r="CD5" s="433"/>
      <c r="CE5" s="433">
        <v>882111</v>
      </c>
      <c r="CF5" s="433">
        <v>882111</v>
      </c>
      <c r="CG5" s="433"/>
      <c r="CH5" s="433"/>
      <c r="CI5" s="433"/>
      <c r="CJ5" s="433"/>
      <c r="CK5" s="433"/>
      <c r="CL5" s="433"/>
      <c r="CM5" s="433"/>
      <c r="CN5" s="433">
        <v>882122</v>
      </c>
      <c r="CO5" s="433">
        <v>882122</v>
      </c>
      <c r="CP5" s="433">
        <v>882122</v>
      </c>
      <c r="CQ5" s="693" t="s">
        <v>1303</v>
      </c>
      <c r="CR5" s="693" t="s">
        <v>1303</v>
      </c>
      <c r="CS5" s="694"/>
      <c r="CT5" s="433"/>
      <c r="CU5" s="433"/>
      <c r="CV5" s="433"/>
      <c r="CW5" s="430"/>
      <c r="CX5" s="435"/>
      <c r="CY5" s="692"/>
      <c r="CZ5" s="432"/>
      <c r="DA5" s="431"/>
      <c r="DB5" s="769"/>
      <c r="DC5" s="768"/>
    </row>
    <row r="6" spans="1:107" ht="89.25">
      <c r="A6" s="462"/>
      <c r="B6" s="433" t="s">
        <v>281</v>
      </c>
      <c r="C6" s="433"/>
      <c r="D6" s="436" t="s">
        <v>935</v>
      </c>
      <c r="E6" s="436" t="s">
        <v>935</v>
      </c>
      <c r="F6" s="436"/>
      <c r="G6" s="436" t="s">
        <v>936</v>
      </c>
      <c r="H6" s="436" t="s">
        <v>936</v>
      </c>
      <c r="I6" s="436"/>
      <c r="J6" s="436" t="s">
        <v>937</v>
      </c>
      <c r="K6" s="436" t="s">
        <v>937</v>
      </c>
      <c r="L6" s="436"/>
      <c r="M6" s="436" t="s">
        <v>1304</v>
      </c>
      <c r="N6" s="436" t="s">
        <v>1304</v>
      </c>
      <c r="O6" s="436"/>
      <c r="P6" s="436" t="s">
        <v>938</v>
      </c>
      <c r="Q6" s="436" t="s">
        <v>938</v>
      </c>
      <c r="R6" s="436"/>
      <c r="S6" s="436" t="s">
        <v>939</v>
      </c>
      <c r="T6" s="436" t="s">
        <v>939</v>
      </c>
      <c r="U6" s="436"/>
      <c r="V6" s="433" t="s">
        <v>940</v>
      </c>
      <c r="W6" s="433" t="s">
        <v>940</v>
      </c>
      <c r="X6" s="433"/>
      <c r="Y6" s="436" t="s">
        <v>941</v>
      </c>
      <c r="Z6" s="436" t="s">
        <v>941</v>
      </c>
      <c r="AA6" s="436"/>
      <c r="AB6" s="436" t="s">
        <v>942</v>
      </c>
      <c r="AC6" s="436" t="s">
        <v>942</v>
      </c>
      <c r="AD6" s="436"/>
      <c r="AE6" s="436" t="s">
        <v>943</v>
      </c>
      <c r="AF6" s="436" t="s">
        <v>943</v>
      </c>
      <c r="AG6" s="436"/>
      <c r="AH6" s="436" t="s">
        <v>1305</v>
      </c>
      <c r="AI6" s="436" t="s">
        <v>1305</v>
      </c>
      <c r="AJ6" s="436" t="s">
        <v>1305</v>
      </c>
      <c r="AK6" s="436" t="s">
        <v>1306</v>
      </c>
      <c r="AL6" s="433" t="s">
        <v>250</v>
      </c>
      <c r="AM6" s="433" t="s">
        <v>250</v>
      </c>
      <c r="AN6" s="433" t="s">
        <v>250</v>
      </c>
      <c r="AO6" s="436" t="s">
        <v>944</v>
      </c>
      <c r="AP6" s="436" t="s">
        <v>944</v>
      </c>
      <c r="AQ6" s="436" t="s">
        <v>944</v>
      </c>
      <c r="AR6" s="436" t="s">
        <v>945</v>
      </c>
      <c r="AS6" s="436" t="s">
        <v>945</v>
      </c>
      <c r="AT6" s="436"/>
      <c r="AU6" s="436" t="s">
        <v>945</v>
      </c>
      <c r="AV6" s="436" t="s">
        <v>945</v>
      </c>
      <c r="AW6" s="436" t="s">
        <v>945</v>
      </c>
      <c r="AX6" s="436" t="s">
        <v>11</v>
      </c>
      <c r="AY6" s="436" t="s">
        <v>11</v>
      </c>
      <c r="AZ6" s="436"/>
      <c r="BA6" s="436" t="s">
        <v>946</v>
      </c>
      <c r="BB6" s="436" t="s">
        <v>946</v>
      </c>
      <c r="BC6" s="436" t="s">
        <v>946</v>
      </c>
      <c r="BD6" s="436" t="s">
        <v>947</v>
      </c>
      <c r="BE6" s="436" t="s">
        <v>947</v>
      </c>
      <c r="BF6" s="436"/>
      <c r="BG6" s="436" t="s">
        <v>948</v>
      </c>
      <c r="BH6" s="436" t="s">
        <v>948</v>
      </c>
      <c r="BI6" s="436"/>
      <c r="BJ6" s="436" t="s">
        <v>949</v>
      </c>
      <c r="BK6" s="436" t="s">
        <v>949</v>
      </c>
      <c r="BL6" s="436"/>
      <c r="BM6" s="436" t="s">
        <v>1307</v>
      </c>
      <c r="BN6" s="436" t="s">
        <v>1307</v>
      </c>
      <c r="BO6" s="436" t="s">
        <v>1307</v>
      </c>
      <c r="BP6" s="436" t="s">
        <v>950</v>
      </c>
      <c r="BQ6" s="436" t="s">
        <v>950</v>
      </c>
      <c r="BR6" s="436"/>
      <c r="BS6" s="436" t="s">
        <v>951</v>
      </c>
      <c r="BT6" s="436" t="s">
        <v>951</v>
      </c>
      <c r="BU6" s="436"/>
      <c r="BV6" s="436" t="s">
        <v>1308</v>
      </c>
      <c r="BW6" s="436" t="s">
        <v>1308</v>
      </c>
      <c r="BX6" s="436" t="s">
        <v>1308</v>
      </c>
      <c r="BY6" s="436" t="s">
        <v>952</v>
      </c>
      <c r="BZ6" s="436" t="s">
        <v>952</v>
      </c>
      <c r="CA6" s="436"/>
      <c r="CB6" s="436" t="s">
        <v>953</v>
      </c>
      <c r="CC6" s="436" t="s">
        <v>953</v>
      </c>
      <c r="CD6" s="436"/>
      <c r="CE6" s="436" t="s">
        <v>954</v>
      </c>
      <c r="CF6" s="436" t="s">
        <v>954</v>
      </c>
      <c r="CG6" s="436"/>
      <c r="CH6" s="436" t="s">
        <v>955</v>
      </c>
      <c r="CI6" s="436" t="s">
        <v>955</v>
      </c>
      <c r="CJ6" s="436"/>
      <c r="CK6" s="436" t="s">
        <v>956</v>
      </c>
      <c r="CL6" s="436" t="s">
        <v>956</v>
      </c>
      <c r="CM6" s="436"/>
      <c r="CN6" s="436" t="s">
        <v>957</v>
      </c>
      <c r="CO6" s="436" t="s">
        <v>957</v>
      </c>
      <c r="CP6" s="436" t="s">
        <v>957</v>
      </c>
      <c r="CQ6" s="695"/>
      <c r="CR6" s="695"/>
      <c r="CS6" s="696"/>
      <c r="CT6" s="436" t="s">
        <v>1309</v>
      </c>
      <c r="CU6" s="436" t="s">
        <v>1309</v>
      </c>
      <c r="CV6" s="436" t="s">
        <v>1309</v>
      </c>
      <c r="CW6" s="430"/>
      <c r="CX6" s="435"/>
      <c r="CY6" s="697"/>
      <c r="CZ6" s="432"/>
      <c r="DA6" s="431"/>
      <c r="DB6" s="769"/>
      <c r="DC6" s="768"/>
    </row>
    <row r="7" spans="1:107" ht="15.75">
      <c r="A7" s="437" t="s">
        <v>1209</v>
      </c>
      <c r="B7" s="438" t="s">
        <v>838</v>
      </c>
      <c r="C7" s="439" t="s">
        <v>958</v>
      </c>
      <c r="D7" s="440">
        <v>0</v>
      </c>
      <c r="E7" s="440">
        <v>0</v>
      </c>
      <c r="F7" s="440">
        <f aca="true" t="shared" si="0" ref="F7:F23">SUM(D7:E7)</f>
        <v>0</v>
      </c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>
        <v>1542615</v>
      </c>
      <c r="Z7" s="440">
        <v>6816373</v>
      </c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440"/>
      <c r="AO7" s="440">
        <v>2535400</v>
      </c>
      <c r="AP7" s="440"/>
      <c r="AQ7" s="440">
        <v>-60300</v>
      </c>
      <c r="AR7" s="440"/>
      <c r="AS7" s="440"/>
      <c r="AT7" s="440"/>
      <c r="AU7" s="440"/>
      <c r="AV7" s="440"/>
      <c r="AW7" s="440"/>
      <c r="AX7" s="441"/>
      <c r="AY7" s="441"/>
      <c r="AZ7" s="441"/>
      <c r="BA7" s="440">
        <v>3584720</v>
      </c>
      <c r="BB7" s="440">
        <v>570865</v>
      </c>
      <c r="BC7" s="440"/>
      <c r="BD7" s="440"/>
      <c r="BE7" s="440"/>
      <c r="BF7" s="440"/>
      <c r="BG7" s="440">
        <v>985600</v>
      </c>
      <c r="BH7" s="440">
        <v>45000</v>
      </c>
      <c r="BI7" s="440"/>
      <c r="BJ7" s="440"/>
      <c r="BK7" s="440"/>
      <c r="BL7" s="440"/>
      <c r="BM7" s="440"/>
      <c r="BN7" s="440"/>
      <c r="BO7" s="440"/>
      <c r="BP7" s="440">
        <v>5556200</v>
      </c>
      <c r="BQ7" s="440">
        <v>-29925</v>
      </c>
      <c r="BR7" s="440">
        <v>1168444</v>
      </c>
      <c r="BS7" s="440"/>
      <c r="BT7" s="440"/>
      <c r="BU7" s="440"/>
      <c r="BV7" s="440"/>
      <c r="BW7" s="440"/>
      <c r="BX7" s="440"/>
      <c r="BY7" s="440"/>
      <c r="BZ7" s="440"/>
      <c r="CA7" s="440"/>
      <c r="CB7" s="440"/>
      <c r="CC7" s="440"/>
      <c r="CD7" s="440"/>
      <c r="CE7" s="440"/>
      <c r="CF7" s="440"/>
      <c r="CG7" s="440"/>
      <c r="CH7" s="440"/>
      <c r="CI7" s="440"/>
      <c r="CJ7" s="440"/>
      <c r="CK7" s="440">
        <v>2773076</v>
      </c>
      <c r="CL7" s="440"/>
      <c r="CM7" s="440"/>
      <c r="CN7" s="440"/>
      <c r="CO7" s="440"/>
      <c r="CP7" s="440"/>
      <c r="CQ7" s="440"/>
      <c r="CR7" s="440"/>
      <c r="CS7" s="440"/>
      <c r="CT7" s="440"/>
      <c r="CU7" s="440"/>
      <c r="CV7" s="440"/>
      <c r="CW7" s="441">
        <f>D7+G7+J7+P7+S7+V7+Y7+AB7+AE7+AH7+AL7+AO7+AR7+AU7+AX7+BA7+BD7+BG7+BJ7+BM7+BP7+BS7+BY7+CB7+CE7+CH7+CK7+CN7+CQ7+CT7</f>
        <v>16977611</v>
      </c>
      <c r="CX7" s="441">
        <f>E7+H7+K7+Q7+T7+W7+Z7+AC7+AF7+AI7+AM7+AP7+AS7+AV7+AY7+BB7+BE7+BH7+BK7+BN7+BQ7+BT7+BZ7+CC7+CF7+CI7+CL7+CO7+CR7+CU7+N7+BW7</f>
        <v>7402313</v>
      </c>
      <c r="CY7" s="678">
        <f>SUM(CW7:CX7)</f>
        <v>24379924</v>
      </c>
      <c r="CZ7" s="679">
        <f>F7+I7+L7+O7+R7+U7+X7+AA7+AD7+AG7+AJ7+AN7+AQ7+AT7+AW7+AZ7+BC7+BF7+BI7+BL7+BO7+BR7+BU7+BX7+CA7+CD7+CG7+CJ7+CM7+CP7+CS7+CV7+AK7</f>
        <v>1108144</v>
      </c>
      <c r="DA7" s="678">
        <f>SUM(CY7:CZ7)</f>
        <v>25488068</v>
      </c>
      <c r="DB7" s="769">
        <v>22830415</v>
      </c>
      <c r="DC7" s="768">
        <f>DB7/DA7</f>
        <v>0.8957295233204808</v>
      </c>
    </row>
    <row r="8" spans="1:107" ht="15.75">
      <c r="A8" s="437" t="s">
        <v>1210</v>
      </c>
      <c r="B8" s="438" t="s">
        <v>959</v>
      </c>
      <c r="C8" s="443" t="s">
        <v>960</v>
      </c>
      <c r="D8" s="440">
        <f aca="true" t="shared" si="1" ref="D8:D21">SUM(D6:D7)</f>
        <v>0</v>
      </c>
      <c r="E8" s="440"/>
      <c r="F8" s="440">
        <f t="shared" si="0"/>
        <v>0</v>
      </c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1"/>
      <c r="AY8" s="441"/>
      <c r="AZ8" s="441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  <c r="BL8" s="440"/>
      <c r="BM8" s="440"/>
      <c r="BN8" s="440"/>
      <c r="BO8" s="440"/>
      <c r="BP8" s="440"/>
      <c r="BQ8" s="440"/>
      <c r="BR8" s="440"/>
      <c r="BS8" s="440"/>
      <c r="BT8" s="440"/>
      <c r="BU8" s="440"/>
      <c r="BV8" s="440"/>
      <c r="BW8" s="440"/>
      <c r="BX8" s="440"/>
      <c r="BY8" s="440"/>
      <c r="BZ8" s="440"/>
      <c r="CA8" s="440"/>
      <c r="CB8" s="440"/>
      <c r="CC8" s="440"/>
      <c r="CD8" s="440"/>
      <c r="CE8" s="440"/>
      <c r="CF8" s="440"/>
      <c r="CG8" s="440"/>
      <c r="CH8" s="440"/>
      <c r="CI8" s="440"/>
      <c r="CJ8" s="440"/>
      <c r="CK8" s="440"/>
      <c r="CL8" s="440"/>
      <c r="CM8" s="440"/>
      <c r="CN8" s="440"/>
      <c r="CO8" s="440"/>
      <c r="CP8" s="440"/>
      <c r="CQ8" s="440"/>
      <c r="CR8" s="440"/>
      <c r="CS8" s="440"/>
      <c r="CT8" s="440"/>
      <c r="CU8" s="440"/>
      <c r="CV8" s="440"/>
      <c r="CW8" s="441">
        <f>SUM(D8:CT8)</f>
        <v>0</v>
      </c>
      <c r="CX8" s="680"/>
      <c r="CY8" s="681"/>
      <c r="CZ8" s="682"/>
      <c r="DA8" s="681"/>
      <c r="DB8" s="769"/>
      <c r="DC8" s="768">
        <v>0</v>
      </c>
    </row>
    <row r="9" spans="1:107" ht="15.75">
      <c r="A9" s="437" t="s">
        <v>1212</v>
      </c>
      <c r="B9" s="438" t="s">
        <v>961</v>
      </c>
      <c r="C9" s="443" t="s">
        <v>962</v>
      </c>
      <c r="D9" s="440">
        <f t="shared" si="1"/>
        <v>0</v>
      </c>
      <c r="E9" s="440"/>
      <c r="F9" s="440">
        <f t="shared" si="0"/>
        <v>0</v>
      </c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1"/>
      <c r="AY9" s="441"/>
      <c r="AZ9" s="441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  <c r="BL9" s="440"/>
      <c r="BM9" s="440"/>
      <c r="BN9" s="440"/>
      <c r="BO9" s="440"/>
      <c r="BP9" s="440"/>
      <c r="BQ9" s="440"/>
      <c r="BR9" s="440"/>
      <c r="BS9" s="440"/>
      <c r="BT9" s="440"/>
      <c r="BU9" s="440"/>
      <c r="BV9" s="440"/>
      <c r="BW9" s="440"/>
      <c r="BX9" s="440"/>
      <c r="BY9" s="440"/>
      <c r="BZ9" s="440"/>
      <c r="CA9" s="440"/>
      <c r="CB9" s="440"/>
      <c r="CC9" s="440"/>
      <c r="CD9" s="440"/>
      <c r="CE9" s="440"/>
      <c r="CF9" s="440"/>
      <c r="CG9" s="440"/>
      <c r="CH9" s="440"/>
      <c r="CI9" s="440"/>
      <c r="CJ9" s="440"/>
      <c r="CK9" s="440"/>
      <c r="CL9" s="440"/>
      <c r="CM9" s="440"/>
      <c r="CN9" s="440"/>
      <c r="CO9" s="440"/>
      <c r="CP9" s="440"/>
      <c r="CQ9" s="440"/>
      <c r="CR9" s="440"/>
      <c r="CS9" s="440"/>
      <c r="CT9" s="440"/>
      <c r="CU9" s="440"/>
      <c r="CV9" s="440"/>
      <c r="CW9" s="441">
        <f>SUM(D9:CT9)</f>
        <v>0</v>
      </c>
      <c r="CX9" s="680"/>
      <c r="CY9" s="681"/>
      <c r="CZ9" s="682"/>
      <c r="DA9" s="681"/>
      <c r="DB9" s="769"/>
      <c r="DC9" s="768">
        <v>0</v>
      </c>
    </row>
    <row r="10" spans="1:107" ht="15.75">
      <c r="A10" s="437" t="s">
        <v>1213</v>
      </c>
      <c r="B10" s="444" t="s">
        <v>963</v>
      </c>
      <c r="C10" s="443" t="s">
        <v>964</v>
      </c>
      <c r="D10" s="440">
        <f t="shared" si="1"/>
        <v>0</v>
      </c>
      <c r="E10" s="440"/>
      <c r="F10" s="440">
        <f t="shared" si="0"/>
        <v>0</v>
      </c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1"/>
      <c r="AY10" s="441"/>
      <c r="AZ10" s="441"/>
      <c r="BA10" s="440"/>
      <c r="BB10" s="440"/>
      <c r="BC10" s="440"/>
      <c r="BD10" s="440"/>
      <c r="BE10" s="440"/>
      <c r="BF10" s="440"/>
      <c r="BG10" s="440"/>
      <c r="BH10" s="440"/>
      <c r="BI10" s="440"/>
      <c r="BJ10" s="440"/>
      <c r="BK10" s="440"/>
      <c r="BL10" s="440"/>
      <c r="BM10" s="440"/>
      <c r="BN10" s="440"/>
      <c r="BO10" s="440"/>
      <c r="BP10" s="440"/>
      <c r="BQ10" s="440"/>
      <c r="BR10" s="440"/>
      <c r="BS10" s="440"/>
      <c r="BT10" s="440"/>
      <c r="BU10" s="440"/>
      <c r="BV10" s="440"/>
      <c r="BW10" s="440"/>
      <c r="BX10" s="440"/>
      <c r="BY10" s="440"/>
      <c r="BZ10" s="440"/>
      <c r="CA10" s="440"/>
      <c r="CB10" s="440"/>
      <c r="CC10" s="440"/>
      <c r="CD10" s="440"/>
      <c r="CE10" s="440"/>
      <c r="CF10" s="440"/>
      <c r="CG10" s="440"/>
      <c r="CH10" s="440"/>
      <c r="CI10" s="440"/>
      <c r="CJ10" s="440"/>
      <c r="CK10" s="440"/>
      <c r="CL10" s="440"/>
      <c r="CM10" s="440"/>
      <c r="CN10" s="440"/>
      <c r="CO10" s="440"/>
      <c r="CP10" s="440"/>
      <c r="CQ10" s="440"/>
      <c r="CR10" s="440"/>
      <c r="CS10" s="440"/>
      <c r="CT10" s="440"/>
      <c r="CU10" s="440"/>
      <c r="CV10" s="440"/>
      <c r="CW10" s="441">
        <f>SUM(D10:CT10)</f>
        <v>0</v>
      </c>
      <c r="CX10" s="680"/>
      <c r="CY10" s="681"/>
      <c r="CZ10" s="682"/>
      <c r="DA10" s="681"/>
      <c r="DB10" s="769"/>
      <c r="DC10" s="768">
        <v>0</v>
      </c>
    </row>
    <row r="11" spans="1:107" ht="15.75">
      <c r="A11" s="437" t="s">
        <v>1214</v>
      </c>
      <c r="B11" s="444" t="s">
        <v>965</v>
      </c>
      <c r="C11" s="443" t="s">
        <v>966</v>
      </c>
      <c r="D11" s="440">
        <f t="shared" si="1"/>
        <v>0</v>
      </c>
      <c r="E11" s="440"/>
      <c r="F11" s="440">
        <f t="shared" si="0"/>
        <v>0</v>
      </c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  <c r="AW11" s="440"/>
      <c r="AX11" s="441"/>
      <c r="AY11" s="441"/>
      <c r="AZ11" s="441"/>
      <c r="BA11" s="440"/>
      <c r="BB11" s="440"/>
      <c r="BC11" s="440"/>
      <c r="BD11" s="440"/>
      <c r="BE11" s="440"/>
      <c r="BF11" s="440"/>
      <c r="BG11" s="440"/>
      <c r="BH11" s="440"/>
      <c r="BI11" s="440"/>
      <c r="BJ11" s="440"/>
      <c r="BK11" s="440"/>
      <c r="BL11" s="440"/>
      <c r="BM11" s="440"/>
      <c r="BN11" s="440"/>
      <c r="BO11" s="440"/>
      <c r="BP11" s="440"/>
      <c r="BQ11" s="440"/>
      <c r="BR11" s="440"/>
      <c r="BS11" s="440"/>
      <c r="BT11" s="440"/>
      <c r="BU11" s="440"/>
      <c r="BV11" s="440"/>
      <c r="BW11" s="440"/>
      <c r="BX11" s="440"/>
      <c r="BY11" s="440"/>
      <c r="BZ11" s="440"/>
      <c r="CA11" s="440"/>
      <c r="CB11" s="440"/>
      <c r="CC11" s="440"/>
      <c r="CD11" s="440"/>
      <c r="CE11" s="440"/>
      <c r="CF11" s="440"/>
      <c r="CG11" s="440"/>
      <c r="CH11" s="440"/>
      <c r="CI11" s="440"/>
      <c r="CJ11" s="440"/>
      <c r="CK11" s="440"/>
      <c r="CL11" s="440"/>
      <c r="CM11" s="440"/>
      <c r="CN11" s="440"/>
      <c r="CO11" s="440"/>
      <c r="CP11" s="440"/>
      <c r="CQ11" s="440"/>
      <c r="CR11" s="440"/>
      <c r="CS11" s="440"/>
      <c r="CT11" s="440"/>
      <c r="CU11" s="440"/>
      <c r="CV11" s="440"/>
      <c r="CW11" s="441">
        <f>SUM(D11:CT11)</f>
        <v>0</v>
      </c>
      <c r="CX11" s="680"/>
      <c r="CY11" s="681"/>
      <c r="CZ11" s="682"/>
      <c r="DA11" s="681"/>
      <c r="DB11" s="769"/>
      <c r="DC11" s="768">
        <v>0</v>
      </c>
    </row>
    <row r="12" spans="1:107" ht="15.75">
      <c r="A12" s="437" t="s">
        <v>1216</v>
      </c>
      <c r="B12" s="444" t="s">
        <v>967</v>
      </c>
      <c r="C12" s="443" t="s">
        <v>968</v>
      </c>
      <c r="D12" s="440">
        <f t="shared" si="1"/>
        <v>0</v>
      </c>
      <c r="E12" s="440"/>
      <c r="F12" s="440">
        <f t="shared" si="0"/>
        <v>0</v>
      </c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440"/>
      <c r="Z12" s="440"/>
      <c r="AA12" s="440"/>
      <c r="AB12" s="440"/>
      <c r="AC12" s="440"/>
      <c r="AD12" s="440"/>
      <c r="AE12" s="440"/>
      <c r="AF12" s="440"/>
      <c r="AG12" s="440"/>
      <c r="AH12" s="440"/>
      <c r="AI12" s="440"/>
      <c r="AJ12" s="440"/>
      <c r="AK12" s="440"/>
      <c r="AL12" s="440"/>
      <c r="AM12" s="440"/>
      <c r="AN12" s="440"/>
      <c r="AO12" s="440"/>
      <c r="AP12" s="440"/>
      <c r="AQ12" s="440"/>
      <c r="AR12" s="440"/>
      <c r="AS12" s="440"/>
      <c r="AT12" s="440"/>
      <c r="AU12" s="440"/>
      <c r="AV12" s="440"/>
      <c r="AW12" s="440"/>
      <c r="AX12" s="441"/>
      <c r="AY12" s="441"/>
      <c r="AZ12" s="441"/>
      <c r="BA12" s="440"/>
      <c r="BB12" s="440"/>
      <c r="BC12" s="440"/>
      <c r="BD12" s="440"/>
      <c r="BE12" s="440"/>
      <c r="BF12" s="440"/>
      <c r="BG12" s="440"/>
      <c r="BH12" s="440"/>
      <c r="BI12" s="440"/>
      <c r="BJ12" s="440"/>
      <c r="BK12" s="440"/>
      <c r="BL12" s="440"/>
      <c r="BM12" s="440"/>
      <c r="BN12" s="440"/>
      <c r="BO12" s="440"/>
      <c r="BP12" s="440"/>
      <c r="BQ12" s="440"/>
      <c r="BR12" s="440"/>
      <c r="BS12" s="440"/>
      <c r="BT12" s="440"/>
      <c r="BU12" s="440"/>
      <c r="BV12" s="440"/>
      <c r="BW12" s="440"/>
      <c r="BX12" s="440"/>
      <c r="BY12" s="440"/>
      <c r="BZ12" s="440"/>
      <c r="CA12" s="440"/>
      <c r="CB12" s="440"/>
      <c r="CC12" s="440"/>
      <c r="CD12" s="440"/>
      <c r="CE12" s="440"/>
      <c r="CF12" s="440"/>
      <c r="CG12" s="440"/>
      <c r="CH12" s="440"/>
      <c r="CI12" s="440"/>
      <c r="CJ12" s="440"/>
      <c r="CK12" s="440"/>
      <c r="CL12" s="440"/>
      <c r="CM12" s="440"/>
      <c r="CN12" s="440"/>
      <c r="CO12" s="440"/>
      <c r="CP12" s="440"/>
      <c r="CQ12" s="440"/>
      <c r="CR12" s="440"/>
      <c r="CS12" s="440"/>
      <c r="CT12" s="440"/>
      <c r="CU12" s="440"/>
      <c r="CV12" s="440"/>
      <c r="CW12" s="441">
        <f>SUM(D12:CT12)</f>
        <v>0</v>
      </c>
      <c r="CX12" s="680"/>
      <c r="CY12" s="681"/>
      <c r="CZ12" s="682"/>
      <c r="DA12" s="681"/>
      <c r="DB12" s="769"/>
      <c r="DC12" s="768">
        <v>0</v>
      </c>
    </row>
    <row r="13" spans="1:107" ht="15.75">
      <c r="A13" s="437" t="s">
        <v>1218</v>
      </c>
      <c r="B13" s="444" t="s">
        <v>685</v>
      </c>
      <c r="C13" s="443" t="s">
        <v>962</v>
      </c>
      <c r="D13" s="440">
        <f t="shared" si="1"/>
        <v>0</v>
      </c>
      <c r="E13" s="440">
        <v>0</v>
      </c>
      <c r="F13" s="440">
        <f t="shared" si="0"/>
        <v>0</v>
      </c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0"/>
      <c r="AM13" s="440"/>
      <c r="AN13" s="440"/>
      <c r="AO13" s="440">
        <v>250000</v>
      </c>
      <c r="AP13" s="440"/>
      <c r="AQ13" s="440"/>
      <c r="AR13" s="440"/>
      <c r="AS13" s="440"/>
      <c r="AT13" s="440"/>
      <c r="AU13" s="440"/>
      <c r="AV13" s="440"/>
      <c r="AW13" s="440"/>
      <c r="AX13" s="441"/>
      <c r="AY13" s="441"/>
      <c r="AZ13" s="441"/>
      <c r="BA13" s="440">
        <v>250000</v>
      </c>
      <c r="BB13" s="440"/>
      <c r="BC13" s="440"/>
      <c r="BD13" s="440"/>
      <c r="BE13" s="440"/>
      <c r="BF13" s="440"/>
      <c r="BG13" s="440">
        <v>50000</v>
      </c>
      <c r="BH13" s="440"/>
      <c r="BI13" s="440"/>
      <c r="BJ13" s="440"/>
      <c r="BK13" s="440"/>
      <c r="BL13" s="440"/>
      <c r="BM13" s="440"/>
      <c r="BN13" s="440"/>
      <c r="BO13" s="440"/>
      <c r="BP13" s="440">
        <v>300000</v>
      </c>
      <c r="BQ13" s="440"/>
      <c r="BR13" s="440"/>
      <c r="BS13" s="440"/>
      <c r="BT13" s="440"/>
      <c r="BU13" s="440"/>
      <c r="BV13" s="440"/>
      <c r="BW13" s="440"/>
      <c r="BX13" s="440"/>
      <c r="BY13" s="440"/>
      <c r="BZ13" s="440"/>
      <c r="CA13" s="440"/>
      <c r="CB13" s="440"/>
      <c r="CC13" s="440"/>
      <c r="CD13" s="440"/>
      <c r="CE13" s="440"/>
      <c r="CF13" s="440"/>
      <c r="CG13" s="440"/>
      <c r="CH13" s="440"/>
      <c r="CI13" s="440"/>
      <c r="CJ13" s="440"/>
      <c r="CK13" s="440">
        <v>250000</v>
      </c>
      <c r="CL13" s="440"/>
      <c r="CM13" s="440"/>
      <c r="CN13" s="440"/>
      <c r="CO13" s="440"/>
      <c r="CP13" s="440"/>
      <c r="CQ13" s="440"/>
      <c r="CR13" s="440"/>
      <c r="CS13" s="440"/>
      <c r="CT13" s="440"/>
      <c r="CU13" s="440"/>
      <c r="CV13" s="440"/>
      <c r="CW13" s="441">
        <f>D13+G13+J13+P13+S13+V13+Y13+AB13+AE13+AH13+AL13+AO13+AR13+AU13+AX13+BA13+BD13+BG13+BJ13+BM13+BP13+BS13+BY13+CB13+CE13+CH13+CK13+CN13+CQ13+CT13</f>
        <v>1100000</v>
      </c>
      <c r="CX13" s="441">
        <f aca="true" t="shared" si="2" ref="CX13:CX27">E13+H13+K13+Q13+T13+W13+Z13+AC13+AF13+AI13+AM13+AP13+AS13+AV13+AY13+BB13+BE13+BH13+BK13+BN13+BQ13+BT13+BZ13+CC13+CF13+CI13+CL13+CO13+CR13+CU13+N13+BW13</f>
        <v>0</v>
      </c>
      <c r="CY13" s="678">
        <f aca="true" t="shared" si="3" ref="CY13:CY78">SUM(CW13:CX13)</f>
        <v>1100000</v>
      </c>
      <c r="CZ13" s="441">
        <f aca="true" t="shared" si="4" ref="CZ13:CZ27">F13+I13+L13+O13+R13+U13+X13+AA13+AD13+AG13+AJ13+AN13+AQ13+AT13+AW13+AZ13+BC13+BF13+BI13+BL13+BO13+BR13+BU13+BX13+CA13+CD13+CG13+CJ13+CM13+CP13+CS13+CV13+AK13</f>
        <v>0</v>
      </c>
      <c r="DA13" s="678">
        <f aca="true" t="shared" si="5" ref="DA13:DA76">SUM(CY13:CZ13)</f>
        <v>1100000</v>
      </c>
      <c r="DB13" s="769">
        <v>1100000</v>
      </c>
      <c r="DC13" s="768">
        <f aca="true" t="shared" si="6" ref="DC13:DC67">DB13/DA13</f>
        <v>1</v>
      </c>
    </row>
    <row r="14" spans="1:107" ht="15.75">
      <c r="A14" s="437" t="s">
        <v>1220</v>
      </c>
      <c r="B14" s="444" t="s">
        <v>967</v>
      </c>
      <c r="C14" s="443" t="s">
        <v>968</v>
      </c>
      <c r="D14" s="440"/>
      <c r="E14" s="440"/>
      <c r="F14" s="440">
        <f t="shared" si="0"/>
        <v>0</v>
      </c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  <c r="AK14" s="440"/>
      <c r="AL14" s="440"/>
      <c r="AM14" s="440"/>
      <c r="AN14" s="440"/>
      <c r="AO14" s="440"/>
      <c r="AP14" s="440"/>
      <c r="AQ14" s="440"/>
      <c r="AR14" s="440"/>
      <c r="AS14" s="440"/>
      <c r="AT14" s="440"/>
      <c r="AU14" s="440"/>
      <c r="AV14" s="440"/>
      <c r="AW14" s="440"/>
      <c r="AX14" s="441"/>
      <c r="AY14" s="441"/>
      <c r="AZ14" s="441"/>
      <c r="BA14" s="440"/>
      <c r="BB14" s="440"/>
      <c r="BC14" s="440"/>
      <c r="BD14" s="440"/>
      <c r="BE14" s="440"/>
      <c r="BF14" s="440"/>
      <c r="BG14" s="440"/>
      <c r="BH14" s="440"/>
      <c r="BI14" s="440"/>
      <c r="BJ14" s="440"/>
      <c r="BK14" s="440"/>
      <c r="BL14" s="440"/>
      <c r="BM14" s="440"/>
      <c r="BN14" s="440"/>
      <c r="BO14" s="440"/>
      <c r="BP14" s="440"/>
      <c r="BQ14" s="440"/>
      <c r="BR14" s="440"/>
      <c r="BS14" s="440"/>
      <c r="BT14" s="440"/>
      <c r="BU14" s="440"/>
      <c r="BV14" s="440"/>
      <c r="BW14" s="440"/>
      <c r="BX14" s="440"/>
      <c r="BY14" s="440"/>
      <c r="BZ14" s="440"/>
      <c r="CA14" s="440"/>
      <c r="CB14" s="440"/>
      <c r="CC14" s="440"/>
      <c r="CD14" s="440"/>
      <c r="CE14" s="440"/>
      <c r="CF14" s="440"/>
      <c r="CG14" s="440"/>
      <c r="CH14" s="440"/>
      <c r="CI14" s="440"/>
      <c r="CJ14" s="440"/>
      <c r="CK14" s="440"/>
      <c r="CL14" s="440">
        <v>845694</v>
      </c>
      <c r="CM14" s="440"/>
      <c r="CN14" s="440"/>
      <c r="CO14" s="440"/>
      <c r="CP14" s="440"/>
      <c r="CQ14" s="440"/>
      <c r="CR14" s="440"/>
      <c r="CS14" s="440"/>
      <c r="CT14" s="440"/>
      <c r="CU14" s="440"/>
      <c r="CV14" s="440"/>
      <c r="CW14" s="441"/>
      <c r="CX14" s="441">
        <f t="shared" si="2"/>
        <v>845694</v>
      </c>
      <c r="CY14" s="678">
        <f>SUM(CW14:CX14)</f>
        <v>845694</v>
      </c>
      <c r="CZ14" s="441">
        <f t="shared" si="4"/>
        <v>0</v>
      </c>
      <c r="DA14" s="678">
        <f t="shared" si="5"/>
        <v>845694</v>
      </c>
      <c r="DB14" s="769">
        <v>845694</v>
      </c>
      <c r="DC14" s="768">
        <f t="shared" si="6"/>
        <v>1</v>
      </c>
    </row>
    <row r="15" spans="1:107" ht="15.75">
      <c r="A15" s="437" t="s">
        <v>1222</v>
      </c>
      <c r="B15" s="444" t="s">
        <v>610</v>
      </c>
      <c r="C15" s="443" t="s">
        <v>969</v>
      </c>
      <c r="D15" s="440">
        <f>SUM(D12:D13)</f>
        <v>0</v>
      </c>
      <c r="E15" s="440">
        <v>0</v>
      </c>
      <c r="F15" s="440">
        <f t="shared" si="0"/>
        <v>0</v>
      </c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0"/>
      <c r="AN15" s="440"/>
      <c r="AO15" s="440">
        <v>100000</v>
      </c>
      <c r="AP15" s="440"/>
      <c r="AQ15" s="440"/>
      <c r="AR15" s="440"/>
      <c r="AS15" s="440"/>
      <c r="AT15" s="440"/>
      <c r="AU15" s="440"/>
      <c r="AV15" s="440"/>
      <c r="AW15" s="440"/>
      <c r="AX15" s="441"/>
      <c r="AY15" s="441"/>
      <c r="AZ15" s="441"/>
      <c r="BA15" s="440">
        <v>100000</v>
      </c>
      <c r="BB15" s="440"/>
      <c r="BC15" s="440"/>
      <c r="BD15" s="440"/>
      <c r="BE15" s="440"/>
      <c r="BF15" s="440"/>
      <c r="BG15" s="440">
        <v>50000</v>
      </c>
      <c r="BH15" s="440"/>
      <c r="BI15" s="440"/>
      <c r="BJ15" s="440"/>
      <c r="BK15" s="440"/>
      <c r="BL15" s="440"/>
      <c r="BM15" s="440"/>
      <c r="BN15" s="440"/>
      <c r="BO15" s="440"/>
      <c r="BP15" s="440">
        <v>300000</v>
      </c>
      <c r="BQ15" s="440"/>
      <c r="BR15" s="440"/>
      <c r="BS15" s="440"/>
      <c r="BT15" s="440"/>
      <c r="BU15" s="440"/>
      <c r="BV15" s="440"/>
      <c r="BW15" s="440"/>
      <c r="BX15" s="440"/>
      <c r="BY15" s="440"/>
      <c r="BZ15" s="440"/>
      <c r="CA15" s="440"/>
      <c r="CB15" s="440"/>
      <c r="CC15" s="440"/>
      <c r="CD15" s="440"/>
      <c r="CE15" s="440"/>
      <c r="CF15" s="440"/>
      <c r="CG15" s="440"/>
      <c r="CH15" s="440"/>
      <c r="CI15" s="440"/>
      <c r="CJ15" s="440"/>
      <c r="CK15" s="440">
        <v>100000</v>
      </c>
      <c r="CL15" s="440"/>
      <c r="CM15" s="440"/>
      <c r="CN15" s="440"/>
      <c r="CO15" s="440"/>
      <c r="CP15" s="440"/>
      <c r="CQ15" s="440"/>
      <c r="CR15" s="440"/>
      <c r="CS15" s="440"/>
      <c r="CT15" s="440"/>
      <c r="CU15" s="440"/>
      <c r="CV15" s="440"/>
      <c r="CW15" s="441">
        <f aca="true" t="shared" si="7" ref="CW15:CW21">D15+G15+J15+P15+S15+V15+Y15+AB15+AE15+AH15+AL15+AO15+AR15+AU15+AX15+BA15+BD15+BG15+BJ15+BM15+BP15+BS15+BY15+CB15+CE15+CH15+CK15+CN15+CQ15+CT15</f>
        <v>650000</v>
      </c>
      <c r="CX15" s="441">
        <f t="shared" si="2"/>
        <v>0</v>
      </c>
      <c r="CY15" s="678">
        <f t="shared" si="3"/>
        <v>650000</v>
      </c>
      <c r="CZ15" s="441">
        <f t="shared" si="4"/>
        <v>0</v>
      </c>
      <c r="DA15" s="678">
        <f t="shared" si="5"/>
        <v>650000</v>
      </c>
      <c r="DB15" s="769">
        <v>633570</v>
      </c>
      <c r="DC15" s="768">
        <f t="shared" si="6"/>
        <v>0.9747230769230769</v>
      </c>
    </row>
    <row r="16" spans="1:107" ht="15.75">
      <c r="A16" s="437" t="s">
        <v>1224</v>
      </c>
      <c r="B16" s="444" t="s">
        <v>970</v>
      </c>
      <c r="C16" s="445" t="s">
        <v>971</v>
      </c>
      <c r="D16" s="440">
        <f>SUM(D13:D15)</f>
        <v>0</v>
      </c>
      <c r="E16" s="440"/>
      <c r="F16" s="440">
        <f t="shared" si="0"/>
        <v>0</v>
      </c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C16" s="440"/>
      <c r="AD16" s="440"/>
      <c r="AE16" s="440"/>
      <c r="AF16" s="440"/>
      <c r="AG16" s="440"/>
      <c r="AH16" s="440"/>
      <c r="AI16" s="440"/>
      <c r="AJ16" s="440"/>
      <c r="AK16" s="440"/>
      <c r="AL16" s="440"/>
      <c r="AM16" s="440"/>
      <c r="AN16" s="440"/>
      <c r="AO16" s="440"/>
      <c r="AP16" s="440"/>
      <c r="AQ16" s="440"/>
      <c r="AR16" s="440"/>
      <c r="AS16" s="440"/>
      <c r="AT16" s="440"/>
      <c r="AU16" s="440"/>
      <c r="AV16" s="440"/>
      <c r="AW16" s="440"/>
      <c r="AX16" s="441"/>
      <c r="AY16" s="441"/>
      <c r="AZ16" s="441"/>
      <c r="BA16" s="440"/>
      <c r="BB16" s="440"/>
      <c r="BC16" s="440"/>
      <c r="BD16" s="440"/>
      <c r="BE16" s="440"/>
      <c r="BF16" s="440"/>
      <c r="BG16" s="440"/>
      <c r="BH16" s="440"/>
      <c r="BI16" s="440"/>
      <c r="BJ16" s="440"/>
      <c r="BK16" s="440"/>
      <c r="BL16" s="440"/>
      <c r="BM16" s="440"/>
      <c r="BN16" s="440"/>
      <c r="BO16" s="440"/>
      <c r="BP16" s="440"/>
      <c r="BQ16" s="440"/>
      <c r="BR16" s="440"/>
      <c r="BS16" s="440"/>
      <c r="BT16" s="440"/>
      <c r="BU16" s="440"/>
      <c r="BV16" s="440"/>
      <c r="BW16" s="440"/>
      <c r="BX16" s="440"/>
      <c r="BY16" s="440"/>
      <c r="BZ16" s="440"/>
      <c r="CA16" s="440"/>
      <c r="CB16" s="440"/>
      <c r="CC16" s="440"/>
      <c r="CD16" s="440"/>
      <c r="CE16" s="440"/>
      <c r="CF16" s="440"/>
      <c r="CG16" s="440"/>
      <c r="CH16" s="440"/>
      <c r="CI16" s="440"/>
      <c r="CJ16" s="440"/>
      <c r="CK16" s="440"/>
      <c r="CL16" s="440"/>
      <c r="CM16" s="440"/>
      <c r="CN16" s="440"/>
      <c r="CO16" s="440"/>
      <c r="CP16" s="440"/>
      <c r="CQ16" s="440"/>
      <c r="CR16" s="440"/>
      <c r="CS16" s="440"/>
      <c r="CT16" s="440"/>
      <c r="CU16" s="440"/>
      <c r="CV16" s="440"/>
      <c r="CW16" s="441">
        <f t="shared" si="7"/>
        <v>0</v>
      </c>
      <c r="CX16" s="441">
        <f t="shared" si="2"/>
        <v>0</v>
      </c>
      <c r="CY16" s="678">
        <f t="shared" si="3"/>
        <v>0</v>
      </c>
      <c r="CZ16" s="441">
        <f t="shared" si="4"/>
        <v>0</v>
      </c>
      <c r="DA16" s="678">
        <f t="shared" si="5"/>
        <v>0</v>
      </c>
      <c r="DB16" s="769"/>
      <c r="DC16" s="768">
        <v>0</v>
      </c>
    </row>
    <row r="17" spans="1:107" ht="15.75">
      <c r="A17" s="437" t="s">
        <v>1226</v>
      </c>
      <c r="B17" s="148" t="s">
        <v>972</v>
      </c>
      <c r="C17" s="443" t="s">
        <v>973</v>
      </c>
      <c r="D17" s="440">
        <f t="shared" si="1"/>
        <v>0</v>
      </c>
      <c r="E17" s="440"/>
      <c r="F17" s="440">
        <f t="shared" si="0"/>
        <v>0</v>
      </c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40"/>
      <c r="AI17" s="440"/>
      <c r="AJ17" s="440"/>
      <c r="AK17" s="440"/>
      <c r="AL17" s="440"/>
      <c r="AM17" s="440"/>
      <c r="AN17" s="440"/>
      <c r="AO17" s="440"/>
      <c r="AP17" s="440"/>
      <c r="AQ17" s="440"/>
      <c r="AR17" s="440"/>
      <c r="AS17" s="440"/>
      <c r="AT17" s="440"/>
      <c r="AU17" s="440"/>
      <c r="AV17" s="440"/>
      <c r="AW17" s="440"/>
      <c r="AX17" s="441"/>
      <c r="AY17" s="441"/>
      <c r="AZ17" s="441"/>
      <c r="BA17" s="440">
        <v>54720</v>
      </c>
      <c r="BB17" s="440"/>
      <c r="BC17" s="440"/>
      <c r="BD17" s="440"/>
      <c r="BE17" s="440"/>
      <c r="BF17" s="440"/>
      <c r="BG17" s="440"/>
      <c r="BH17" s="440"/>
      <c r="BI17" s="440"/>
      <c r="BJ17" s="440"/>
      <c r="BK17" s="440"/>
      <c r="BL17" s="440"/>
      <c r="BM17" s="440"/>
      <c r="BN17" s="440"/>
      <c r="BO17" s="440"/>
      <c r="BP17" s="440"/>
      <c r="BQ17" s="440">
        <v>53000</v>
      </c>
      <c r="BR17" s="440"/>
      <c r="BS17" s="440"/>
      <c r="BT17" s="440"/>
      <c r="BU17" s="440"/>
      <c r="BV17" s="440"/>
      <c r="BW17" s="440"/>
      <c r="BX17" s="440"/>
      <c r="BY17" s="440"/>
      <c r="BZ17" s="440"/>
      <c r="CA17" s="440"/>
      <c r="CB17" s="440"/>
      <c r="CC17" s="440"/>
      <c r="CD17" s="440"/>
      <c r="CE17" s="440"/>
      <c r="CF17" s="440"/>
      <c r="CG17" s="440"/>
      <c r="CH17" s="440"/>
      <c r="CI17" s="440"/>
      <c r="CJ17" s="440"/>
      <c r="CK17" s="440"/>
      <c r="CL17" s="440"/>
      <c r="CM17" s="440"/>
      <c r="CN17" s="440"/>
      <c r="CO17" s="440"/>
      <c r="CP17" s="440"/>
      <c r="CQ17" s="440"/>
      <c r="CR17" s="440"/>
      <c r="CS17" s="440"/>
      <c r="CT17" s="440"/>
      <c r="CU17" s="440"/>
      <c r="CV17" s="440"/>
      <c r="CW17" s="441">
        <f t="shared" si="7"/>
        <v>54720</v>
      </c>
      <c r="CX17" s="441">
        <f t="shared" si="2"/>
        <v>53000</v>
      </c>
      <c r="CY17" s="678">
        <f t="shared" si="3"/>
        <v>107720</v>
      </c>
      <c r="CZ17" s="441">
        <f t="shared" si="4"/>
        <v>0</v>
      </c>
      <c r="DA17" s="678">
        <f t="shared" si="5"/>
        <v>107720</v>
      </c>
      <c r="DB17" s="769">
        <v>86717</v>
      </c>
      <c r="DC17" s="768">
        <f t="shared" si="6"/>
        <v>0.8050222799851466</v>
      </c>
    </row>
    <row r="18" spans="1:107" ht="15.75">
      <c r="A18" s="437" t="s">
        <v>1227</v>
      </c>
      <c r="B18" s="148" t="s">
        <v>654</v>
      </c>
      <c r="C18" s="443" t="s">
        <v>974</v>
      </c>
      <c r="D18" s="440">
        <f t="shared" si="1"/>
        <v>0</v>
      </c>
      <c r="E18" s="440"/>
      <c r="F18" s="440">
        <f t="shared" si="0"/>
        <v>0</v>
      </c>
      <c r="G18" s="440"/>
      <c r="H18" s="440"/>
      <c r="I18" s="440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440"/>
      <c r="X18" s="440"/>
      <c r="Y18" s="440"/>
      <c r="Z18" s="440"/>
      <c r="AA18" s="440"/>
      <c r="AB18" s="440"/>
      <c r="AC18" s="440"/>
      <c r="AD18" s="440"/>
      <c r="AE18" s="440"/>
      <c r="AF18" s="440"/>
      <c r="AG18" s="440"/>
      <c r="AH18" s="440"/>
      <c r="AI18" s="440"/>
      <c r="AJ18" s="440"/>
      <c r="AK18" s="440"/>
      <c r="AL18" s="440"/>
      <c r="AM18" s="440"/>
      <c r="AN18" s="440"/>
      <c r="AO18" s="440">
        <v>12000</v>
      </c>
      <c r="AP18" s="440"/>
      <c r="AQ18" s="440"/>
      <c r="AR18" s="440"/>
      <c r="AS18" s="440"/>
      <c r="AT18" s="440"/>
      <c r="AU18" s="440"/>
      <c r="AV18" s="440"/>
      <c r="AW18" s="440"/>
      <c r="AX18" s="441"/>
      <c r="AY18" s="441"/>
      <c r="AZ18" s="441"/>
      <c r="BA18" s="440">
        <v>12000</v>
      </c>
      <c r="BB18" s="440"/>
      <c r="BC18" s="440"/>
      <c r="BD18" s="440"/>
      <c r="BE18" s="440"/>
      <c r="BF18" s="440"/>
      <c r="BG18" s="440">
        <v>12000</v>
      </c>
      <c r="BH18" s="440"/>
      <c r="BI18" s="440"/>
      <c r="BJ18" s="440"/>
      <c r="BK18" s="440"/>
      <c r="BL18" s="440"/>
      <c r="BM18" s="440"/>
      <c r="BN18" s="440"/>
      <c r="BO18" s="440"/>
      <c r="BP18" s="440">
        <v>36000</v>
      </c>
      <c r="BQ18" s="440"/>
      <c r="BR18" s="440"/>
      <c r="BS18" s="440"/>
      <c r="BT18" s="440"/>
      <c r="BU18" s="440"/>
      <c r="BV18" s="440"/>
      <c r="BW18" s="440"/>
      <c r="BX18" s="440"/>
      <c r="BY18" s="440"/>
      <c r="BZ18" s="440"/>
      <c r="CA18" s="440"/>
      <c r="CB18" s="440"/>
      <c r="CC18" s="440"/>
      <c r="CD18" s="440"/>
      <c r="CE18" s="440"/>
      <c r="CF18" s="440"/>
      <c r="CG18" s="440"/>
      <c r="CH18" s="440"/>
      <c r="CI18" s="440"/>
      <c r="CJ18" s="440"/>
      <c r="CK18" s="440">
        <v>12000</v>
      </c>
      <c r="CL18" s="440"/>
      <c r="CM18" s="440"/>
      <c r="CN18" s="440"/>
      <c r="CO18" s="440"/>
      <c r="CP18" s="440"/>
      <c r="CQ18" s="440"/>
      <c r="CR18" s="440"/>
      <c r="CS18" s="440"/>
      <c r="CT18" s="440"/>
      <c r="CU18" s="440"/>
      <c r="CV18" s="440"/>
      <c r="CW18" s="441">
        <f t="shared" si="7"/>
        <v>84000</v>
      </c>
      <c r="CX18" s="441">
        <f t="shared" si="2"/>
        <v>0</v>
      </c>
      <c r="CY18" s="678">
        <f t="shared" si="3"/>
        <v>84000</v>
      </c>
      <c r="CZ18" s="441">
        <f t="shared" si="4"/>
        <v>0</v>
      </c>
      <c r="DA18" s="678">
        <f t="shared" si="5"/>
        <v>84000</v>
      </c>
      <c r="DB18" s="769">
        <v>67000</v>
      </c>
      <c r="DC18" s="768">
        <f t="shared" si="6"/>
        <v>0.7976190476190477</v>
      </c>
    </row>
    <row r="19" spans="1:107" ht="15.75">
      <c r="A19" s="437" t="s">
        <v>1228</v>
      </c>
      <c r="B19" s="148" t="s">
        <v>975</v>
      </c>
      <c r="C19" s="443" t="s">
        <v>976</v>
      </c>
      <c r="D19" s="440">
        <f t="shared" si="1"/>
        <v>0</v>
      </c>
      <c r="E19" s="440"/>
      <c r="F19" s="440">
        <f t="shared" si="0"/>
        <v>0</v>
      </c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0"/>
      <c r="AL19" s="440"/>
      <c r="AM19" s="440"/>
      <c r="AN19" s="440"/>
      <c r="AO19" s="440"/>
      <c r="AP19" s="440"/>
      <c r="AQ19" s="440"/>
      <c r="AR19" s="440"/>
      <c r="AS19" s="440"/>
      <c r="AT19" s="440"/>
      <c r="AU19" s="440"/>
      <c r="AV19" s="440"/>
      <c r="AW19" s="440"/>
      <c r="AX19" s="441"/>
      <c r="AY19" s="441"/>
      <c r="AZ19" s="441"/>
      <c r="BA19" s="440"/>
      <c r="BB19" s="440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  <c r="BU19" s="440"/>
      <c r="BV19" s="440"/>
      <c r="BW19" s="440"/>
      <c r="BX19" s="440"/>
      <c r="BY19" s="440"/>
      <c r="BZ19" s="440"/>
      <c r="CA19" s="440"/>
      <c r="CB19" s="440"/>
      <c r="CC19" s="440"/>
      <c r="CD19" s="440"/>
      <c r="CE19" s="440"/>
      <c r="CF19" s="440"/>
      <c r="CG19" s="440"/>
      <c r="CH19" s="440"/>
      <c r="CI19" s="440"/>
      <c r="CJ19" s="440"/>
      <c r="CK19" s="440"/>
      <c r="CL19" s="440"/>
      <c r="CM19" s="440"/>
      <c r="CN19" s="440"/>
      <c r="CO19" s="440"/>
      <c r="CP19" s="440"/>
      <c r="CQ19" s="440"/>
      <c r="CR19" s="440"/>
      <c r="CS19" s="440"/>
      <c r="CT19" s="440"/>
      <c r="CU19" s="440"/>
      <c r="CV19" s="440"/>
      <c r="CW19" s="441">
        <f t="shared" si="7"/>
        <v>0</v>
      </c>
      <c r="CX19" s="441">
        <f t="shared" si="2"/>
        <v>0</v>
      </c>
      <c r="CY19" s="678">
        <f t="shared" si="3"/>
        <v>0</v>
      </c>
      <c r="CZ19" s="441">
        <f t="shared" si="4"/>
        <v>0</v>
      </c>
      <c r="DA19" s="678">
        <f t="shared" si="5"/>
        <v>0</v>
      </c>
      <c r="DB19" s="769"/>
      <c r="DC19" s="768">
        <v>0</v>
      </c>
    </row>
    <row r="20" spans="1:107" ht="15.75">
      <c r="A20" s="437" t="s">
        <v>1229</v>
      </c>
      <c r="B20" s="148" t="s">
        <v>977</v>
      </c>
      <c r="C20" s="443" t="s">
        <v>978</v>
      </c>
      <c r="D20" s="440">
        <f t="shared" si="1"/>
        <v>0</v>
      </c>
      <c r="E20" s="440"/>
      <c r="F20" s="440">
        <f t="shared" si="0"/>
        <v>0</v>
      </c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40"/>
      <c r="AE20" s="440"/>
      <c r="AF20" s="440"/>
      <c r="AG20" s="440"/>
      <c r="AH20" s="440"/>
      <c r="AI20" s="440"/>
      <c r="AJ20" s="440"/>
      <c r="AK20" s="440"/>
      <c r="AL20" s="440"/>
      <c r="AM20" s="440"/>
      <c r="AN20" s="440"/>
      <c r="AO20" s="440"/>
      <c r="AP20" s="440"/>
      <c r="AQ20" s="440"/>
      <c r="AR20" s="440"/>
      <c r="AS20" s="440"/>
      <c r="AT20" s="440"/>
      <c r="AU20" s="440"/>
      <c r="AV20" s="440"/>
      <c r="AW20" s="440"/>
      <c r="AX20" s="441"/>
      <c r="AY20" s="441"/>
      <c r="AZ20" s="441"/>
      <c r="BA20" s="440"/>
      <c r="BB20" s="440"/>
      <c r="BC20" s="440"/>
      <c r="BD20" s="440"/>
      <c r="BE20" s="440"/>
      <c r="BF20" s="440"/>
      <c r="BG20" s="440"/>
      <c r="BH20" s="440"/>
      <c r="BI20" s="440"/>
      <c r="BJ20" s="440"/>
      <c r="BK20" s="440"/>
      <c r="BL20" s="440"/>
      <c r="BM20" s="440"/>
      <c r="BN20" s="440"/>
      <c r="BO20" s="440"/>
      <c r="BP20" s="440"/>
      <c r="BQ20" s="440"/>
      <c r="BR20" s="440"/>
      <c r="BS20" s="440"/>
      <c r="BT20" s="440"/>
      <c r="BU20" s="440"/>
      <c r="BV20" s="440"/>
      <c r="BW20" s="440"/>
      <c r="BX20" s="440"/>
      <c r="BY20" s="440"/>
      <c r="BZ20" s="440"/>
      <c r="CA20" s="440"/>
      <c r="CB20" s="440"/>
      <c r="CC20" s="440"/>
      <c r="CD20" s="440"/>
      <c r="CE20" s="440"/>
      <c r="CF20" s="440"/>
      <c r="CG20" s="440"/>
      <c r="CH20" s="440"/>
      <c r="CI20" s="440"/>
      <c r="CJ20" s="440"/>
      <c r="CK20" s="440"/>
      <c r="CL20" s="440"/>
      <c r="CM20" s="440"/>
      <c r="CN20" s="440"/>
      <c r="CO20" s="440"/>
      <c r="CP20" s="440"/>
      <c r="CQ20" s="440"/>
      <c r="CR20" s="440"/>
      <c r="CS20" s="440"/>
      <c r="CT20" s="440"/>
      <c r="CU20" s="440"/>
      <c r="CV20" s="440"/>
      <c r="CW20" s="441">
        <f t="shared" si="7"/>
        <v>0</v>
      </c>
      <c r="CX20" s="441">
        <f t="shared" si="2"/>
        <v>0</v>
      </c>
      <c r="CY20" s="678">
        <f t="shared" si="3"/>
        <v>0</v>
      </c>
      <c r="CZ20" s="441">
        <f t="shared" si="4"/>
        <v>0</v>
      </c>
      <c r="DA20" s="678">
        <f t="shared" si="5"/>
        <v>0</v>
      </c>
      <c r="DB20" s="769"/>
      <c r="DC20" s="768">
        <v>0</v>
      </c>
    </row>
    <row r="21" spans="1:107" ht="15.75">
      <c r="A21" s="437" t="s">
        <v>1231</v>
      </c>
      <c r="B21" s="148" t="s">
        <v>979</v>
      </c>
      <c r="C21" s="443" t="s">
        <v>980</v>
      </c>
      <c r="D21" s="440">
        <f t="shared" si="1"/>
        <v>0</v>
      </c>
      <c r="E21" s="440"/>
      <c r="F21" s="440">
        <f t="shared" si="0"/>
        <v>0</v>
      </c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  <c r="AG21" s="440"/>
      <c r="AH21" s="440"/>
      <c r="AI21" s="440"/>
      <c r="AJ21" s="440"/>
      <c r="AK21" s="440"/>
      <c r="AL21" s="440"/>
      <c r="AM21" s="440"/>
      <c r="AN21" s="440"/>
      <c r="AO21" s="440"/>
      <c r="AP21" s="440"/>
      <c r="AQ21" s="440"/>
      <c r="AR21" s="440"/>
      <c r="AS21" s="440"/>
      <c r="AT21" s="440"/>
      <c r="AU21" s="440"/>
      <c r="AV21" s="440"/>
      <c r="AW21" s="440"/>
      <c r="AX21" s="441"/>
      <c r="AY21" s="441"/>
      <c r="AZ21" s="441"/>
      <c r="BA21" s="440"/>
      <c r="BB21" s="440"/>
      <c r="BC21" s="440"/>
      <c r="BD21" s="440"/>
      <c r="BE21" s="440"/>
      <c r="BF21" s="440"/>
      <c r="BG21" s="440"/>
      <c r="BH21" s="440"/>
      <c r="BI21" s="440"/>
      <c r="BJ21" s="440"/>
      <c r="BK21" s="440"/>
      <c r="BL21" s="440"/>
      <c r="BM21" s="440"/>
      <c r="BN21" s="440"/>
      <c r="BO21" s="440"/>
      <c r="BP21" s="440"/>
      <c r="BQ21" s="440"/>
      <c r="BR21" s="440"/>
      <c r="BS21" s="440"/>
      <c r="BT21" s="440"/>
      <c r="BU21" s="440"/>
      <c r="BV21" s="440"/>
      <c r="BW21" s="440"/>
      <c r="BX21" s="440"/>
      <c r="BY21" s="440"/>
      <c r="BZ21" s="440"/>
      <c r="CA21" s="440"/>
      <c r="CB21" s="440"/>
      <c r="CC21" s="440"/>
      <c r="CD21" s="440"/>
      <c r="CE21" s="440"/>
      <c r="CF21" s="440"/>
      <c r="CG21" s="440"/>
      <c r="CH21" s="440"/>
      <c r="CI21" s="440"/>
      <c r="CJ21" s="440"/>
      <c r="CK21" s="440"/>
      <c r="CL21" s="440"/>
      <c r="CM21" s="440"/>
      <c r="CN21" s="440"/>
      <c r="CO21" s="440"/>
      <c r="CP21" s="440"/>
      <c r="CQ21" s="440"/>
      <c r="CR21" s="440"/>
      <c r="CS21" s="440"/>
      <c r="CT21" s="440"/>
      <c r="CU21" s="440"/>
      <c r="CV21" s="440"/>
      <c r="CW21" s="441">
        <f t="shared" si="7"/>
        <v>0</v>
      </c>
      <c r="CX21" s="441">
        <f t="shared" si="2"/>
        <v>0</v>
      </c>
      <c r="CY21" s="678">
        <f t="shared" si="3"/>
        <v>0</v>
      </c>
      <c r="CZ21" s="441">
        <f t="shared" si="4"/>
        <v>0</v>
      </c>
      <c r="DA21" s="678">
        <f t="shared" si="5"/>
        <v>0</v>
      </c>
      <c r="DB21" s="769"/>
      <c r="DC21" s="768">
        <v>0</v>
      </c>
    </row>
    <row r="22" spans="1:107" ht="15.75">
      <c r="A22" s="437" t="s">
        <v>1232</v>
      </c>
      <c r="B22" s="148" t="s">
        <v>979</v>
      </c>
      <c r="C22" s="443" t="s">
        <v>980</v>
      </c>
      <c r="D22" s="440">
        <v>0</v>
      </c>
      <c r="E22" s="440"/>
      <c r="F22" s="440">
        <f t="shared" si="0"/>
        <v>0</v>
      </c>
      <c r="G22" s="440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>
        <v>621594</v>
      </c>
      <c r="AA22" s="440">
        <v>-527539</v>
      </c>
      <c r="AB22" s="440"/>
      <c r="AC22" s="440"/>
      <c r="AD22" s="440"/>
      <c r="AE22" s="440"/>
      <c r="AF22" s="440"/>
      <c r="AG22" s="440"/>
      <c r="AH22" s="440"/>
      <c r="AI22" s="440"/>
      <c r="AJ22" s="440"/>
      <c r="AK22" s="440"/>
      <c r="AL22" s="440"/>
      <c r="AM22" s="440"/>
      <c r="AN22" s="440"/>
      <c r="AO22" s="440"/>
      <c r="AP22" s="440"/>
      <c r="AQ22" s="440">
        <v>102700</v>
      </c>
      <c r="AR22" s="440"/>
      <c r="AS22" s="440"/>
      <c r="AT22" s="440"/>
      <c r="AU22" s="440"/>
      <c r="AV22" s="440"/>
      <c r="AW22" s="440"/>
      <c r="AX22" s="441"/>
      <c r="AY22" s="441"/>
      <c r="AZ22" s="441"/>
      <c r="BA22" s="440"/>
      <c r="BB22" s="440"/>
      <c r="BC22" s="440">
        <v>40400</v>
      </c>
      <c r="BD22" s="440"/>
      <c r="BE22" s="440"/>
      <c r="BF22" s="440"/>
      <c r="BG22" s="440"/>
      <c r="BH22" s="440"/>
      <c r="BI22" s="440"/>
      <c r="BJ22" s="440"/>
      <c r="BK22" s="440"/>
      <c r="BL22" s="440"/>
      <c r="BM22" s="440"/>
      <c r="BN22" s="440"/>
      <c r="BO22" s="440"/>
      <c r="BP22" s="440"/>
      <c r="BQ22" s="440">
        <v>29925</v>
      </c>
      <c r="BR22" s="440">
        <v>93648</v>
      </c>
      <c r="BS22" s="440"/>
      <c r="BT22" s="440"/>
      <c r="BU22" s="440"/>
      <c r="BV22" s="440"/>
      <c r="BW22" s="440"/>
      <c r="BX22" s="440"/>
      <c r="BY22" s="440"/>
      <c r="BZ22" s="440"/>
      <c r="CA22" s="440"/>
      <c r="CB22" s="440"/>
      <c r="CC22" s="440"/>
      <c r="CD22" s="440"/>
      <c r="CE22" s="440"/>
      <c r="CF22" s="440"/>
      <c r="CG22" s="440"/>
      <c r="CH22" s="440"/>
      <c r="CI22" s="440"/>
      <c r="CJ22" s="440"/>
      <c r="CK22" s="440"/>
      <c r="CL22" s="440"/>
      <c r="CM22" s="440">
        <v>89484</v>
      </c>
      <c r="CN22" s="440"/>
      <c r="CO22" s="440"/>
      <c r="CP22" s="440"/>
      <c r="CQ22" s="440"/>
      <c r="CR22" s="440"/>
      <c r="CS22" s="440"/>
      <c r="CT22" s="440"/>
      <c r="CU22" s="440"/>
      <c r="CV22" s="440"/>
      <c r="CW22" s="441"/>
      <c r="CX22" s="441">
        <f t="shared" si="2"/>
        <v>651519</v>
      </c>
      <c r="CY22" s="678">
        <f t="shared" si="3"/>
        <v>651519</v>
      </c>
      <c r="CZ22" s="441">
        <f t="shared" si="4"/>
        <v>-201307</v>
      </c>
      <c r="DA22" s="678">
        <f t="shared" si="5"/>
        <v>450212</v>
      </c>
      <c r="DB22" s="769">
        <v>450212</v>
      </c>
      <c r="DC22" s="768">
        <f t="shared" si="6"/>
        <v>1</v>
      </c>
    </row>
    <row r="23" spans="1:107" ht="15.75">
      <c r="A23" s="437" t="s">
        <v>1235</v>
      </c>
      <c r="B23" s="446" t="s">
        <v>981</v>
      </c>
      <c r="C23" s="447" t="s">
        <v>982</v>
      </c>
      <c r="D23" s="441">
        <f>D7+D13+D15+D17+D18+D22</f>
        <v>0</v>
      </c>
      <c r="E23" s="441">
        <f aca="true" t="shared" si="8" ref="E23:CW23">E7+E13+E15+E17+E18+E22</f>
        <v>0</v>
      </c>
      <c r="F23" s="441">
        <f t="shared" si="0"/>
        <v>0</v>
      </c>
      <c r="G23" s="441">
        <f t="shared" si="8"/>
        <v>0</v>
      </c>
      <c r="H23" s="441">
        <f t="shared" si="8"/>
        <v>0</v>
      </c>
      <c r="I23" s="441"/>
      <c r="J23" s="441">
        <f t="shared" si="8"/>
        <v>0</v>
      </c>
      <c r="K23" s="441">
        <f t="shared" si="8"/>
        <v>0</v>
      </c>
      <c r="L23" s="441"/>
      <c r="M23" s="441">
        <f t="shared" si="8"/>
        <v>0</v>
      </c>
      <c r="N23" s="441">
        <f t="shared" si="8"/>
        <v>0</v>
      </c>
      <c r="O23" s="441"/>
      <c r="P23" s="441">
        <f t="shared" si="8"/>
        <v>0</v>
      </c>
      <c r="Q23" s="441">
        <f t="shared" si="8"/>
        <v>0</v>
      </c>
      <c r="R23" s="441"/>
      <c r="S23" s="441">
        <f t="shared" si="8"/>
        <v>0</v>
      </c>
      <c r="T23" s="441">
        <f t="shared" si="8"/>
        <v>0</v>
      </c>
      <c r="U23" s="441"/>
      <c r="V23" s="441">
        <f t="shared" si="8"/>
        <v>0</v>
      </c>
      <c r="W23" s="441">
        <f t="shared" si="8"/>
        <v>0</v>
      </c>
      <c r="X23" s="441"/>
      <c r="Y23" s="441">
        <f t="shared" si="8"/>
        <v>1542615</v>
      </c>
      <c r="Z23" s="441">
        <f t="shared" si="8"/>
        <v>7437967</v>
      </c>
      <c r="AA23" s="441">
        <f t="shared" si="8"/>
        <v>-527539</v>
      </c>
      <c r="AB23" s="441">
        <f t="shared" si="8"/>
        <v>0</v>
      </c>
      <c r="AC23" s="441">
        <f t="shared" si="8"/>
        <v>0</v>
      </c>
      <c r="AD23" s="441"/>
      <c r="AE23" s="441">
        <f t="shared" si="8"/>
        <v>0</v>
      </c>
      <c r="AF23" s="441">
        <f t="shared" si="8"/>
        <v>0</v>
      </c>
      <c r="AG23" s="441"/>
      <c r="AH23" s="441">
        <f t="shared" si="8"/>
        <v>0</v>
      </c>
      <c r="AI23" s="441">
        <f t="shared" si="8"/>
        <v>0</v>
      </c>
      <c r="AJ23" s="441"/>
      <c r="AK23" s="441"/>
      <c r="AL23" s="441">
        <f t="shared" si="8"/>
        <v>0</v>
      </c>
      <c r="AM23" s="441">
        <f t="shared" si="8"/>
        <v>0</v>
      </c>
      <c r="AN23" s="441"/>
      <c r="AO23" s="441">
        <f t="shared" si="8"/>
        <v>2897400</v>
      </c>
      <c r="AP23" s="441">
        <f t="shared" si="8"/>
        <v>0</v>
      </c>
      <c r="AQ23" s="441">
        <f>SUM(AQ7:AQ22)</f>
        <v>42400</v>
      </c>
      <c r="AR23" s="441">
        <f t="shared" si="8"/>
        <v>0</v>
      </c>
      <c r="AS23" s="441">
        <f t="shared" si="8"/>
        <v>0</v>
      </c>
      <c r="AT23" s="441"/>
      <c r="AU23" s="441">
        <f t="shared" si="8"/>
        <v>0</v>
      </c>
      <c r="AV23" s="441">
        <f t="shared" si="8"/>
        <v>0</v>
      </c>
      <c r="AW23" s="441"/>
      <c r="AX23" s="441">
        <f t="shared" si="8"/>
        <v>0</v>
      </c>
      <c r="AY23" s="441">
        <f t="shared" si="8"/>
        <v>0</v>
      </c>
      <c r="AZ23" s="441"/>
      <c r="BA23" s="441">
        <f t="shared" si="8"/>
        <v>4001440</v>
      </c>
      <c r="BB23" s="441">
        <f t="shared" si="8"/>
        <v>570865</v>
      </c>
      <c r="BC23" s="441">
        <f t="shared" si="8"/>
        <v>40400</v>
      </c>
      <c r="BD23" s="441">
        <f t="shared" si="8"/>
        <v>0</v>
      </c>
      <c r="BE23" s="441">
        <f t="shared" si="8"/>
        <v>0</v>
      </c>
      <c r="BF23" s="441"/>
      <c r="BG23" s="441">
        <f t="shared" si="8"/>
        <v>1097600</v>
      </c>
      <c r="BH23" s="441">
        <f t="shared" si="8"/>
        <v>45000</v>
      </c>
      <c r="BI23" s="441">
        <f t="shared" si="8"/>
        <v>0</v>
      </c>
      <c r="BJ23" s="441">
        <f t="shared" si="8"/>
        <v>0</v>
      </c>
      <c r="BK23" s="441">
        <f t="shared" si="8"/>
        <v>0</v>
      </c>
      <c r="BL23" s="441">
        <f t="shared" si="8"/>
        <v>0</v>
      </c>
      <c r="BM23" s="441">
        <f t="shared" si="8"/>
        <v>0</v>
      </c>
      <c r="BN23" s="441">
        <f t="shared" si="8"/>
        <v>0</v>
      </c>
      <c r="BO23" s="441"/>
      <c r="BP23" s="441">
        <f t="shared" si="8"/>
        <v>6192200</v>
      </c>
      <c r="BQ23" s="441">
        <f t="shared" si="8"/>
        <v>53000</v>
      </c>
      <c r="BR23" s="441">
        <f t="shared" si="8"/>
        <v>1262092</v>
      </c>
      <c r="BS23" s="441">
        <f t="shared" si="8"/>
        <v>0</v>
      </c>
      <c r="BT23" s="441">
        <f t="shared" si="8"/>
        <v>0</v>
      </c>
      <c r="BU23" s="441"/>
      <c r="BV23" s="441">
        <f t="shared" si="8"/>
        <v>0</v>
      </c>
      <c r="BW23" s="441">
        <f t="shared" si="8"/>
        <v>0</v>
      </c>
      <c r="BX23" s="441"/>
      <c r="BY23" s="441">
        <f t="shared" si="8"/>
        <v>0</v>
      </c>
      <c r="BZ23" s="441">
        <f t="shared" si="8"/>
        <v>0</v>
      </c>
      <c r="CA23" s="441"/>
      <c r="CB23" s="441">
        <f t="shared" si="8"/>
        <v>0</v>
      </c>
      <c r="CC23" s="441">
        <f t="shared" si="8"/>
        <v>0</v>
      </c>
      <c r="CD23" s="441"/>
      <c r="CE23" s="441">
        <f t="shared" si="8"/>
        <v>0</v>
      </c>
      <c r="CF23" s="441">
        <f t="shared" si="8"/>
        <v>0</v>
      </c>
      <c r="CG23" s="441"/>
      <c r="CH23" s="441">
        <f t="shared" si="8"/>
        <v>0</v>
      </c>
      <c r="CI23" s="441">
        <f t="shared" si="8"/>
        <v>0</v>
      </c>
      <c r="CJ23" s="441"/>
      <c r="CK23" s="441">
        <f t="shared" si="8"/>
        <v>3135076</v>
      </c>
      <c r="CL23" s="441">
        <f>SUM(CL7:CL22)</f>
        <v>845694</v>
      </c>
      <c r="CM23" s="441">
        <f>SUM(CM7:CM22)</f>
        <v>89484</v>
      </c>
      <c r="CN23" s="441">
        <f t="shared" si="8"/>
        <v>0</v>
      </c>
      <c r="CO23" s="441">
        <f t="shared" si="8"/>
        <v>0</v>
      </c>
      <c r="CP23" s="441"/>
      <c r="CQ23" s="441">
        <f t="shared" si="8"/>
        <v>0</v>
      </c>
      <c r="CR23" s="441">
        <f t="shared" si="8"/>
        <v>0</v>
      </c>
      <c r="CS23" s="441">
        <f t="shared" si="8"/>
        <v>0</v>
      </c>
      <c r="CT23" s="441">
        <f t="shared" si="8"/>
        <v>0</v>
      </c>
      <c r="CU23" s="441">
        <f t="shared" si="8"/>
        <v>0</v>
      </c>
      <c r="CV23" s="441"/>
      <c r="CW23" s="441">
        <f t="shared" si="8"/>
        <v>18866331</v>
      </c>
      <c r="CX23" s="441">
        <f t="shared" si="2"/>
        <v>8952526</v>
      </c>
      <c r="CY23" s="442">
        <f>SUM(CY7:CY22)</f>
        <v>27818857</v>
      </c>
      <c r="CZ23" s="441">
        <f t="shared" si="4"/>
        <v>906837</v>
      </c>
      <c r="DA23" s="678">
        <f t="shared" si="5"/>
        <v>28725694</v>
      </c>
      <c r="DB23" s="769">
        <f>SUM(DB7:DB22)</f>
        <v>26013608</v>
      </c>
      <c r="DC23" s="768">
        <f t="shared" si="6"/>
        <v>0.905586754492337</v>
      </c>
    </row>
    <row r="24" spans="1:107" ht="15.75">
      <c r="A24" s="437" t="s">
        <v>1237</v>
      </c>
      <c r="B24" s="148" t="s">
        <v>983</v>
      </c>
      <c r="C24" s="443" t="s">
        <v>984</v>
      </c>
      <c r="D24" s="440">
        <v>5907871</v>
      </c>
      <c r="E24" s="440">
        <v>547909</v>
      </c>
      <c r="F24" s="440">
        <v>18087</v>
      </c>
      <c r="G24" s="440"/>
      <c r="H24" s="440"/>
      <c r="I24" s="440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40"/>
      <c r="AD24" s="440"/>
      <c r="AE24" s="440"/>
      <c r="AF24" s="440"/>
      <c r="AG24" s="440"/>
      <c r="AH24" s="440"/>
      <c r="AI24" s="440"/>
      <c r="AJ24" s="440"/>
      <c r="AK24" s="440"/>
      <c r="AL24" s="440"/>
      <c r="AM24" s="440"/>
      <c r="AN24" s="440"/>
      <c r="AO24" s="440"/>
      <c r="AP24" s="440"/>
      <c r="AQ24" s="440"/>
      <c r="AR24" s="440"/>
      <c r="AS24" s="440"/>
      <c r="AT24" s="440"/>
      <c r="AU24" s="440"/>
      <c r="AV24" s="440"/>
      <c r="AW24" s="440"/>
      <c r="AX24" s="441"/>
      <c r="AY24" s="441"/>
      <c r="AZ24" s="441"/>
      <c r="BA24" s="440"/>
      <c r="BB24" s="440"/>
      <c r="BC24" s="440"/>
      <c r="BD24" s="440"/>
      <c r="BE24" s="440"/>
      <c r="BF24" s="440"/>
      <c r="BG24" s="440"/>
      <c r="BH24" s="440"/>
      <c r="BI24" s="440"/>
      <c r="BJ24" s="440"/>
      <c r="BK24" s="440"/>
      <c r="BL24" s="440"/>
      <c r="BM24" s="440"/>
      <c r="BN24" s="440"/>
      <c r="BO24" s="440"/>
      <c r="BP24" s="440"/>
      <c r="BQ24" s="440"/>
      <c r="BR24" s="440"/>
      <c r="BS24" s="440"/>
      <c r="BT24" s="440"/>
      <c r="BU24" s="440"/>
      <c r="BV24" s="440"/>
      <c r="BW24" s="440"/>
      <c r="BX24" s="440"/>
      <c r="BY24" s="440"/>
      <c r="BZ24" s="440"/>
      <c r="CA24" s="440"/>
      <c r="CB24" s="440"/>
      <c r="CC24" s="440"/>
      <c r="CD24" s="440"/>
      <c r="CE24" s="440"/>
      <c r="CF24" s="440"/>
      <c r="CG24" s="440"/>
      <c r="CH24" s="440"/>
      <c r="CI24" s="440"/>
      <c r="CJ24" s="440"/>
      <c r="CK24" s="440"/>
      <c r="CL24" s="440"/>
      <c r="CM24" s="440"/>
      <c r="CN24" s="440"/>
      <c r="CO24" s="440"/>
      <c r="CP24" s="440"/>
      <c r="CQ24" s="440"/>
      <c r="CR24" s="440"/>
      <c r="CS24" s="440"/>
      <c r="CT24" s="440"/>
      <c r="CU24" s="440"/>
      <c r="CV24" s="440"/>
      <c r="CW24" s="441">
        <f>D24+G24+J24+P24+S24+V24+Y24+AB24+AE24+AH24+AL24+AO24+AR24+AU24+AX24+BA24+BD24+BG24+BJ24+BM24+BP24+BS24+BY24+CB24+CE24+CH24+CK24+CN24+CQ24+CT24</f>
        <v>5907871</v>
      </c>
      <c r="CX24" s="441">
        <f t="shared" si="2"/>
        <v>547909</v>
      </c>
      <c r="CY24" s="678">
        <f t="shared" si="3"/>
        <v>6455780</v>
      </c>
      <c r="CZ24" s="441">
        <f t="shared" si="4"/>
        <v>18087</v>
      </c>
      <c r="DA24" s="678">
        <f t="shared" si="5"/>
        <v>6473867</v>
      </c>
      <c r="DB24" s="769">
        <v>6473857</v>
      </c>
      <c r="DC24" s="768">
        <f t="shared" si="6"/>
        <v>0.9999984553281679</v>
      </c>
    </row>
    <row r="25" spans="1:107" ht="25.5">
      <c r="A25" s="437" t="s">
        <v>1243</v>
      </c>
      <c r="B25" s="148" t="s">
        <v>985</v>
      </c>
      <c r="C25" s="443" t="s">
        <v>986</v>
      </c>
      <c r="D25" s="440"/>
      <c r="E25" s="440"/>
      <c r="F25" s="440"/>
      <c r="G25" s="440"/>
      <c r="H25" s="440"/>
      <c r="I25" s="440">
        <v>369942</v>
      </c>
      <c r="J25" s="440"/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440"/>
      <c r="AD25" s="440"/>
      <c r="AE25" s="440"/>
      <c r="AF25" s="440"/>
      <c r="AG25" s="440"/>
      <c r="AH25" s="440"/>
      <c r="AI25" s="440"/>
      <c r="AJ25" s="440">
        <v>3992700</v>
      </c>
      <c r="AK25" s="440"/>
      <c r="AL25" s="440"/>
      <c r="AM25" s="440"/>
      <c r="AN25" s="440"/>
      <c r="AO25" s="440"/>
      <c r="AP25" s="440"/>
      <c r="AQ25" s="440"/>
      <c r="AR25" s="440"/>
      <c r="AS25" s="440"/>
      <c r="AT25" s="440"/>
      <c r="AU25" s="440"/>
      <c r="AV25" s="440"/>
      <c r="AW25" s="440"/>
      <c r="AX25" s="441"/>
      <c r="AY25" s="441"/>
      <c r="AZ25" s="441"/>
      <c r="BA25" s="440"/>
      <c r="BB25" s="440"/>
      <c r="BC25" s="440"/>
      <c r="BD25" s="440"/>
      <c r="BE25" s="440"/>
      <c r="BF25" s="440"/>
      <c r="BG25" s="440"/>
      <c r="BH25" s="440">
        <v>128028</v>
      </c>
      <c r="BI25" s="440"/>
      <c r="BJ25" s="440"/>
      <c r="BK25" s="440"/>
      <c r="BL25" s="440"/>
      <c r="BM25" s="440"/>
      <c r="BN25" s="440"/>
      <c r="BO25" s="440"/>
      <c r="BP25" s="440">
        <v>480000</v>
      </c>
      <c r="BQ25" s="440"/>
      <c r="BR25" s="440"/>
      <c r="BS25" s="440"/>
      <c r="BT25" s="440"/>
      <c r="BU25" s="440"/>
      <c r="BV25" s="440"/>
      <c r="BW25" s="440"/>
      <c r="BX25" s="440"/>
      <c r="BY25" s="440"/>
      <c r="BZ25" s="440"/>
      <c r="CA25" s="440"/>
      <c r="CB25" s="440"/>
      <c r="CC25" s="440"/>
      <c r="CD25" s="440"/>
      <c r="CE25" s="440"/>
      <c r="CF25" s="440"/>
      <c r="CG25" s="440"/>
      <c r="CH25" s="440"/>
      <c r="CI25" s="440"/>
      <c r="CJ25" s="440"/>
      <c r="CK25" s="440"/>
      <c r="CL25" s="440"/>
      <c r="CM25" s="440"/>
      <c r="CN25" s="440"/>
      <c r="CO25" s="440"/>
      <c r="CP25" s="440"/>
      <c r="CQ25" s="440"/>
      <c r="CR25" s="440"/>
      <c r="CS25" s="440"/>
      <c r="CT25" s="440"/>
      <c r="CU25" s="440"/>
      <c r="CV25" s="440"/>
      <c r="CW25" s="441">
        <f>D25+G25+J25+P25+S25+V25+Y25+AB25+AE25+AH25+AL25+AO25+AR25+AU25+AX25+BA25+BD25+BG25+BJ25+BM25+BP25+BS25+BY25+CB25+CE25+CH25+CK25+CN25+CQ25+CT25</f>
        <v>480000</v>
      </c>
      <c r="CX25" s="441">
        <f t="shared" si="2"/>
        <v>128028</v>
      </c>
      <c r="CY25" s="683">
        <f t="shared" si="3"/>
        <v>608028</v>
      </c>
      <c r="CZ25" s="441">
        <f t="shared" si="4"/>
        <v>4362642</v>
      </c>
      <c r="DA25" s="678">
        <f t="shared" si="5"/>
        <v>4970670</v>
      </c>
      <c r="DB25" s="769">
        <v>4970670</v>
      </c>
      <c r="DC25" s="768">
        <f t="shared" si="6"/>
        <v>1</v>
      </c>
    </row>
    <row r="26" spans="1:107" ht="15.75">
      <c r="A26" s="437" t="s">
        <v>1244</v>
      </c>
      <c r="B26" s="448" t="s">
        <v>883</v>
      </c>
      <c r="C26" s="443" t="s">
        <v>987</v>
      </c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0"/>
      <c r="V26" s="440"/>
      <c r="W26" s="440"/>
      <c r="X26" s="440"/>
      <c r="Y26" s="440"/>
      <c r="Z26" s="440">
        <f>SUM(D26:Y26)</f>
        <v>0</v>
      </c>
      <c r="AA26" s="440"/>
      <c r="AB26" s="440"/>
      <c r="AC26" s="440"/>
      <c r="AD26" s="440"/>
      <c r="AE26" s="440"/>
      <c r="AF26" s="440"/>
      <c r="AG26" s="440"/>
      <c r="AH26" s="440"/>
      <c r="AI26" s="440"/>
      <c r="AJ26" s="440"/>
      <c r="AK26" s="440"/>
      <c r="AL26" s="440"/>
      <c r="AM26" s="440"/>
      <c r="AN26" s="440"/>
      <c r="AO26" s="440"/>
      <c r="AP26" s="440"/>
      <c r="AQ26" s="440"/>
      <c r="AR26" s="440"/>
      <c r="AS26" s="440"/>
      <c r="AT26" s="440"/>
      <c r="AU26" s="440"/>
      <c r="AV26" s="440"/>
      <c r="AW26" s="440"/>
      <c r="AX26" s="441"/>
      <c r="AY26" s="441"/>
      <c r="AZ26" s="441"/>
      <c r="BA26" s="440"/>
      <c r="BB26" s="440"/>
      <c r="BC26" s="440"/>
      <c r="BD26" s="440"/>
      <c r="BE26" s="440"/>
      <c r="BF26" s="440"/>
      <c r="BG26" s="440"/>
      <c r="BH26" s="440"/>
      <c r="BI26" s="440"/>
      <c r="BJ26" s="440"/>
      <c r="BK26" s="440"/>
      <c r="BL26" s="440"/>
      <c r="BM26" s="440"/>
      <c r="BN26" s="440"/>
      <c r="BO26" s="440"/>
      <c r="BP26" s="440"/>
      <c r="BQ26" s="440"/>
      <c r="BR26" s="440"/>
      <c r="BS26" s="440"/>
      <c r="BT26" s="440"/>
      <c r="BU26" s="440"/>
      <c r="BV26" s="440"/>
      <c r="BW26" s="440"/>
      <c r="BX26" s="440"/>
      <c r="BY26" s="440"/>
      <c r="BZ26" s="440"/>
      <c r="CA26" s="440"/>
      <c r="CB26" s="440"/>
      <c r="CC26" s="440"/>
      <c r="CD26" s="440"/>
      <c r="CE26" s="440"/>
      <c r="CF26" s="440"/>
      <c r="CG26" s="440"/>
      <c r="CH26" s="440"/>
      <c r="CI26" s="440"/>
      <c r="CJ26" s="440"/>
      <c r="CK26" s="440"/>
      <c r="CL26" s="440"/>
      <c r="CM26" s="440"/>
      <c r="CN26" s="440"/>
      <c r="CO26" s="440"/>
      <c r="CP26" s="440"/>
      <c r="CQ26" s="440"/>
      <c r="CR26" s="440"/>
      <c r="CS26" s="440"/>
      <c r="CT26" s="440"/>
      <c r="CU26" s="440"/>
      <c r="CV26" s="440"/>
      <c r="CW26" s="441">
        <f>D26+G26+J26+P26+S26+V26+Y26+AB26+AE26+AH26+AL26+AO26+AR26+AU26+AX26+BA26+BD26+BG26+BJ26+BM26+BP26+BS26+BY26+CB26+CE26+CH26+CK26+CN26+CQ26+CT26</f>
        <v>0</v>
      </c>
      <c r="CX26" s="441">
        <f t="shared" si="2"/>
        <v>0</v>
      </c>
      <c r="CY26" s="678">
        <f t="shared" si="3"/>
        <v>0</v>
      </c>
      <c r="CZ26" s="441">
        <f t="shared" si="4"/>
        <v>0</v>
      </c>
      <c r="DA26" s="678">
        <f t="shared" si="5"/>
        <v>0</v>
      </c>
      <c r="DB26" s="769"/>
      <c r="DC26" s="768">
        <v>0</v>
      </c>
    </row>
    <row r="27" spans="1:107" ht="15.75">
      <c r="A27" s="437" t="s">
        <v>1245</v>
      </c>
      <c r="B27" s="448" t="s">
        <v>1294</v>
      </c>
      <c r="C27" s="443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0"/>
      <c r="V27" s="440"/>
      <c r="W27" s="440"/>
      <c r="X27" s="440"/>
      <c r="Y27" s="440"/>
      <c r="Z27" s="440"/>
      <c r="AA27" s="440"/>
      <c r="AB27" s="440"/>
      <c r="AC27" s="440"/>
      <c r="AD27" s="440"/>
      <c r="AE27" s="440"/>
      <c r="AF27" s="440"/>
      <c r="AG27" s="440"/>
      <c r="AH27" s="440"/>
      <c r="AI27" s="440"/>
      <c r="AJ27" s="440"/>
      <c r="AK27" s="440"/>
      <c r="AL27" s="440"/>
      <c r="AM27" s="440"/>
      <c r="AN27" s="440"/>
      <c r="AO27" s="440"/>
      <c r="AP27" s="440"/>
      <c r="AQ27" s="440"/>
      <c r="AR27" s="440"/>
      <c r="AS27" s="440"/>
      <c r="AT27" s="440"/>
      <c r="AU27" s="440"/>
      <c r="AV27" s="440"/>
      <c r="AW27" s="440"/>
      <c r="AX27" s="441"/>
      <c r="AY27" s="441"/>
      <c r="AZ27" s="441"/>
      <c r="BA27" s="440"/>
      <c r="BB27" s="440"/>
      <c r="BC27" s="440"/>
      <c r="BD27" s="440"/>
      <c r="BE27" s="440"/>
      <c r="BF27" s="440"/>
      <c r="BG27" s="440"/>
      <c r="BH27" s="440"/>
      <c r="BI27" s="440"/>
      <c r="BJ27" s="440"/>
      <c r="BK27" s="440"/>
      <c r="BL27" s="440"/>
      <c r="BM27" s="440"/>
      <c r="BN27" s="440"/>
      <c r="BO27" s="440"/>
      <c r="BP27" s="440"/>
      <c r="BQ27" s="440"/>
      <c r="BR27" s="440"/>
      <c r="BS27" s="440"/>
      <c r="BT27" s="440"/>
      <c r="BU27" s="440"/>
      <c r="BV27" s="440"/>
      <c r="BW27" s="440"/>
      <c r="BX27" s="440"/>
      <c r="BY27" s="440"/>
      <c r="BZ27" s="440"/>
      <c r="CA27" s="440"/>
      <c r="CB27" s="440"/>
      <c r="CC27" s="440"/>
      <c r="CD27" s="440"/>
      <c r="CE27" s="440"/>
      <c r="CF27" s="440"/>
      <c r="CG27" s="440"/>
      <c r="CH27" s="440"/>
      <c r="CI27" s="440"/>
      <c r="CJ27" s="440"/>
      <c r="CK27" s="440"/>
      <c r="CL27" s="440"/>
      <c r="CM27" s="440"/>
      <c r="CN27" s="440"/>
      <c r="CO27" s="440"/>
      <c r="CP27" s="440"/>
      <c r="CQ27" s="440">
        <v>180000</v>
      </c>
      <c r="CR27" s="440">
        <v>405000</v>
      </c>
      <c r="CS27" s="440"/>
      <c r="CT27" s="440"/>
      <c r="CU27" s="440"/>
      <c r="CV27" s="440"/>
      <c r="CW27" s="441">
        <f>D27+G27+J27+P27+S27+V27+Y27+AB27+AE27+AH27+AL27+AO27+AR27+AU27+AX27+BA27+BD27+BG27+BJ27+BM27+BP27+BS27+BY27+CB27+CE27+CH27+CK27+CN27+CQ27+CT27</f>
        <v>180000</v>
      </c>
      <c r="CX27" s="441">
        <f t="shared" si="2"/>
        <v>405000</v>
      </c>
      <c r="CY27" s="678">
        <f>SUM(CW27:CX27)</f>
        <v>585000</v>
      </c>
      <c r="CZ27" s="441">
        <f t="shared" si="4"/>
        <v>0</v>
      </c>
      <c r="DA27" s="678">
        <f t="shared" si="5"/>
        <v>585000</v>
      </c>
      <c r="DB27" s="769">
        <v>420000</v>
      </c>
      <c r="DC27" s="768">
        <f t="shared" si="6"/>
        <v>0.717948717948718</v>
      </c>
    </row>
    <row r="28" spans="1:107" ht="15.75">
      <c r="A28" s="437" t="s">
        <v>1246</v>
      </c>
      <c r="B28" s="379" t="s">
        <v>988</v>
      </c>
      <c r="C28" s="447" t="s">
        <v>989</v>
      </c>
      <c r="D28" s="441">
        <f>SUM(D24:D26)</f>
        <v>5907871</v>
      </c>
      <c r="E28" s="441">
        <f aca="true" t="shared" si="9" ref="E28:CU28">SUM(E24:E26)</f>
        <v>547909</v>
      </c>
      <c r="F28" s="441">
        <f>SUM(F24:F27)</f>
        <v>18087</v>
      </c>
      <c r="G28" s="441">
        <f t="shared" si="9"/>
        <v>0</v>
      </c>
      <c r="H28" s="441">
        <f t="shared" si="9"/>
        <v>0</v>
      </c>
      <c r="I28" s="441">
        <f t="shared" si="9"/>
        <v>369942</v>
      </c>
      <c r="J28" s="441">
        <f t="shared" si="9"/>
        <v>0</v>
      </c>
      <c r="K28" s="441">
        <f t="shared" si="9"/>
        <v>0</v>
      </c>
      <c r="L28" s="441"/>
      <c r="M28" s="441">
        <f t="shared" si="9"/>
        <v>0</v>
      </c>
      <c r="N28" s="441">
        <f t="shared" si="9"/>
        <v>0</v>
      </c>
      <c r="O28" s="441"/>
      <c r="P28" s="441">
        <f t="shared" si="9"/>
        <v>0</v>
      </c>
      <c r="Q28" s="441">
        <f t="shared" si="9"/>
        <v>0</v>
      </c>
      <c r="R28" s="441"/>
      <c r="S28" s="441">
        <f t="shared" si="9"/>
        <v>0</v>
      </c>
      <c r="T28" s="441">
        <f t="shared" si="9"/>
        <v>0</v>
      </c>
      <c r="U28" s="441"/>
      <c r="V28" s="441">
        <f t="shared" si="9"/>
        <v>0</v>
      </c>
      <c r="W28" s="441">
        <f t="shared" si="9"/>
        <v>0</v>
      </c>
      <c r="X28" s="441"/>
      <c r="Y28" s="441">
        <f t="shared" si="9"/>
        <v>0</v>
      </c>
      <c r="Z28" s="441">
        <f t="shared" si="9"/>
        <v>0</v>
      </c>
      <c r="AA28" s="441"/>
      <c r="AB28" s="441">
        <f t="shared" si="9"/>
        <v>0</v>
      </c>
      <c r="AC28" s="441">
        <f t="shared" si="9"/>
        <v>0</v>
      </c>
      <c r="AD28" s="441"/>
      <c r="AE28" s="441">
        <f t="shared" si="9"/>
        <v>0</v>
      </c>
      <c r="AF28" s="441">
        <f t="shared" si="9"/>
        <v>0</v>
      </c>
      <c r="AG28" s="441"/>
      <c r="AH28" s="441">
        <f t="shared" si="9"/>
        <v>0</v>
      </c>
      <c r="AI28" s="441">
        <f t="shared" si="9"/>
        <v>0</v>
      </c>
      <c r="AJ28" s="441">
        <f t="shared" si="9"/>
        <v>3992700</v>
      </c>
      <c r="AK28" s="441"/>
      <c r="AL28" s="441">
        <f t="shared" si="9"/>
        <v>0</v>
      </c>
      <c r="AM28" s="441">
        <f t="shared" si="9"/>
        <v>0</v>
      </c>
      <c r="AN28" s="441"/>
      <c r="AO28" s="441">
        <f t="shared" si="9"/>
        <v>0</v>
      </c>
      <c r="AP28" s="441">
        <f t="shared" si="9"/>
        <v>0</v>
      </c>
      <c r="AQ28" s="441"/>
      <c r="AR28" s="441">
        <f t="shared" si="9"/>
        <v>0</v>
      </c>
      <c r="AS28" s="441">
        <f t="shared" si="9"/>
        <v>0</v>
      </c>
      <c r="AT28" s="441"/>
      <c r="AU28" s="441">
        <f t="shared" si="9"/>
        <v>0</v>
      </c>
      <c r="AV28" s="441">
        <f t="shared" si="9"/>
        <v>0</v>
      </c>
      <c r="AW28" s="441"/>
      <c r="AX28" s="441">
        <f t="shared" si="9"/>
        <v>0</v>
      </c>
      <c r="AY28" s="441">
        <f t="shared" si="9"/>
        <v>0</v>
      </c>
      <c r="AZ28" s="441"/>
      <c r="BA28" s="441">
        <f t="shared" si="9"/>
        <v>0</v>
      </c>
      <c r="BB28" s="441">
        <f t="shared" si="9"/>
        <v>0</v>
      </c>
      <c r="BC28" s="441">
        <f t="shared" si="9"/>
        <v>0</v>
      </c>
      <c r="BD28" s="441">
        <f t="shared" si="9"/>
        <v>0</v>
      </c>
      <c r="BE28" s="441">
        <f t="shared" si="9"/>
        <v>0</v>
      </c>
      <c r="BF28" s="441"/>
      <c r="BG28" s="441">
        <f t="shared" si="9"/>
        <v>0</v>
      </c>
      <c r="BH28" s="441">
        <f t="shared" si="9"/>
        <v>128028</v>
      </c>
      <c r="BI28" s="441"/>
      <c r="BJ28" s="441">
        <f t="shared" si="9"/>
        <v>0</v>
      </c>
      <c r="BK28" s="441">
        <f t="shared" si="9"/>
        <v>0</v>
      </c>
      <c r="BL28" s="441">
        <f>SUM(BL24:BL26)</f>
        <v>0</v>
      </c>
      <c r="BM28" s="441">
        <f t="shared" si="9"/>
        <v>0</v>
      </c>
      <c r="BN28" s="441">
        <f t="shared" si="9"/>
        <v>0</v>
      </c>
      <c r="BO28" s="441"/>
      <c r="BP28" s="441">
        <f t="shared" si="9"/>
        <v>480000</v>
      </c>
      <c r="BQ28" s="441">
        <f t="shared" si="9"/>
        <v>0</v>
      </c>
      <c r="BR28" s="441"/>
      <c r="BS28" s="441">
        <f t="shared" si="9"/>
        <v>0</v>
      </c>
      <c r="BT28" s="441">
        <f t="shared" si="9"/>
        <v>0</v>
      </c>
      <c r="BU28" s="441"/>
      <c r="BV28" s="441">
        <f t="shared" si="9"/>
        <v>0</v>
      </c>
      <c r="BW28" s="441">
        <f t="shared" si="9"/>
        <v>0</v>
      </c>
      <c r="BX28" s="441"/>
      <c r="BY28" s="441">
        <f t="shared" si="9"/>
        <v>0</v>
      </c>
      <c r="BZ28" s="441">
        <f t="shared" si="9"/>
        <v>0</v>
      </c>
      <c r="CA28" s="441"/>
      <c r="CB28" s="441">
        <f t="shared" si="9"/>
        <v>0</v>
      </c>
      <c r="CC28" s="441">
        <f t="shared" si="9"/>
        <v>0</v>
      </c>
      <c r="CD28" s="441"/>
      <c r="CE28" s="441">
        <f t="shared" si="9"/>
        <v>0</v>
      </c>
      <c r="CF28" s="441">
        <f t="shared" si="9"/>
        <v>0</v>
      </c>
      <c r="CG28" s="441"/>
      <c r="CH28" s="441">
        <f t="shared" si="9"/>
        <v>0</v>
      </c>
      <c r="CI28" s="441">
        <f t="shared" si="9"/>
        <v>0</v>
      </c>
      <c r="CJ28" s="441"/>
      <c r="CK28" s="441">
        <f t="shared" si="9"/>
        <v>0</v>
      </c>
      <c r="CL28" s="441">
        <f t="shared" si="9"/>
        <v>0</v>
      </c>
      <c r="CM28" s="441">
        <f>SUM(CM24:CM26)</f>
        <v>0</v>
      </c>
      <c r="CN28" s="441">
        <f t="shared" si="9"/>
        <v>0</v>
      </c>
      <c r="CO28" s="441">
        <f t="shared" si="9"/>
        <v>0</v>
      </c>
      <c r="CP28" s="441"/>
      <c r="CQ28" s="440">
        <v>180000</v>
      </c>
      <c r="CR28" s="440">
        <v>405000</v>
      </c>
      <c r="CS28" s="441"/>
      <c r="CT28" s="441">
        <f t="shared" si="9"/>
        <v>0</v>
      </c>
      <c r="CU28" s="441">
        <f t="shared" si="9"/>
        <v>0</v>
      </c>
      <c r="CV28" s="441">
        <f>SUM(CV24:CV26)</f>
        <v>0</v>
      </c>
      <c r="CW28" s="441">
        <f aca="true" t="shared" si="10" ref="CW28:DB28">SUM(CW24:CW27)</f>
        <v>6567871</v>
      </c>
      <c r="CX28" s="441">
        <f t="shared" si="10"/>
        <v>1080937</v>
      </c>
      <c r="CY28" s="441">
        <f t="shared" si="10"/>
        <v>7648808</v>
      </c>
      <c r="CZ28" s="441">
        <f t="shared" si="10"/>
        <v>4380729</v>
      </c>
      <c r="DA28" s="442">
        <f t="shared" si="10"/>
        <v>12029537</v>
      </c>
      <c r="DB28" s="769">
        <f t="shared" si="10"/>
        <v>11864527</v>
      </c>
      <c r="DC28" s="768">
        <f t="shared" si="6"/>
        <v>0.9862829300911581</v>
      </c>
    </row>
    <row r="29" spans="1:107" ht="15.75">
      <c r="A29" s="437" t="s">
        <v>1247</v>
      </c>
      <c r="B29" s="446" t="s">
        <v>990</v>
      </c>
      <c r="C29" s="447" t="s">
        <v>238</v>
      </c>
      <c r="D29" s="441">
        <f>D23+D28</f>
        <v>5907871</v>
      </c>
      <c r="E29" s="441">
        <f aca="true" t="shared" si="11" ref="E29:CW29">E23+E28</f>
        <v>547909</v>
      </c>
      <c r="F29" s="441">
        <f t="shared" si="11"/>
        <v>18087</v>
      </c>
      <c r="G29" s="441">
        <f t="shared" si="11"/>
        <v>0</v>
      </c>
      <c r="H29" s="441">
        <f t="shared" si="11"/>
        <v>0</v>
      </c>
      <c r="I29" s="441">
        <f t="shared" si="11"/>
        <v>369942</v>
      </c>
      <c r="J29" s="441">
        <f t="shared" si="11"/>
        <v>0</v>
      </c>
      <c r="K29" s="441">
        <f t="shared" si="11"/>
        <v>0</v>
      </c>
      <c r="L29" s="441"/>
      <c r="M29" s="441">
        <f t="shared" si="11"/>
        <v>0</v>
      </c>
      <c r="N29" s="441">
        <f t="shared" si="11"/>
        <v>0</v>
      </c>
      <c r="O29" s="441"/>
      <c r="P29" s="441">
        <f t="shared" si="11"/>
        <v>0</v>
      </c>
      <c r="Q29" s="441">
        <f t="shared" si="11"/>
        <v>0</v>
      </c>
      <c r="R29" s="441"/>
      <c r="S29" s="441">
        <f t="shared" si="11"/>
        <v>0</v>
      </c>
      <c r="T29" s="441">
        <f t="shared" si="11"/>
        <v>0</v>
      </c>
      <c r="U29" s="441"/>
      <c r="V29" s="441">
        <f t="shared" si="11"/>
        <v>0</v>
      </c>
      <c r="W29" s="441">
        <f t="shared" si="11"/>
        <v>0</v>
      </c>
      <c r="X29" s="441"/>
      <c r="Y29" s="441">
        <f t="shared" si="11"/>
        <v>1542615</v>
      </c>
      <c r="Z29" s="441">
        <f t="shared" si="11"/>
        <v>7437967</v>
      </c>
      <c r="AA29" s="441">
        <f t="shared" si="11"/>
        <v>-527539</v>
      </c>
      <c r="AB29" s="441">
        <f t="shared" si="11"/>
        <v>0</v>
      </c>
      <c r="AC29" s="441">
        <f t="shared" si="11"/>
        <v>0</v>
      </c>
      <c r="AD29" s="441"/>
      <c r="AE29" s="441">
        <f t="shared" si="11"/>
        <v>0</v>
      </c>
      <c r="AF29" s="441">
        <f t="shared" si="11"/>
        <v>0</v>
      </c>
      <c r="AG29" s="441"/>
      <c r="AH29" s="441">
        <f t="shared" si="11"/>
        <v>0</v>
      </c>
      <c r="AI29" s="441">
        <f t="shared" si="11"/>
        <v>0</v>
      </c>
      <c r="AJ29" s="441">
        <f t="shared" si="11"/>
        <v>3992700</v>
      </c>
      <c r="AK29" s="441"/>
      <c r="AL29" s="441">
        <f t="shared" si="11"/>
        <v>0</v>
      </c>
      <c r="AM29" s="441">
        <f t="shared" si="11"/>
        <v>0</v>
      </c>
      <c r="AN29" s="441"/>
      <c r="AO29" s="441">
        <f t="shared" si="11"/>
        <v>2897400</v>
      </c>
      <c r="AP29" s="441">
        <f t="shared" si="11"/>
        <v>0</v>
      </c>
      <c r="AQ29" s="441">
        <f t="shared" si="11"/>
        <v>42400</v>
      </c>
      <c r="AR29" s="441">
        <f t="shared" si="11"/>
        <v>0</v>
      </c>
      <c r="AS29" s="441">
        <f t="shared" si="11"/>
        <v>0</v>
      </c>
      <c r="AT29" s="441"/>
      <c r="AU29" s="441">
        <f t="shared" si="11"/>
        <v>0</v>
      </c>
      <c r="AV29" s="441">
        <f t="shared" si="11"/>
        <v>0</v>
      </c>
      <c r="AW29" s="441"/>
      <c r="AX29" s="441">
        <f t="shared" si="11"/>
        <v>0</v>
      </c>
      <c r="AY29" s="441">
        <f t="shared" si="11"/>
        <v>0</v>
      </c>
      <c r="AZ29" s="441"/>
      <c r="BA29" s="441">
        <f t="shared" si="11"/>
        <v>4001440</v>
      </c>
      <c r="BB29" s="441">
        <f t="shared" si="11"/>
        <v>570865</v>
      </c>
      <c r="BC29" s="441">
        <f t="shared" si="11"/>
        <v>40400</v>
      </c>
      <c r="BD29" s="441">
        <f t="shared" si="11"/>
        <v>0</v>
      </c>
      <c r="BE29" s="441">
        <f t="shared" si="11"/>
        <v>0</v>
      </c>
      <c r="BF29" s="441"/>
      <c r="BG29" s="441">
        <f t="shared" si="11"/>
        <v>1097600</v>
      </c>
      <c r="BH29" s="441">
        <f t="shared" si="11"/>
        <v>173028</v>
      </c>
      <c r="BI29" s="441"/>
      <c r="BJ29" s="441">
        <f t="shared" si="11"/>
        <v>0</v>
      </c>
      <c r="BK29" s="441">
        <f t="shared" si="11"/>
        <v>0</v>
      </c>
      <c r="BL29" s="441">
        <f>BL23+BL28</f>
        <v>0</v>
      </c>
      <c r="BM29" s="441">
        <f t="shared" si="11"/>
        <v>0</v>
      </c>
      <c r="BN29" s="441">
        <f t="shared" si="11"/>
        <v>0</v>
      </c>
      <c r="BO29" s="441"/>
      <c r="BP29" s="441">
        <f t="shared" si="11"/>
        <v>6672200</v>
      </c>
      <c r="BQ29" s="441">
        <f t="shared" si="11"/>
        <v>53000</v>
      </c>
      <c r="BR29" s="441">
        <f t="shared" si="11"/>
        <v>1262092</v>
      </c>
      <c r="BS29" s="441">
        <f t="shared" si="11"/>
        <v>0</v>
      </c>
      <c r="BT29" s="441">
        <f t="shared" si="11"/>
        <v>0</v>
      </c>
      <c r="BU29" s="441"/>
      <c r="BV29" s="441">
        <f t="shared" si="11"/>
        <v>0</v>
      </c>
      <c r="BW29" s="441">
        <f t="shared" si="11"/>
        <v>0</v>
      </c>
      <c r="BX29" s="441"/>
      <c r="BY29" s="441">
        <f t="shared" si="11"/>
        <v>0</v>
      </c>
      <c r="BZ29" s="441">
        <f t="shared" si="11"/>
        <v>0</v>
      </c>
      <c r="CA29" s="441"/>
      <c r="CB29" s="441">
        <f t="shared" si="11"/>
        <v>0</v>
      </c>
      <c r="CC29" s="441">
        <f t="shared" si="11"/>
        <v>0</v>
      </c>
      <c r="CD29" s="441"/>
      <c r="CE29" s="441">
        <f t="shared" si="11"/>
        <v>0</v>
      </c>
      <c r="CF29" s="441">
        <f t="shared" si="11"/>
        <v>0</v>
      </c>
      <c r="CG29" s="441"/>
      <c r="CH29" s="441">
        <f t="shared" si="11"/>
        <v>0</v>
      </c>
      <c r="CI29" s="441">
        <f t="shared" si="11"/>
        <v>0</v>
      </c>
      <c r="CJ29" s="441"/>
      <c r="CK29" s="441">
        <f t="shared" si="11"/>
        <v>3135076</v>
      </c>
      <c r="CL29" s="441">
        <f t="shared" si="11"/>
        <v>845694</v>
      </c>
      <c r="CM29" s="441">
        <f>CM23+CM28</f>
        <v>89484</v>
      </c>
      <c r="CN29" s="441">
        <f t="shared" si="11"/>
        <v>0</v>
      </c>
      <c r="CO29" s="441">
        <f t="shared" si="11"/>
        <v>0</v>
      </c>
      <c r="CP29" s="441"/>
      <c r="CQ29" s="441">
        <f t="shared" si="11"/>
        <v>180000</v>
      </c>
      <c r="CR29" s="441">
        <f t="shared" si="11"/>
        <v>405000</v>
      </c>
      <c r="CS29" s="441"/>
      <c r="CT29" s="441">
        <f t="shared" si="11"/>
        <v>0</v>
      </c>
      <c r="CU29" s="441">
        <f t="shared" si="11"/>
        <v>0</v>
      </c>
      <c r="CV29" s="441">
        <f>CV23+CV28</f>
        <v>0</v>
      </c>
      <c r="CW29" s="441">
        <f t="shared" si="11"/>
        <v>25434202</v>
      </c>
      <c r="CX29" s="441">
        <f aca="true" t="shared" si="12" ref="CX29:CX80">E29+H29+K29+Q29+T29+W29+Z29+AC29+AF29+AI29+AM29+AP29+AS29+AV29+AY29+BB29+BE29+BH29+BK29+BN29+BQ29+BT29+BZ29+CC29+CF29+CI29+CL29+CO29+CR29+CU29+N29+BW29</f>
        <v>10033463</v>
      </c>
      <c r="CY29" s="442">
        <f>CY23+CY28</f>
        <v>35467665</v>
      </c>
      <c r="CZ29" s="441">
        <f aca="true" t="shared" si="13" ref="CZ29:CZ57">F29+I29+L29+O29+R29+U29+X29+AA29+AD29+AG29+AJ29+AN29+AQ29+AT29+AW29+AZ29+BC29+BF29+BI29+BL29+BO29+BR29+BU29+BX29+CA29+CD29+CG29+CJ29+CM29+CP29+CS29+CV29+AK29</f>
        <v>5287566</v>
      </c>
      <c r="DA29" s="678">
        <f t="shared" si="5"/>
        <v>40755231</v>
      </c>
      <c r="DB29" s="769">
        <f>DB23+DB28</f>
        <v>37878135</v>
      </c>
      <c r="DC29" s="768">
        <f t="shared" si="6"/>
        <v>0.9294054792622817</v>
      </c>
    </row>
    <row r="30" spans="1:107" ht="25.5">
      <c r="A30" s="437" t="s">
        <v>1248</v>
      </c>
      <c r="B30" s="379" t="s">
        <v>991</v>
      </c>
      <c r="C30" s="447" t="s">
        <v>239</v>
      </c>
      <c r="D30" s="441">
        <v>984727</v>
      </c>
      <c r="E30" s="441">
        <v>129367</v>
      </c>
      <c r="F30" s="441">
        <v>2168</v>
      </c>
      <c r="G30" s="441"/>
      <c r="H30" s="441"/>
      <c r="I30" s="441">
        <v>58265</v>
      </c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>
        <v>150404</v>
      </c>
      <c r="Z30" s="441">
        <v>735516</v>
      </c>
      <c r="AA30" s="441">
        <v>891</v>
      </c>
      <c r="AB30" s="441"/>
      <c r="AC30" s="441"/>
      <c r="AD30" s="441"/>
      <c r="AE30" s="441"/>
      <c r="AF30" s="441"/>
      <c r="AG30" s="441"/>
      <c r="AH30" s="441"/>
      <c r="AI30" s="441"/>
      <c r="AJ30" s="441">
        <v>628848</v>
      </c>
      <c r="AK30" s="441"/>
      <c r="AL30" s="441"/>
      <c r="AM30" s="441"/>
      <c r="AN30" s="441"/>
      <c r="AO30" s="441">
        <v>577653</v>
      </c>
      <c r="AP30" s="441">
        <v>0</v>
      </c>
      <c r="AQ30" s="441">
        <v>0</v>
      </c>
      <c r="AR30" s="441"/>
      <c r="AS30" s="441"/>
      <c r="AT30" s="441"/>
      <c r="AU30" s="441"/>
      <c r="AV30" s="441"/>
      <c r="AW30" s="441"/>
      <c r="AX30" s="441"/>
      <c r="AY30" s="441"/>
      <c r="AZ30" s="441"/>
      <c r="BA30" s="441">
        <v>782270</v>
      </c>
      <c r="BB30" s="441">
        <v>99901</v>
      </c>
      <c r="BC30" s="441"/>
      <c r="BD30" s="441"/>
      <c r="BE30" s="441"/>
      <c r="BF30" s="441"/>
      <c r="BG30" s="441">
        <v>219192</v>
      </c>
      <c r="BH30" s="441">
        <v>28039</v>
      </c>
      <c r="BI30" s="441"/>
      <c r="BJ30" s="441"/>
      <c r="BK30" s="441"/>
      <c r="BL30" s="441"/>
      <c r="BM30" s="441"/>
      <c r="BN30" s="441"/>
      <c r="BO30" s="441"/>
      <c r="BP30" s="441">
        <v>1437339</v>
      </c>
      <c r="BQ30" s="441"/>
      <c r="BR30" s="441">
        <v>832123</v>
      </c>
      <c r="BS30" s="441"/>
      <c r="BT30" s="441"/>
      <c r="BU30" s="441"/>
      <c r="BV30" s="441"/>
      <c r="BW30" s="441"/>
      <c r="BX30" s="441"/>
      <c r="BY30" s="441"/>
      <c r="BZ30" s="441"/>
      <c r="CA30" s="441"/>
      <c r="CB30" s="441"/>
      <c r="CC30" s="441"/>
      <c r="CD30" s="441"/>
      <c r="CE30" s="441"/>
      <c r="CF30" s="441"/>
      <c r="CG30" s="441"/>
      <c r="CH30" s="441"/>
      <c r="CI30" s="441"/>
      <c r="CJ30" s="441"/>
      <c r="CK30" s="441">
        <v>624000</v>
      </c>
      <c r="CL30" s="441">
        <v>147996</v>
      </c>
      <c r="CM30" s="441"/>
      <c r="CN30" s="441"/>
      <c r="CO30" s="441"/>
      <c r="CP30" s="441"/>
      <c r="CQ30" s="441">
        <v>15000</v>
      </c>
      <c r="CR30" s="441">
        <v>30000</v>
      </c>
      <c r="CS30" s="441"/>
      <c r="CT30" s="441"/>
      <c r="CU30" s="441"/>
      <c r="CV30" s="441"/>
      <c r="CW30" s="441">
        <f aca="true" t="shared" si="14" ref="CW30:CW36">D30+G30+J30+P30+S30+V30+Y30+AB30+AE30+AH30+AL30+AO30+AR30+AU30+AX30+BA30+BD30+BG30+BJ30+BM30+BP30+BS30+BY30+CB30+CE30+CH30+CK30+CN30+CQ30+CT30</f>
        <v>4790585</v>
      </c>
      <c r="CX30" s="441">
        <f t="shared" si="12"/>
        <v>1170819</v>
      </c>
      <c r="CY30" s="678">
        <f t="shared" si="3"/>
        <v>5961404</v>
      </c>
      <c r="CZ30" s="441">
        <f t="shared" si="13"/>
        <v>1522295</v>
      </c>
      <c r="DA30" s="678">
        <f t="shared" si="5"/>
        <v>7483699</v>
      </c>
      <c r="DB30" s="769">
        <v>6295508</v>
      </c>
      <c r="DC30" s="768">
        <f t="shared" si="6"/>
        <v>0.8412294508370793</v>
      </c>
    </row>
    <row r="31" spans="1:107" ht="15.75">
      <c r="A31" s="437" t="s">
        <v>1249</v>
      </c>
      <c r="B31" s="148" t="s">
        <v>992</v>
      </c>
      <c r="C31" s="443" t="s">
        <v>993</v>
      </c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0"/>
      <c r="Q31" s="440"/>
      <c r="R31" s="440"/>
      <c r="S31" s="440"/>
      <c r="T31" s="440"/>
      <c r="U31" s="440"/>
      <c r="V31" s="440"/>
      <c r="W31" s="440"/>
      <c r="X31" s="440"/>
      <c r="Y31" s="440"/>
      <c r="Z31" s="440"/>
      <c r="AA31" s="440"/>
      <c r="AB31" s="440"/>
      <c r="AC31" s="440"/>
      <c r="AD31" s="440"/>
      <c r="AE31" s="440"/>
      <c r="AF31" s="440"/>
      <c r="AG31" s="440"/>
      <c r="AH31" s="440"/>
      <c r="AI31" s="440"/>
      <c r="AJ31" s="440"/>
      <c r="AK31" s="440"/>
      <c r="AL31" s="440"/>
      <c r="AM31" s="440"/>
      <c r="AN31" s="440"/>
      <c r="AO31" s="440"/>
      <c r="AP31" s="440"/>
      <c r="AQ31" s="440"/>
      <c r="AR31" s="440"/>
      <c r="AS31" s="440"/>
      <c r="AT31" s="440"/>
      <c r="AU31" s="440"/>
      <c r="AV31" s="440"/>
      <c r="AW31" s="440"/>
      <c r="AX31" s="441"/>
      <c r="AY31" s="441"/>
      <c r="AZ31" s="441"/>
      <c r="BA31" s="440">
        <v>17000</v>
      </c>
      <c r="BB31" s="440"/>
      <c r="BC31" s="440"/>
      <c r="BD31" s="440"/>
      <c r="BE31" s="440"/>
      <c r="BF31" s="440"/>
      <c r="BG31" s="440">
        <v>10000</v>
      </c>
      <c r="BH31" s="440"/>
      <c r="BI31" s="440"/>
      <c r="BJ31" s="440"/>
      <c r="BK31" s="440"/>
      <c r="BL31" s="440"/>
      <c r="BM31" s="440"/>
      <c r="BN31" s="440"/>
      <c r="BO31" s="440"/>
      <c r="BP31" s="440">
        <v>260000</v>
      </c>
      <c r="BQ31" s="440"/>
      <c r="BR31" s="440"/>
      <c r="BS31" s="440"/>
      <c r="BT31" s="440"/>
      <c r="BU31" s="440"/>
      <c r="BV31" s="440"/>
      <c r="BW31" s="440"/>
      <c r="BX31" s="440"/>
      <c r="BY31" s="440"/>
      <c r="BZ31" s="440"/>
      <c r="CA31" s="440"/>
      <c r="CB31" s="440"/>
      <c r="CC31" s="440"/>
      <c r="CD31" s="440"/>
      <c r="CE31" s="440"/>
      <c r="CF31" s="440"/>
      <c r="CG31" s="440"/>
      <c r="CH31" s="440"/>
      <c r="CI31" s="440"/>
      <c r="CJ31" s="440"/>
      <c r="CK31" s="440"/>
      <c r="CL31" s="440"/>
      <c r="CM31" s="440"/>
      <c r="CN31" s="440"/>
      <c r="CO31" s="440"/>
      <c r="CP31" s="440"/>
      <c r="CQ31" s="440"/>
      <c r="CR31" s="440"/>
      <c r="CS31" s="440"/>
      <c r="CT31" s="440"/>
      <c r="CU31" s="440"/>
      <c r="CV31" s="440"/>
      <c r="CW31" s="441">
        <f t="shared" si="14"/>
        <v>287000</v>
      </c>
      <c r="CX31" s="441">
        <f t="shared" si="12"/>
        <v>0</v>
      </c>
      <c r="CY31" s="678">
        <f t="shared" si="3"/>
        <v>287000</v>
      </c>
      <c r="CZ31" s="441">
        <f t="shared" si="13"/>
        <v>0</v>
      </c>
      <c r="DA31" s="678">
        <f t="shared" si="5"/>
        <v>287000</v>
      </c>
      <c r="DB31" s="769">
        <v>0</v>
      </c>
      <c r="DC31" s="768">
        <f t="shared" si="6"/>
        <v>0</v>
      </c>
    </row>
    <row r="32" spans="1:107" ht="15.75">
      <c r="A32" s="437" t="s">
        <v>1250</v>
      </c>
      <c r="B32" s="148" t="s">
        <v>868</v>
      </c>
      <c r="C32" s="443" t="s">
        <v>994</v>
      </c>
      <c r="D32" s="440">
        <v>310000</v>
      </c>
      <c r="E32" s="440">
        <v>150000</v>
      </c>
      <c r="F32" s="440">
        <v>102720</v>
      </c>
      <c r="G32" s="440">
        <v>110000</v>
      </c>
      <c r="H32" s="440">
        <v>150000</v>
      </c>
      <c r="I32" s="440">
        <v>-13703</v>
      </c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>
        <v>44186</v>
      </c>
      <c r="AA32" s="440"/>
      <c r="AB32" s="440"/>
      <c r="AC32" s="440"/>
      <c r="AD32" s="440"/>
      <c r="AE32" s="440">
        <v>100000</v>
      </c>
      <c r="AF32" s="440">
        <v>100000</v>
      </c>
      <c r="AG32" s="440">
        <v>829231</v>
      </c>
      <c r="AH32" s="440"/>
      <c r="AI32" s="440"/>
      <c r="AJ32" s="440"/>
      <c r="AK32" s="440">
        <v>124295</v>
      </c>
      <c r="AL32" s="440"/>
      <c r="AM32" s="440"/>
      <c r="AN32" s="440"/>
      <c r="AO32" s="440">
        <v>693622</v>
      </c>
      <c r="AP32" s="440"/>
      <c r="AQ32" s="440">
        <v>-96556</v>
      </c>
      <c r="AR32" s="440">
        <v>550000</v>
      </c>
      <c r="AS32" s="440">
        <v>650000</v>
      </c>
      <c r="AT32" s="440">
        <v>177611</v>
      </c>
      <c r="AU32" s="440"/>
      <c r="AV32" s="440"/>
      <c r="AW32" s="440"/>
      <c r="AX32" s="441"/>
      <c r="AY32" s="441"/>
      <c r="AZ32" s="441"/>
      <c r="BA32" s="440">
        <v>148622</v>
      </c>
      <c r="BB32" s="440"/>
      <c r="BC32" s="440">
        <v>-121794</v>
      </c>
      <c r="BD32" s="440"/>
      <c r="BE32" s="440"/>
      <c r="BF32" s="440">
        <v>26365</v>
      </c>
      <c r="BG32" s="440">
        <v>650000</v>
      </c>
      <c r="BH32" s="440">
        <v>540000</v>
      </c>
      <c r="BI32" s="440">
        <v>304677</v>
      </c>
      <c r="BJ32" s="440"/>
      <c r="BK32" s="440"/>
      <c r="BL32" s="440"/>
      <c r="BM32" s="440"/>
      <c r="BN32" s="440"/>
      <c r="BO32" s="440"/>
      <c r="BP32" s="440">
        <v>579488</v>
      </c>
      <c r="BQ32" s="440"/>
      <c r="BR32" s="440">
        <v>-115367</v>
      </c>
      <c r="BS32" s="440"/>
      <c r="BT32" s="440"/>
      <c r="BU32" s="440"/>
      <c r="BV32" s="440"/>
      <c r="BW32" s="440"/>
      <c r="BX32" s="440"/>
      <c r="BY32" s="440"/>
      <c r="BZ32" s="440"/>
      <c r="CA32" s="440"/>
      <c r="CB32" s="440"/>
      <c r="CC32" s="440"/>
      <c r="CD32" s="440"/>
      <c r="CE32" s="440"/>
      <c r="CF32" s="440"/>
      <c r="CG32" s="440"/>
      <c r="CH32" s="440"/>
      <c r="CI32" s="440"/>
      <c r="CJ32" s="440"/>
      <c r="CK32" s="440">
        <v>23622</v>
      </c>
      <c r="CL32" s="440"/>
      <c r="CM32" s="440"/>
      <c r="CN32" s="440"/>
      <c r="CO32" s="440"/>
      <c r="CP32" s="440">
        <v>1350251</v>
      </c>
      <c r="CQ32" s="440">
        <v>1131800</v>
      </c>
      <c r="CR32" s="440">
        <v>1591000</v>
      </c>
      <c r="CS32" s="440">
        <v>972042</v>
      </c>
      <c r="CT32" s="440"/>
      <c r="CU32" s="440"/>
      <c r="CV32" s="440"/>
      <c r="CW32" s="441">
        <f t="shared" si="14"/>
        <v>4297154</v>
      </c>
      <c r="CX32" s="441">
        <f t="shared" si="12"/>
        <v>3225186</v>
      </c>
      <c r="CY32" s="678">
        <f t="shared" si="3"/>
        <v>7522340</v>
      </c>
      <c r="CZ32" s="441">
        <f t="shared" si="13"/>
        <v>3539772</v>
      </c>
      <c r="DA32" s="678">
        <f t="shared" si="5"/>
        <v>11062112</v>
      </c>
      <c r="DB32" s="769">
        <v>10827641</v>
      </c>
      <c r="DC32" s="768">
        <f t="shared" si="6"/>
        <v>0.978804137944002</v>
      </c>
    </row>
    <row r="33" spans="1:107" ht="15.75">
      <c r="A33" s="437" t="s">
        <v>1251</v>
      </c>
      <c r="B33" s="148" t="s">
        <v>995</v>
      </c>
      <c r="C33" s="443" t="s">
        <v>996</v>
      </c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  <c r="U33" s="440"/>
      <c r="V33" s="440"/>
      <c r="W33" s="440"/>
      <c r="X33" s="440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  <c r="AJ33" s="440"/>
      <c r="AK33" s="440"/>
      <c r="AL33" s="440"/>
      <c r="AM33" s="440"/>
      <c r="AN33" s="440"/>
      <c r="AO33" s="440"/>
      <c r="AP33" s="440"/>
      <c r="AQ33" s="440"/>
      <c r="AR33" s="440"/>
      <c r="AS33" s="440"/>
      <c r="AT33" s="440"/>
      <c r="AU33" s="440"/>
      <c r="AV33" s="440"/>
      <c r="AW33" s="440"/>
      <c r="AX33" s="441"/>
      <c r="AY33" s="441"/>
      <c r="AZ33" s="441"/>
      <c r="BA33" s="440"/>
      <c r="BB33" s="440"/>
      <c r="BC33" s="440"/>
      <c r="BD33" s="440"/>
      <c r="BE33" s="440"/>
      <c r="BF33" s="440"/>
      <c r="BG33" s="440"/>
      <c r="BH33" s="440"/>
      <c r="BI33" s="440"/>
      <c r="BJ33" s="440"/>
      <c r="BK33" s="440"/>
      <c r="BL33" s="440"/>
      <c r="BM33" s="440"/>
      <c r="BN33" s="440"/>
      <c r="BO33" s="440"/>
      <c r="BP33" s="440"/>
      <c r="BQ33" s="440"/>
      <c r="BR33" s="440"/>
      <c r="BS33" s="440"/>
      <c r="BT33" s="440"/>
      <c r="BU33" s="440"/>
      <c r="BV33" s="440"/>
      <c r="BW33" s="440"/>
      <c r="BX33" s="440"/>
      <c r="BY33" s="440"/>
      <c r="BZ33" s="440"/>
      <c r="CA33" s="440"/>
      <c r="CB33" s="440"/>
      <c r="CC33" s="440"/>
      <c r="CD33" s="440"/>
      <c r="CE33" s="440"/>
      <c r="CF33" s="440"/>
      <c r="CG33" s="440"/>
      <c r="CH33" s="440"/>
      <c r="CI33" s="440"/>
      <c r="CJ33" s="440"/>
      <c r="CK33" s="440"/>
      <c r="CL33" s="440"/>
      <c r="CM33" s="440"/>
      <c r="CN33" s="440"/>
      <c r="CO33" s="440"/>
      <c r="CP33" s="440"/>
      <c r="CQ33" s="440"/>
      <c r="CR33" s="440"/>
      <c r="CS33" s="440"/>
      <c r="CT33" s="440"/>
      <c r="CU33" s="440"/>
      <c r="CV33" s="440"/>
      <c r="CW33" s="441">
        <f t="shared" si="14"/>
        <v>0</v>
      </c>
      <c r="CX33" s="441">
        <f t="shared" si="12"/>
        <v>0</v>
      </c>
      <c r="CY33" s="678">
        <f t="shared" si="3"/>
        <v>0</v>
      </c>
      <c r="CZ33" s="441">
        <f t="shared" si="13"/>
        <v>0</v>
      </c>
      <c r="DA33" s="678">
        <f t="shared" si="5"/>
        <v>0</v>
      </c>
      <c r="DB33" s="769"/>
      <c r="DC33" s="768">
        <v>0</v>
      </c>
    </row>
    <row r="34" spans="1:107" ht="15.75">
      <c r="A34" s="437" t="s">
        <v>1252</v>
      </c>
      <c r="B34" s="379" t="s">
        <v>997</v>
      </c>
      <c r="C34" s="447" t="s">
        <v>998</v>
      </c>
      <c r="D34" s="441">
        <f aca="true" t="shared" si="15" ref="D34:J34">SUM(D31:D33)</f>
        <v>310000</v>
      </c>
      <c r="E34" s="441">
        <f t="shared" si="15"/>
        <v>150000</v>
      </c>
      <c r="F34" s="441">
        <f t="shared" si="15"/>
        <v>102720</v>
      </c>
      <c r="G34" s="441">
        <f t="shared" si="15"/>
        <v>110000</v>
      </c>
      <c r="H34" s="441">
        <f t="shared" si="15"/>
        <v>150000</v>
      </c>
      <c r="I34" s="441">
        <f t="shared" si="15"/>
        <v>-13703</v>
      </c>
      <c r="J34" s="441">
        <f t="shared" si="15"/>
        <v>0</v>
      </c>
      <c r="K34" s="441"/>
      <c r="L34" s="441"/>
      <c r="M34" s="441"/>
      <c r="N34" s="441"/>
      <c r="O34" s="441"/>
      <c r="P34" s="441"/>
      <c r="Q34" s="441"/>
      <c r="R34" s="441"/>
      <c r="S34" s="441">
        <f>SUM(S31:S33)</f>
        <v>0</v>
      </c>
      <c r="T34" s="441"/>
      <c r="U34" s="441"/>
      <c r="V34" s="441">
        <f>SUM(V31:V33)</f>
        <v>0</v>
      </c>
      <c r="W34" s="441"/>
      <c r="X34" s="441"/>
      <c r="Y34" s="441">
        <f>SUM(Y31:Y33)</f>
        <v>0</v>
      </c>
      <c r="Z34" s="441">
        <f>SUM(Z31:Z33)</f>
        <v>44186</v>
      </c>
      <c r="AA34" s="441"/>
      <c r="AB34" s="441">
        <f>SUM(AB31:AB33)</f>
        <v>0</v>
      </c>
      <c r="AC34" s="441"/>
      <c r="AD34" s="441"/>
      <c r="AE34" s="441">
        <f>SUM(AE31:AE33)</f>
        <v>100000</v>
      </c>
      <c r="AF34" s="441">
        <f>SUM(AF31:AF33)</f>
        <v>100000</v>
      </c>
      <c r="AG34" s="441">
        <f>SUM(AG31:AG33)</f>
        <v>829231</v>
      </c>
      <c r="AH34" s="441"/>
      <c r="AI34" s="441"/>
      <c r="AJ34" s="441"/>
      <c r="AK34" s="441">
        <f>SUM(AK31:AK33)</f>
        <v>124295</v>
      </c>
      <c r="AL34" s="441">
        <f>SUM(AL31:AL33)</f>
        <v>0</v>
      </c>
      <c r="AM34" s="441"/>
      <c r="AN34" s="441"/>
      <c r="AO34" s="441">
        <f aca="true" t="shared" si="16" ref="AO34:AU34">SUM(AO31:AO33)</f>
        <v>693622</v>
      </c>
      <c r="AP34" s="441">
        <f t="shared" si="16"/>
        <v>0</v>
      </c>
      <c r="AQ34" s="441">
        <f t="shared" si="16"/>
        <v>-96556</v>
      </c>
      <c r="AR34" s="441">
        <f t="shared" si="16"/>
        <v>550000</v>
      </c>
      <c r="AS34" s="441">
        <f t="shared" si="16"/>
        <v>650000</v>
      </c>
      <c r="AT34" s="441">
        <f t="shared" si="16"/>
        <v>177611</v>
      </c>
      <c r="AU34" s="441">
        <f t="shared" si="16"/>
        <v>0</v>
      </c>
      <c r="AV34" s="441"/>
      <c r="AW34" s="441"/>
      <c r="AX34" s="441">
        <f>SUM(AX31:AX33)</f>
        <v>0</v>
      </c>
      <c r="AY34" s="441"/>
      <c r="AZ34" s="441"/>
      <c r="BA34" s="441">
        <f aca="true" t="shared" si="17" ref="BA34:BJ34">SUM(BA31:BA33)</f>
        <v>165622</v>
      </c>
      <c r="BB34" s="441">
        <f t="shared" si="17"/>
        <v>0</v>
      </c>
      <c r="BC34" s="441">
        <f t="shared" si="17"/>
        <v>-121794</v>
      </c>
      <c r="BD34" s="441">
        <f t="shared" si="17"/>
        <v>0</v>
      </c>
      <c r="BE34" s="441">
        <f t="shared" si="17"/>
        <v>0</v>
      </c>
      <c r="BF34" s="441">
        <f t="shared" si="17"/>
        <v>26365</v>
      </c>
      <c r="BG34" s="441">
        <f t="shared" si="17"/>
        <v>660000</v>
      </c>
      <c r="BH34" s="441">
        <f t="shared" si="17"/>
        <v>540000</v>
      </c>
      <c r="BI34" s="441">
        <f t="shared" si="17"/>
        <v>304677</v>
      </c>
      <c r="BJ34" s="441">
        <f t="shared" si="17"/>
        <v>0</v>
      </c>
      <c r="BK34" s="441"/>
      <c r="BL34" s="441"/>
      <c r="BM34" s="441">
        <f>SUM(BM31:BM33)</f>
        <v>0</v>
      </c>
      <c r="BN34" s="441"/>
      <c r="BO34" s="441"/>
      <c r="BP34" s="441">
        <f>SUM(BP31:BP33)</f>
        <v>839488</v>
      </c>
      <c r="BQ34" s="441">
        <f>SUM(BQ31:BQ33)</f>
        <v>0</v>
      </c>
      <c r="BR34" s="441">
        <f>SUM(BR31:BR33)</f>
        <v>-115367</v>
      </c>
      <c r="BS34" s="441">
        <f>SUM(BS31:BS33)</f>
        <v>0</v>
      </c>
      <c r="BT34" s="441"/>
      <c r="BU34" s="441"/>
      <c r="BV34" s="441"/>
      <c r="BW34" s="441"/>
      <c r="BX34" s="441"/>
      <c r="BY34" s="441">
        <f>SUM(BY31:BY33)</f>
        <v>0</v>
      </c>
      <c r="BZ34" s="441"/>
      <c r="CA34" s="441"/>
      <c r="CB34" s="441">
        <f>SUM(CB31:CB33)</f>
        <v>0</v>
      </c>
      <c r="CC34" s="441"/>
      <c r="CD34" s="441"/>
      <c r="CE34" s="441">
        <f>SUM(CE31:CE33)</f>
        <v>0</v>
      </c>
      <c r="CF34" s="441"/>
      <c r="CG34" s="441"/>
      <c r="CH34" s="441">
        <f>SUM(CH31:CH33)</f>
        <v>0</v>
      </c>
      <c r="CI34" s="441"/>
      <c r="CJ34" s="441"/>
      <c r="CK34" s="441">
        <f>SUM(CK31:CK33)</f>
        <v>23622</v>
      </c>
      <c r="CL34" s="441"/>
      <c r="CM34" s="441"/>
      <c r="CN34" s="441">
        <f aca="true" t="shared" si="18" ref="CN34:CT34">SUM(CN31:CN33)</f>
        <v>0</v>
      </c>
      <c r="CO34" s="441">
        <f t="shared" si="18"/>
        <v>0</v>
      </c>
      <c r="CP34" s="441">
        <f t="shared" si="18"/>
        <v>1350251</v>
      </c>
      <c r="CQ34" s="441">
        <f t="shared" si="18"/>
        <v>1131800</v>
      </c>
      <c r="CR34" s="441">
        <f t="shared" si="18"/>
        <v>1591000</v>
      </c>
      <c r="CS34" s="441">
        <f t="shared" si="18"/>
        <v>972042</v>
      </c>
      <c r="CT34" s="441">
        <f t="shared" si="18"/>
        <v>0</v>
      </c>
      <c r="CU34" s="441"/>
      <c r="CV34" s="441"/>
      <c r="CW34" s="441">
        <f t="shared" si="14"/>
        <v>4584154</v>
      </c>
      <c r="CX34" s="441">
        <f t="shared" si="12"/>
        <v>3225186</v>
      </c>
      <c r="CY34" s="678">
        <f t="shared" si="3"/>
        <v>7809340</v>
      </c>
      <c r="CZ34" s="441">
        <f t="shared" si="13"/>
        <v>3539772</v>
      </c>
      <c r="DA34" s="678">
        <f t="shared" si="5"/>
        <v>11349112</v>
      </c>
      <c r="DB34" s="769">
        <f>SUM(DB31:DB33)</f>
        <v>10827641</v>
      </c>
      <c r="DC34" s="768">
        <f t="shared" si="6"/>
        <v>0.9540518236140414</v>
      </c>
    </row>
    <row r="35" spans="1:107" ht="15.75">
      <c r="A35" s="437" t="s">
        <v>1253</v>
      </c>
      <c r="B35" s="148" t="s">
        <v>999</v>
      </c>
      <c r="C35" s="443" t="s">
        <v>1000</v>
      </c>
      <c r="D35" s="440">
        <v>12000</v>
      </c>
      <c r="E35" s="440">
        <v>72000</v>
      </c>
      <c r="F35" s="440">
        <v>64000</v>
      </c>
      <c r="G35" s="440"/>
      <c r="H35" s="440"/>
      <c r="I35" s="440"/>
      <c r="J35" s="440"/>
      <c r="K35" s="440"/>
      <c r="L35" s="440"/>
      <c r="M35" s="440"/>
      <c r="N35" s="440"/>
      <c r="O35" s="440"/>
      <c r="P35" s="440"/>
      <c r="Q35" s="440"/>
      <c r="R35" s="440"/>
      <c r="S35" s="440"/>
      <c r="T35" s="440"/>
      <c r="U35" s="440"/>
      <c r="V35" s="440"/>
      <c r="W35" s="440"/>
      <c r="X35" s="440"/>
      <c r="Y35" s="440"/>
      <c r="Z35" s="440"/>
      <c r="AA35" s="440"/>
      <c r="AB35" s="440"/>
      <c r="AC35" s="440"/>
      <c r="AD35" s="440"/>
      <c r="AE35" s="440"/>
      <c r="AF35" s="440"/>
      <c r="AG35" s="440"/>
      <c r="AH35" s="440"/>
      <c r="AI35" s="440"/>
      <c r="AJ35" s="440"/>
      <c r="AK35" s="440"/>
      <c r="AL35" s="440"/>
      <c r="AM35" s="440"/>
      <c r="AN35" s="440"/>
      <c r="AO35" s="440"/>
      <c r="AP35" s="440"/>
      <c r="AQ35" s="440"/>
      <c r="AR35" s="440"/>
      <c r="AS35" s="440"/>
      <c r="AT35" s="440"/>
      <c r="AU35" s="440"/>
      <c r="AV35" s="440"/>
      <c r="AW35" s="440"/>
      <c r="AX35" s="441"/>
      <c r="AY35" s="441"/>
      <c r="AZ35" s="441"/>
      <c r="BA35" s="440">
        <v>145000</v>
      </c>
      <c r="BB35" s="440"/>
      <c r="BC35" s="440">
        <v>20654</v>
      </c>
      <c r="BD35" s="440">
        <v>108000</v>
      </c>
      <c r="BE35" s="440"/>
      <c r="BF35" s="440">
        <v>-11709</v>
      </c>
      <c r="BG35" s="440">
        <v>54000</v>
      </c>
      <c r="BH35" s="440">
        <v>15000</v>
      </c>
      <c r="BI35" s="440">
        <v>18190</v>
      </c>
      <c r="BJ35" s="440"/>
      <c r="BK35" s="440"/>
      <c r="BL35" s="440"/>
      <c r="BM35" s="440"/>
      <c r="BN35" s="440"/>
      <c r="BO35" s="440"/>
      <c r="BP35" s="440"/>
      <c r="BQ35" s="440"/>
      <c r="BR35" s="440"/>
      <c r="BS35" s="440"/>
      <c r="BT35" s="440"/>
      <c r="BU35" s="440"/>
      <c r="BV35" s="440"/>
      <c r="BW35" s="440"/>
      <c r="BX35" s="440"/>
      <c r="BY35" s="440"/>
      <c r="BZ35" s="440"/>
      <c r="CA35" s="440"/>
      <c r="CB35" s="440"/>
      <c r="CC35" s="440"/>
      <c r="CD35" s="440"/>
      <c r="CE35" s="440"/>
      <c r="CF35" s="440"/>
      <c r="CG35" s="440"/>
      <c r="CH35" s="440"/>
      <c r="CI35" s="440"/>
      <c r="CJ35" s="440"/>
      <c r="CK35" s="440"/>
      <c r="CL35" s="440"/>
      <c r="CM35" s="440"/>
      <c r="CN35" s="440"/>
      <c r="CO35" s="440"/>
      <c r="CP35" s="440"/>
      <c r="CQ35" s="440"/>
      <c r="CR35" s="440"/>
      <c r="CS35" s="440"/>
      <c r="CT35" s="684"/>
      <c r="CU35" s="684"/>
      <c r="CV35" s="440"/>
      <c r="CW35" s="441">
        <f t="shared" si="14"/>
        <v>319000</v>
      </c>
      <c r="CX35" s="441">
        <f t="shared" si="12"/>
        <v>87000</v>
      </c>
      <c r="CY35" s="678">
        <f t="shared" si="3"/>
        <v>406000</v>
      </c>
      <c r="CZ35" s="441">
        <f t="shared" si="13"/>
        <v>91135</v>
      </c>
      <c r="DA35" s="678">
        <f t="shared" si="5"/>
        <v>497135</v>
      </c>
      <c r="DB35" s="769">
        <v>496754</v>
      </c>
      <c r="DC35" s="768">
        <f t="shared" si="6"/>
        <v>0.999233608577147</v>
      </c>
    </row>
    <row r="36" spans="1:107" ht="15.75">
      <c r="A36" s="437" t="s">
        <v>1254</v>
      </c>
      <c r="B36" s="148" t="s">
        <v>1001</v>
      </c>
      <c r="C36" s="443" t="s">
        <v>1002</v>
      </c>
      <c r="D36" s="440">
        <v>0</v>
      </c>
      <c r="E36" s="440"/>
      <c r="F36" s="440">
        <v>5600</v>
      </c>
      <c r="G36" s="440"/>
      <c r="H36" s="440"/>
      <c r="I36" s="440"/>
      <c r="J36" s="440"/>
      <c r="K36" s="440"/>
      <c r="L36" s="440"/>
      <c r="M36" s="440"/>
      <c r="N36" s="440"/>
      <c r="O36" s="440"/>
      <c r="P36" s="440"/>
      <c r="Q36" s="440"/>
      <c r="R36" s="440"/>
      <c r="S36" s="440"/>
      <c r="T36" s="440"/>
      <c r="U36" s="440"/>
      <c r="V36" s="440"/>
      <c r="W36" s="440"/>
      <c r="X36" s="440"/>
      <c r="Y36" s="440"/>
      <c r="Z36" s="440"/>
      <c r="AA36" s="440"/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440"/>
      <c r="AN36" s="440"/>
      <c r="AO36" s="440"/>
      <c r="AP36" s="440"/>
      <c r="AQ36" s="440"/>
      <c r="AR36" s="440"/>
      <c r="AS36" s="440"/>
      <c r="AT36" s="440"/>
      <c r="AU36" s="440"/>
      <c r="AV36" s="440"/>
      <c r="AW36" s="440"/>
      <c r="AX36" s="441"/>
      <c r="AY36" s="441"/>
      <c r="AZ36" s="441"/>
      <c r="BA36" s="440">
        <v>40000</v>
      </c>
      <c r="BB36" s="440"/>
      <c r="BC36" s="440"/>
      <c r="BD36" s="440">
        <v>50000</v>
      </c>
      <c r="BE36" s="440"/>
      <c r="BF36" s="440">
        <v>3336</v>
      </c>
      <c r="BG36" s="440"/>
      <c r="BH36" s="440">
        <v>95000</v>
      </c>
      <c r="BI36" s="440">
        <v>5149</v>
      </c>
      <c r="BJ36" s="440"/>
      <c r="BK36" s="440"/>
      <c r="BL36" s="440"/>
      <c r="BM36" s="440"/>
      <c r="BN36" s="440"/>
      <c r="BO36" s="440"/>
      <c r="BP36" s="440"/>
      <c r="BQ36" s="440"/>
      <c r="BR36" s="440"/>
      <c r="BS36" s="440"/>
      <c r="BT36" s="440"/>
      <c r="BU36" s="440"/>
      <c r="BV36" s="440"/>
      <c r="BW36" s="440"/>
      <c r="BX36" s="440"/>
      <c r="BY36" s="440"/>
      <c r="BZ36" s="440"/>
      <c r="CA36" s="440"/>
      <c r="CB36" s="440"/>
      <c r="CC36" s="440">
        <v>0</v>
      </c>
      <c r="CD36" s="440"/>
      <c r="CE36" s="440"/>
      <c r="CF36" s="440">
        <v>0</v>
      </c>
      <c r="CG36" s="440"/>
      <c r="CH36" s="440"/>
      <c r="CI36" s="440">
        <v>0</v>
      </c>
      <c r="CJ36" s="440"/>
      <c r="CK36" s="440"/>
      <c r="CL36" s="440">
        <v>0</v>
      </c>
      <c r="CM36" s="440"/>
      <c r="CN36" s="440"/>
      <c r="CO36" s="440">
        <v>0</v>
      </c>
      <c r="CP36" s="440"/>
      <c r="CQ36" s="440"/>
      <c r="CR36" s="440">
        <v>0</v>
      </c>
      <c r="CS36" s="440"/>
      <c r="CT36" s="685"/>
      <c r="CU36" s="684">
        <v>0</v>
      </c>
      <c r="CV36" s="440"/>
      <c r="CW36" s="441">
        <f t="shared" si="14"/>
        <v>90000</v>
      </c>
      <c r="CX36" s="441">
        <f t="shared" si="12"/>
        <v>95000</v>
      </c>
      <c r="CY36" s="678">
        <f t="shared" si="3"/>
        <v>185000</v>
      </c>
      <c r="CZ36" s="441">
        <f t="shared" si="13"/>
        <v>14085</v>
      </c>
      <c r="DA36" s="678">
        <f t="shared" si="5"/>
        <v>199085</v>
      </c>
      <c r="DB36" s="769">
        <v>191720</v>
      </c>
      <c r="DC36" s="768">
        <f t="shared" si="6"/>
        <v>0.9630057513122535</v>
      </c>
    </row>
    <row r="37" spans="1:107" ht="15.75">
      <c r="A37" s="437" t="s">
        <v>1255</v>
      </c>
      <c r="B37" s="379" t="s">
        <v>1003</v>
      </c>
      <c r="C37" s="447" t="s">
        <v>1004</v>
      </c>
      <c r="D37" s="441">
        <f>SUM(D35:D36)</f>
        <v>12000</v>
      </c>
      <c r="E37" s="441">
        <f aca="true" t="shared" si="19" ref="E37:CW37">SUM(E35:E36)</f>
        <v>72000</v>
      </c>
      <c r="F37" s="441">
        <f>SUM(F35:F36)</f>
        <v>69600</v>
      </c>
      <c r="G37" s="441">
        <f t="shared" si="19"/>
        <v>0</v>
      </c>
      <c r="H37" s="441">
        <f t="shared" si="19"/>
        <v>0</v>
      </c>
      <c r="I37" s="441">
        <f t="shared" si="19"/>
        <v>0</v>
      </c>
      <c r="J37" s="441">
        <f t="shared" si="19"/>
        <v>0</v>
      </c>
      <c r="K37" s="441">
        <f t="shared" si="19"/>
        <v>0</v>
      </c>
      <c r="L37" s="441"/>
      <c r="M37" s="441">
        <f t="shared" si="19"/>
        <v>0</v>
      </c>
      <c r="N37" s="441">
        <f t="shared" si="19"/>
        <v>0</v>
      </c>
      <c r="O37" s="441"/>
      <c r="P37" s="441">
        <f t="shared" si="19"/>
        <v>0</v>
      </c>
      <c r="Q37" s="441">
        <f t="shared" si="19"/>
        <v>0</v>
      </c>
      <c r="R37" s="441"/>
      <c r="S37" s="441">
        <f t="shared" si="19"/>
        <v>0</v>
      </c>
      <c r="T37" s="441">
        <f t="shared" si="19"/>
        <v>0</v>
      </c>
      <c r="U37" s="441"/>
      <c r="V37" s="441">
        <f t="shared" si="19"/>
        <v>0</v>
      </c>
      <c r="W37" s="441">
        <f t="shared" si="19"/>
        <v>0</v>
      </c>
      <c r="X37" s="441"/>
      <c r="Y37" s="441">
        <f t="shared" si="19"/>
        <v>0</v>
      </c>
      <c r="Z37" s="441">
        <f t="shared" si="19"/>
        <v>0</v>
      </c>
      <c r="AA37" s="441"/>
      <c r="AB37" s="441">
        <f t="shared" si="19"/>
        <v>0</v>
      </c>
      <c r="AC37" s="441">
        <f t="shared" si="19"/>
        <v>0</v>
      </c>
      <c r="AD37" s="441"/>
      <c r="AE37" s="441">
        <f t="shared" si="19"/>
        <v>0</v>
      </c>
      <c r="AF37" s="441">
        <f t="shared" si="19"/>
        <v>0</v>
      </c>
      <c r="AG37" s="441"/>
      <c r="AH37" s="441">
        <f t="shared" si="19"/>
        <v>0</v>
      </c>
      <c r="AI37" s="441">
        <f t="shared" si="19"/>
        <v>0</v>
      </c>
      <c r="AJ37" s="441"/>
      <c r="AK37" s="441"/>
      <c r="AL37" s="441">
        <f t="shared" si="19"/>
        <v>0</v>
      </c>
      <c r="AM37" s="441">
        <f t="shared" si="19"/>
        <v>0</v>
      </c>
      <c r="AN37" s="441"/>
      <c r="AO37" s="441">
        <f t="shared" si="19"/>
        <v>0</v>
      </c>
      <c r="AP37" s="441">
        <f t="shared" si="19"/>
        <v>0</v>
      </c>
      <c r="AQ37" s="441"/>
      <c r="AR37" s="441">
        <f t="shared" si="19"/>
        <v>0</v>
      </c>
      <c r="AS37" s="441">
        <f t="shared" si="19"/>
        <v>0</v>
      </c>
      <c r="AT37" s="441"/>
      <c r="AU37" s="441">
        <f t="shared" si="19"/>
        <v>0</v>
      </c>
      <c r="AV37" s="441">
        <f t="shared" si="19"/>
        <v>0</v>
      </c>
      <c r="AW37" s="441"/>
      <c r="AX37" s="441">
        <f t="shared" si="19"/>
        <v>0</v>
      </c>
      <c r="AY37" s="441">
        <f t="shared" si="19"/>
        <v>0</v>
      </c>
      <c r="AZ37" s="441"/>
      <c r="BA37" s="441">
        <f t="shared" si="19"/>
        <v>185000</v>
      </c>
      <c r="BB37" s="441">
        <f t="shared" si="19"/>
        <v>0</v>
      </c>
      <c r="BC37" s="441">
        <f>SUM(BC35:BC36)</f>
        <v>20654</v>
      </c>
      <c r="BD37" s="441">
        <f t="shared" si="19"/>
        <v>158000</v>
      </c>
      <c r="BE37" s="441">
        <f t="shared" si="19"/>
        <v>0</v>
      </c>
      <c r="BF37" s="441">
        <f>SUM(BF35:BF36)</f>
        <v>-8373</v>
      </c>
      <c r="BG37" s="441">
        <f t="shared" si="19"/>
        <v>54000</v>
      </c>
      <c r="BH37" s="441">
        <f t="shared" si="19"/>
        <v>110000</v>
      </c>
      <c r="BI37" s="441">
        <f>SUM(BI35:BI36)</f>
        <v>23339</v>
      </c>
      <c r="BJ37" s="441">
        <f t="shared" si="19"/>
        <v>0</v>
      </c>
      <c r="BK37" s="441">
        <f t="shared" si="19"/>
        <v>0</v>
      </c>
      <c r="BL37" s="441"/>
      <c r="BM37" s="441">
        <f t="shared" si="19"/>
        <v>0</v>
      </c>
      <c r="BN37" s="441">
        <f t="shared" si="19"/>
        <v>0</v>
      </c>
      <c r="BO37" s="441"/>
      <c r="BP37" s="441">
        <f t="shared" si="19"/>
        <v>0</v>
      </c>
      <c r="BQ37" s="441">
        <f t="shared" si="19"/>
        <v>0</v>
      </c>
      <c r="BR37" s="441"/>
      <c r="BS37" s="441">
        <f t="shared" si="19"/>
        <v>0</v>
      </c>
      <c r="BT37" s="441">
        <f t="shared" si="19"/>
        <v>0</v>
      </c>
      <c r="BU37" s="441"/>
      <c r="BV37" s="441">
        <f t="shared" si="19"/>
        <v>0</v>
      </c>
      <c r="BW37" s="441">
        <f t="shared" si="19"/>
        <v>0</v>
      </c>
      <c r="BX37" s="441"/>
      <c r="BY37" s="441">
        <f t="shared" si="19"/>
        <v>0</v>
      </c>
      <c r="BZ37" s="441">
        <f t="shared" si="19"/>
        <v>0</v>
      </c>
      <c r="CA37" s="441"/>
      <c r="CB37" s="441">
        <f t="shared" si="19"/>
        <v>0</v>
      </c>
      <c r="CC37" s="441">
        <f t="shared" si="19"/>
        <v>0</v>
      </c>
      <c r="CD37" s="441"/>
      <c r="CE37" s="441">
        <f t="shared" si="19"/>
        <v>0</v>
      </c>
      <c r="CF37" s="441">
        <f t="shared" si="19"/>
        <v>0</v>
      </c>
      <c r="CG37" s="441"/>
      <c r="CH37" s="441">
        <f t="shared" si="19"/>
        <v>0</v>
      </c>
      <c r="CI37" s="441">
        <f t="shared" si="19"/>
        <v>0</v>
      </c>
      <c r="CJ37" s="441"/>
      <c r="CK37" s="441">
        <f t="shared" si="19"/>
        <v>0</v>
      </c>
      <c r="CL37" s="441">
        <f t="shared" si="19"/>
        <v>0</v>
      </c>
      <c r="CM37" s="441"/>
      <c r="CN37" s="441">
        <f t="shared" si="19"/>
        <v>0</v>
      </c>
      <c r="CO37" s="441">
        <f t="shared" si="19"/>
        <v>0</v>
      </c>
      <c r="CP37" s="441"/>
      <c r="CQ37" s="441">
        <f t="shared" si="19"/>
        <v>0</v>
      </c>
      <c r="CR37" s="441">
        <f t="shared" si="19"/>
        <v>0</v>
      </c>
      <c r="CS37" s="441"/>
      <c r="CT37" s="441">
        <f t="shared" si="19"/>
        <v>0</v>
      </c>
      <c r="CU37" s="441">
        <f t="shared" si="19"/>
        <v>0</v>
      </c>
      <c r="CV37" s="441"/>
      <c r="CW37" s="441">
        <f t="shared" si="19"/>
        <v>409000</v>
      </c>
      <c r="CX37" s="441">
        <f t="shared" si="12"/>
        <v>182000</v>
      </c>
      <c r="CY37" s="442">
        <f>SUM(CY35:CY36)</f>
        <v>591000</v>
      </c>
      <c r="CZ37" s="441">
        <f t="shared" si="13"/>
        <v>105220</v>
      </c>
      <c r="DA37" s="678">
        <f t="shared" si="5"/>
        <v>696220</v>
      </c>
      <c r="DB37" s="769">
        <v>688474</v>
      </c>
      <c r="DC37" s="768">
        <f t="shared" si="6"/>
        <v>0.9888742064290024</v>
      </c>
    </row>
    <row r="38" spans="1:107" ht="15.75">
      <c r="A38" s="437" t="s">
        <v>1256</v>
      </c>
      <c r="B38" s="148" t="s">
        <v>862</v>
      </c>
      <c r="C38" s="443" t="s">
        <v>1005</v>
      </c>
      <c r="D38" s="440"/>
      <c r="E38" s="440"/>
      <c r="F38" s="440"/>
      <c r="G38" s="440">
        <v>25000</v>
      </c>
      <c r="H38" s="440">
        <v>0</v>
      </c>
      <c r="I38" s="440">
        <v>-5000</v>
      </c>
      <c r="J38" s="440"/>
      <c r="K38" s="440">
        <v>0</v>
      </c>
      <c r="L38" s="440"/>
      <c r="M38" s="440"/>
      <c r="N38" s="440">
        <v>0</v>
      </c>
      <c r="O38" s="440"/>
      <c r="P38" s="440"/>
      <c r="Q38" s="440"/>
      <c r="R38" s="440"/>
      <c r="S38" s="440"/>
      <c r="T38" s="440"/>
      <c r="U38" s="440"/>
      <c r="V38" s="440"/>
      <c r="W38" s="440"/>
      <c r="X38" s="440"/>
      <c r="Y38" s="440"/>
      <c r="Z38" s="440"/>
      <c r="AA38" s="440"/>
      <c r="AB38" s="440"/>
      <c r="AC38" s="440"/>
      <c r="AD38" s="440"/>
      <c r="AE38" s="440"/>
      <c r="AF38" s="440"/>
      <c r="AG38" s="440"/>
      <c r="AH38" s="440"/>
      <c r="AI38" s="440"/>
      <c r="AJ38" s="440"/>
      <c r="AK38" s="440"/>
      <c r="AL38" s="440">
        <v>1550000</v>
      </c>
      <c r="AM38" s="440"/>
      <c r="AN38" s="440">
        <v>109374</v>
      </c>
      <c r="AO38" s="440"/>
      <c r="AP38" s="440"/>
      <c r="AQ38" s="440"/>
      <c r="AR38" s="440">
        <v>45000</v>
      </c>
      <c r="AS38" s="440"/>
      <c r="AT38" s="440">
        <v>62626</v>
      </c>
      <c r="AU38" s="440"/>
      <c r="AV38" s="440"/>
      <c r="AW38" s="440"/>
      <c r="AX38" s="441"/>
      <c r="AY38" s="441"/>
      <c r="AZ38" s="441"/>
      <c r="BA38" s="440"/>
      <c r="BB38" s="440"/>
      <c r="BC38" s="440"/>
      <c r="BD38" s="440"/>
      <c r="BE38" s="440"/>
      <c r="BF38" s="440"/>
      <c r="BG38" s="440">
        <v>635000</v>
      </c>
      <c r="BH38" s="440"/>
      <c r="BI38" s="440">
        <v>408344</v>
      </c>
      <c r="BJ38" s="440"/>
      <c r="BK38" s="440"/>
      <c r="BL38" s="440"/>
      <c r="BM38" s="440"/>
      <c r="BN38" s="440"/>
      <c r="BO38" s="440"/>
      <c r="BP38" s="440">
        <v>120000</v>
      </c>
      <c r="BQ38" s="440">
        <v>250000</v>
      </c>
      <c r="BR38" s="440"/>
      <c r="BS38" s="440"/>
      <c r="BT38" s="440"/>
      <c r="BU38" s="440"/>
      <c r="BV38" s="440"/>
      <c r="BW38" s="440"/>
      <c r="BX38" s="440"/>
      <c r="BY38" s="440"/>
      <c r="BZ38" s="440"/>
      <c r="CA38" s="440"/>
      <c r="CB38" s="440"/>
      <c r="CC38" s="440"/>
      <c r="CD38" s="440"/>
      <c r="CE38" s="440"/>
      <c r="CF38" s="440"/>
      <c r="CG38" s="440"/>
      <c r="CH38" s="440"/>
      <c r="CI38" s="440"/>
      <c r="CJ38" s="440"/>
      <c r="CK38" s="440"/>
      <c r="CL38" s="440"/>
      <c r="CM38" s="440"/>
      <c r="CN38" s="440"/>
      <c r="CO38" s="440"/>
      <c r="CP38" s="440"/>
      <c r="CQ38" s="440"/>
      <c r="CR38" s="440"/>
      <c r="CS38" s="440"/>
      <c r="CT38" s="440"/>
      <c r="CU38" s="440"/>
      <c r="CV38" s="440"/>
      <c r="CW38" s="441">
        <f aca="true" t="shared" si="20" ref="CW38:CW46">D38+G38+J38+P38+S38+V38+Y38+AB38+AE38+AH38+AL38+AO38+AR38+AU38+AX38+BA38+BD38+BG38+BJ38+BM38+BP38+BS38+BY38+CB38+CE38+CH38+CK38+CN38+CQ38+CT38</f>
        <v>2375000</v>
      </c>
      <c r="CX38" s="441">
        <f t="shared" si="12"/>
        <v>250000</v>
      </c>
      <c r="CY38" s="678">
        <f t="shared" si="3"/>
        <v>2625000</v>
      </c>
      <c r="CZ38" s="441">
        <f t="shared" si="13"/>
        <v>575344</v>
      </c>
      <c r="DA38" s="678">
        <f t="shared" si="5"/>
        <v>3200344</v>
      </c>
      <c r="DB38" s="769">
        <v>2725919</v>
      </c>
      <c r="DC38" s="768">
        <f t="shared" si="6"/>
        <v>0.8517581235017235</v>
      </c>
    </row>
    <row r="39" spans="1:107" ht="15.75">
      <c r="A39" s="437" t="s">
        <v>1257</v>
      </c>
      <c r="B39" s="148" t="s">
        <v>309</v>
      </c>
      <c r="C39" s="443" t="s">
        <v>1006</v>
      </c>
      <c r="D39" s="440"/>
      <c r="E39" s="440"/>
      <c r="F39" s="440">
        <v>133599</v>
      </c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440"/>
      <c r="AA39" s="440"/>
      <c r="AB39" s="440"/>
      <c r="AC39" s="440"/>
      <c r="AD39" s="440"/>
      <c r="AE39" s="440"/>
      <c r="AF39" s="440"/>
      <c r="AG39" s="440"/>
      <c r="AH39" s="440"/>
      <c r="AI39" s="440"/>
      <c r="AJ39" s="440"/>
      <c r="AK39" s="440"/>
      <c r="AL39" s="440"/>
      <c r="AM39" s="440"/>
      <c r="AN39" s="440"/>
      <c r="AO39" s="440"/>
      <c r="AP39" s="440"/>
      <c r="AQ39" s="440"/>
      <c r="AR39" s="440"/>
      <c r="AS39" s="440"/>
      <c r="AT39" s="440"/>
      <c r="AU39" s="440"/>
      <c r="AV39" s="440"/>
      <c r="AW39" s="440"/>
      <c r="AX39" s="441"/>
      <c r="AY39" s="441"/>
      <c r="AZ39" s="441"/>
      <c r="BA39" s="440"/>
      <c r="BB39" s="440"/>
      <c r="BC39" s="440"/>
      <c r="BD39" s="440"/>
      <c r="BE39" s="440"/>
      <c r="BF39" s="440"/>
      <c r="BG39" s="440">
        <v>230000</v>
      </c>
      <c r="BH39" s="440"/>
      <c r="BI39" s="440">
        <v>135315</v>
      </c>
      <c r="BJ39" s="440"/>
      <c r="BK39" s="440"/>
      <c r="BL39" s="440"/>
      <c r="BM39" s="440"/>
      <c r="BN39" s="440"/>
      <c r="BO39" s="440"/>
      <c r="BP39" s="440">
        <v>18289251</v>
      </c>
      <c r="BQ39" s="440"/>
      <c r="BR39" s="440">
        <v>8457901</v>
      </c>
      <c r="BS39" s="440"/>
      <c r="BT39" s="440"/>
      <c r="BU39" s="440"/>
      <c r="BV39" s="440"/>
      <c r="BW39" s="440"/>
      <c r="BX39" s="440"/>
      <c r="BY39" s="440"/>
      <c r="BZ39" s="440"/>
      <c r="CA39" s="440"/>
      <c r="CB39" s="440"/>
      <c r="CC39" s="440"/>
      <c r="CD39" s="440"/>
      <c r="CE39" s="440"/>
      <c r="CF39" s="440"/>
      <c r="CG39" s="440"/>
      <c r="CH39" s="440">
        <v>4150000</v>
      </c>
      <c r="CI39" s="440"/>
      <c r="CJ39" s="440">
        <v>1202490</v>
      </c>
      <c r="CK39" s="440"/>
      <c r="CL39" s="440"/>
      <c r="CM39" s="440"/>
      <c r="CN39" s="440"/>
      <c r="CO39" s="440"/>
      <c r="CP39" s="440"/>
      <c r="CQ39" s="440">
        <v>125000</v>
      </c>
      <c r="CR39" s="440"/>
      <c r="CS39" s="440"/>
      <c r="CT39" s="440"/>
      <c r="CU39" s="440"/>
      <c r="CV39" s="440"/>
      <c r="CW39" s="441">
        <f t="shared" si="20"/>
        <v>22794251</v>
      </c>
      <c r="CX39" s="441">
        <f t="shared" si="12"/>
        <v>0</v>
      </c>
      <c r="CY39" s="678">
        <f t="shared" si="3"/>
        <v>22794251</v>
      </c>
      <c r="CZ39" s="441">
        <f t="shared" si="13"/>
        <v>9929305</v>
      </c>
      <c r="DA39" s="678">
        <f t="shared" si="5"/>
        <v>32723556</v>
      </c>
      <c r="DB39" s="769">
        <v>29975484</v>
      </c>
      <c r="DC39" s="768">
        <f t="shared" si="6"/>
        <v>0.9160215961859401</v>
      </c>
    </row>
    <row r="40" spans="1:107" ht="15.75">
      <c r="A40" s="437" t="s">
        <v>1258</v>
      </c>
      <c r="B40" s="148" t="s">
        <v>1007</v>
      </c>
      <c r="C40" s="443" t="s">
        <v>1008</v>
      </c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40"/>
      <c r="Q40" s="440"/>
      <c r="R40" s="440"/>
      <c r="S40" s="440"/>
      <c r="T40" s="440"/>
      <c r="U40" s="440"/>
      <c r="V40" s="440"/>
      <c r="W40" s="440"/>
      <c r="X40" s="440"/>
      <c r="Y40" s="440"/>
      <c r="Z40" s="440"/>
      <c r="AA40" s="440"/>
      <c r="AB40" s="440"/>
      <c r="AC40" s="440"/>
      <c r="AD40" s="440"/>
      <c r="AE40" s="440"/>
      <c r="AF40" s="440"/>
      <c r="AG40" s="440"/>
      <c r="AH40" s="440"/>
      <c r="AI40" s="440"/>
      <c r="AJ40" s="440"/>
      <c r="AK40" s="440"/>
      <c r="AL40" s="440"/>
      <c r="AM40" s="440"/>
      <c r="AN40" s="440"/>
      <c r="AO40" s="440"/>
      <c r="AP40" s="440"/>
      <c r="AQ40" s="440"/>
      <c r="AR40" s="440"/>
      <c r="AS40" s="440"/>
      <c r="AT40" s="440"/>
      <c r="AU40" s="440"/>
      <c r="AV40" s="440"/>
      <c r="AW40" s="440"/>
      <c r="AX40" s="441"/>
      <c r="AY40" s="441"/>
      <c r="AZ40" s="441"/>
      <c r="BA40" s="440"/>
      <c r="BB40" s="440"/>
      <c r="BC40" s="440"/>
      <c r="BD40" s="440"/>
      <c r="BE40" s="440"/>
      <c r="BF40" s="440"/>
      <c r="BG40" s="440"/>
      <c r="BH40" s="440"/>
      <c r="BI40" s="440"/>
      <c r="BJ40" s="440"/>
      <c r="BK40" s="440"/>
      <c r="BL40" s="440"/>
      <c r="BM40" s="440"/>
      <c r="BN40" s="440"/>
      <c r="BO40" s="440"/>
      <c r="BP40" s="440"/>
      <c r="BQ40" s="440"/>
      <c r="BR40" s="440"/>
      <c r="BS40" s="440"/>
      <c r="BT40" s="440"/>
      <c r="BU40" s="440"/>
      <c r="BV40" s="440"/>
      <c r="BW40" s="440"/>
      <c r="BX40" s="440"/>
      <c r="BY40" s="440"/>
      <c r="BZ40" s="440"/>
      <c r="CA40" s="440"/>
      <c r="CB40" s="440"/>
      <c r="CC40" s="440"/>
      <c r="CD40" s="440"/>
      <c r="CE40" s="440"/>
      <c r="CF40" s="440"/>
      <c r="CG40" s="440"/>
      <c r="CH40" s="440"/>
      <c r="CI40" s="440"/>
      <c r="CJ40" s="440"/>
      <c r="CK40" s="440"/>
      <c r="CL40" s="440"/>
      <c r="CM40" s="440"/>
      <c r="CN40" s="440"/>
      <c r="CO40" s="440"/>
      <c r="CP40" s="440"/>
      <c r="CQ40" s="440"/>
      <c r="CR40" s="440"/>
      <c r="CS40" s="440"/>
      <c r="CT40" s="440"/>
      <c r="CU40" s="440"/>
      <c r="CV40" s="440"/>
      <c r="CW40" s="441">
        <f t="shared" si="20"/>
        <v>0</v>
      </c>
      <c r="CX40" s="441">
        <f t="shared" si="12"/>
        <v>0</v>
      </c>
      <c r="CY40" s="678">
        <f t="shared" si="3"/>
        <v>0</v>
      </c>
      <c r="CZ40" s="441">
        <f t="shared" si="13"/>
        <v>0</v>
      </c>
      <c r="DA40" s="678">
        <f t="shared" si="5"/>
        <v>0</v>
      </c>
      <c r="DB40" s="769"/>
      <c r="DC40" s="768">
        <v>0</v>
      </c>
    </row>
    <row r="41" spans="1:107" ht="15.75">
      <c r="A41" s="437" t="s">
        <v>1272</v>
      </c>
      <c r="B41" s="148" t="s">
        <v>1009</v>
      </c>
      <c r="C41" s="443" t="s">
        <v>1008</v>
      </c>
      <c r="D41" s="440">
        <v>0</v>
      </c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0"/>
      <c r="S41" s="440"/>
      <c r="T41" s="440"/>
      <c r="U41" s="440"/>
      <c r="V41" s="440"/>
      <c r="W41" s="440"/>
      <c r="X41" s="440"/>
      <c r="Y41" s="440"/>
      <c r="Z41" s="440"/>
      <c r="AA41" s="440"/>
      <c r="AB41" s="440"/>
      <c r="AC41" s="440"/>
      <c r="AD41" s="440"/>
      <c r="AE41" s="440"/>
      <c r="AF41" s="440"/>
      <c r="AG41" s="440"/>
      <c r="AH41" s="440"/>
      <c r="AI41" s="440"/>
      <c r="AJ41" s="440"/>
      <c r="AK41" s="440"/>
      <c r="AL41" s="440"/>
      <c r="AM41" s="440"/>
      <c r="AN41" s="440"/>
      <c r="AO41" s="440"/>
      <c r="AP41" s="440"/>
      <c r="AQ41" s="440"/>
      <c r="AR41" s="440"/>
      <c r="AS41" s="440"/>
      <c r="AT41" s="440"/>
      <c r="AU41" s="440"/>
      <c r="AV41" s="440"/>
      <c r="AW41" s="440"/>
      <c r="AX41" s="441"/>
      <c r="AY41" s="441"/>
      <c r="AZ41" s="441"/>
      <c r="BA41" s="440"/>
      <c r="BB41" s="440"/>
      <c r="BC41" s="440"/>
      <c r="BD41" s="440"/>
      <c r="BE41" s="440"/>
      <c r="BF41" s="440"/>
      <c r="BG41" s="440">
        <v>38500</v>
      </c>
      <c r="BH41" s="440">
        <v>160000</v>
      </c>
      <c r="BI41" s="440">
        <v>30000</v>
      </c>
      <c r="BJ41" s="440"/>
      <c r="BK41" s="440"/>
      <c r="BL41" s="440"/>
      <c r="BM41" s="440"/>
      <c r="BN41" s="440"/>
      <c r="BO41" s="440"/>
      <c r="BP41" s="440"/>
      <c r="BQ41" s="440"/>
      <c r="BR41" s="440"/>
      <c r="BS41" s="440"/>
      <c r="BT41" s="440"/>
      <c r="BU41" s="440"/>
      <c r="BV41" s="440"/>
      <c r="BW41" s="440">
        <v>130000</v>
      </c>
      <c r="BX41" s="440"/>
      <c r="BY41" s="440"/>
      <c r="BZ41" s="440"/>
      <c r="CA41" s="440"/>
      <c r="CB41" s="440"/>
      <c r="CC41" s="440"/>
      <c r="CD41" s="440"/>
      <c r="CE41" s="440"/>
      <c r="CF41" s="440"/>
      <c r="CG41" s="440"/>
      <c r="CH41" s="440"/>
      <c r="CI41" s="440"/>
      <c r="CJ41" s="440"/>
      <c r="CK41" s="440"/>
      <c r="CL41" s="440"/>
      <c r="CM41" s="440"/>
      <c r="CN41" s="440"/>
      <c r="CO41" s="440"/>
      <c r="CP41" s="440"/>
      <c r="CQ41" s="440"/>
      <c r="CR41" s="440"/>
      <c r="CS41" s="440"/>
      <c r="CT41" s="440"/>
      <c r="CU41" s="440"/>
      <c r="CV41" s="440"/>
      <c r="CW41" s="441">
        <f t="shared" si="20"/>
        <v>38500</v>
      </c>
      <c r="CX41" s="441">
        <f t="shared" si="12"/>
        <v>290000</v>
      </c>
      <c r="CY41" s="678">
        <f t="shared" si="3"/>
        <v>328500</v>
      </c>
      <c r="CZ41" s="441">
        <f t="shared" si="13"/>
        <v>30000</v>
      </c>
      <c r="DA41" s="678">
        <f t="shared" si="5"/>
        <v>358500</v>
      </c>
      <c r="DB41" s="769">
        <v>340000</v>
      </c>
      <c r="DC41" s="768">
        <f t="shared" si="6"/>
        <v>0.9483960948396095</v>
      </c>
    </row>
    <row r="42" spans="1:107" ht="15.75">
      <c r="A42" s="437" t="s">
        <v>1273</v>
      </c>
      <c r="B42" s="148" t="s">
        <v>1010</v>
      </c>
      <c r="C42" s="443" t="s">
        <v>1011</v>
      </c>
      <c r="D42" s="440">
        <v>40000</v>
      </c>
      <c r="E42" s="440">
        <v>60000</v>
      </c>
      <c r="F42" s="440"/>
      <c r="G42" s="440">
        <v>50000</v>
      </c>
      <c r="H42" s="440"/>
      <c r="I42" s="440"/>
      <c r="J42" s="440"/>
      <c r="K42" s="440"/>
      <c r="L42" s="440"/>
      <c r="M42" s="440"/>
      <c r="N42" s="440"/>
      <c r="O42" s="440"/>
      <c r="P42" s="440"/>
      <c r="Q42" s="440"/>
      <c r="R42" s="440"/>
      <c r="S42" s="440"/>
      <c r="T42" s="440"/>
      <c r="U42" s="440"/>
      <c r="V42" s="440"/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0"/>
      <c r="AI42" s="440"/>
      <c r="AJ42" s="440"/>
      <c r="AK42" s="440"/>
      <c r="AL42" s="440">
        <v>230000</v>
      </c>
      <c r="AM42" s="440"/>
      <c r="AN42" s="440">
        <v>-35000</v>
      </c>
      <c r="AO42" s="440">
        <v>100000</v>
      </c>
      <c r="AP42" s="440"/>
      <c r="AQ42" s="440"/>
      <c r="AR42" s="440">
        <v>200000</v>
      </c>
      <c r="AS42" s="440">
        <v>50000</v>
      </c>
      <c r="AT42" s="440">
        <v>396000</v>
      </c>
      <c r="AU42" s="440"/>
      <c r="AV42" s="440"/>
      <c r="AW42" s="440"/>
      <c r="AX42" s="441"/>
      <c r="AY42" s="441"/>
      <c r="AZ42" s="441"/>
      <c r="BA42" s="440"/>
      <c r="BB42" s="440"/>
      <c r="BC42" s="440">
        <v>35000</v>
      </c>
      <c r="BD42" s="440"/>
      <c r="BE42" s="440"/>
      <c r="BF42" s="440"/>
      <c r="BG42" s="440">
        <v>50000</v>
      </c>
      <c r="BH42" s="440"/>
      <c r="BI42" s="440"/>
      <c r="BJ42" s="440"/>
      <c r="BK42" s="440"/>
      <c r="BL42" s="440"/>
      <c r="BM42" s="440"/>
      <c r="BN42" s="440"/>
      <c r="BO42" s="440"/>
      <c r="BP42" s="440">
        <v>90000</v>
      </c>
      <c r="BQ42" s="440"/>
      <c r="BR42" s="440"/>
      <c r="BS42" s="440"/>
      <c r="BT42" s="440"/>
      <c r="BU42" s="440"/>
      <c r="BV42" s="440"/>
      <c r="BW42" s="440"/>
      <c r="BX42" s="440"/>
      <c r="BY42" s="440"/>
      <c r="BZ42" s="440"/>
      <c r="CA42" s="440"/>
      <c r="CB42" s="440"/>
      <c r="CC42" s="440"/>
      <c r="CD42" s="440"/>
      <c r="CE42" s="440"/>
      <c r="CF42" s="440"/>
      <c r="CG42" s="440"/>
      <c r="CH42" s="440"/>
      <c r="CI42" s="440"/>
      <c r="CJ42" s="440"/>
      <c r="CK42" s="440"/>
      <c r="CL42" s="440"/>
      <c r="CM42" s="440"/>
      <c r="CN42" s="440"/>
      <c r="CO42" s="440"/>
      <c r="CP42" s="440"/>
      <c r="CQ42" s="440"/>
      <c r="CR42" s="440"/>
      <c r="CS42" s="440"/>
      <c r="CT42" s="440"/>
      <c r="CU42" s="440"/>
      <c r="CV42" s="440"/>
      <c r="CW42" s="441">
        <f t="shared" si="20"/>
        <v>760000</v>
      </c>
      <c r="CX42" s="441">
        <f t="shared" si="12"/>
        <v>110000</v>
      </c>
      <c r="CY42" s="678">
        <f t="shared" si="3"/>
        <v>870000</v>
      </c>
      <c r="CZ42" s="441">
        <f t="shared" si="13"/>
        <v>396000</v>
      </c>
      <c r="DA42" s="678">
        <f t="shared" si="5"/>
        <v>1266000</v>
      </c>
      <c r="DB42" s="769">
        <v>574810</v>
      </c>
      <c r="DC42" s="768">
        <f t="shared" si="6"/>
        <v>0.4540363349131122</v>
      </c>
    </row>
    <row r="43" spans="1:107" ht="15.75">
      <c r="A43" s="437" t="s">
        <v>1274</v>
      </c>
      <c r="B43" s="148" t="s">
        <v>1013</v>
      </c>
      <c r="C43" s="443" t="s">
        <v>1014</v>
      </c>
      <c r="D43" s="440"/>
      <c r="E43" s="440"/>
      <c r="F43" s="440"/>
      <c r="G43" s="440"/>
      <c r="H43" s="440"/>
      <c r="I43" s="440"/>
      <c r="J43" s="440"/>
      <c r="K43" s="440"/>
      <c r="L43" s="440"/>
      <c r="M43" s="440"/>
      <c r="N43" s="440"/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  <c r="AJ43" s="440"/>
      <c r="AK43" s="440"/>
      <c r="AL43" s="440"/>
      <c r="AM43" s="440"/>
      <c r="AN43" s="440"/>
      <c r="AO43" s="440"/>
      <c r="AP43" s="440"/>
      <c r="AQ43" s="440"/>
      <c r="AR43" s="440"/>
      <c r="AS43" s="440"/>
      <c r="AT43" s="440"/>
      <c r="AU43" s="440"/>
      <c r="AV43" s="440"/>
      <c r="AW43" s="440"/>
      <c r="AX43" s="441"/>
      <c r="AY43" s="441"/>
      <c r="AZ43" s="441"/>
      <c r="BA43" s="440"/>
      <c r="BB43" s="440"/>
      <c r="BC43" s="440"/>
      <c r="BD43" s="440"/>
      <c r="BE43" s="440"/>
      <c r="BF43" s="440"/>
      <c r="BG43" s="440"/>
      <c r="BH43" s="440"/>
      <c r="BI43" s="440"/>
      <c r="BJ43" s="440"/>
      <c r="BK43" s="440"/>
      <c r="BL43" s="440"/>
      <c r="BM43" s="440"/>
      <c r="BN43" s="440"/>
      <c r="BO43" s="440"/>
      <c r="BP43" s="440"/>
      <c r="BQ43" s="440"/>
      <c r="BR43" s="440"/>
      <c r="BS43" s="440"/>
      <c r="BT43" s="440"/>
      <c r="BU43" s="440"/>
      <c r="BV43" s="440"/>
      <c r="BW43" s="440"/>
      <c r="BX43" s="440"/>
      <c r="BY43" s="440"/>
      <c r="BZ43" s="440"/>
      <c r="CA43" s="440"/>
      <c r="CB43" s="440"/>
      <c r="CC43" s="440"/>
      <c r="CD43" s="440"/>
      <c r="CE43" s="440"/>
      <c r="CF43" s="440"/>
      <c r="CG43" s="440"/>
      <c r="CH43" s="440"/>
      <c r="CI43" s="440"/>
      <c r="CJ43" s="440"/>
      <c r="CK43" s="440"/>
      <c r="CL43" s="440"/>
      <c r="CM43" s="440"/>
      <c r="CN43" s="440"/>
      <c r="CO43" s="440"/>
      <c r="CP43" s="440"/>
      <c r="CQ43" s="440"/>
      <c r="CR43" s="440"/>
      <c r="CS43" s="440"/>
      <c r="CT43" s="440"/>
      <c r="CU43" s="440"/>
      <c r="CV43" s="440"/>
      <c r="CW43" s="441">
        <f t="shared" si="20"/>
        <v>0</v>
      </c>
      <c r="CX43" s="441">
        <f t="shared" si="12"/>
        <v>0</v>
      </c>
      <c r="CY43" s="678">
        <f t="shared" si="3"/>
        <v>0</v>
      </c>
      <c r="CZ43" s="441">
        <f t="shared" si="13"/>
        <v>0</v>
      </c>
      <c r="DA43" s="678">
        <f t="shared" si="5"/>
        <v>0</v>
      </c>
      <c r="DB43" s="769">
        <v>2260176</v>
      </c>
      <c r="DC43" s="768">
        <v>0</v>
      </c>
    </row>
    <row r="44" spans="1:107" ht="15.75">
      <c r="A44" s="437" t="s">
        <v>1275</v>
      </c>
      <c r="B44" s="148" t="s">
        <v>1013</v>
      </c>
      <c r="C44" s="443" t="s">
        <v>1014</v>
      </c>
      <c r="D44" s="440">
        <v>1500000</v>
      </c>
      <c r="E44" s="440">
        <v>1550000</v>
      </c>
      <c r="F44" s="440">
        <v>-272121</v>
      </c>
      <c r="G44" s="440"/>
      <c r="H44" s="440"/>
      <c r="I44" s="440"/>
      <c r="J44" s="440"/>
      <c r="K44" s="440"/>
      <c r="L44" s="440"/>
      <c r="M44" s="440"/>
      <c r="N44" s="440"/>
      <c r="O44" s="440"/>
      <c r="P44" s="440"/>
      <c r="Q44" s="440"/>
      <c r="R44" s="440"/>
      <c r="S44" s="440"/>
      <c r="T44" s="440"/>
      <c r="U44" s="440"/>
      <c r="V44" s="440"/>
      <c r="W44" s="440"/>
      <c r="X44" s="440"/>
      <c r="Y44" s="440"/>
      <c r="Z44" s="440"/>
      <c r="AA44" s="440"/>
      <c r="AB44" s="440"/>
      <c r="AC44" s="440"/>
      <c r="AD44" s="440"/>
      <c r="AE44" s="440"/>
      <c r="AF44" s="440"/>
      <c r="AG44" s="440"/>
      <c r="AH44" s="440"/>
      <c r="AI44" s="440"/>
      <c r="AJ44" s="440"/>
      <c r="AK44" s="440"/>
      <c r="AL44" s="440"/>
      <c r="AM44" s="440"/>
      <c r="AN44" s="440"/>
      <c r="AO44" s="440"/>
      <c r="AP44" s="440"/>
      <c r="AQ44" s="440"/>
      <c r="AR44" s="440"/>
      <c r="AS44" s="440"/>
      <c r="AT44" s="440"/>
      <c r="AU44" s="440"/>
      <c r="AV44" s="440"/>
      <c r="AW44" s="440"/>
      <c r="AX44" s="441"/>
      <c r="AY44" s="441"/>
      <c r="AZ44" s="441"/>
      <c r="BA44" s="440"/>
      <c r="BB44" s="440"/>
      <c r="BC44" s="440"/>
      <c r="BD44" s="440"/>
      <c r="BE44" s="440"/>
      <c r="BF44" s="440"/>
      <c r="BG44" s="440">
        <v>200000</v>
      </c>
      <c r="BH44" s="440"/>
      <c r="BI44" s="440">
        <v>32990</v>
      </c>
      <c r="BJ44" s="440"/>
      <c r="BK44" s="440"/>
      <c r="BL44" s="440"/>
      <c r="BM44" s="440"/>
      <c r="BN44" s="440"/>
      <c r="BO44" s="440"/>
      <c r="BP44" s="440"/>
      <c r="BQ44" s="440"/>
      <c r="BR44" s="440"/>
      <c r="BS44" s="440"/>
      <c r="BT44" s="440"/>
      <c r="BU44" s="440"/>
      <c r="BV44" s="440"/>
      <c r="BW44" s="440"/>
      <c r="BX44" s="440"/>
      <c r="BY44" s="440"/>
      <c r="BZ44" s="440"/>
      <c r="CA44" s="440"/>
      <c r="CB44" s="440"/>
      <c r="CC44" s="440"/>
      <c r="CD44" s="440"/>
      <c r="CE44" s="440"/>
      <c r="CF44" s="440"/>
      <c r="CG44" s="440"/>
      <c r="CH44" s="440"/>
      <c r="CI44" s="440"/>
      <c r="CJ44" s="440"/>
      <c r="CK44" s="440"/>
      <c r="CL44" s="440"/>
      <c r="CM44" s="440"/>
      <c r="CN44" s="440"/>
      <c r="CO44" s="440"/>
      <c r="CP44" s="440"/>
      <c r="CQ44" s="440"/>
      <c r="CR44" s="440"/>
      <c r="CS44" s="440"/>
      <c r="CT44" s="440"/>
      <c r="CU44" s="440"/>
      <c r="CV44" s="440"/>
      <c r="CW44" s="441">
        <f t="shared" si="20"/>
        <v>1700000</v>
      </c>
      <c r="CX44" s="441">
        <f t="shared" si="12"/>
        <v>1550000</v>
      </c>
      <c r="CY44" s="678">
        <f t="shared" si="3"/>
        <v>3250000</v>
      </c>
      <c r="CZ44" s="441">
        <f t="shared" si="13"/>
        <v>-239131</v>
      </c>
      <c r="DA44" s="678">
        <f t="shared" si="5"/>
        <v>3010869</v>
      </c>
      <c r="DB44" s="769"/>
      <c r="DC44" s="768">
        <f t="shared" si="6"/>
        <v>0</v>
      </c>
    </row>
    <row r="45" spans="1:107" ht="15.75">
      <c r="A45" s="437" t="s">
        <v>1276</v>
      </c>
      <c r="B45" s="448" t="s">
        <v>1015</v>
      </c>
      <c r="C45" s="443" t="s">
        <v>1016</v>
      </c>
      <c r="D45" s="440">
        <v>350000</v>
      </c>
      <c r="E45" s="440">
        <v>240000</v>
      </c>
      <c r="F45" s="440">
        <v>-125800</v>
      </c>
      <c r="G45" s="440"/>
      <c r="H45" s="440"/>
      <c r="I45" s="440">
        <v>142187</v>
      </c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0"/>
      <c r="Z45" s="440"/>
      <c r="AA45" s="440"/>
      <c r="AB45" s="440"/>
      <c r="AC45" s="440"/>
      <c r="AD45" s="440"/>
      <c r="AE45" s="440"/>
      <c r="AF45" s="440"/>
      <c r="AG45" s="440">
        <v>175000</v>
      </c>
      <c r="AH45" s="440"/>
      <c r="AI45" s="440">
        <v>799950</v>
      </c>
      <c r="AJ45" s="440">
        <v>1247250</v>
      </c>
      <c r="AK45" s="440">
        <v>670000</v>
      </c>
      <c r="AL45" s="440"/>
      <c r="AM45" s="440"/>
      <c r="AN45" s="440"/>
      <c r="AO45" s="440"/>
      <c r="AP45" s="440"/>
      <c r="AQ45" s="440"/>
      <c r="AR45" s="440"/>
      <c r="AS45" s="440"/>
      <c r="AT45" s="440">
        <v>81000</v>
      </c>
      <c r="AU45" s="440"/>
      <c r="AV45" s="440"/>
      <c r="AW45" s="440"/>
      <c r="AX45" s="441"/>
      <c r="AY45" s="441"/>
      <c r="AZ45" s="441"/>
      <c r="BA45" s="440">
        <v>50000</v>
      </c>
      <c r="BB45" s="440"/>
      <c r="BC45" s="440">
        <v>-50000</v>
      </c>
      <c r="BD45" s="440"/>
      <c r="BE45" s="440"/>
      <c r="BF45" s="440"/>
      <c r="BG45" s="440">
        <v>500000</v>
      </c>
      <c r="BH45" s="440">
        <v>4705000</v>
      </c>
      <c r="BI45" s="440">
        <v>-215000</v>
      </c>
      <c r="BJ45" s="440"/>
      <c r="BK45" s="440"/>
      <c r="BL45" s="440"/>
      <c r="BM45" s="440"/>
      <c r="BN45" s="440"/>
      <c r="BO45" s="440"/>
      <c r="BP45" s="440">
        <v>5100</v>
      </c>
      <c r="BQ45" s="440">
        <v>40000</v>
      </c>
      <c r="BR45" s="440">
        <v>114900</v>
      </c>
      <c r="BS45" s="440"/>
      <c r="BT45" s="440"/>
      <c r="BU45" s="440"/>
      <c r="BV45" s="440"/>
      <c r="BW45" s="440"/>
      <c r="BX45" s="440">
        <v>100000</v>
      </c>
      <c r="BY45" s="440"/>
      <c r="BZ45" s="440"/>
      <c r="CA45" s="440"/>
      <c r="CB45" s="440"/>
      <c r="CC45" s="440"/>
      <c r="CD45" s="440"/>
      <c r="CE45" s="440"/>
      <c r="CF45" s="440"/>
      <c r="CG45" s="440"/>
      <c r="CH45" s="440"/>
      <c r="CI45" s="440"/>
      <c r="CJ45" s="440"/>
      <c r="CK45" s="440"/>
      <c r="CL45" s="440"/>
      <c r="CM45" s="440"/>
      <c r="CN45" s="440"/>
      <c r="CO45" s="440"/>
      <c r="CP45" s="440"/>
      <c r="CQ45" s="440">
        <v>600000</v>
      </c>
      <c r="CR45" s="440">
        <v>3020000</v>
      </c>
      <c r="CS45" s="440">
        <v>-1440973</v>
      </c>
      <c r="CT45" s="440"/>
      <c r="CU45" s="440"/>
      <c r="CV45" s="440"/>
      <c r="CW45" s="441">
        <f t="shared" si="20"/>
        <v>1505100</v>
      </c>
      <c r="CX45" s="441">
        <f t="shared" si="12"/>
        <v>8804950</v>
      </c>
      <c r="CY45" s="678">
        <f t="shared" si="3"/>
        <v>10310050</v>
      </c>
      <c r="CZ45" s="441">
        <f t="shared" si="13"/>
        <v>698564</v>
      </c>
      <c r="DA45" s="678">
        <f t="shared" si="5"/>
        <v>11008614</v>
      </c>
      <c r="DB45" s="769">
        <v>10995399</v>
      </c>
      <c r="DC45" s="768">
        <f t="shared" si="6"/>
        <v>0.9987995764044411</v>
      </c>
    </row>
    <row r="46" spans="1:107" ht="15.75">
      <c r="A46" s="437" t="s">
        <v>1277</v>
      </c>
      <c r="B46" s="148" t="s">
        <v>555</v>
      </c>
      <c r="C46" s="443" t="s">
        <v>1017</v>
      </c>
      <c r="D46" s="440">
        <v>1500000</v>
      </c>
      <c r="E46" s="440"/>
      <c r="F46" s="440">
        <v>531050</v>
      </c>
      <c r="G46" s="440">
        <v>300000</v>
      </c>
      <c r="H46" s="440"/>
      <c r="I46" s="440">
        <v>325733</v>
      </c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>
        <v>3912</v>
      </c>
      <c r="AA46" s="440"/>
      <c r="AB46" s="440">
        <v>1950000</v>
      </c>
      <c r="AC46" s="440"/>
      <c r="AD46" s="440">
        <v>435441</v>
      </c>
      <c r="AE46" s="440">
        <v>3100000</v>
      </c>
      <c r="AF46" s="440"/>
      <c r="AG46" s="440">
        <v>-1392420</v>
      </c>
      <c r="AH46" s="440"/>
      <c r="AI46" s="440"/>
      <c r="AJ46" s="440"/>
      <c r="AK46" s="440">
        <v>705880</v>
      </c>
      <c r="AL46" s="440"/>
      <c r="AM46" s="440"/>
      <c r="AN46" s="440"/>
      <c r="AO46" s="440">
        <v>247000</v>
      </c>
      <c r="AP46" s="440"/>
      <c r="AQ46" s="440">
        <v>24329</v>
      </c>
      <c r="AR46" s="440">
        <v>986400</v>
      </c>
      <c r="AS46" s="440">
        <v>2765000</v>
      </c>
      <c r="AT46" s="440">
        <v>65525</v>
      </c>
      <c r="AU46" s="440">
        <v>386700</v>
      </c>
      <c r="AV46" s="440">
        <v>154896</v>
      </c>
      <c r="AW46" s="440"/>
      <c r="AX46" s="440"/>
      <c r="AY46" s="440"/>
      <c r="AZ46" s="440"/>
      <c r="BA46" s="440">
        <v>50000</v>
      </c>
      <c r="BB46" s="440"/>
      <c r="BC46" s="440"/>
      <c r="BD46" s="440"/>
      <c r="BE46" s="440"/>
      <c r="BF46" s="440"/>
      <c r="BG46" s="440">
        <v>180000</v>
      </c>
      <c r="BH46" s="440">
        <v>226000</v>
      </c>
      <c r="BI46" s="440">
        <v>648307</v>
      </c>
      <c r="BJ46" s="440"/>
      <c r="BK46" s="440"/>
      <c r="BL46" s="440"/>
      <c r="BM46" s="440"/>
      <c r="BN46" s="440"/>
      <c r="BO46" s="440">
        <v>147500</v>
      </c>
      <c r="BP46" s="440">
        <v>110000</v>
      </c>
      <c r="BQ46" s="440"/>
      <c r="BR46" s="440"/>
      <c r="BS46" s="440"/>
      <c r="BT46" s="440"/>
      <c r="BU46" s="440"/>
      <c r="BV46" s="440"/>
      <c r="BW46" s="440"/>
      <c r="BX46" s="440">
        <v>22118</v>
      </c>
      <c r="BY46" s="440"/>
      <c r="BZ46" s="440"/>
      <c r="CA46" s="440"/>
      <c r="CB46" s="440"/>
      <c r="CC46" s="440"/>
      <c r="CD46" s="440"/>
      <c r="CE46" s="440"/>
      <c r="CF46" s="440"/>
      <c r="CG46" s="440"/>
      <c r="CH46" s="440"/>
      <c r="CI46" s="440"/>
      <c r="CJ46" s="440"/>
      <c r="CK46" s="440">
        <v>1700</v>
      </c>
      <c r="CL46" s="440"/>
      <c r="CM46" s="440"/>
      <c r="CN46" s="440"/>
      <c r="CO46" s="440"/>
      <c r="CP46" s="440">
        <v>12313</v>
      </c>
      <c r="CQ46" s="440">
        <v>736000</v>
      </c>
      <c r="CR46" s="440">
        <v>-1867800</v>
      </c>
      <c r="CS46" s="440"/>
      <c r="CT46" s="440"/>
      <c r="CU46" s="440"/>
      <c r="CV46" s="440"/>
      <c r="CW46" s="441">
        <f t="shared" si="20"/>
        <v>9547800</v>
      </c>
      <c r="CX46" s="441">
        <f t="shared" si="12"/>
        <v>1282008</v>
      </c>
      <c r="CY46" s="678">
        <f t="shared" si="3"/>
        <v>10829808</v>
      </c>
      <c r="CZ46" s="441">
        <f t="shared" si="13"/>
        <v>1525776</v>
      </c>
      <c r="DA46" s="678">
        <f t="shared" si="5"/>
        <v>12355584</v>
      </c>
      <c r="DB46" s="769">
        <v>11653747</v>
      </c>
      <c r="DC46" s="768">
        <f t="shared" si="6"/>
        <v>0.9431967764534642</v>
      </c>
    </row>
    <row r="47" spans="1:107" ht="15.75">
      <c r="A47" s="437" t="s">
        <v>1278</v>
      </c>
      <c r="B47" s="379" t="s">
        <v>1018</v>
      </c>
      <c r="C47" s="447" t="s">
        <v>1019</v>
      </c>
      <c r="D47" s="441">
        <f>SUM(D38:D46)</f>
        <v>3390000</v>
      </c>
      <c r="E47" s="441">
        <f aca="true" t="shared" si="21" ref="E47:CW47">SUM(E38:E46)</f>
        <v>1850000</v>
      </c>
      <c r="F47" s="441">
        <f t="shared" si="21"/>
        <v>266728</v>
      </c>
      <c r="G47" s="441">
        <f t="shared" si="21"/>
        <v>375000</v>
      </c>
      <c r="H47" s="441">
        <f t="shared" si="21"/>
        <v>0</v>
      </c>
      <c r="I47" s="441">
        <f t="shared" si="21"/>
        <v>462920</v>
      </c>
      <c r="J47" s="441">
        <f t="shared" si="21"/>
        <v>0</v>
      </c>
      <c r="K47" s="441">
        <f t="shared" si="21"/>
        <v>0</v>
      </c>
      <c r="L47" s="441"/>
      <c r="M47" s="441">
        <f t="shared" si="21"/>
        <v>0</v>
      </c>
      <c r="N47" s="441">
        <f t="shared" si="21"/>
        <v>0</v>
      </c>
      <c r="O47" s="441"/>
      <c r="P47" s="441">
        <f t="shared" si="21"/>
        <v>0</v>
      </c>
      <c r="Q47" s="441">
        <f t="shared" si="21"/>
        <v>0</v>
      </c>
      <c r="R47" s="441"/>
      <c r="S47" s="441">
        <f t="shared" si="21"/>
        <v>0</v>
      </c>
      <c r="T47" s="441">
        <f t="shared" si="21"/>
        <v>0</v>
      </c>
      <c r="U47" s="441"/>
      <c r="V47" s="441">
        <f t="shared" si="21"/>
        <v>0</v>
      </c>
      <c r="W47" s="441">
        <f t="shared" si="21"/>
        <v>0</v>
      </c>
      <c r="X47" s="441"/>
      <c r="Y47" s="441">
        <f t="shared" si="21"/>
        <v>0</v>
      </c>
      <c r="Z47" s="441">
        <f t="shared" si="21"/>
        <v>3912</v>
      </c>
      <c r="AA47" s="441"/>
      <c r="AB47" s="441">
        <f t="shared" si="21"/>
        <v>1950000</v>
      </c>
      <c r="AC47" s="441">
        <f t="shared" si="21"/>
        <v>0</v>
      </c>
      <c r="AD47" s="441">
        <f t="shared" si="21"/>
        <v>435441</v>
      </c>
      <c r="AE47" s="441">
        <f t="shared" si="21"/>
        <v>3100000</v>
      </c>
      <c r="AF47" s="441">
        <f t="shared" si="21"/>
        <v>0</v>
      </c>
      <c r="AG47" s="441">
        <f t="shared" si="21"/>
        <v>-1217420</v>
      </c>
      <c r="AH47" s="441">
        <f t="shared" si="21"/>
        <v>0</v>
      </c>
      <c r="AI47" s="441">
        <f t="shared" si="21"/>
        <v>799950</v>
      </c>
      <c r="AJ47" s="441">
        <f t="shared" si="21"/>
        <v>1247250</v>
      </c>
      <c r="AK47" s="441">
        <f t="shared" si="21"/>
        <v>1375880</v>
      </c>
      <c r="AL47" s="441">
        <f t="shared" si="21"/>
        <v>1780000</v>
      </c>
      <c r="AM47" s="441">
        <f t="shared" si="21"/>
        <v>0</v>
      </c>
      <c r="AN47" s="441">
        <f t="shared" si="21"/>
        <v>74374</v>
      </c>
      <c r="AO47" s="441">
        <f t="shared" si="21"/>
        <v>347000</v>
      </c>
      <c r="AP47" s="441">
        <f t="shared" si="21"/>
        <v>0</v>
      </c>
      <c r="AQ47" s="441">
        <f t="shared" si="21"/>
        <v>24329</v>
      </c>
      <c r="AR47" s="441">
        <f t="shared" si="21"/>
        <v>1231400</v>
      </c>
      <c r="AS47" s="441">
        <f t="shared" si="21"/>
        <v>2815000</v>
      </c>
      <c r="AT47" s="441">
        <f t="shared" si="21"/>
        <v>605151</v>
      </c>
      <c r="AU47" s="441">
        <f t="shared" si="21"/>
        <v>386700</v>
      </c>
      <c r="AV47" s="441">
        <f t="shared" si="21"/>
        <v>154896</v>
      </c>
      <c r="AW47" s="441"/>
      <c r="AX47" s="441">
        <f t="shared" si="21"/>
        <v>0</v>
      </c>
      <c r="AY47" s="441">
        <f t="shared" si="21"/>
        <v>0</v>
      </c>
      <c r="AZ47" s="441"/>
      <c r="BA47" s="441">
        <f t="shared" si="21"/>
        <v>100000</v>
      </c>
      <c r="BB47" s="441">
        <f t="shared" si="21"/>
        <v>0</v>
      </c>
      <c r="BC47" s="441">
        <f t="shared" si="21"/>
        <v>-15000</v>
      </c>
      <c r="BD47" s="441">
        <f t="shared" si="21"/>
        <v>0</v>
      </c>
      <c r="BE47" s="441">
        <f t="shared" si="21"/>
        <v>0</v>
      </c>
      <c r="BF47" s="441"/>
      <c r="BG47" s="441">
        <f t="shared" si="21"/>
        <v>1833500</v>
      </c>
      <c r="BH47" s="441">
        <f t="shared" si="21"/>
        <v>5091000</v>
      </c>
      <c r="BI47" s="441">
        <f t="shared" si="21"/>
        <v>1039956</v>
      </c>
      <c r="BJ47" s="441">
        <f t="shared" si="21"/>
        <v>0</v>
      </c>
      <c r="BK47" s="441">
        <f t="shared" si="21"/>
        <v>0</v>
      </c>
      <c r="BL47" s="441"/>
      <c r="BM47" s="441">
        <f t="shared" si="21"/>
        <v>0</v>
      </c>
      <c r="BN47" s="441">
        <f t="shared" si="21"/>
        <v>0</v>
      </c>
      <c r="BO47" s="441">
        <f t="shared" si="21"/>
        <v>147500</v>
      </c>
      <c r="BP47" s="441">
        <f t="shared" si="21"/>
        <v>18614351</v>
      </c>
      <c r="BQ47" s="441">
        <f t="shared" si="21"/>
        <v>290000</v>
      </c>
      <c r="BR47" s="441">
        <f t="shared" si="21"/>
        <v>8572801</v>
      </c>
      <c r="BS47" s="441">
        <f t="shared" si="21"/>
        <v>0</v>
      </c>
      <c r="BT47" s="441">
        <f t="shared" si="21"/>
        <v>0</v>
      </c>
      <c r="BU47" s="441"/>
      <c r="BV47" s="441">
        <f t="shared" si="21"/>
        <v>0</v>
      </c>
      <c r="BW47" s="441">
        <f t="shared" si="21"/>
        <v>130000</v>
      </c>
      <c r="BX47" s="441">
        <f t="shared" si="21"/>
        <v>122118</v>
      </c>
      <c r="BY47" s="441">
        <f t="shared" si="21"/>
        <v>0</v>
      </c>
      <c r="BZ47" s="441">
        <f t="shared" si="21"/>
        <v>0</v>
      </c>
      <c r="CA47" s="441"/>
      <c r="CB47" s="441">
        <f t="shared" si="21"/>
        <v>0</v>
      </c>
      <c r="CC47" s="441">
        <f t="shared" si="21"/>
        <v>0</v>
      </c>
      <c r="CD47" s="441"/>
      <c r="CE47" s="441">
        <f t="shared" si="21"/>
        <v>0</v>
      </c>
      <c r="CF47" s="441">
        <f t="shared" si="21"/>
        <v>0</v>
      </c>
      <c r="CG47" s="441"/>
      <c r="CH47" s="441">
        <f t="shared" si="21"/>
        <v>4150000</v>
      </c>
      <c r="CI47" s="441">
        <f t="shared" si="21"/>
        <v>0</v>
      </c>
      <c r="CJ47" s="441">
        <f t="shared" si="21"/>
        <v>1202490</v>
      </c>
      <c r="CK47" s="441">
        <f t="shared" si="21"/>
        <v>1700</v>
      </c>
      <c r="CL47" s="441">
        <f t="shared" si="21"/>
        <v>0</v>
      </c>
      <c r="CM47" s="441"/>
      <c r="CN47" s="441">
        <f t="shared" si="21"/>
        <v>0</v>
      </c>
      <c r="CO47" s="441">
        <f t="shared" si="21"/>
        <v>0</v>
      </c>
      <c r="CP47" s="441">
        <f t="shared" si="21"/>
        <v>12313</v>
      </c>
      <c r="CQ47" s="441">
        <f t="shared" si="21"/>
        <v>1461000</v>
      </c>
      <c r="CR47" s="441">
        <f t="shared" si="21"/>
        <v>1152200</v>
      </c>
      <c r="CS47" s="441">
        <f t="shared" si="21"/>
        <v>-1440973</v>
      </c>
      <c r="CT47" s="441">
        <f t="shared" si="21"/>
        <v>0</v>
      </c>
      <c r="CU47" s="441">
        <f t="shared" si="21"/>
        <v>0</v>
      </c>
      <c r="CV47" s="441"/>
      <c r="CW47" s="441">
        <f t="shared" si="21"/>
        <v>38720651</v>
      </c>
      <c r="CX47" s="441">
        <f t="shared" si="12"/>
        <v>12286958</v>
      </c>
      <c r="CY47" s="442">
        <f>SUM(CY38:CY46)</f>
        <v>51007609</v>
      </c>
      <c r="CZ47" s="441">
        <f t="shared" si="13"/>
        <v>12915858</v>
      </c>
      <c r="DA47" s="678">
        <f t="shared" si="5"/>
        <v>63923467</v>
      </c>
      <c r="DB47" s="442">
        <f>SUM(DB38:DB46)</f>
        <v>58525535</v>
      </c>
      <c r="DC47" s="768">
        <f t="shared" si="6"/>
        <v>0.9155563323872906</v>
      </c>
    </row>
    <row r="48" spans="1:107" ht="15.75">
      <c r="A48" s="437" t="s">
        <v>1279</v>
      </c>
      <c r="B48" s="148" t="s">
        <v>1020</v>
      </c>
      <c r="C48" s="443" t="s">
        <v>1021</v>
      </c>
      <c r="D48" s="440">
        <v>0</v>
      </c>
      <c r="E48" s="440">
        <v>10630</v>
      </c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0"/>
      <c r="AJ48" s="440"/>
      <c r="AK48" s="440"/>
      <c r="AL48" s="440"/>
      <c r="AM48" s="440"/>
      <c r="AN48" s="440"/>
      <c r="AO48" s="440"/>
      <c r="AP48" s="440"/>
      <c r="AQ48" s="440"/>
      <c r="AR48" s="440"/>
      <c r="AS48" s="440"/>
      <c r="AT48" s="440"/>
      <c r="AU48" s="440"/>
      <c r="AV48" s="440"/>
      <c r="AW48" s="440"/>
      <c r="AX48" s="441"/>
      <c r="AY48" s="441"/>
      <c r="AZ48" s="441"/>
      <c r="BA48" s="440">
        <v>10000</v>
      </c>
      <c r="BB48" s="440"/>
      <c r="BC48" s="440"/>
      <c r="BD48" s="440"/>
      <c r="BE48" s="440"/>
      <c r="BF48" s="440"/>
      <c r="BG48" s="440">
        <v>8000</v>
      </c>
      <c r="BH48" s="440"/>
      <c r="BI48" s="440">
        <v>50000</v>
      </c>
      <c r="BJ48" s="440"/>
      <c r="BK48" s="440"/>
      <c r="BL48" s="440"/>
      <c r="BM48" s="440"/>
      <c r="BN48" s="440"/>
      <c r="BO48" s="440"/>
      <c r="BP48" s="440"/>
      <c r="BQ48" s="440"/>
      <c r="BR48" s="440"/>
      <c r="BS48" s="440"/>
      <c r="BT48" s="440"/>
      <c r="BU48" s="440"/>
      <c r="BV48" s="440"/>
      <c r="BW48" s="440"/>
      <c r="BX48" s="440"/>
      <c r="BY48" s="440"/>
      <c r="BZ48" s="440"/>
      <c r="CA48" s="440"/>
      <c r="CB48" s="440"/>
      <c r="CC48" s="440"/>
      <c r="CD48" s="440"/>
      <c r="CE48" s="440"/>
      <c r="CF48" s="440"/>
      <c r="CG48" s="440"/>
      <c r="CH48" s="440"/>
      <c r="CI48" s="440"/>
      <c r="CJ48" s="440"/>
      <c r="CK48" s="440"/>
      <c r="CL48" s="440"/>
      <c r="CM48" s="440"/>
      <c r="CN48" s="440"/>
      <c r="CO48" s="440"/>
      <c r="CP48" s="440"/>
      <c r="CQ48" s="440">
        <v>0</v>
      </c>
      <c r="CR48" s="440"/>
      <c r="CS48" s="440"/>
      <c r="CT48" s="440"/>
      <c r="CU48" s="440"/>
      <c r="CV48" s="440"/>
      <c r="CW48" s="441">
        <f>D48+G48+J48+P48+S48+V48+Y48+AB48+AE48+AH48+AL48+AO48+AR48+AU48+AX48+BA48+BD48+BG48+BJ48+BM48+BP48+BS48+BY48+CB48+CE48+CH48+CK48+CN48+CQ48+CT48</f>
        <v>18000</v>
      </c>
      <c r="CX48" s="441">
        <f t="shared" si="12"/>
        <v>10630</v>
      </c>
      <c r="CY48" s="678">
        <f t="shared" si="3"/>
        <v>28630</v>
      </c>
      <c r="CZ48" s="441">
        <f t="shared" si="13"/>
        <v>50000</v>
      </c>
      <c r="DA48" s="678">
        <f t="shared" si="5"/>
        <v>78630</v>
      </c>
      <c r="DB48" s="769">
        <v>64959</v>
      </c>
      <c r="DC48" s="768">
        <f t="shared" si="6"/>
        <v>0.8261350629530714</v>
      </c>
    </row>
    <row r="49" spans="1:107" ht="15.75">
      <c r="A49" s="437" t="s">
        <v>1280</v>
      </c>
      <c r="B49" s="148" t="s">
        <v>1022</v>
      </c>
      <c r="C49" s="443" t="s">
        <v>1023</v>
      </c>
      <c r="D49" s="440">
        <v>180000</v>
      </c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440"/>
      <c r="AG49" s="440"/>
      <c r="AH49" s="440"/>
      <c r="AI49" s="440"/>
      <c r="AJ49" s="440">
        <v>231574</v>
      </c>
      <c r="AK49" s="440">
        <v>1890</v>
      </c>
      <c r="AL49" s="440"/>
      <c r="AM49" s="440"/>
      <c r="AN49" s="440"/>
      <c r="AO49" s="440"/>
      <c r="AP49" s="440"/>
      <c r="AQ49" s="440"/>
      <c r="AR49" s="440"/>
      <c r="AS49" s="440">
        <v>38000</v>
      </c>
      <c r="AT49" s="440"/>
      <c r="AU49" s="440"/>
      <c r="AV49" s="440"/>
      <c r="AW49" s="440"/>
      <c r="AX49" s="441"/>
      <c r="AY49" s="441"/>
      <c r="AZ49" s="441"/>
      <c r="BA49" s="440"/>
      <c r="BB49" s="440"/>
      <c r="BC49" s="440"/>
      <c r="BD49" s="440"/>
      <c r="BE49" s="440"/>
      <c r="BF49" s="440"/>
      <c r="BG49" s="440">
        <v>350000</v>
      </c>
      <c r="BH49" s="440">
        <v>250000</v>
      </c>
      <c r="BI49" s="440">
        <v>224410</v>
      </c>
      <c r="BJ49" s="440"/>
      <c r="BK49" s="440"/>
      <c r="BL49" s="440"/>
      <c r="BM49" s="440"/>
      <c r="BN49" s="440"/>
      <c r="BO49" s="440"/>
      <c r="BP49" s="440"/>
      <c r="BQ49" s="440"/>
      <c r="BR49" s="440"/>
      <c r="BS49" s="440"/>
      <c r="BT49" s="440"/>
      <c r="BU49" s="440"/>
      <c r="BV49" s="440"/>
      <c r="BW49" s="440"/>
      <c r="BX49" s="440"/>
      <c r="BY49" s="440"/>
      <c r="BZ49" s="440"/>
      <c r="CA49" s="440"/>
      <c r="CB49" s="440"/>
      <c r="CC49" s="440"/>
      <c r="CD49" s="440"/>
      <c r="CE49" s="440"/>
      <c r="CF49" s="440"/>
      <c r="CG49" s="440"/>
      <c r="CH49" s="440"/>
      <c r="CI49" s="440"/>
      <c r="CJ49" s="440"/>
      <c r="CK49" s="440"/>
      <c r="CL49" s="440"/>
      <c r="CM49" s="440"/>
      <c r="CN49" s="440"/>
      <c r="CO49" s="440"/>
      <c r="CP49" s="440"/>
      <c r="CQ49" s="440"/>
      <c r="CR49" s="440"/>
      <c r="CS49" s="440"/>
      <c r="CT49" s="440"/>
      <c r="CU49" s="440"/>
      <c r="CV49" s="440"/>
      <c r="CW49" s="441">
        <f>D49+G49+J49+P49+S49+V49+Y49+AB49+AE49+AH49+AL49+AO49+AR49+AU49+AX49+BA49+BD49+BG49+BJ49+BM49+BP49+BS49+BY49+CB49+CE49+CH49+CK49+CN49+CQ49+CT49</f>
        <v>530000</v>
      </c>
      <c r="CX49" s="441">
        <f t="shared" si="12"/>
        <v>288000</v>
      </c>
      <c r="CY49" s="678">
        <f t="shared" si="3"/>
        <v>818000</v>
      </c>
      <c r="CZ49" s="441">
        <f t="shared" si="13"/>
        <v>457874</v>
      </c>
      <c r="DA49" s="678">
        <f t="shared" si="5"/>
        <v>1275874</v>
      </c>
      <c r="DB49" s="769">
        <v>1100937</v>
      </c>
      <c r="DC49" s="768">
        <f t="shared" si="6"/>
        <v>0.862888498394042</v>
      </c>
    </row>
    <row r="50" spans="1:107" ht="15.75">
      <c r="A50" s="437" t="s">
        <v>1281</v>
      </c>
      <c r="B50" s="379" t="s">
        <v>1024</v>
      </c>
      <c r="C50" s="447" t="s">
        <v>1025</v>
      </c>
      <c r="D50" s="441">
        <f>SUM(D48:D49)</f>
        <v>180000</v>
      </c>
      <c r="E50" s="441">
        <f aca="true" t="shared" si="22" ref="E50:CW50">SUM(E48:E49)</f>
        <v>10630</v>
      </c>
      <c r="F50" s="441"/>
      <c r="G50" s="441">
        <f t="shared" si="22"/>
        <v>0</v>
      </c>
      <c r="H50" s="441">
        <f t="shared" si="22"/>
        <v>0</v>
      </c>
      <c r="I50" s="441">
        <f t="shared" si="22"/>
        <v>0</v>
      </c>
      <c r="J50" s="441">
        <f t="shared" si="22"/>
        <v>0</v>
      </c>
      <c r="K50" s="441">
        <f t="shared" si="22"/>
        <v>0</v>
      </c>
      <c r="L50" s="441"/>
      <c r="M50" s="441">
        <f t="shared" si="22"/>
        <v>0</v>
      </c>
      <c r="N50" s="441">
        <f t="shared" si="22"/>
        <v>0</v>
      </c>
      <c r="O50" s="441"/>
      <c r="P50" s="441">
        <f t="shared" si="22"/>
        <v>0</v>
      </c>
      <c r="Q50" s="441">
        <f t="shared" si="22"/>
        <v>0</v>
      </c>
      <c r="R50" s="441"/>
      <c r="S50" s="441">
        <f t="shared" si="22"/>
        <v>0</v>
      </c>
      <c r="T50" s="441">
        <f t="shared" si="22"/>
        <v>0</v>
      </c>
      <c r="U50" s="441"/>
      <c r="V50" s="441">
        <f t="shared" si="22"/>
        <v>0</v>
      </c>
      <c r="W50" s="441">
        <f t="shared" si="22"/>
        <v>0</v>
      </c>
      <c r="X50" s="441"/>
      <c r="Y50" s="441">
        <f t="shared" si="22"/>
        <v>0</v>
      </c>
      <c r="Z50" s="441">
        <f t="shared" si="22"/>
        <v>0</v>
      </c>
      <c r="AA50" s="441"/>
      <c r="AB50" s="441">
        <f t="shared" si="22"/>
        <v>0</v>
      </c>
      <c r="AC50" s="441">
        <f t="shared" si="22"/>
        <v>0</v>
      </c>
      <c r="AD50" s="441"/>
      <c r="AE50" s="441">
        <f t="shared" si="22"/>
        <v>0</v>
      </c>
      <c r="AF50" s="441">
        <f t="shared" si="22"/>
        <v>0</v>
      </c>
      <c r="AG50" s="441"/>
      <c r="AH50" s="441">
        <f t="shared" si="22"/>
        <v>0</v>
      </c>
      <c r="AI50" s="441">
        <f t="shared" si="22"/>
        <v>0</v>
      </c>
      <c r="AJ50" s="441">
        <f>SUM(AJ48:AJ49)</f>
        <v>231574</v>
      </c>
      <c r="AK50" s="441">
        <f>SUM(AK48:AK49)</f>
        <v>1890</v>
      </c>
      <c r="AL50" s="441">
        <f t="shared" si="22"/>
        <v>0</v>
      </c>
      <c r="AM50" s="441">
        <f t="shared" si="22"/>
        <v>0</v>
      </c>
      <c r="AN50" s="441"/>
      <c r="AO50" s="441">
        <f t="shared" si="22"/>
        <v>0</v>
      </c>
      <c r="AP50" s="441">
        <f t="shared" si="22"/>
        <v>0</v>
      </c>
      <c r="AQ50" s="441"/>
      <c r="AR50" s="441">
        <f t="shared" si="22"/>
        <v>0</v>
      </c>
      <c r="AS50" s="441">
        <f t="shared" si="22"/>
        <v>38000</v>
      </c>
      <c r="AT50" s="441"/>
      <c r="AU50" s="441">
        <f t="shared" si="22"/>
        <v>0</v>
      </c>
      <c r="AV50" s="441">
        <f t="shared" si="22"/>
        <v>0</v>
      </c>
      <c r="AW50" s="441"/>
      <c r="AX50" s="441">
        <f t="shared" si="22"/>
        <v>0</v>
      </c>
      <c r="AY50" s="441">
        <f t="shared" si="22"/>
        <v>0</v>
      </c>
      <c r="AZ50" s="441"/>
      <c r="BA50" s="441">
        <f t="shared" si="22"/>
        <v>10000</v>
      </c>
      <c r="BB50" s="441">
        <f t="shared" si="22"/>
        <v>0</v>
      </c>
      <c r="BC50" s="441"/>
      <c r="BD50" s="441">
        <f t="shared" si="22"/>
        <v>0</v>
      </c>
      <c r="BE50" s="441">
        <f t="shared" si="22"/>
        <v>0</v>
      </c>
      <c r="BF50" s="441"/>
      <c r="BG50" s="441">
        <f t="shared" si="22"/>
        <v>358000</v>
      </c>
      <c r="BH50" s="441">
        <f t="shared" si="22"/>
        <v>250000</v>
      </c>
      <c r="BI50" s="441">
        <f>SUM(BI48:BI49)</f>
        <v>274410</v>
      </c>
      <c r="BJ50" s="441">
        <f t="shared" si="22"/>
        <v>0</v>
      </c>
      <c r="BK50" s="441">
        <f t="shared" si="22"/>
        <v>0</v>
      </c>
      <c r="BL50" s="441"/>
      <c r="BM50" s="441">
        <f t="shared" si="22"/>
        <v>0</v>
      </c>
      <c r="BN50" s="441">
        <f t="shared" si="22"/>
        <v>0</v>
      </c>
      <c r="BO50" s="441"/>
      <c r="BP50" s="441">
        <f t="shared" si="22"/>
        <v>0</v>
      </c>
      <c r="BQ50" s="441">
        <f t="shared" si="22"/>
        <v>0</v>
      </c>
      <c r="BR50" s="441"/>
      <c r="BS50" s="441">
        <f t="shared" si="22"/>
        <v>0</v>
      </c>
      <c r="BT50" s="441">
        <f t="shared" si="22"/>
        <v>0</v>
      </c>
      <c r="BU50" s="441"/>
      <c r="BV50" s="441">
        <f t="shared" si="22"/>
        <v>0</v>
      </c>
      <c r="BW50" s="441">
        <f t="shared" si="22"/>
        <v>0</v>
      </c>
      <c r="BX50" s="441"/>
      <c r="BY50" s="441">
        <f t="shared" si="22"/>
        <v>0</v>
      </c>
      <c r="BZ50" s="441">
        <f t="shared" si="22"/>
        <v>0</v>
      </c>
      <c r="CA50" s="441"/>
      <c r="CB50" s="441">
        <f t="shared" si="22"/>
        <v>0</v>
      </c>
      <c r="CC50" s="441">
        <f t="shared" si="22"/>
        <v>0</v>
      </c>
      <c r="CD50" s="441"/>
      <c r="CE50" s="441">
        <f t="shared" si="22"/>
        <v>0</v>
      </c>
      <c r="CF50" s="441">
        <f t="shared" si="22"/>
        <v>0</v>
      </c>
      <c r="CG50" s="441"/>
      <c r="CH50" s="441">
        <f t="shared" si="22"/>
        <v>0</v>
      </c>
      <c r="CI50" s="441">
        <f t="shared" si="22"/>
        <v>0</v>
      </c>
      <c r="CJ50" s="441"/>
      <c r="CK50" s="441">
        <f t="shared" si="22"/>
        <v>0</v>
      </c>
      <c r="CL50" s="441">
        <f t="shared" si="22"/>
        <v>0</v>
      </c>
      <c r="CM50" s="441"/>
      <c r="CN50" s="441">
        <f t="shared" si="22"/>
        <v>0</v>
      </c>
      <c r="CO50" s="441">
        <f t="shared" si="22"/>
        <v>0</v>
      </c>
      <c r="CP50" s="441"/>
      <c r="CQ50" s="441">
        <f t="shared" si="22"/>
        <v>0</v>
      </c>
      <c r="CR50" s="441">
        <f t="shared" si="22"/>
        <v>0</v>
      </c>
      <c r="CS50" s="441"/>
      <c r="CT50" s="441">
        <f t="shared" si="22"/>
        <v>0</v>
      </c>
      <c r="CU50" s="441">
        <f t="shared" si="22"/>
        <v>0</v>
      </c>
      <c r="CV50" s="441"/>
      <c r="CW50" s="441">
        <f t="shared" si="22"/>
        <v>548000</v>
      </c>
      <c r="CX50" s="441">
        <f t="shared" si="12"/>
        <v>298630</v>
      </c>
      <c r="CY50" s="442">
        <f>SUM(CY48:CY49)</f>
        <v>846630</v>
      </c>
      <c r="CZ50" s="441">
        <f t="shared" si="13"/>
        <v>507874</v>
      </c>
      <c r="DA50" s="678">
        <f t="shared" si="5"/>
        <v>1354504</v>
      </c>
      <c r="DB50" s="769">
        <v>1165896</v>
      </c>
      <c r="DC50" s="768">
        <f t="shared" si="6"/>
        <v>0.8607549331711092</v>
      </c>
    </row>
    <row r="51" spans="1:107" ht="15.75">
      <c r="A51" s="437" t="s">
        <v>1282</v>
      </c>
      <c r="B51" s="148" t="s">
        <v>1026</v>
      </c>
      <c r="C51" s="443" t="s">
        <v>1027</v>
      </c>
      <c r="D51" s="440">
        <v>1200000</v>
      </c>
      <c r="E51" s="440">
        <v>418500</v>
      </c>
      <c r="F51" s="440">
        <v>-59466</v>
      </c>
      <c r="G51" s="440">
        <v>101250</v>
      </c>
      <c r="H51" s="440">
        <v>40500</v>
      </c>
      <c r="I51" s="440">
        <v>88097</v>
      </c>
      <c r="J51" s="440"/>
      <c r="K51" s="440"/>
      <c r="L51" s="440"/>
      <c r="M51" s="440"/>
      <c r="N51" s="440"/>
      <c r="O51" s="440"/>
      <c r="P51" s="440"/>
      <c r="Q51" s="440"/>
      <c r="R51" s="440"/>
      <c r="S51" s="440"/>
      <c r="T51" s="440"/>
      <c r="U51" s="440"/>
      <c r="V51" s="440"/>
      <c r="W51" s="440"/>
      <c r="X51" s="440"/>
      <c r="Y51" s="440"/>
      <c r="Z51" s="440">
        <v>10948</v>
      </c>
      <c r="AA51" s="440"/>
      <c r="AB51" s="440">
        <v>526500</v>
      </c>
      <c r="AC51" s="440"/>
      <c r="AD51" s="440">
        <v>117569</v>
      </c>
      <c r="AE51" s="440">
        <v>864000</v>
      </c>
      <c r="AF51" s="440">
        <v>27000</v>
      </c>
      <c r="AG51" s="440">
        <v>218700</v>
      </c>
      <c r="AH51" s="440"/>
      <c r="AI51" s="440"/>
      <c r="AJ51" s="440">
        <v>460775</v>
      </c>
      <c r="AK51" s="440">
        <v>79418</v>
      </c>
      <c r="AL51" s="440">
        <v>480600</v>
      </c>
      <c r="AM51" s="440"/>
      <c r="AN51" s="440">
        <v>84834</v>
      </c>
      <c r="AO51" s="440">
        <v>261292</v>
      </c>
      <c r="AP51" s="440"/>
      <c r="AQ51" s="440"/>
      <c r="AR51" s="440">
        <v>480978</v>
      </c>
      <c r="AS51" s="440">
        <v>932736</v>
      </c>
      <c r="AT51" s="440">
        <v>14980</v>
      </c>
      <c r="AU51" s="440"/>
      <c r="AV51" s="440"/>
      <c r="AW51" s="440"/>
      <c r="AX51" s="441"/>
      <c r="AY51" s="441"/>
      <c r="AZ51" s="441"/>
      <c r="BA51" s="440">
        <v>94665</v>
      </c>
      <c r="BB51" s="440"/>
      <c r="BC51" s="440">
        <v>6505</v>
      </c>
      <c r="BD51" s="440">
        <v>42660</v>
      </c>
      <c r="BE51" s="440"/>
      <c r="BF51" s="440">
        <v>4525</v>
      </c>
      <c r="BG51" s="440">
        <v>767745</v>
      </c>
      <c r="BH51" s="440">
        <v>110000</v>
      </c>
      <c r="BI51" s="440">
        <v>292352</v>
      </c>
      <c r="BJ51" s="440"/>
      <c r="BK51" s="440"/>
      <c r="BL51" s="440"/>
      <c r="BM51" s="440"/>
      <c r="BN51" s="440"/>
      <c r="BO51" s="440">
        <v>39825</v>
      </c>
      <c r="BP51" s="440">
        <v>5252537</v>
      </c>
      <c r="BQ51" s="440">
        <v>67500</v>
      </c>
      <c r="BR51" s="440">
        <v>1501724</v>
      </c>
      <c r="BS51" s="440"/>
      <c r="BT51" s="440"/>
      <c r="BU51" s="440"/>
      <c r="BV51" s="440"/>
      <c r="BW51" s="440"/>
      <c r="BX51" s="440">
        <v>5972</v>
      </c>
      <c r="BY51" s="440"/>
      <c r="BZ51" s="440"/>
      <c r="CA51" s="440"/>
      <c r="CB51" s="440"/>
      <c r="CC51" s="440"/>
      <c r="CD51" s="440"/>
      <c r="CE51" s="440"/>
      <c r="CF51" s="440"/>
      <c r="CG51" s="440"/>
      <c r="CH51" s="440">
        <v>1120500</v>
      </c>
      <c r="CI51" s="440"/>
      <c r="CJ51" s="440">
        <v>324672</v>
      </c>
      <c r="CK51" s="440">
        <v>6378</v>
      </c>
      <c r="CL51" s="440"/>
      <c r="CM51" s="440"/>
      <c r="CN51" s="440"/>
      <c r="CO51" s="440"/>
      <c r="CP51" s="440">
        <v>367894</v>
      </c>
      <c r="CQ51" s="440">
        <v>622664</v>
      </c>
      <c r="CR51" s="440">
        <v>430000</v>
      </c>
      <c r="CS51" s="440"/>
      <c r="CT51" s="440"/>
      <c r="CU51" s="440"/>
      <c r="CV51" s="440"/>
      <c r="CW51" s="441">
        <f aca="true" t="shared" si="23" ref="CW51:CW56">D51+G51+J51+P51+S51+V51+Y51+AB51+AE51+AH51+AL51+AO51+AR51+AU51+AX51+BA51+BD51+BG51+BJ51+BM51+BP51+BS51+BY51+CB51+CE51+CH51+CK51+CN51+CQ51+CT51</f>
        <v>11821769</v>
      </c>
      <c r="CX51" s="441">
        <f t="shared" si="12"/>
        <v>2037184</v>
      </c>
      <c r="CY51" s="678">
        <f t="shared" si="3"/>
        <v>13858953</v>
      </c>
      <c r="CZ51" s="441">
        <f t="shared" si="13"/>
        <v>3548376</v>
      </c>
      <c r="DA51" s="678">
        <f t="shared" si="5"/>
        <v>17407329</v>
      </c>
      <c r="DB51" s="769">
        <v>14459692</v>
      </c>
      <c r="DC51" s="768">
        <f t="shared" si="6"/>
        <v>0.8306668989826067</v>
      </c>
    </row>
    <row r="52" spans="1:107" ht="15.75">
      <c r="A52" s="437" t="s">
        <v>1283</v>
      </c>
      <c r="B52" s="148" t="s">
        <v>1028</v>
      </c>
      <c r="C52" s="443" t="s">
        <v>1029</v>
      </c>
      <c r="D52" s="440"/>
      <c r="E52" s="440"/>
      <c r="F52" s="440"/>
      <c r="G52" s="440"/>
      <c r="H52" s="440"/>
      <c r="I52" s="440"/>
      <c r="J52" s="440"/>
      <c r="K52" s="440"/>
      <c r="L52" s="440"/>
      <c r="M52" s="440"/>
      <c r="N52" s="440"/>
      <c r="O52" s="440"/>
      <c r="P52" s="440"/>
      <c r="Q52" s="440"/>
      <c r="R52" s="440"/>
      <c r="S52" s="440"/>
      <c r="T52" s="440"/>
      <c r="U52" s="440"/>
      <c r="V52" s="440"/>
      <c r="W52" s="440"/>
      <c r="X52" s="440"/>
      <c r="Y52" s="440"/>
      <c r="Z52" s="440"/>
      <c r="AA52" s="440"/>
      <c r="AB52" s="440"/>
      <c r="AC52" s="440"/>
      <c r="AD52" s="440"/>
      <c r="AE52" s="440"/>
      <c r="AF52" s="440"/>
      <c r="AG52" s="440"/>
      <c r="AH52" s="440"/>
      <c r="AI52" s="440"/>
      <c r="AJ52" s="440"/>
      <c r="AK52" s="440"/>
      <c r="AL52" s="440"/>
      <c r="AM52" s="440"/>
      <c r="AN52" s="440"/>
      <c r="AO52" s="440"/>
      <c r="AP52" s="440"/>
      <c r="AQ52" s="440"/>
      <c r="AR52" s="440"/>
      <c r="AS52" s="440"/>
      <c r="AT52" s="440"/>
      <c r="AU52" s="440"/>
      <c r="AV52" s="440"/>
      <c r="AW52" s="440"/>
      <c r="AX52" s="441"/>
      <c r="AY52" s="441"/>
      <c r="AZ52" s="441"/>
      <c r="BA52" s="440"/>
      <c r="BB52" s="440"/>
      <c r="BC52" s="440"/>
      <c r="BD52" s="440"/>
      <c r="BE52" s="440"/>
      <c r="BF52" s="440"/>
      <c r="BG52" s="440"/>
      <c r="BH52" s="440"/>
      <c r="BI52" s="440"/>
      <c r="BJ52" s="440"/>
      <c r="BK52" s="440"/>
      <c r="BL52" s="440"/>
      <c r="BM52" s="440"/>
      <c r="BN52" s="440"/>
      <c r="BO52" s="440"/>
      <c r="BP52" s="440"/>
      <c r="BQ52" s="440"/>
      <c r="BR52" s="440"/>
      <c r="BS52" s="440"/>
      <c r="BT52" s="440"/>
      <c r="BU52" s="440"/>
      <c r="BV52" s="440"/>
      <c r="BW52" s="440"/>
      <c r="BX52" s="440"/>
      <c r="BY52" s="440"/>
      <c r="BZ52" s="440"/>
      <c r="CA52" s="440"/>
      <c r="CB52" s="440"/>
      <c r="CC52" s="440"/>
      <c r="CD52" s="440"/>
      <c r="CE52" s="440"/>
      <c r="CF52" s="440"/>
      <c r="CG52" s="440"/>
      <c r="CH52" s="440"/>
      <c r="CI52" s="440"/>
      <c r="CJ52" s="440"/>
      <c r="CK52" s="440"/>
      <c r="CL52" s="440"/>
      <c r="CM52" s="440"/>
      <c r="CN52" s="440"/>
      <c r="CO52" s="440"/>
      <c r="CP52" s="440"/>
      <c r="CQ52" s="440"/>
      <c r="CR52" s="440"/>
      <c r="CS52" s="440"/>
      <c r="CT52" s="440"/>
      <c r="CU52" s="440"/>
      <c r="CV52" s="440"/>
      <c r="CW52" s="441">
        <f t="shared" si="23"/>
        <v>0</v>
      </c>
      <c r="CX52" s="441">
        <f t="shared" si="12"/>
        <v>0</v>
      </c>
      <c r="CY52" s="678">
        <f t="shared" si="3"/>
        <v>0</v>
      </c>
      <c r="CZ52" s="441">
        <f t="shared" si="13"/>
        <v>0</v>
      </c>
      <c r="DA52" s="678">
        <f t="shared" si="5"/>
        <v>0</v>
      </c>
      <c r="DB52" s="769"/>
      <c r="DC52" s="768">
        <v>0</v>
      </c>
    </row>
    <row r="53" spans="1:107" ht="15.75">
      <c r="A53" s="437" t="s">
        <v>1284</v>
      </c>
      <c r="B53" s="148" t="s">
        <v>1030</v>
      </c>
      <c r="C53" s="443" t="s">
        <v>1031</v>
      </c>
      <c r="D53" s="440"/>
      <c r="E53" s="440"/>
      <c r="F53" s="440"/>
      <c r="G53" s="440"/>
      <c r="H53" s="440"/>
      <c r="I53" s="440"/>
      <c r="J53" s="440"/>
      <c r="K53" s="440"/>
      <c r="L53" s="440"/>
      <c r="M53" s="440"/>
      <c r="N53" s="440"/>
      <c r="O53" s="440"/>
      <c r="P53" s="440"/>
      <c r="Q53" s="440"/>
      <c r="R53" s="440"/>
      <c r="S53" s="440"/>
      <c r="T53" s="440"/>
      <c r="U53" s="440"/>
      <c r="V53" s="440"/>
      <c r="W53" s="440"/>
      <c r="X53" s="440"/>
      <c r="Y53" s="440"/>
      <c r="Z53" s="440"/>
      <c r="AA53" s="440"/>
      <c r="AB53" s="440"/>
      <c r="AC53" s="440"/>
      <c r="AD53" s="440"/>
      <c r="AE53" s="440"/>
      <c r="AF53" s="440"/>
      <c r="AG53" s="440"/>
      <c r="AH53" s="440"/>
      <c r="AI53" s="440"/>
      <c r="AJ53" s="440"/>
      <c r="AK53" s="440"/>
      <c r="AL53" s="440"/>
      <c r="AM53" s="440"/>
      <c r="AN53" s="440"/>
      <c r="AO53" s="440"/>
      <c r="AP53" s="440"/>
      <c r="AQ53" s="440"/>
      <c r="AR53" s="440"/>
      <c r="AS53" s="440"/>
      <c r="AT53" s="440"/>
      <c r="AU53" s="440"/>
      <c r="AV53" s="440"/>
      <c r="AW53" s="440"/>
      <c r="AX53" s="441"/>
      <c r="AY53" s="441"/>
      <c r="AZ53" s="441"/>
      <c r="BA53" s="440"/>
      <c r="BB53" s="440"/>
      <c r="BC53" s="440"/>
      <c r="BD53" s="440"/>
      <c r="BE53" s="440"/>
      <c r="BF53" s="440"/>
      <c r="BG53" s="440"/>
      <c r="BH53" s="440"/>
      <c r="BI53" s="440"/>
      <c r="BJ53" s="440"/>
      <c r="BK53" s="440"/>
      <c r="BL53" s="440"/>
      <c r="BM53" s="440"/>
      <c r="BN53" s="440"/>
      <c r="BO53" s="440"/>
      <c r="BP53" s="440"/>
      <c r="BQ53" s="440"/>
      <c r="BR53" s="440"/>
      <c r="BS53" s="440"/>
      <c r="BT53" s="440"/>
      <c r="BU53" s="440"/>
      <c r="BV53" s="440"/>
      <c r="BW53" s="440"/>
      <c r="BX53" s="440"/>
      <c r="BY53" s="440"/>
      <c r="BZ53" s="440"/>
      <c r="CA53" s="440"/>
      <c r="CB53" s="440"/>
      <c r="CC53" s="440"/>
      <c r="CD53" s="440"/>
      <c r="CE53" s="440"/>
      <c r="CF53" s="440"/>
      <c r="CG53" s="440"/>
      <c r="CH53" s="440"/>
      <c r="CI53" s="440"/>
      <c r="CJ53" s="440"/>
      <c r="CK53" s="440"/>
      <c r="CL53" s="440"/>
      <c r="CM53" s="440"/>
      <c r="CN53" s="440"/>
      <c r="CO53" s="440"/>
      <c r="CP53" s="440"/>
      <c r="CQ53" s="440"/>
      <c r="CR53" s="440"/>
      <c r="CS53" s="440"/>
      <c r="CT53" s="440"/>
      <c r="CU53" s="440"/>
      <c r="CV53" s="440"/>
      <c r="CW53" s="441">
        <f t="shared" si="23"/>
        <v>0</v>
      </c>
      <c r="CX53" s="441">
        <f t="shared" si="12"/>
        <v>0</v>
      </c>
      <c r="CY53" s="678">
        <f t="shared" si="3"/>
        <v>0</v>
      </c>
      <c r="CZ53" s="441">
        <f t="shared" si="13"/>
        <v>0</v>
      </c>
      <c r="DA53" s="678">
        <f t="shared" si="5"/>
        <v>0</v>
      </c>
      <c r="DB53" s="769"/>
      <c r="DC53" s="768">
        <v>0</v>
      </c>
    </row>
    <row r="54" spans="1:107" ht="15.75">
      <c r="A54" s="437" t="s">
        <v>1285</v>
      </c>
      <c r="B54" s="148" t="s">
        <v>1032</v>
      </c>
      <c r="C54" s="443" t="s">
        <v>1033</v>
      </c>
      <c r="D54" s="440"/>
      <c r="E54" s="440"/>
      <c r="F54" s="440"/>
      <c r="G54" s="440"/>
      <c r="H54" s="440"/>
      <c r="I54" s="440"/>
      <c r="J54" s="440"/>
      <c r="K54" s="440"/>
      <c r="L54" s="440"/>
      <c r="M54" s="440"/>
      <c r="N54" s="440"/>
      <c r="O54" s="440"/>
      <c r="P54" s="440"/>
      <c r="Q54" s="440"/>
      <c r="R54" s="440"/>
      <c r="S54" s="440"/>
      <c r="T54" s="440"/>
      <c r="U54" s="440"/>
      <c r="V54" s="440"/>
      <c r="W54" s="440"/>
      <c r="X54" s="440"/>
      <c r="Y54" s="440"/>
      <c r="Z54" s="440"/>
      <c r="AA54" s="440"/>
      <c r="AB54" s="440"/>
      <c r="AC54" s="440"/>
      <c r="AD54" s="440"/>
      <c r="AE54" s="440"/>
      <c r="AF54" s="440"/>
      <c r="AG54" s="440"/>
      <c r="AH54" s="440"/>
      <c r="AI54" s="440"/>
      <c r="AJ54" s="440"/>
      <c r="AK54" s="440"/>
      <c r="AL54" s="440"/>
      <c r="AM54" s="440"/>
      <c r="AN54" s="440"/>
      <c r="AO54" s="440"/>
      <c r="AP54" s="440"/>
      <c r="AQ54" s="440"/>
      <c r="AR54" s="440"/>
      <c r="AS54" s="440"/>
      <c r="AT54" s="440"/>
      <c r="AU54" s="440"/>
      <c r="AV54" s="440"/>
      <c r="AW54" s="440"/>
      <c r="AX54" s="441"/>
      <c r="AY54" s="441"/>
      <c r="AZ54" s="441"/>
      <c r="BA54" s="440"/>
      <c r="BB54" s="440"/>
      <c r="BC54" s="440"/>
      <c r="BD54" s="440"/>
      <c r="BE54" s="440"/>
      <c r="BF54" s="440"/>
      <c r="BG54" s="440"/>
      <c r="BH54" s="440"/>
      <c r="BI54" s="440"/>
      <c r="BJ54" s="440"/>
      <c r="BK54" s="440"/>
      <c r="BL54" s="440"/>
      <c r="BM54" s="440"/>
      <c r="BN54" s="440"/>
      <c r="BO54" s="440"/>
      <c r="BP54" s="440"/>
      <c r="BQ54" s="440"/>
      <c r="BR54" s="440"/>
      <c r="BS54" s="440"/>
      <c r="BT54" s="440"/>
      <c r="BU54" s="440"/>
      <c r="BV54" s="440"/>
      <c r="BW54" s="440"/>
      <c r="BX54" s="440"/>
      <c r="BY54" s="440"/>
      <c r="BZ54" s="440"/>
      <c r="CA54" s="440"/>
      <c r="CB54" s="440"/>
      <c r="CC54" s="440"/>
      <c r="CD54" s="440"/>
      <c r="CE54" s="440"/>
      <c r="CF54" s="440"/>
      <c r="CG54" s="440"/>
      <c r="CH54" s="440"/>
      <c r="CI54" s="440"/>
      <c r="CJ54" s="440"/>
      <c r="CK54" s="440"/>
      <c r="CL54" s="440"/>
      <c r="CM54" s="440"/>
      <c r="CN54" s="440"/>
      <c r="CO54" s="440"/>
      <c r="CP54" s="440"/>
      <c r="CQ54" s="440"/>
      <c r="CR54" s="440"/>
      <c r="CS54" s="440"/>
      <c r="CT54" s="440"/>
      <c r="CU54" s="440"/>
      <c r="CV54" s="440"/>
      <c r="CW54" s="441">
        <f t="shared" si="23"/>
        <v>0</v>
      </c>
      <c r="CX54" s="441">
        <f t="shared" si="12"/>
        <v>0</v>
      </c>
      <c r="CY54" s="678">
        <f t="shared" si="3"/>
        <v>0</v>
      </c>
      <c r="CZ54" s="441">
        <f t="shared" si="13"/>
        <v>0</v>
      </c>
      <c r="DA54" s="678">
        <f t="shared" si="5"/>
        <v>0</v>
      </c>
      <c r="DB54" s="769"/>
      <c r="DC54" s="768">
        <v>0</v>
      </c>
    </row>
    <row r="55" spans="1:107" ht="15.75">
      <c r="A55" s="437" t="s">
        <v>1286</v>
      </c>
      <c r="B55" s="148" t="s">
        <v>665</v>
      </c>
      <c r="C55" s="443" t="s">
        <v>1035</v>
      </c>
      <c r="D55" s="440"/>
      <c r="E55" s="440"/>
      <c r="F55" s="440"/>
      <c r="G55" s="440"/>
      <c r="H55" s="440"/>
      <c r="I55" s="440"/>
      <c r="J55" s="440"/>
      <c r="K55" s="440"/>
      <c r="L55" s="440"/>
      <c r="M55" s="440"/>
      <c r="N55" s="440"/>
      <c r="O55" s="440"/>
      <c r="P55" s="440"/>
      <c r="Q55" s="440"/>
      <c r="R55" s="440"/>
      <c r="S55" s="440"/>
      <c r="T55" s="440"/>
      <c r="U55" s="440"/>
      <c r="V55" s="440"/>
      <c r="W55" s="440"/>
      <c r="X55" s="440"/>
      <c r="Y55" s="440"/>
      <c r="Z55" s="440"/>
      <c r="AA55" s="440"/>
      <c r="AB55" s="440"/>
      <c r="AC55" s="440"/>
      <c r="AD55" s="440"/>
      <c r="AE55" s="440"/>
      <c r="AF55" s="440"/>
      <c r="AG55" s="440"/>
      <c r="AH55" s="440"/>
      <c r="AI55" s="440"/>
      <c r="AJ55" s="440"/>
      <c r="AK55" s="440"/>
      <c r="AL55" s="440"/>
      <c r="AM55" s="440"/>
      <c r="AN55" s="440"/>
      <c r="AO55" s="440"/>
      <c r="AP55" s="440"/>
      <c r="AQ55" s="440"/>
      <c r="AR55" s="440"/>
      <c r="AS55" s="440"/>
      <c r="AT55" s="440"/>
      <c r="AU55" s="440"/>
      <c r="AV55" s="440"/>
      <c r="AW55" s="440"/>
      <c r="AX55" s="441"/>
      <c r="AY55" s="441"/>
      <c r="AZ55" s="441"/>
      <c r="BA55" s="440"/>
      <c r="BB55" s="440"/>
      <c r="BC55" s="440"/>
      <c r="BD55" s="440"/>
      <c r="BE55" s="440"/>
      <c r="BF55" s="440"/>
      <c r="BG55" s="440"/>
      <c r="BH55" s="440"/>
      <c r="BI55" s="440"/>
      <c r="BJ55" s="440"/>
      <c r="BK55" s="440"/>
      <c r="BL55" s="440"/>
      <c r="BM55" s="440"/>
      <c r="BN55" s="440"/>
      <c r="BO55" s="440"/>
      <c r="BP55" s="440"/>
      <c r="BQ55" s="440"/>
      <c r="BR55" s="440"/>
      <c r="BS55" s="440"/>
      <c r="BT55" s="440"/>
      <c r="BU55" s="440"/>
      <c r="BV55" s="440"/>
      <c r="BW55" s="440"/>
      <c r="BX55" s="440"/>
      <c r="BY55" s="440"/>
      <c r="BZ55" s="440"/>
      <c r="CA55" s="440"/>
      <c r="CB55" s="440"/>
      <c r="CC55" s="440"/>
      <c r="CD55" s="440"/>
      <c r="CE55" s="440"/>
      <c r="CF55" s="440"/>
      <c r="CG55" s="440"/>
      <c r="CH55" s="440"/>
      <c r="CI55" s="440"/>
      <c r="CJ55" s="440"/>
      <c r="CK55" s="440"/>
      <c r="CL55" s="440"/>
      <c r="CM55" s="440"/>
      <c r="CN55" s="440"/>
      <c r="CO55" s="440"/>
      <c r="CP55" s="440"/>
      <c r="CQ55" s="440"/>
      <c r="CR55" s="440"/>
      <c r="CS55" s="440"/>
      <c r="CT55" s="440"/>
      <c r="CU55" s="440"/>
      <c r="CV55" s="440"/>
      <c r="CW55" s="441">
        <f t="shared" si="23"/>
        <v>0</v>
      </c>
      <c r="CX55" s="441">
        <f t="shared" si="12"/>
        <v>0</v>
      </c>
      <c r="CY55" s="678">
        <f t="shared" si="3"/>
        <v>0</v>
      </c>
      <c r="CZ55" s="441">
        <f t="shared" si="13"/>
        <v>0</v>
      </c>
      <c r="DA55" s="678">
        <f t="shared" si="5"/>
        <v>0</v>
      </c>
      <c r="DB55" s="769"/>
      <c r="DC55" s="768">
        <v>0</v>
      </c>
    </row>
    <row r="56" spans="1:107" ht="25.5">
      <c r="A56" s="437" t="s">
        <v>1287</v>
      </c>
      <c r="B56" s="148" t="s">
        <v>1295</v>
      </c>
      <c r="C56" s="443" t="s">
        <v>1035</v>
      </c>
      <c r="D56" s="440">
        <v>1000000</v>
      </c>
      <c r="E56" s="440">
        <v>-384098</v>
      </c>
      <c r="F56" s="440">
        <v>-495029</v>
      </c>
      <c r="G56" s="440"/>
      <c r="H56" s="440"/>
      <c r="I56" s="440"/>
      <c r="J56" s="440"/>
      <c r="K56" s="440">
        <v>6600</v>
      </c>
      <c r="L56" s="440"/>
      <c r="M56" s="440"/>
      <c r="N56" s="440"/>
      <c r="O56" s="440"/>
      <c r="P56" s="440"/>
      <c r="Q56" s="440">
        <v>4272</v>
      </c>
      <c r="R56" s="440"/>
      <c r="S56" s="440"/>
      <c r="T56" s="440"/>
      <c r="U56" s="440"/>
      <c r="V56" s="440"/>
      <c r="W56" s="440"/>
      <c r="X56" s="440"/>
      <c r="Y56" s="440"/>
      <c r="Z56" s="440"/>
      <c r="AA56" s="440"/>
      <c r="AB56" s="440"/>
      <c r="AC56" s="440"/>
      <c r="AD56" s="440"/>
      <c r="AE56" s="449"/>
      <c r="AF56" s="449"/>
      <c r="AG56" s="440">
        <v>118300</v>
      </c>
      <c r="AH56" s="449"/>
      <c r="AI56" s="449">
        <v>132000</v>
      </c>
      <c r="AJ56" s="440">
        <v>162200</v>
      </c>
      <c r="AK56" s="440">
        <v>80000</v>
      </c>
      <c r="AL56" s="449"/>
      <c r="AM56" s="449"/>
      <c r="AN56" s="449">
        <v>524</v>
      </c>
      <c r="AO56" s="440"/>
      <c r="AP56" s="440"/>
      <c r="AQ56" s="440"/>
      <c r="AR56" s="449">
        <v>50000</v>
      </c>
      <c r="AS56" s="449"/>
      <c r="AT56" s="449">
        <v>188550</v>
      </c>
      <c r="AU56" s="449"/>
      <c r="AV56" s="449"/>
      <c r="AW56" s="449"/>
      <c r="AX56" s="449"/>
      <c r="AY56" s="449"/>
      <c r="AZ56" s="449"/>
      <c r="BA56" s="449">
        <v>4000</v>
      </c>
      <c r="BB56" s="449"/>
      <c r="BC56" s="449"/>
      <c r="BD56" s="440"/>
      <c r="BE56" s="440"/>
      <c r="BF56" s="440">
        <v>4</v>
      </c>
      <c r="BG56" s="440">
        <v>50000</v>
      </c>
      <c r="BH56" s="440"/>
      <c r="BI56" s="440"/>
      <c r="BJ56" s="440"/>
      <c r="BK56" s="440"/>
      <c r="BL56" s="440"/>
      <c r="BM56" s="440"/>
      <c r="BN56" s="440"/>
      <c r="BO56" s="440"/>
      <c r="BP56" s="440"/>
      <c r="BQ56" s="440"/>
      <c r="BR56" s="440">
        <v>1</v>
      </c>
      <c r="BS56" s="440"/>
      <c r="BT56" s="440"/>
      <c r="BU56" s="440"/>
      <c r="BV56" s="440"/>
      <c r="BW56" s="440"/>
      <c r="BX56" s="440"/>
      <c r="BY56" s="440"/>
      <c r="BZ56" s="440"/>
      <c r="CA56" s="440"/>
      <c r="CB56" s="440"/>
      <c r="CC56" s="440"/>
      <c r="CD56" s="440"/>
      <c r="CE56" s="440"/>
      <c r="CF56" s="440"/>
      <c r="CG56" s="440"/>
      <c r="CH56" s="440"/>
      <c r="CI56" s="440"/>
      <c r="CJ56" s="440"/>
      <c r="CK56" s="440"/>
      <c r="CL56" s="440"/>
      <c r="CM56" s="440"/>
      <c r="CN56" s="440"/>
      <c r="CO56" s="440"/>
      <c r="CP56" s="440"/>
      <c r="CQ56" s="440"/>
      <c r="CR56" s="440"/>
      <c r="CS56" s="440"/>
      <c r="CT56" s="440"/>
      <c r="CU56" s="440"/>
      <c r="CV56" s="440"/>
      <c r="CW56" s="441">
        <f t="shared" si="23"/>
        <v>1104000</v>
      </c>
      <c r="CX56" s="441">
        <f t="shared" si="12"/>
        <v>-241226</v>
      </c>
      <c r="CY56" s="678">
        <f t="shared" si="3"/>
        <v>862774</v>
      </c>
      <c r="CZ56" s="441">
        <f t="shared" si="13"/>
        <v>54550</v>
      </c>
      <c r="DA56" s="678">
        <f t="shared" si="5"/>
        <v>917324</v>
      </c>
      <c r="DB56" s="769">
        <v>890996</v>
      </c>
      <c r="DC56" s="768">
        <f t="shared" si="6"/>
        <v>0.9712991265899508</v>
      </c>
    </row>
    <row r="57" spans="1:107" ht="26.25" customHeight="1">
      <c r="A57" s="437" t="s">
        <v>1288</v>
      </c>
      <c r="B57" s="379" t="s">
        <v>1036</v>
      </c>
      <c r="C57" s="447" t="s">
        <v>1037</v>
      </c>
      <c r="D57" s="441">
        <f>SUM(D51:D56)</f>
        <v>2200000</v>
      </c>
      <c r="E57" s="441">
        <f aca="true" t="shared" si="24" ref="E57:CW57">SUM(E51:E56)</f>
        <v>34402</v>
      </c>
      <c r="F57" s="441">
        <f t="shared" si="24"/>
        <v>-554495</v>
      </c>
      <c r="G57" s="441">
        <f t="shared" si="24"/>
        <v>101250</v>
      </c>
      <c r="H57" s="441">
        <f t="shared" si="24"/>
        <v>40500</v>
      </c>
      <c r="I57" s="441">
        <f t="shared" si="24"/>
        <v>88097</v>
      </c>
      <c r="J57" s="441">
        <f t="shared" si="24"/>
        <v>0</v>
      </c>
      <c r="K57" s="441">
        <f t="shared" si="24"/>
        <v>6600</v>
      </c>
      <c r="L57" s="441"/>
      <c r="M57" s="441">
        <f t="shared" si="24"/>
        <v>0</v>
      </c>
      <c r="N57" s="441">
        <f t="shared" si="24"/>
        <v>0</v>
      </c>
      <c r="O57" s="441"/>
      <c r="P57" s="441">
        <f t="shared" si="24"/>
        <v>0</v>
      </c>
      <c r="Q57" s="441">
        <f t="shared" si="24"/>
        <v>4272</v>
      </c>
      <c r="R57" s="441"/>
      <c r="S57" s="441">
        <f t="shared" si="24"/>
        <v>0</v>
      </c>
      <c r="T57" s="441">
        <f t="shared" si="24"/>
        <v>0</v>
      </c>
      <c r="U57" s="441"/>
      <c r="V57" s="441">
        <f t="shared" si="24"/>
        <v>0</v>
      </c>
      <c r="W57" s="441">
        <f t="shared" si="24"/>
        <v>0</v>
      </c>
      <c r="X57" s="441"/>
      <c r="Y57" s="441">
        <f t="shared" si="24"/>
        <v>0</v>
      </c>
      <c r="Z57" s="441">
        <f t="shared" si="24"/>
        <v>10948</v>
      </c>
      <c r="AA57" s="441"/>
      <c r="AB57" s="441">
        <f t="shared" si="24"/>
        <v>526500</v>
      </c>
      <c r="AC57" s="441">
        <f t="shared" si="24"/>
        <v>0</v>
      </c>
      <c r="AD57" s="441">
        <f t="shared" si="24"/>
        <v>117569</v>
      </c>
      <c r="AE57" s="441">
        <f t="shared" si="24"/>
        <v>864000</v>
      </c>
      <c r="AF57" s="441">
        <f t="shared" si="24"/>
        <v>27000</v>
      </c>
      <c r="AG57" s="441">
        <f>SUM(AG51:AG56)</f>
        <v>337000</v>
      </c>
      <c r="AH57" s="441">
        <f t="shared" si="24"/>
        <v>0</v>
      </c>
      <c r="AI57" s="441">
        <f t="shared" si="24"/>
        <v>132000</v>
      </c>
      <c r="AJ57" s="441">
        <f>SUM(AJ51:AJ56)</f>
        <v>622975</v>
      </c>
      <c r="AK57" s="441">
        <f>SUM(AK51:AK56)</f>
        <v>159418</v>
      </c>
      <c r="AL57" s="441">
        <f t="shared" si="24"/>
        <v>480600</v>
      </c>
      <c r="AM57" s="441">
        <f t="shared" si="24"/>
        <v>0</v>
      </c>
      <c r="AN57" s="441">
        <f>SUM(AN51:AN56)</f>
        <v>85358</v>
      </c>
      <c r="AO57" s="441">
        <f t="shared" si="24"/>
        <v>261292</v>
      </c>
      <c r="AP57" s="441">
        <f t="shared" si="24"/>
        <v>0</v>
      </c>
      <c r="AQ57" s="441">
        <f t="shared" si="24"/>
        <v>0</v>
      </c>
      <c r="AR57" s="441">
        <f t="shared" si="24"/>
        <v>530978</v>
      </c>
      <c r="AS57" s="441">
        <f t="shared" si="24"/>
        <v>932736</v>
      </c>
      <c r="AT57" s="441">
        <f>SUM(AT51:AT56)</f>
        <v>203530</v>
      </c>
      <c r="AU57" s="441">
        <f t="shared" si="24"/>
        <v>0</v>
      </c>
      <c r="AV57" s="441">
        <f t="shared" si="24"/>
        <v>0</v>
      </c>
      <c r="AW57" s="441"/>
      <c r="AX57" s="441">
        <f t="shared" si="24"/>
        <v>0</v>
      </c>
      <c r="AY57" s="441">
        <f t="shared" si="24"/>
        <v>0</v>
      </c>
      <c r="AZ57" s="441"/>
      <c r="BA57" s="441">
        <f t="shared" si="24"/>
        <v>98665</v>
      </c>
      <c r="BB57" s="441">
        <f t="shared" si="24"/>
        <v>0</v>
      </c>
      <c r="BC57" s="441">
        <f>SUM(BC51:BC56)</f>
        <v>6505</v>
      </c>
      <c r="BD57" s="441">
        <f t="shared" si="24"/>
        <v>42660</v>
      </c>
      <c r="BE57" s="441">
        <f t="shared" si="24"/>
        <v>0</v>
      </c>
      <c r="BF57" s="441">
        <f>SUM(BF51:BF56)</f>
        <v>4529</v>
      </c>
      <c r="BG57" s="441">
        <f t="shared" si="24"/>
        <v>817745</v>
      </c>
      <c r="BH57" s="441">
        <f t="shared" si="24"/>
        <v>110000</v>
      </c>
      <c r="BI57" s="441">
        <f>SUM(BI51:BI56)</f>
        <v>292352</v>
      </c>
      <c r="BJ57" s="441">
        <f t="shared" si="24"/>
        <v>0</v>
      </c>
      <c r="BK57" s="441">
        <f t="shared" si="24"/>
        <v>0</v>
      </c>
      <c r="BL57" s="441"/>
      <c r="BM57" s="441">
        <f t="shared" si="24"/>
        <v>0</v>
      </c>
      <c r="BN57" s="441">
        <f t="shared" si="24"/>
        <v>0</v>
      </c>
      <c r="BO57" s="441">
        <f>SUM(BO51:BO56)</f>
        <v>39825</v>
      </c>
      <c r="BP57" s="441">
        <f t="shared" si="24"/>
        <v>5252537</v>
      </c>
      <c r="BQ57" s="441">
        <f t="shared" si="24"/>
        <v>67500</v>
      </c>
      <c r="BR57" s="441">
        <f t="shared" si="24"/>
        <v>1501725</v>
      </c>
      <c r="BS57" s="441">
        <f t="shared" si="24"/>
        <v>0</v>
      </c>
      <c r="BT57" s="441">
        <f t="shared" si="24"/>
        <v>0</v>
      </c>
      <c r="BU57" s="441"/>
      <c r="BV57" s="441">
        <f t="shared" si="24"/>
        <v>0</v>
      </c>
      <c r="BW57" s="441">
        <f t="shared" si="24"/>
        <v>0</v>
      </c>
      <c r="BX57" s="441">
        <f t="shared" si="24"/>
        <v>5972</v>
      </c>
      <c r="BY57" s="441">
        <f t="shared" si="24"/>
        <v>0</v>
      </c>
      <c r="BZ57" s="441">
        <f t="shared" si="24"/>
        <v>0</v>
      </c>
      <c r="CA57" s="441"/>
      <c r="CB57" s="441">
        <f t="shared" si="24"/>
        <v>0</v>
      </c>
      <c r="CC57" s="441">
        <f t="shared" si="24"/>
        <v>0</v>
      </c>
      <c r="CD57" s="441"/>
      <c r="CE57" s="441">
        <f t="shared" si="24"/>
        <v>0</v>
      </c>
      <c r="CF57" s="441">
        <f t="shared" si="24"/>
        <v>0</v>
      </c>
      <c r="CG57" s="441"/>
      <c r="CH57" s="441">
        <f t="shared" si="24"/>
        <v>1120500</v>
      </c>
      <c r="CI57" s="441">
        <f t="shared" si="24"/>
        <v>0</v>
      </c>
      <c r="CJ57" s="441">
        <f>SUM(CJ51:CJ56)</f>
        <v>324672</v>
      </c>
      <c r="CK57" s="441">
        <f t="shared" si="24"/>
        <v>6378</v>
      </c>
      <c r="CL57" s="441">
        <f t="shared" si="24"/>
        <v>0</v>
      </c>
      <c r="CM57" s="441"/>
      <c r="CN57" s="441">
        <f t="shared" si="24"/>
        <v>0</v>
      </c>
      <c r="CO57" s="441">
        <f t="shared" si="24"/>
        <v>0</v>
      </c>
      <c r="CP57" s="441">
        <f>SUM(CP51:CP56)</f>
        <v>367894</v>
      </c>
      <c r="CQ57" s="441">
        <f t="shared" si="24"/>
        <v>622664</v>
      </c>
      <c r="CR57" s="441">
        <f t="shared" si="24"/>
        <v>430000</v>
      </c>
      <c r="CS57" s="441"/>
      <c r="CT57" s="441">
        <f t="shared" si="24"/>
        <v>0</v>
      </c>
      <c r="CU57" s="441">
        <f t="shared" si="24"/>
        <v>0</v>
      </c>
      <c r="CV57" s="441"/>
      <c r="CW57" s="441">
        <f t="shared" si="24"/>
        <v>12925769</v>
      </c>
      <c r="CX57" s="441">
        <f t="shared" si="12"/>
        <v>1795958</v>
      </c>
      <c r="CY57" s="442">
        <f>SUM(CY51:CY56)</f>
        <v>14721727</v>
      </c>
      <c r="CZ57" s="441">
        <f t="shared" si="13"/>
        <v>3602926</v>
      </c>
      <c r="DA57" s="678">
        <f t="shared" si="5"/>
        <v>18324653</v>
      </c>
      <c r="DB57" s="769">
        <f>SUM(DB51:DB56)</f>
        <v>15350688</v>
      </c>
      <c r="DC57" s="768">
        <f t="shared" si="6"/>
        <v>0.8377068859093812</v>
      </c>
    </row>
    <row r="58" spans="1:107" ht="15.75">
      <c r="A58" s="437" t="s">
        <v>1289</v>
      </c>
      <c r="B58" s="379" t="s">
        <v>1038</v>
      </c>
      <c r="C58" s="447" t="s">
        <v>240</v>
      </c>
      <c r="D58" s="441">
        <f>SUM(D34+D37+D47+D50+D57)</f>
        <v>6092000</v>
      </c>
      <c r="E58" s="441">
        <f aca="true" t="shared" si="25" ref="E58:BP58">SUM(E34+E37+E47+E50+E57)</f>
        <v>2117032</v>
      </c>
      <c r="F58" s="441">
        <f t="shared" si="25"/>
        <v>-115447</v>
      </c>
      <c r="G58" s="441">
        <f t="shared" si="25"/>
        <v>586250</v>
      </c>
      <c r="H58" s="441">
        <f t="shared" si="25"/>
        <v>190500</v>
      </c>
      <c r="I58" s="441">
        <f t="shared" si="25"/>
        <v>537314</v>
      </c>
      <c r="J58" s="441">
        <f t="shared" si="25"/>
        <v>0</v>
      </c>
      <c r="K58" s="441">
        <f t="shared" si="25"/>
        <v>6600</v>
      </c>
      <c r="L58" s="441">
        <f t="shared" si="25"/>
        <v>0</v>
      </c>
      <c r="M58" s="441">
        <f t="shared" si="25"/>
        <v>0</v>
      </c>
      <c r="N58" s="441">
        <f t="shared" si="25"/>
        <v>0</v>
      </c>
      <c r="O58" s="441">
        <f t="shared" si="25"/>
        <v>0</v>
      </c>
      <c r="P58" s="441">
        <f t="shared" si="25"/>
        <v>0</v>
      </c>
      <c r="Q58" s="441">
        <f t="shared" si="25"/>
        <v>4272</v>
      </c>
      <c r="R58" s="441">
        <f t="shared" si="25"/>
        <v>0</v>
      </c>
      <c r="S58" s="441">
        <f t="shared" si="25"/>
        <v>0</v>
      </c>
      <c r="T58" s="441">
        <f t="shared" si="25"/>
        <v>0</v>
      </c>
      <c r="U58" s="441">
        <f t="shared" si="25"/>
        <v>0</v>
      </c>
      <c r="V58" s="441">
        <f t="shared" si="25"/>
        <v>0</v>
      </c>
      <c r="W58" s="441">
        <f t="shared" si="25"/>
        <v>0</v>
      </c>
      <c r="X58" s="441">
        <f t="shared" si="25"/>
        <v>0</v>
      </c>
      <c r="Y58" s="441">
        <f t="shared" si="25"/>
        <v>0</v>
      </c>
      <c r="Z58" s="441">
        <f t="shared" si="25"/>
        <v>59046</v>
      </c>
      <c r="AA58" s="441">
        <f t="shared" si="25"/>
        <v>0</v>
      </c>
      <c r="AB58" s="441">
        <f t="shared" si="25"/>
        <v>2476500</v>
      </c>
      <c r="AC58" s="441">
        <f t="shared" si="25"/>
        <v>0</v>
      </c>
      <c r="AD58" s="441">
        <f t="shared" si="25"/>
        <v>553010</v>
      </c>
      <c r="AE58" s="441">
        <f t="shared" si="25"/>
        <v>4064000</v>
      </c>
      <c r="AF58" s="441">
        <f t="shared" si="25"/>
        <v>127000</v>
      </c>
      <c r="AG58" s="441">
        <f t="shared" si="25"/>
        <v>-51189</v>
      </c>
      <c r="AH58" s="441">
        <f t="shared" si="25"/>
        <v>0</v>
      </c>
      <c r="AI58" s="441">
        <f t="shared" si="25"/>
        <v>931950</v>
      </c>
      <c r="AJ58" s="441">
        <f t="shared" si="25"/>
        <v>2101799</v>
      </c>
      <c r="AK58" s="441">
        <f t="shared" si="25"/>
        <v>1661483</v>
      </c>
      <c r="AL58" s="441">
        <f t="shared" si="25"/>
        <v>2260600</v>
      </c>
      <c r="AM58" s="441">
        <f t="shared" si="25"/>
        <v>0</v>
      </c>
      <c r="AN58" s="441">
        <f t="shared" si="25"/>
        <v>159732</v>
      </c>
      <c r="AO58" s="441">
        <f t="shared" si="25"/>
        <v>1301914</v>
      </c>
      <c r="AP58" s="441">
        <f t="shared" si="25"/>
        <v>0</v>
      </c>
      <c r="AQ58" s="441">
        <f t="shared" si="25"/>
        <v>-72227</v>
      </c>
      <c r="AR58" s="441">
        <f t="shared" si="25"/>
        <v>2312378</v>
      </c>
      <c r="AS58" s="441">
        <f>SUM(AS34+AS37+AS47+AS50+AS57)</f>
        <v>4435736</v>
      </c>
      <c r="AT58" s="441">
        <f t="shared" si="25"/>
        <v>986292</v>
      </c>
      <c r="AU58" s="441">
        <f t="shared" si="25"/>
        <v>386700</v>
      </c>
      <c r="AV58" s="441">
        <f t="shared" si="25"/>
        <v>154896</v>
      </c>
      <c r="AW58" s="441">
        <f t="shared" si="25"/>
        <v>0</v>
      </c>
      <c r="AX58" s="441">
        <f t="shared" si="25"/>
        <v>0</v>
      </c>
      <c r="AY58" s="441">
        <f t="shared" si="25"/>
        <v>0</v>
      </c>
      <c r="AZ58" s="441">
        <f t="shared" si="25"/>
        <v>0</v>
      </c>
      <c r="BA58" s="441">
        <f t="shared" si="25"/>
        <v>559287</v>
      </c>
      <c r="BB58" s="441">
        <f t="shared" si="25"/>
        <v>0</v>
      </c>
      <c r="BC58" s="441">
        <f>SUM(BC34+BC37+BC47+BC50+BC57)</f>
        <v>-109635</v>
      </c>
      <c r="BD58" s="441">
        <f t="shared" si="25"/>
        <v>200660</v>
      </c>
      <c r="BE58" s="441">
        <f t="shared" si="25"/>
        <v>0</v>
      </c>
      <c r="BF58" s="441">
        <f t="shared" si="25"/>
        <v>22521</v>
      </c>
      <c r="BG58" s="441">
        <f t="shared" si="25"/>
        <v>3723245</v>
      </c>
      <c r="BH58" s="441">
        <f t="shared" si="25"/>
        <v>6101000</v>
      </c>
      <c r="BI58" s="441">
        <f t="shared" si="25"/>
        <v>1934734</v>
      </c>
      <c r="BJ58" s="441">
        <f t="shared" si="25"/>
        <v>0</v>
      </c>
      <c r="BK58" s="441">
        <f t="shared" si="25"/>
        <v>0</v>
      </c>
      <c r="BL58" s="441">
        <f t="shared" si="25"/>
        <v>0</v>
      </c>
      <c r="BM58" s="441">
        <f t="shared" si="25"/>
        <v>0</v>
      </c>
      <c r="BN58" s="441">
        <f t="shared" si="25"/>
        <v>0</v>
      </c>
      <c r="BO58" s="441">
        <f t="shared" si="25"/>
        <v>187325</v>
      </c>
      <c r="BP58" s="441">
        <f t="shared" si="25"/>
        <v>24706376</v>
      </c>
      <c r="BQ58" s="441">
        <f aca="true" t="shared" si="26" ref="BQ58:DB58">SUM(BQ34+BQ37+BQ47+BQ50+BQ57)</f>
        <v>357500</v>
      </c>
      <c r="BR58" s="441">
        <f t="shared" si="26"/>
        <v>9959159</v>
      </c>
      <c r="BS58" s="441">
        <f t="shared" si="26"/>
        <v>0</v>
      </c>
      <c r="BT58" s="441">
        <f t="shared" si="26"/>
        <v>0</v>
      </c>
      <c r="BU58" s="441">
        <f t="shared" si="26"/>
        <v>0</v>
      </c>
      <c r="BV58" s="441">
        <f t="shared" si="26"/>
        <v>0</v>
      </c>
      <c r="BW58" s="441">
        <f t="shared" si="26"/>
        <v>130000</v>
      </c>
      <c r="BX58" s="441">
        <f t="shared" si="26"/>
        <v>128090</v>
      </c>
      <c r="BY58" s="441">
        <f t="shared" si="26"/>
        <v>0</v>
      </c>
      <c r="BZ58" s="441">
        <f t="shared" si="26"/>
        <v>0</v>
      </c>
      <c r="CA58" s="441">
        <f t="shared" si="26"/>
        <v>0</v>
      </c>
      <c r="CB58" s="441">
        <f t="shared" si="26"/>
        <v>0</v>
      </c>
      <c r="CC58" s="441">
        <f t="shared" si="26"/>
        <v>0</v>
      </c>
      <c r="CD58" s="441">
        <f t="shared" si="26"/>
        <v>0</v>
      </c>
      <c r="CE58" s="441">
        <f t="shared" si="26"/>
        <v>0</v>
      </c>
      <c r="CF58" s="441">
        <f t="shared" si="26"/>
        <v>0</v>
      </c>
      <c r="CG58" s="441">
        <f t="shared" si="26"/>
        <v>0</v>
      </c>
      <c r="CH58" s="441">
        <f t="shared" si="26"/>
        <v>5270500</v>
      </c>
      <c r="CI58" s="441">
        <f t="shared" si="26"/>
        <v>0</v>
      </c>
      <c r="CJ58" s="441">
        <f t="shared" si="26"/>
        <v>1527162</v>
      </c>
      <c r="CK58" s="441">
        <f t="shared" si="26"/>
        <v>31700</v>
      </c>
      <c r="CL58" s="441">
        <f t="shared" si="26"/>
        <v>0</v>
      </c>
      <c r="CM58" s="441">
        <f t="shared" si="26"/>
        <v>0</v>
      </c>
      <c r="CN58" s="441">
        <f t="shared" si="26"/>
        <v>0</v>
      </c>
      <c r="CO58" s="441">
        <f t="shared" si="26"/>
        <v>0</v>
      </c>
      <c r="CP58" s="441">
        <f t="shared" si="26"/>
        <v>1730458</v>
      </c>
      <c r="CQ58" s="441">
        <f t="shared" si="26"/>
        <v>3215464</v>
      </c>
      <c r="CR58" s="441">
        <f t="shared" si="26"/>
        <v>3173200</v>
      </c>
      <c r="CS58" s="441">
        <f t="shared" si="26"/>
        <v>-468931</v>
      </c>
      <c r="CT58" s="441">
        <f t="shared" si="26"/>
        <v>0</v>
      </c>
      <c r="CU58" s="441">
        <f t="shared" si="26"/>
        <v>0</v>
      </c>
      <c r="CV58" s="441">
        <f t="shared" si="26"/>
        <v>0</v>
      </c>
      <c r="CW58" s="441">
        <f t="shared" si="26"/>
        <v>57187574</v>
      </c>
      <c r="CX58" s="441">
        <f t="shared" si="26"/>
        <v>17788732</v>
      </c>
      <c r="CY58" s="441">
        <f t="shared" si="26"/>
        <v>74976306</v>
      </c>
      <c r="CZ58" s="441">
        <f t="shared" si="26"/>
        <v>20671650</v>
      </c>
      <c r="DA58" s="442">
        <f t="shared" si="26"/>
        <v>95647956</v>
      </c>
      <c r="DB58" s="442">
        <f t="shared" si="26"/>
        <v>86558234</v>
      </c>
      <c r="DC58" s="768">
        <f t="shared" si="6"/>
        <v>0.9049668975675759</v>
      </c>
    </row>
    <row r="59" spans="1:107" ht="15.75">
      <c r="A59" s="437" t="s">
        <v>1290</v>
      </c>
      <c r="B59" s="148" t="s">
        <v>1039</v>
      </c>
      <c r="C59" s="443" t="s">
        <v>1040</v>
      </c>
      <c r="D59" s="440"/>
      <c r="E59" s="440"/>
      <c r="F59" s="440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440"/>
      <c r="AM59" s="440"/>
      <c r="AN59" s="440"/>
      <c r="AO59" s="440"/>
      <c r="AP59" s="440"/>
      <c r="AQ59" s="440"/>
      <c r="AR59" s="440"/>
      <c r="AS59" s="440"/>
      <c r="AT59" s="440"/>
      <c r="AU59" s="440"/>
      <c r="AV59" s="440"/>
      <c r="AW59" s="440"/>
      <c r="AX59" s="441"/>
      <c r="AY59" s="441"/>
      <c r="AZ59" s="441"/>
      <c r="BA59" s="440"/>
      <c r="BB59" s="440"/>
      <c r="BC59" s="440"/>
      <c r="BD59" s="440"/>
      <c r="BE59" s="440"/>
      <c r="BF59" s="440"/>
      <c r="BG59" s="440"/>
      <c r="BH59" s="440"/>
      <c r="BI59" s="440"/>
      <c r="BJ59" s="440"/>
      <c r="BK59" s="440"/>
      <c r="BL59" s="440"/>
      <c r="BM59" s="440"/>
      <c r="BN59" s="440"/>
      <c r="BO59" s="440"/>
      <c r="BP59" s="440"/>
      <c r="BQ59" s="440"/>
      <c r="BR59" s="440"/>
      <c r="BS59" s="440"/>
      <c r="BT59" s="440"/>
      <c r="BU59" s="440"/>
      <c r="BV59" s="440"/>
      <c r="BW59" s="440"/>
      <c r="BX59" s="440"/>
      <c r="BY59" s="440"/>
      <c r="BZ59" s="440"/>
      <c r="CA59" s="440"/>
      <c r="CB59" s="440"/>
      <c r="CC59" s="440"/>
      <c r="CD59" s="440"/>
      <c r="CE59" s="440"/>
      <c r="CF59" s="440"/>
      <c r="CG59" s="440"/>
      <c r="CH59" s="440"/>
      <c r="CI59" s="440"/>
      <c r="CJ59" s="440"/>
      <c r="CK59" s="440"/>
      <c r="CL59" s="440"/>
      <c r="CM59" s="440"/>
      <c r="CN59" s="440"/>
      <c r="CO59" s="440"/>
      <c r="CP59" s="440"/>
      <c r="CQ59" s="440"/>
      <c r="CR59" s="440"/>
      <c r="CS59" s="440"/>
      <c r="CT59" s="440"/>
      <c r="CU59" s="440"/>
      <c r="CV59" s="440"/>
      <c r="CW59" s="441">
        <f aca="true" t="shared" si="27" ref="CW59:CW80">D59+G59+J59+P59+S59+V59+Y59+AB59+AE59+AH59+AL59+AO59+AR59+AU59+AX59+BA59+BD59+BG59+BJ59+BM59+BP59+BS59+BY59+CB59+CE59+CH59+CK59+CN59+CQ59+CT59</f>
        <v>0</v>
      </c>
      <c r="CX59" s="441">
        <f t="shared" si="12"/>
        <v>0</v>
      </c>
      <c r="CY59" s="678">
        <f t="shared" si="3"/>
        <v>0</v>
      </c>
      <c r="CZ59" s="441">
        <f aca="true" t="shared" si="28" ref="CZ59:CZ82">F59+I59+L59+O59+R59+U59+X59+AA59+AD59+AG59+AJ59+AN59+AQ59+AT59+AW59+AZ59+BC59+BF59+BI59+BL59+BO59+BR59+BU59+BX59+CA59+CD59+CG59+CJ59+CM59+CP59+CS59+CV59+AK59</f>
        <v>0</v>
      </c>
      <c r="DA59" s="678">
        <f t="shared" si="5"/>
        <v>0</v>
      </c>
      <c r="DB59" s="769"/>
      <c r="DC59" s="768">
        <v>0</v>
      </c>
    </row>
    <row r="60" spans="1:107" ht="15.75">
      <c r="A60" s="437" t="s">
        <v>1291</v>
      </c>
      <c r="B60" s="148" t="s">
        <v>875</v>
      </c>
      <c r="C60" s="443" t="s">
        <v>1041</v>
      </c>
      <c r="D60" s="440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0"/>
      <c r="AS60" s="440"/>
      <c r="AT60" s="440"/>
      <c r="AU60" s="440"/>
      <c r="AV60" s="440"/>
      <c r="AW60" s="440"/>
      <c r="AX60" s="441"/>
      <c r="AY60" s="441"/>
      <c r="AZ60" s="441"/>
      <c r="BA60" s="440"/>
      <c r="BB60" s="440"/>
      <c r="BC60" s="440"/>
      <c r="BD60" s="440"/>
      <c r="BE60" s="440"/>
      <c r="BF60" s="440"/>
      <c r="BG60" s="440"/>
      <c r="BH60" s="440"/>
      <c r="BI60" s="440"/>
      <c r="BJ60" s="440"/>
      <c r="BK60" s="440"/>
      <c r="BL60" s="440"/>
      <c r="BM60" s="440"/>
      <c r="BN60" s="440"/>
      <c r="BO60" s="440"/>
      <c r="BP60" s="440"/>
      <c r="BQ60" s="440"/>
      <c r="BR60" s="440"/>
      <c r="BS60" s="440"/>
      <c r="BT60" s="440"/>
      <c r="BU60" s="440"/>
      <c r="BV60" s="440"/>
      <c r="BW60" s="440"/>
      <c r="BX60" s="440"/>
      <c r="BY60" s="440"/>
      <c r="BZ60" s="440"/>
      <c r="CA60" s="440"/>
      <c r="CB60" s="440"/>
      <c r="CC60" s="440"/>
      <c r="CD60" s="440"/>
      <c r="CE60" s="440"/>
      <c r="CF60" s="440"/>
      <c r="CG60" s="440"/>
      <c r="CH60" s="440"/>
      <c r="CI60" s="440"/>
      <c r="CJ60" s="440"/>
      <c r="CK60" s="440"/>
      <c r="CL60" s="440"/>
      <c r="CM60" s="440"/>
      <c r="CN60" s="440"/>
      <c r="CO60" s="440"/>
      <c r="CP60" s="440"/>
      <c r="CQ60" s="440"/>
      <c r="CR60" s="440"/>
      <c r="CS60" s="440"/>
      <c r="CT60" s="440"/>
      <c r="CU60" s="440"/>
      <c r="CV60" s="440"/>
      <c r="CW60" s="441">
        <f t="shared" si="27"/>
        <v>0</v>
      </c>
      <c r="CX60" s="441">
        <f t="shared" si="12"/>
        <v>0</v>
      </c>
      <c r="CY60" s="678">
        <f t="shared" si="3"/>
        <v>0</v>
      </c>
      <c r="CZ60" s="441">
        <f t="shared" si="28"/>
        <v>0</v>
      </c>
      <c r="DA60" s="678">
        <f t="shared" si="5"/>
        <v>0</v>
      </c>
      <c r="DB60" s="769"/>
      <c r="DC60" s="768">
        <v>0</v>
      </c>
    </row>
    <row r="61" spans="1:107" ht="15.75">
      <c r="A61" s="437" t="s">
        <v>1292</v>
      </c>
      <c r="B61" s="148" t="s">
        <v>1042</v>
      </c>
      <c r="C61" s="443" t="s">
        <v>1043</v>
      </c>
      <c r="D61" s="440"/>
      <c r="E61" s="440"/>
      <c r="F61" s="440"/>
      <c r="G61" s="440"/>
      <c r="H61" s="440"/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40"/>
      <c r="AH61" s="440"/>
      <c r="AI61" s="440"/>
      <c r="AJ61" s="440"/>
      <c r="AK61" s="440"/>
      <c r="AL61" s="440"/>
      <c r="AM61" s="440"/>
      <c r="AN61" s="440"/>
      <c r="AO61" s="440"/>
      <c r="AP61" s="440"/>
      <c r="AQ61" s="440"/>
      <c r="AR61" s="440"/>
      <c r="AS61" s="440"/>
      <c r="AT61" s="440"/>
      <c r="AU61" s="440"/>
      <c r="AV61" s="440"/>
      <c r="AW61" s="440"/>
      <c r="AX61" s="441"/>
      <c r="AY61" s="441"/>
      <c r="AZ61" s="441"/>
      <c r="BA61" s="440"/>
      <c r="BB61" s="440"/>
      <c r="BC61" s="440"/>
      <c r="BD61" s="440"/>
      <c r="BE61" s="440"/>
      <c r="BF61" s="440"/>
      <c r="BG61" s="440"/>
      <c r="BH61" s="440"/>
      <c r="BI61" s="440"/>
      <c r="BJ61" s="440"/>
      <c r="BK61" s="440"/>
      <c r="BL61" s="440"/>
      <c r="BM61" s="440"/>
      <c r="BN61" s="440"/>
      <c r="BO61" s="440"/>
      <c r="BP61" s="440"/>
      <c r="BQ61" s="440"/>
      <c r="BR61" s="440"/>
      <c r="BS61" s="440"/>
      <c r="BT61" s="440"/>
      <c r="BU61" s="440"/>
      <c r="BV61" s="440"/>
      <c r="BW61" s="440"/>
      <c r="BX61" s="440"/>
      <c r="BY61" s="440"/>
      <c r="BZ61" s="440"/>
      <c r="CA61" s="440"/>
      <c r="CB61" s="440"/>
      <c r="CC61" s="440"/>
      <c r="CD61" s="440"/>
      <c r="CE61" s="440"/>
      <c r="CF61" s="440"/>
      <c r="CG61" s="440"/>
      <c r="CH61" s="440"/>
      <c r="CI61" s="440"/>
      <c r="CJ61" s="440"/>
      <c r="CK61" s="440"/>
      <c r="CL61" s="440"/>
      <c r="CM61" s="440"/>
      <c r="CN61" s="440"/>
      <c r="CO61" s="440"/>
      <c r="CP61" s="440"/>
      <c r="CQ61" s="440"/>
      <c r="CR61" s="440"/>
      <c r="CS61" s="440"/>
      <c r="CT61" s="440"/>
      <c r="CU61" s="440"/>
      <c r="CV61" s="440"/>
      <c r="CW61" s="441">
        <f t="shared" si="27"/>
        <v>0</v>
      </c>
      <c r="CX61" s="441">
        <f t="shared" si="12"/>
        <v>0</v>
      </c>
      <c r="CY61" s="678">
        <f t="shared" si="3"/>
        <v>0</v>
      </c>
      <c r="CZ61" s="441">
        <f t="shared" si="28"/>
        <v>0</v>
      </c>
      <c r="DA61" s="678">
        <f t="shared" si="5"/>
        <v>0</v>
      </c>
      <c r="DB61" s="769"/>
      <c r="DC61" s="768">
        <v>0</v>
      </c>
    </row>
    <row r="62" spans="1:107" ht="25.5">
      <c r="A62" s="437" t="s">
        <v>1342</v>
      </c>
      <c r="B62" s="148" t="s">
        <v>1044</v>
      </c>
      <c r="C62" s="443" t="s">
        <v>1045</v>
      </c>
      <c r="D62" s="440"/>
      <c r="E62" s="440"/>
      <c r="F62" s="440"/>
      <c r="G62" s="440"/>
      <c r="H62" s="440"/>
      <c r="I62" s="440"/>
      <c r="J62" s="440"/>
      <c r="K62" s="440"/>
      <c r="L62" s="440"/>
      <c r="M62" s="440"/>
      <c r="N62" s="440"/>
      <c r="O62" s="440"/>
      <c r="P62" s="440"/>
      <c r="Q62" s="440"/>
      <c r="R62" s="440"/>
      <c r="S62" s="440"/>
      <c r="T62" s="440"/>
      <c r="U62" s="440"/>
      <c r="V62" s="440"/>
      <c r="W62" s="440"/>
      <c r="X62" s="440"/>
      <c r="Y62" s="440"/>
      <c r="Z62" s="440"/>
      <c r="AA62" s="440"/>
      <c r="AB62" s="440"/>
      <c r="AC62" s="440"/>
      <c r="AD62" s="440"/>
      <c r="AE62" s="440"/>
      <c r="AF62" s="440"/>
      <c r="AG62" s="440"/>
      <c r="AH62" s="440"/>
      <c r="AI62" s="440"/>
      <c r="AJ62" s="440"/>
      <c r="AK62" s="440"/>
      <c r="AL62" s="440"/>
      <c r="AM62" s="440"/>
      <c r="AN62" s="440"/>
      <c r="AO62" s="440"/>
      <c r="AP62" s="440"/>
      <c r="AQ62" s="440"/>
      <c r="AR62" s="440"/>
      <c r="AS62" s="440"/>
      <c r="AT62" s="440"/>
      <c r="AU62" s="440"/>
      <c r="AV62" s="440"/>
      <c r="AW62" s="440"/>
      <c r="AX62" s="441"/>
      <c r="AY62" s="441"/>
      <c r="AZ62" s="441"/>
      <c r="BA62" s="440"/>
      <c r="BB62" s="440"/>
      <c r="BC62" s="440"/>
      <c r="BD62" s="440"/>
      <c r="BE62" s="440"/>
      <c r="BF62" s="440"/>
      <c r="BG62" s="440"/>
      <c r="BH62" s="440"/>
      <c r="BI62" s="440"/>
      <c r="BJ62" s="440"/>
      <c r="BK62" s="440"/>
      <c r="BL62" s="440"/>
      <c r="BM62" s="440"/>
      <c r="BN62" s="440"/>
      <c r="BO62" s="440"/>
      <c r="BP62" s="440"/>
      <c r="BQ62" s="440"/>
      <c r="BR62" s="440"/>
      <c r="BS62" s="440"/>
      <c r="BT62" s="440"/>
      <c r="BU62" s="440"/>
      <c r="BV62" s="440"/>
      <c r="BW62" s="440"/>
      <c r="BX62" s="440"/>
      <c r="BY62" s="440"/>
      <c r="BZ62" s="440"/>
      <c r="CA62" s="440"/>
      <c r="CB62" s="440"/>
      <c r="CC62" s="440"/>
      <c r="CD62" s="440"/>
      <c r="CE62" s="440"/>
      <c r="CF62" s="440"/>
      <c r="CG62" s="440"/>
      <c r="CH62" s="440"/>
      <c r="CI62" s="440"/>
      <c r="CJ62" s="440"/>
      <c r="CK62" s="440"/>
      <c r="CL62" s="440"/>
      <c r="CM62" s="440"/>
      <c r="CN62" s="440"/>
      <c r="CO62" s="440"/>
      <c r="CP62" s="440"/>
      <c r="CQ62" s="440"/>
      <c r="CR62" s="440"/>
      <c r="CS62" s="440"/>
      <c r="CT62" s="440"/>
      <c r="CU62" s="440"/>
      <c r="CV62" s="440"/>
      <c r="CW62" s="441">
        <f t="shared" si="27"/>
        <v>0</v>
      </c>
      <c r="CX62" s="441">
        <f t="shared" si="12"/>
        <v>0</v>
      </c>
      <c r="CY62" s="678">
        <f t="shared" si="3"/>
        <v>0</v>
      </c>
      <c r="CZ62" s="441">
        <f t="shared" si="28"/>
        <v>0</v>
      </c>
      <c r="DA62" s="678">
        <f t="shared" si="5"/>
        <v>0</v>
      </c>
      <c r="DB62" s="769"/>
      <c r="DC62" s="768">
        <v>0</v>
      </c>
    </row>
    <row r="63" spans="1:107" ht="15.75">
      <c r="A63" s="437" t="s">
        <v>1343</v>
      </c>
      <c r="B63" s="148" t="s">
        <v>1046</v>
      </c>
      <c r="C63" s="443" t="s">
        <v>1047</v>
      </c>
      <c r="D63" s="440"/>
      <c r="E63" s="440"/>
      <c r="F63" s="440"/>
      <c r="G63" s="440"/>
      <c r="H63" s="440"/>
      <c r="I63" s="440"/>
      <c r="J63" s="440"/>
      <c r="K63" s="440"/>
      <c r="L63" s="440"/>
      <c r="M63" s="440"/>
      <c r="N63" s="440"/>
      <c r="O63" s="440"/>
      <c r="P63" s="440"/>
      <c r="Q63" s="440"/>
      <c r="R63" s="440"/>
      <c r="S63" s="440"/>
      <c r="T63" s="440"/>
      <c r="U63" s="440"/>
      <c r="V63" s="440"/>
      <c r="W63" s="440"/>
      <c r="X63" s="440"/>
      <c r="Y63" s="440"/>
      <c r="Z63" s="440"/>
      <c r="AA63" s="440"/>
      <c r="AB63" s="440"/>
      <c r="AC63" s="440"/>
      <c r="AD63" s="440"/>
      <c r="AE63" s="440"/>
      <c r="AF63" s="440"/>
      <c r="AG63" s="440"/>
      <c r="AH63" s="440"/>
      <c r="AI63" s="440"/>
      <c r="AJ63" s="440"/>
      <c r="AK63" s="440"/>
      <c r="AL63" s="440"/>
      <c r="AM63" s="440"/>
      <c r="AN63" s="440"/>
      <c r="AO63" s="440"/>
      <c r="AP63" s="440"/>
      <c r="AQ63" s="440"/>
      <c r="AR63" s="440"/>
      <c r="AS63" s="440"/>
      <c r="AT63" s="440"/>
      <c r="AU63" s="440"/>
      <c r="AV63" s="440"/>
      <c r="AW63" s="440"/>
      <c r="AX63" s="441"/>
      <c r="AY63" s="441"/>
      <c r="AZ63" s="441"/>
      <c r="BA63" s="440"/>
      <c r="BB63" s="440"/>
      <c r="BC63" s="440"/>
      <c r="BD63" s="440"/>
      <c r="BE63" s="440"/>
      <c r="BF63" s="440"/>
      <c r="BG63" s="440"/>
      <c r="BH63" s="440"/>
      <c r="BI63" s="440"/>
      <c r="BJ63" s="440"/>
      <c r="BK63" s="440"/>
      <c r="BL63" s="440"/>
      <c r="BM63" s="440"/>
      <c r="BN63" s="440"/>
      <c r="BO63" s="440"/>
      <c r="BP63" s="440"/>
      <c r="BQ63" s="440"/>
      <c r="BR63" s="440"/>
      <c r="BS63" s="440"/>
      <c r="BT63" s="440"/>
      <c r="BU63" s="440"/>
      <c r="BV63" s="440"/>
      <c r="BW63" s="440"/>
      <c r="BX63" s="440"/>
      <c r="BY63" s="440"/>
      <c r="BZ63" s="440"/>
      <c r="CA63" s="440"/>
      <c r="CB63" s="440"/>
      <c r="CC63" s="440"/>
      <c r="CD63" s="440"/>
      <c r="CE63" s="440"/>
      <c r="CF63" s="440"/>
      <c r="CG63" s="440"/>
      <c r="CH63" s="440"/>
      <c r="CI63" s="440"/>
      <c r="CJ63" s="440"/>
      <c r="CK63" s="440"/>
      <c r="CL63" s="440"/>
      <c r="CM63" s="440"/>
      <c r="CN63" s="440"/>
      <c r="CO63" s="440"/>
      <c r="CP63" s="440"/>
      <c r="CQ63" s="440"/>
      <c r="CR63" s="440"/>
      <c r="CS63" s="440"/>
      <c r="CT63" s="440"/>
      <c r="CU63" s="440"/>
      <c r="CV63" s="440"/>
      <c r="CW63" s="441">
        <f t="shared" si="27"/>
        <v>0</v>
      </c>
      <c r="CX63" s="441">
        <f t="shared" si="12"/>
        <v>0</v>
      </c>
      <c r="CY63" s="678">
        <f t="shared" si="3"/>
        <v>0</v>
      </c>
      <c r="CZ63" s="441">
        <f t="shared" si="28"/>
        <v>0</v>
      </c>
      <c r="DA63" s="678">
        <f t="shared" si="5"/>
        <v>0</v>
      </c>
      <c r="DB63" s="769"/>
      <c r="DC63" s="768">
        <v>0</v>
      </c>
    </row>
    <row r="64" spans="1:107" ht="15.75">
      <c r="A64" s="437" t="s">
        <v>1344</v>
      </c>
      <c r="B64" s="148" t="s">
        <v>1048</v>
      </c>
      <c r="C64" s="443" t="s">
        <v>1049</v>
      </c>
      <c r="D64" s="440"/>
      <c r="E64" s="440"/>
      <c r="F64" s="440"/>
      <c r="G64" s="440"/>
      <c r="H64" s="440"/>
      <c r="I64" s="440"/>
      <c r="J64" s="440"/>
      <c r="K64" s="440"/>
      <c r="L64" s="440"/>
      <c r="M64" s="440"/>
      <c r="N64" s="440"/>
      <c r="O64" s="440"/>
      <c r="P64" s="440"/>
      <c r="Q64" s="440"/>
      <c r="R64" s="440"/>
      <c r="S64" s="440"/>
      <c r="T64" s="440"/>
      <c r="U64" s="440"/>
      <c r="V64" s="440"/>
      <c r="W64" s="440"/>
      <c r="X64" s="440"/>
      <c r="Y64" s="440"/>
      <c r="Z64" s="440"/>
      <c r="AA64" s="440"/>
      <c r="AB64" s="440"/>
      <c r="AC64" s="440"/>
      <c r="AD64" s="440"/>
      <c r="AE64" s="440"/>
      <c r="AF64" s="440"/>
      <c r="AG64" s="440"/>
      <c r="AH64" s="440"/>
      <c r="AI64" s="440"/>
      <c r="AJ64" s="440"/>
      <c r="AK64" s="440"/>
      <c r="AL64" s="440"/>
      <c r="AM64" s="440"/>
      <c r="AN64" s="440"/>
      <c r="AO64" s="440"/>
      <c r="AP64" s="440"/>
      <c r="AQ64" s="440"/>
      <c r="AR64" s="440"/>
      <c r="AS64" s="440"/>
      <c r="AT64" s="440"/>
      <c r="AU64" s="440"/>
      <c r="AV64" s="440"/>
      <c r="AW64" s="440"/>
      <c r="AX64" s="441"/>
      <c r="AY64" s="441"/>
      <c r="AZ64" s="441"/>
      <c r="BA64" s="440"/>
      <c r="BB64" s="440"/>
      <c r="BC64" s="440"/>
      <c r="BD64" s="440"/>
      <c r="BE64" s="440"/>
      <c r="BF64" s="440"/>
      <c r="BG64" s="440"/>
      <c r="BH64" s="440"/>
      <c r="BI64" s="440"/>
      <c r="BJ64" s="440"/>
      <c r="BK64" s="440"/>
      <c r="BL64" s="440"/>
      <c r="BM64" s="440"/>
      <c r="BN64" s="440"/>
      <c r="BO64" s="440"/>
      <c r="BP64" s="440"/>
      <c r="BQ64" s="440"/>
      <c r="BR64" s="440"/>
      <c r="BS64" s="440"/>
      <c r="BT64" s="440"/>
      <c r="BU64" s="440"/>
      <c r="BV64" s="440"/>
      <c r="BW64" s="440"/>
      <c r="BX64" s="440"/>
      <c r="BY64" s="440"/>
      <c r="BZ64" s="440"/>
      <c r="CA64" s="440"/>
      <c r="CB64" s="440"/>
      <c r="CC64" s="440"/>
      <c r="CD64" s="440"/>
      <c r="CE64" s="440"/>
      <c r="CF64" s="440"/>
      <c r="CG64" s="440"/>
      <c r="CH64" s="440"/>
      <c r="CI64" s="440"/>
      <c r="CJ64" s="440"/>
      <c r="CK64" s="440"/>
      <c r="CL64" s="440"/>
      <c r="CM64" s="440"/>
      <c r="CN64" s="440"/>
      <c r="CO64" s="440"/>
      <c r="CP64" s="440"/>
      <c r="CQ64" s="440"/>
      <c r="CR64" s="440"/>
      <c r="CS64" s="440"/>
      <c r="CT64" s="440"/>
      <c r="CU64" s="440"/>
      <c r="CV64" s="440"/>
      <c r="CW64" s="441">
        <f t="shared" si="27"/>
        <v>0</v>
      </c>
      <c r="CX64" s="441">
        <f t="shared" si="12"/>
        <v>0</v>
      </c>
      <c r="CY64" s="678">
        <f t="shared" si="3"/>
        <v>0</v>
      </c>
      <c r="CZ64" s="441">
        <f t="shared" si="28"/>
        <v>0</v>
      </c>
      <c r="DA64" s="678">
        <f t="shared" si="5"/>
        <v>0</v>
      </c>
      <c r="DB64" s="769"/>
      <c r="DC64" s="768">
        <v>0</v>
      </c>
    </row>
    <row r="65" spans="1:107" ht="15.75">
      <c r="A65" s="437" t="s">
        <v>1345</v>
      </c>
      <c r="B65" s="148" t="s">
        <v>1050</v>
      </c>
      <c r="C65" s="443" t="s">
        <v>1051</v>
      </c>
      <c r="D65" s="440"/>
      <c r="E65" s="440"/>
      <c r="F65" s="440"/>
      <c r="G65" s="440"/>
      <c r="H65" s="440"/>
      <c r="I65" s="440"/>
      <c r="J65" s="440"/>
      <c r="K65" s="440"/>
      <c r="L65" s="440"/>
      <c r="M65" s="440"/>
      <c r="N65" s="440"/>
      <c r="O65" s="440"/>
      <c r="P65" s="440"/>
      <c r="Q65" s="440"/>
      <c r="R65" s="440"/>
      <c r="S65" s="440"/>
      <c r="T65" s="440"/>
      <c r="U65" s="440"/>
      <c r="V65" s="440"/>
      <c r="W65" s="440"/>
      <c r="X65" s="440"/>
      <c r="Y65" s="440"/>
      <c r="Z65" s="440"/>
      <c r="AA65" s="440"/>
      <c r="AB65" s="440"/>
      <c r="AC65" s="440"/>
      <c r="AD65" s="440"/>
      <c r="AE65" s="440"/>
      <c r="AF65" s="440"/>
      <c r="AG65" s="440"/>
      <c r="AH65" s="440"/>
      <c r="AI65" s="440"/>
      <c r="AJ65" s="440"/>
      <c r="AK65" s="440"/>
      <c r="AL65" s="440"/>
      <c r="AM65" s="440"/>
      <c r="AN65" s="440"/>
      <c r="AO65" s="440"/>
      <c r="AP65" s="440"/>
      <c r="AQ65" s="440"/>
      <c r="AR65" s="440"/>
      <c r="AS65" s="440"/>
      <c r="AT65" s="440"/>
      <c r="AU65" s="440"/>
      <c r="AV65" s="440"/>
      <c r="AW65" s="440"/>
      <c r="AX65" s="441"/>
      <c r="AY65" s="441"/>
      <c r="AZ65" s="441"/>
      <c r="BA65" s="440"/>
      <c r="BB65" s="440"/>
      <c r="BC65" s="440"/>
      <c r="BD65" s="440"/>
      <c r="BE65" s="440"/>
      <c r="BF65" s="440"/>
      <c r="BG65" s="440"/>
      <c r="BH65" s="440"/>
      <c r="BI65" s="440"/>
      <c r="BJ65" s="440"/>
      <c r="BK65" s="440"/>
      <c r="BL65" s="440"/>
      <c r="BM65" s="440"/>
      <c r="BN65" s="440"/>
      <c r="BO65" s="440"/>
      <c r="BP65" s="440"/>
      <c r="BQ65" s="440"/>
      <c r="BR65" s="440"/>
      <c r="BS65" s="440"/>
      <c r="BT65" s="440"/>
      <c r="BU65" s="440"/>
      <c r="BV65" s="440"/>
      <c r="BW65" s="440"/>
      <c r="BX65" s="440"/>
      <c r="BY65" s="440"/>
      <c r="BZ65" s="440"/>
      <c r="CA65" s="440"/>
      <c r="CB65" s="440"/>
      <c r="CC65" s="440"/>
      <c r="CD65" s="440"/>
      <c r="CE65" s="440"/>
      <c r="CF65" s="440"/>
      <c r="CG65" s="440"/>
      <c r="CH65" s="440"/>
      <c r="CI65" s="440"/>
      <c r="CJ65" s="440"/>
      <c r="CK65" s="440"/>
      <c r="CL65" s="440"/>
      <c r="CM65" s="440"/>
      <c r="CN65" s="440"/>
      <c r="CO65" s="440"/>
      <c r="CP65" s="440"/>
      <c r="CQ65" s="440"/>
      <c r="CR65" s="440"/>
      <c r="CS65" s="440"/>
      <c r="CT65" s="440"/>
      <c r="CU65" s="440"/>
      <c r="CV65" s="440"/>
      <c r="CW65" s="441">
        <f t="shared" si="27"/>
        <v>0</v>
      </c>
      <c r="CX65" s="441">
        <f t="shared" si="12"/>
        <v>0</v>
      </c>
      <c r="CY65" s="678">
        <f t="shared" si="3"/>
        <v>0</v>
      </c>
      <c r="CZ65" s="441">
        <f t="shared" si="28"/>
        <v>0</v>
      </c>
      <c r="DA65" s="678">
        <f t="shared" si="5"/>
        <v>0</v>
      </c>
      <c r="DB65" s="769"/>
      <c r="DC65" s="768">
        <v>0</v>
      </c>
    </row>
    <row r="66" spans="1:107" ht="15.75">
      <c r="A66" s="437" t="s">
        <v>1346</v>
      </c>
      <c r="B66" s="148" t="s">
        <v>1052</v>
      </c>
      <c r="C66" s="443" t="s">
        <v>1053</v>
      </c>
      <c r="D66" s="440"/>
      <c r="E66" s="440"/>
      <c r="F66" s="440"/>
      <c r="G66" s="440"/>
      <c r="H66" s="440"/>
      <c r="I66" s="440"/>
      <c r="J66" s="440"/>
      <c r="K66" s="440"/>
      <c r="L66" s="440"/>
      <c r="M66" s="440"/>
      <c r="N66" s="440"/>
      <c r="O66" s="440"/>
      <c r="P66" s="440"/>
      <c r="Q66" s="440"/>
      <c r="R66" s="440"/>
      <c r="S66" s="440"/>
      <c r="T66" s="440"/>
      <c r="U66" s="440"/>
      <c r="V66" s="441">
        <f>SUM(V59:V65)</f>
        <v>0</v>
      </c>
      <c r="W66" s="441"/>
      <c r="X66" s="441"/>
      <c r="Y66" s="440"/>
      <c r="Z66" s="440"/>
      <c r="AA66" s="440"/>
      <c r="AB66" s="440"/>
      <c r="AC66" s="440"/>
      <c r="AD66" s="440"/>
      <c r="AE66" s="440"/>
      <c r="AF66" s="440"/>
      <c r="AG66" s="440"/>
      <c r="AH66" s="440"/>
      <c r="AI66" s="440"/>
      <c r="AJ66" s="440"/>
      <c r="AK66" s="440"/>
      <c r="AL66" s="440"/>
      <c r="AM66" s="440"/>
      <c r="AN66" s="440"/>
      <c r="AO66" s="440"/>
      <c r="AP66" s="440"/>
      <c r="AQ66" s="440"/>
      <c r="AR66" s="440"/>
      <c r="AS66" s="440"/>
      <c r="AT66" s="440"/>
      <c r="AU66" s="440"/>
      <c r="AV66" s="440"/>
      <c r="AW66" s="440"/>
      <c r="AX66" s="441"/>
      <c r="AY66" s="441"/>
      <c r="AZ66" s="441"/>
      <c r="BA66" s="440"/>
      <c r="BB66" s="440"/>
      <c r="BC66" s="440"/>
      <c r="BD66" s="440"/>
      <c r="BE66" s="440"/>
      <c r="BF66" s="440"/>
      <c r="BG66" s="440"/>
      <c r="BH66" s="440"/>
      <c r="BI66" s="440"/>
      <c r="BJ66" s="440"/>
      <c r="BK66" s="440"/>
      <c r="BL66" s="440"/>
      <c r="BM66" s="440"/>
      <c r="BN66" s="440"/>
      <c r="BO66" s="440"/>
      <c r="BP66" s="440"/>
      <c r="BQ66" s="440"/>
      <c r="BR66" s="440"/>
      <c r="BS66" s="440"/>
      <c r="BT66" s="440"/>
      <c r="BU66" s="440"/>
      <c r="BV66" s="440"/>
      <c r="BW66" s="440"/>
      <c r="BX66" s="440"/>
      <c r="BY66" s="440"/>
      <c r="BZ66" s="440"/>
      <c r="CA66" s="440"/>
      <c r="CB66" s="440"/>
      <c r="CC66" s="440"/>
      <c r="CD66" s="440"/>
      <c r="CE66" s="440"/>
      <c r="CF66" s="440"/>
      <c r="CG66" s="440"/>
      <c r="CH66" s="440"/>
      <c r="CI66" s="440"/>
      <c r="CJ66" s="440"/>
      <c r="CK66" s="440"/>
      <c r="CL66" s="440"/>
      <c r="CM66" s="440"/>
      <c r="CN66" s="440">
        <v>3246024</v>
      </c>
      <c r="CO66" s="440"/>
      <c r="CP66" s="440">
        <v>100000</v>
      </c>
      <c r="CQ66" s="440"/>
      <c r="CR66" s="440"/>
      <c r="CS66" s="440"/>
      <c r="CT66" s="440"/>
      <c r="CU66" s="440"/>
      <c r="CV66" s="440"/>
      <c r="CW66" s="441">
        <f t="shared" si="27"/>
        <v>3246024</v>
      </c>
      <c r="CX66" s="441">
        <f t="shared" si="12"/>
        <v>0</v>
      </c>
      <c r="CY66" s="678">
        <f>SUM(CW66:CX66)</f>
        <v>3246024</v>
      </c>
      <c r="CZ66" s="441">
        <f t="shared" si="28"/>
        <v>100000</v>
      </c>
      <c r="DA66" s="678">
        <f t="shared" si="5"/>
        <v>3346024</v>
      </c>
      <c r="DB66" s="769">
        <v>3345905</v>
      </c>
      <c r="DC66" s="768">
        <f t="shared" si="6"/>
        <v>0.9999644354015392</v>
      </c>
    </row>
    <row r="67" spans="1:107" ht="15.75">
      <c r="A67" s="437" t="s">
        <v>1347</v>
      </c>
      <c r="B67" s="379" t="s">
        <v>1054</v>
      </c>
      <c r="C67" s="447" t="s">
        <v>241</v>
      </c>
      <c r="D67" s="441">
        <f>SUM(D59:D66)</f>
        <v>0</v>
      </c>
      <c r="E67" s="441">
        <f>SUM(E59:E66)</f>
        <v>0</v>
      </c>
      <c r="F67" s="441"/>
      <c r="G67" s="441">
        <f>SUM(G59:G66)</f>
        <v>0</v>
      </c>
      <c r="H67" s="441"/>
      <c r="I67" s="441"/>
      <c r="J67" s="441">
        <f>SUM(J59:J66)</f>
        <v>0</v>
      </c>
      <c r="K67" s="441"/>
      <c r="L67" s="441"/>
      <c r="M67" s="441"/>
      <c r="N67" s="441"/>
      <c r="O67" s="441"/>
      <c r="P67" s="441"/>
      <c r="Q67" s="441"/>
      <c r="R67" s="441"/>
      <c r="S67" s="441">
        <f>SUM(S59:S66)</f>
        <v>0</v>
      </c>
      <c r="T67" s="441"/>
      <c r="U67" s="441"/>
      <c r="V67" s="440"/>
      <c r="W67" s="440"/>
      <c r="X67" s="440"/>
      <c r="Y67" s="441">
        <f>SUM(Y59:Y66)</f>
        <v>0</v>
      </c>
      <c r="Z67" s="441"/>
      <c r="AA67" s="441"/>
      <c r="AB67" s="441">
        <f>SUM(AB59:AB66)</f>
        <v>0</v>
      </c>
      <c r="AC67" s="441"/>
      <c r="AD67" s="441"/>
      <c r="AE67" s="441">
        <f>SUM(AE59:AE66)</f>
        <v>0</v>
      </c>
      <c r="AF67" s="441"/>
      <c r="AG67" s="441"/>
      <c r="AH67" s="441"/>
      <c r="AI67" s="441"/>
      <c r="AJ67" s="441"/>
      <c r="AK67" s="441"/>
      <c r="AL67" s="441">
        <f>SUM(AL59:AL66)</f>
        <v>0</v>
      </c>
      <c r="AM67" s="441"/>
      <c r="AN67" s="441"/>
      <c r="AO67" s="441">
        <f>SUM(AO59:AO66)</f>
        <v>0</v>
      </c>
      <c r="AP67" s="441"/>
      <c r="AQ67" s="441"/>
      <c r="AR67" s="441">
        <f>SUM(AR59:AR66)</f>
        <v>0</v>
      </c>
      <c r="AS67" s="441"/>
      <c r="AT67" s="441"/>
      <c r="AU67" s="441">
        <f>SUM(AU59:AU66)</f>
        <v>0</v>
      </c>
      <c r="AV67" s="441"/>
      <c r="AW67" s="441"/>
      <c r="AX67" s="441">
        <f>SUM(AX59:AX66)</f>
        <v>0</v>
      </c>
      <c r="AY67" s="441"/>
      <c r="AZ67" s="441"/>
      <c r="BA67" s="441">
        <f>SUM(BA59:BA66)</f>
        <v>0</v>
      </c>
      <c r="BB67" s="441"/>
      <c r="BC67" s="441"/>
      <c r="BD67" s="441">
        <f>SUM(BD59:BD66)</f>
        <v>0</v>
      </c>
      <c r="BE67" s="441"/>
      <c r="BF67" s="441"/>
      <c r="BG67" s="441">
        <f>SUM(BG59:BG66)</f>
        <v>0</v>
      </c>
      <c r="BH67" s="441"/>
      <c r="BI67" s="441"/>
      <c r="BJ67" s="441">
        <f>SUM(BJ59:BJ66)</f>
        <v>0</v>
      </c>
      <c r="BK67" s="441"/>
      <c r="BL67" s="441"/>
      <c r="BM67" s="441">
        <f>SUM(BM59:BM66)</f>
        <v>0</v>
      </c>
      <c r="BN67" s="441"/>
      <c r="BO67" s="441"/>
      <c r="BP67" s="441">
        <f>SUM(BP59:BP66)</f>
        <v>0</v>
      </c>
      <c r="BQ67" s="441"/>
      <c r="BR67" s="441"/>
      <c r="BS67" s="441">
        <f>SUM(BS59:BS66)</f>
        <v>0</v>
      </c>
      <c r="BT67" s="441"/>
      <c r="BU67" s="441"/>
      <c r="BV67" s="441"/>
      <c r="BW67" s="441"/>
      <c r="BX67" s="441"/>
      <c r="BY67" s="441">
        <f>SUM(BY59:BY66)</f>
        <v>0</v>
      </c>
      <c r="BZ67" s="441"/>
      <c r="CA67" s="441"/>
      <c r="CB67" s="441">
        <f>SUM(CB59:CB66)</f>
        <v>0</v>
      </c>
      <c r="CC67" s="441"/>
      <c r="CD67" s="441"/>
      <c r="CE67" s="441">
        <f>SUM(CE59:CE66)</f>
        <v>0</v>
      </c>
      <c r="CF67" s="441"/>
      <c r="CG67" s="441"/>
      <c r="CH67" s="441">
        <f>SUM(CH59:CH66)</f>
        <v>0</v>
      </c>
      <c r="CI67" s="441"/>
      <c r="CJ67" s="441"/>
      <c r="CK67" s="441">
        <f>SUM(CK59:CK66)</f>
        <v>0</v>
      </c>
      <c r="CL67" s="441"/>
      <c r="CM67" s="441"/>
      <c r="CN67" s="441">
        <f>SUM(CN59:CN66)</f>
        <v>3246024</v>
      </c>
      <c r="CO67" s="441">
        <f>SUM(CO59:CO66)</f>
        <v>0</v>
      </c>
      <c r="CP67" s="441">
        <f>SUM(CP59:CP66)</f>
        <v>100000</v>
      </c>
      <c r="CQ67" s="441"/>
      <c r="CR67" s="441"/>
      <c r="CS67" s="441"/>
      <c r="CT67" s="441">
        <f>SUM(CT59:CT66)</f>
        <v>0</v>
      </c>
      <c r="CU67" s="441"/>
      <c r="CV67" s="441"/>
      <c r="CW67" s="441">
        <f t="shared" si="27"/>
        <v>3246024</v>
      </c>
      <c r="CX67" s="441">
        <f t="shared" si="12"/>
        <v>0</v>
      </c>
      <c r="CY67" s="678">
        <f t="shared" si="3"/>
        <v>3246024</v>
      </c>
      <c r="CZ67" s="441">
        <f t="shared" si="28"/>
        <v>100000</v>
      </c>
      <c r="DA67" s="678">
        <f t="shared" si="5"/>
        <v>3346024</v>
      </c>
      <c r="DB67" s="442">
        <f>SUM(DB59:DB66)</f>
        <v>3345905</v>
      </c>
      <c r="DC67" s="768">
        <f t="shared" si="6"/>
        <v>0.9999644354015392</v>
      </c>
    </row>
    <row r="68" spans="1:107" ht="15.75">
      <c r="A68" s="437" t="s">
        <v>1348</v>
      </c>
      <c r="B68" s="444" t="s">
        <v>1055</v>
      </c>
      <c r="C68" s="443" t="s">
        <v>1056</v>
      </c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0"/>
      <c r="P68" s="440"/>
      <c r="Q68" s="440"/>
      <c r="R68" s="440"/>
      <c r="S68" s="440"/>
      <c r="T68" s="440"/>
      <c r="U68" s="440"/>
      <c r="V68" s="440"/>
      <c r="W68" s="440"/>
      <c r="X68" s="440"/>
      <c r="Y68" s="440"/>
      <c r="Z68" s="440"/>
      <c r="AA68" s="440"/>
      <c r="AB68" s="440"/>
      <c r="AC68" s="440"/>
      <c r="AD68" s="440"/>
      <c r="AE68" s="440"/>
      <c r="AF68" s="440"/>
      <c r="AG68" s="440"/>
      <c r="AH68" s="440"/>
      <c r="AI68" s="440"/>
      <c r="AJ68" s="440"/>
      <c r="AK68" s="440"/>
      <c r="AL68" s="440"/>
      <c r="AM68" s="440"/>
      <c r="AN68" s="440"/>
      <c r="AO68" s="440"/>
      <c r="AP68" s="440"/>
      <c r="AQ68" s="440"/>
      <c r="AR68" s="440"/>
      <c r="AS68" s="440"/>
      <c r="AT68" s="440"/>
      <c r="AU68" s="440"/>
      <c r="AV68" s="440"/>
      <c r="AW68" s="440"/>
      <c r="AX68" s="441"/>
      <c r="AY68" s="441"/>
      <c r="AZ68" s="441"/>
      <c r="BA68" s="440"/>
      <c r="BB68" s="440"/>
      <c r="BC68" s="440"/>
      <c r="BD68" s="440"/>
      <c r="BE68" s="440"/>
      <c r="BF68" s="440"/>
      <c r="BG68" s="440"/>
      <c r="BH68" s="440"/>
      <c r="BI68" s="440"/>
      <c r="BJ68" s="440"/>
      <c r="BK68" s="440"/>
      <c r="BL68" s="440"/>
      <c r="BM68" s="440"/>
      <c r="BN68" s="440"/>
      <c r="BO68" s="440"/>
      <c r="BP68" s="440"/>
      <c r="BQ68" s="440"/>
      <c r="BR68" s="440"/>
      <c r="BS68" s="440"/>
      <c r="BT68" s="440"/>
      <c r="BU68" s="440"/>
      <c r="BV68" s="440"/>
      <c r="BW68" s="440"/>
      <c r="BX68" s="440"/>
      <c r="BY68" s="440"/>
      <c r="BZ68" s="440"/>
      <c r="CA68" s="440"/>
      <c r="CB68" s="440"/>
      <c r="CC68" s="440"/>
      <c r="CD68" s="440"/>
      <c r="CE68" s="440"/>
      <c r="CF68" s="440"/>
      <c r="CG68" s="440"/>
      <c r="CH68" s="440"/>
      <c r="CI68" s="440"/>
      <c r="CJ68" s="440"/>
      <c r="CK68" s="440"/>
      <c r="CL68" s="440"/>
      <c r="CM68" s="440"/>
      <c r="CN68" s="440"/>
      <c r="CO68" s="440"/>
      <c r="CP68" s="440"/>
      <c r="CQ68" s="440"/>
      <c r="CR68" s="440"/>
      <c r="CS68" s="440"/>
      <c r="CT68" s="440"/>
      <c r="CU68" s="440"/>
      <c r="CV68" s="440"/>
      <c r="CW68" s="441">
        <f t="shared" si="27"/>
        <v>0</v>
      </c>
      <c r="CX68" s="441">
        <f t="shared" si="12"/>
        <v>0</v>
      </c>
      <c r="CY68" s="678">
        <f t="shared" si="3"/>
        <v>0</v>
      </c>
      <c r="CZ68" s="441">
        <f t="shared" si="28"/>
        <v>0</v>
      </c>
      <c r="DA68" s="678">
        <f t="shared" si="5"/>
        <v>0</v>
      </c>
      <c r="DB68" s="769"/>
      <c r="DC68" s="768">
        <v>0</v>
      </c>
    </row>
    <row r="69" spans="1:107" ht="15.75">
      <c r="A69" s="437" t="s">
        <v>1349</v>
      </c>
      <c r="B69" s="444" t="s">
        <v>1057</v>
      </c>
      <c r="C69" s="443" t="s">
        <v>1058</v>
      </c>
      <c r="D69" s="440"/>
      <c r="E69" s="440"/>
      <c r="F69" s="440"/>
      <c r="G69" s="440"/>
      <c r="H69" s="440"/>
      <c r="I69" s="440"/>
      <c r="J69" s="440"/>
      <c r="K69" s="440"/>
      <c r="L69" s="440"/>
      <c r="M69" s="440"/>
      <c r="N69" s="440"/>
      <c r="O69" s="440"/>
      <c r="P69" s="440"/>
      <c r="Q69" s="440"/>
      <c r="R69" s="440"/>
      <c r="S69" s="440"/>
      <c r="T69" s="440"/>
      <c r="U69" s="440"/>
      <c r="V69" s="440"/>
      <c r="W69" s="440"/>
      <c r="X69" s="440"/>
      <c r="Y69" s="440"/>
      <c r="Z69" s="440"/>
      <c r="AA69" s="440"/>
      <c r="AB69" s="440"/>
      <c r="AC69" s="440"/>
      <c r="AD69" s="440"/>
      <c r="AE69" s="440"/>
      <c r="AF69" s="440"/>
      <c r="AG69" s="440"/>
      <c r="AH69" s="440"/>
      <c r="AI69" s="440"/>
      <c r="AJ69" s="440"/>
      <c r="AK69" s="440"/>
      <c r="AL69" s="440"/>
      <c r="AM69" s="440"/>
      <c r="AN69" s="440"/>
      <c r="AO69" s="440"/>
      <c r="AP69" s="440"/>
      <c r="AQ69" s="440"/>
      <c r="AR69" s="440"/>
      <c r="AS69" s="440"/>
      <c r="AT69" s="440"/>
      <c r="AU69" s="440"/>
      <c r="AV69" s="440"/>
      <c r="AW69" s="440"/>
      <c r="AX69" s="441"/>
      <c r="AY69" s="441"/>
      <c r="AZ69" s="441"/>
      <c r="BA69" s="440"/>
      <c r="BB69" s="440"/>
      <c r="BC69" s="440"/>
      <c r="BD69" s="440"/>
      <c r="BE69" s="440"/>
      <c r="BF69" s="440"/>
      <c r="BG69" s="440"/>
      <c r="BH69" s="440"/>
      <c r="BI69" s="440"/>
      <c r="BJ69" s="440"/>
      <c r="BK69" s="440"/>
      <c r="BL69" s="440"/>
      <c r="BM69" s="440"/>
      <c r="BN69" s="440"/>
      <c r="BO69" s="440"/>
      <c r="BP69" s="440"/>
      <c r="BQ69" s="440"/>
      <c r="BR69" s="440"/>
      <c r="BS69" s="440"/>
      <c r="BT69" s="440"/>
      <c r="BU69" s="440"/>
      <c r="BV69" s="440"/>
      <c r="BW69" s="440"/>
      <c r="BX69" s="440"/>
      <c r="BY69" s="440"/>
      <c r="BZ69" s="440"/>
      <c r="CA69" s="440"/>
      <c r="CB69" s="440"/>
      <c r="CC69" s="440"/>
      <c r="CD69" s="440"/>
      <c r="CE69" s="440"/>
      <c r="CF69" s="440"/>
      <c r="CG69" s="440"/>
      <c r="CH69" s="440"/>
      <c r="CI69" s="440"/>
      <c r="CJ69" s="440"/>
      <c r="CK69" s="440"/>
      <c r="CL69" s="440"/>
      <c r="CM69" s="440"/>
      <c r="CN69" s="440"/>
      <c r="CO69" s="440"/>
      <c r="CP69" s="440"/>
      <c r="CQ69" s="440"/>
      <c r="CR69" s="440"/>
      <c r="CS69" s="440"/>
      <c r="CT69" s="440"/>
      <c r="CU69" s="440"/>
      <c r="CV69" s="440"/>
      <c r="CW69" s="441">
        <f t="shared" si="27"/>
        <v>0</v>
      </c>
      <c r="CX69" s="441">
        <f t="shared" si="12"/>
        <v>0</v>
      </c>
      <c r="CY69" s="678">
        <f t="shared" si="3"/>
        <v>0</v>
      </c>
      <c r="CZ69" s="441">
        <f t="shared" si="28"/>
        <v>0</v>
      </c>
      <c r="DA69" s="678">
        <f t="shared" si="5"/>
        <v>0</v>
      </c>
      <c r="DB69" s="769"/>
      <c r="DC69" s="768">
        <v>0</v>
      </c>
    </row>
    <row r="70" spans="1:107" ht="25.5">
      <c r="A70" s="437" t="s">
        <v>1350</v>
      </c>
      <c r="B70" s="444" t="s">
        <v>1059</v>
      </c>
      <c r="C70" s="443" t="s">
        <v>1060</v>
      </c>
      <c r="D70" s="440"/>
      <c r="E70" s="440"/>
      <c r="F70" s="440"/>
      <c r="G70" s="440"/>
      <c r="H70" s="440"/>
      <c r="I70" s="440"/>
      <c r="J70" s="440"/>
      <c r="K70" s="440"/>
      <c r="L70" s="440"/>
      <c r="M70" s="440"/>
      <c r="N70" s="440"/>
      <c r="O70" s="440"/>
      <c r="P70" s="440"/>
      <c r="Q70" s="440"/>
      <c r="R70" s="440"/>
      <c r="S70" s="440"/>
      <c r="T70" s="440"/>
      <c r="U70" s="440"/>
      <c r="V70" s="440"/>
      <c r="W70" s="440"/>
      <c r="X70" s="440"/>
      <c r="Y70" s="440"/>
      <c r="Z70" s="440"/>
      <c r="AA70" s="440"/>
      <c r="AB70" s="440"/>
      <c r="AC70" s="440"/>
      <c r="AD70" s="440"/>
      <c r="AE70" s="440"/>
      <c r="AF70" s="440"/>
      <c r="AG70" s="440"/>
      <c r="AH70" s="440"/>
      <c r="AI70" s="440"/>
      <c r="AJ70" s="440"/>
      <c r="AK70" s="440"/>
      <c r="AL70" s="440"/>
      <c r="AM70" s="440"/>
      <c r="AN70" s="440"/>
      <c r="AO70" s="440"/>
      <c r="AP70" s="440"/>
      <c r="AQ70" s="440"/>
      <c r="AR70" s="440"/>
      <c r="AS70" s="440"/>
      <c r="AT70" s="440"/>
      <c r="AU70" s="440"/>
      <c r="AV70" s="440"/>
      <c r="AW70" s="440"/>
      <c r="AX70" s="441"/>
      <c r="AY70" s="441"/>
      <c r="AZ70" s="441"/>
      <c r="BA70" s="440"/>
      <c r="BB70" s="440"/>
      <c r="BC70" s="440"/>
      <c r="BD70" s="440"/>
      <c r="BE70" s="440"/>
      <c r="BF70" s="440"/>
      <c r="BG70" s="440"/>
      <c r="BH70" s="440"/>
      <c r="BI70" s="440"/>
      <c r="BJ70" s="440"/>
      <c r="BK70" s="440"/>
      <c r="BL70" s="440"/>
      <c r="BM70" s="440"/>
      <c r="BN70" s="440"/>
      <c r="BO70" s="440"/>
      <c r="BP70" s="440"/>
      <c r="BQ70" s="440"/>
      <c r="BR70" s="440"/>
      <c r="BS70" s="440"/>
      <c r="BT70" s="440"/>
      <c r="BU70" s="440"/>
      <c r="BV70" s="440"/>
      <c r="BW70" s="440"/>
      <c r="BX70" s="440"/>
      <c r="BY70" s="440"/>
      <c r="BZ70" s="440"/>
      <c r="CA70" s="440"/>
      <c r="CB70" s="440"/>
      <c r="CC70" s="440"/>
      <c r="CD70" s="440"/>
      <c r="CE70" s="440"/>
      <c r="CF70" s="440"/>
      <c r="CG70" s="440"/>
      <c r="CH70" s="440"/>
      <c r="CI70" s="440"/>
      <c r="CJ70" s="440"/>
      <c r="CK70" s="440"/>
      <c r="CL70" s="440"/>
      <c r="CM70" s="440"/>
      <c r="CN70" s="440"/>
      <c r="CO70" s="440"/>
      <c r="CP70" s="440"/>
      <c r="CQ70" s="440"/>
      <c r="CR70" s="440"/>
      <c r="CS70" s="440"/>
      <c r="CT70" s="440"/>
      <c r="CU70" s="440"/>
      <c r="CV70" s="440"/>
      <c r="CW70" s="441">
        <f t="shared" si="27"/>
        <v>0</v>
      </c>
      <c r="CX70" s="441">
        <f t="shared" si="12"/>
        <v>0</v>
      </c>
      <c r="CY70" s="678">
        <f t="shared" si="3"/>
        <v>0</v>
      </c>
      <c r="CZ70" s="441">
        <f t="shared" si="28"/>
        <v>0</v>
      </c>
      <c r="DA70" s="678">
        <f t="shared" si="5"/>
        <v>0</v>
      </c>
      <c r="DB70" s="769"/>
      <c r="DC70" s="768">
        <v>0</v>
      </c>
    </row>
    <row r="71" spans="1:107" ht="25.5">
      <c r="A71" s="437" t="s">
        <v>1351</v>
      </c>
      <c r="B71" s="444" t="s">
        <v>1061</v>
      </c>
      <c r="C71" s="443" t="s">
        <v>1062</v>
      </c>
      <c r="D71" s="440"/>
      <c r="E71" s="440"/>
      <c r="F71" s="440"/>
      <c r="G71" s="440"/>
      <c r="H71" s="440"/>
      <c r="I71" s="440"/>
      <c r="J71" s="440"/>
      <c r="K71" s="440"/>
      <c r="L71" s="440"/>
      <c r="M71" s="440"/>
      <c r="N71" s="440"/>
      <c r="O71" s="440"/>
      <c r="P71" s="440"/>
      <c r="Q71" s="440"/>
      <c r="R71" s="440"/>
      <c r="S71" s="440"/>
      <c r="T71" s="440"/>
      <c r="U71" s="440"/>
      <c r="V71" s="440"/>
      <c r="W71" s="440"/>
      <c r="X71" s="440"/>
      <c r="Y71" s="440"/>
      <c r="Z71" s="440"/>
      <c r="AA71" s="440"/>
      <c r="AB71" s="440"/>
      <c r="AC71" s="440"/>
      <c r="AD71" s="440"/>
      <c r="AE71" s="440"/>
      <c r="AF71" s="440"/>
      <c r="AG71" s="440"/>
      <c r="AH71" s="440"/>
      <c r="AI71" s="440"/>
      <c r="AJ71" s="440"/>
      <c r="AK71" s="440"/>
      <c r="AL71" s="440"/>
      <c r="AM71" s="440"/>
      <c r="AN71" s="440"/>
      <c r="AO71" s="440"/>
      <c r="AP71" s="440"/>
      <c r="AQ71" s="440"/>
      <c r="AR71" s="440"/>
      <c r="AS71" s="440"/>
      <c r="AT71" s="440"/>
      <c r="AU71" s="440"/>
      <c r="AV71" s="440"/>
      <c r="AW71" s="440"/>
      <c r="AX71" s="441"/>
      <c r="AY71" s="441"/>
      <c r="AZ71" s="441"/>
      <c r="BA71" s="440"/>
      <c r="BB71" s="440"/>
      <c r="BC71" s="440"/>
      <c r="BD71" s="440"/>
      <c r="BE71" s="440"/>
      <c r="BF71" s="440"/>
      <c r="BG71" s="440"/>
      <c r="BH71" s="440"/>
      <c r="BI71" s="440"/>
      <c r="BJ71" s="440"/>
      <c r="BK71" s="440"/>
      <c r="BL71" s="440"/>
      <c r="BM71" s="440"/>
      <c r="BN71" s="440"/>
      <c r="BO71" s="440"/>
      <c r="BP71" s="440"/>
      <c r="BQ71" s="440"/>
      <c r="BR71" s="440"/>
      <c r="BS71" s="440"/>
      <c r="BT71" s="440"/>
      <c r="BU71" s="440"/>
      <c r="BV71" s="440"/>
      <c r="BW71" s="440"/>
      <c r="BX71" s="440"/>
      <c r="BY71" s="440"/>
      <c r="BZ71" s="440"/>
      <c r="CA71" s="440"/>
      <c r="CB71" s="440"/>
      <c r="CC71" s="440"/>
      <c r="CD71" s="440"/>
      <c r="CE71" s="440"/>
      <c r="CF71" s="440"/>
      <c r="CG71" s="440"/>
      <c r="CH71" s="440"/>
      <c r="CI71" s="440"/>
      <c r="CJ71" s="440"/>
      <c r="CK71" s="440"/>
      <c r="CL71" s="440"/>
      <c r="CM71" s="440"/>
      <c r="CN71" s="440"/>
      <c r="CO71" s="440"/>
      <c r="CP71" s="440"/>
      <c r="CQ71" s="440"/>
      <c r="CR71" s="440"/>
      <c r="CS71" s="440"/>
      <c r="CT71" s="440"/>
      <c r="CU71" s="440"/>
      <c r="CV71" s="440"/>
      <c r="CW71" s="441">
        <f t="shared" si="27"/>
        <v>0</v>
      </c>
      <c r="CX71" s="441">
        <f t="shared" si="12"/>
        <v>0</v>
      </c>
      <c r="CY71" s="678">
        <f t="shared" si="3"/>
        <v>0</v>
      </c>
      <c r="CZ71" s="441">
        <f t="shared" si="28"/>
        <v>0</v>
      </c>
      <c r="DA71" s="678">
        <f t="shared" si="5"/>
        <v>0</v>
      </c>
      <c r="DB71" s="769"/>
      <c r="DC71" s="768">
        <v>0</v>
      </c>
    </row>
    <row r="72" spans="1:107" ht="25.5">
      <c r="A72" s="437" t="s">
        <v>1352</v>
      </c>
      <c r="B72" s="444" t="s">
        <v>1063</v>
      </c>
      <c r="C72" s="443" t="s">
        <v>1064</v>
      </c>
      <c r="D72" s="440"/>
      <c r="E72" s="440"/>
      <c r="F72" s="440"/>
      <c r="G72" s="440"/>
      <c r="H72" s="440"/>
      <c r="I72" s="440"/>
      <c r="J72" s="440"/>
      <c r="K72" s="440"/>
      <c r="L72" s="440"/>
      <c r="M72" s="440"/>
      <c r="N72" s="440"/>
      <c r="O72" s="440"/>
      <c r="P72" s="440"/>
      <c r="Q72" s="440"/>
      <c r="R72" s="440"/>
      <c r="S72" s="440"/>
      <c r="T72" s="440"/>
      <c r="U72" s="440"/>
      <c r="V72" s="440"/>
      <c r="W72" s="440"/>
      <c r="X72" s="440"/>
      <c r="Y72" s="440"/>
      <c r="Z72" s="440"/>
      <c r="AA72" s="440"/>
      <c r="AB72" s="440"/>
      <c r="AC72" s="440"/>
      <c r="AD72" s="440"/>
      <c r="AE72" s="440"/>
      <c r="AF72" s="440"/>
      <c r="AG72" s="440"/>
      <c r="AH72" s="440"/>
      <c r="AI72" s="440"/>
      <c r="AJ72" s="440"/>
      <c r="AK72" s="440"/>
      <c r="AL72" s="440"/>
      <c r="AM72" s="440"/>
      <c r="AN72" s="440"/>
      <c r="AO72" s="440"/>
      <c r="AP72" s="440"/>
      <c r="AQ72" s="440"/>
      <c r="AR72" s="440"/>
      <c r="AS72" s="440"/>
      <c r="AT72" s="440"/>
      <c r="AU72" s="440"/>
      <c r="AV72" s="440"/>
      <c r="AW72" s="440"/>
      <c r="AX72" s="441"/>
      <c r="AY72" s="441"/>
      <c r="AZ72" s="441"/>
      <c r="BA72" s="440"/>
      <c r="BB72" s="440"/>
      <c r="BC72" s="440"/>
      <c r="BD72" s="440"/>
      <c r="BE72" s="440"/>
      <c r="BF72" s="440"/>
      <c r="BG72" s="440"/>
      <c r="BH72" s="440"/>
      <c r="BI72" s="440"/>
      <c r="BJ72" s="440"/>
      <c r="BK72" s="440"/>
      <c r="BL72" s="440"/>
      <c r="BM72" s="440"/>
      <c r="BN72" s="440"/>
      <c r="BO72" s="440"/>
      <c r="BP72" s="440"/>
      <c r="BQ72" s="440"/>
      <c r="BR72" s="440"/>
      <c r="BS72" s="440"/>
      <c r="BT72" s="440"/>
      <c r="BU72" s="440"/>
      <c r="BV72" s="440"/>
      <c r="BW72" s="440"/>
      <c r="BX72" s="440"/>
      <c r="BY72" s="440"/>
      <c r="BZ72" s="440"/>
      <c r="CA72" s="440"/>
      <c r="CB72" s="440"/>
      <c r="CC72" s="440"/>
      <c r="CD72" s="440"/>
      <c r="CE72" s="440"/>
      <c r="CF72" s="440"/>
      <c r="CG72" s="440"/>
      <c r="CH72" s="440"/>
      <c r="CI72" s="440"/>
      <c r="CJ72" s="440"/>
      <c r="CK72" s="440"/>
      <c r="CL72" s="440"/>
      <c r="CM72" s="440"/>
      <c r="CN72" s="440"/>
      <c r="CO72" s="440"/>
      <c r="CP72" s="440"/>
      <c r="CQ72" s="440"/>
      <c r="CR72" s="440"/>
      <c r="CS72" s="440"/>
      <c r="CT72" s="440"/>
      <c r="CU72" s="440"/>
      <c r="CV72" s="440"/>
      <c r="CW72" s="441">
        <f t="shared" si="27"/>
        <v>0</v>
      </c>
      <c r="CX72" s="441">
        <f t="shared" si="12"/>
        <v>0</v>
      </c>
      <c r="CY72" s="678">
        <f t="shared" si="3"/>
        <v>0</v>
      </c>
      <c r="CZ72" s="441">
        <f t="shared" si="28"/>
        <v>0</v>
      </c>
      <c r="DA72" s="678">
        <f t="shared" si="5"/>
        <v>0</v>
      </c>
      <c r="DB72" s="769"/>
      <c r="DC72" s="768">
        <v>0</v>
      </c>
    </row>
    <row r="73" spans="1:107" ht="15.75">
      <c r="A73" s="437" t="s">
        <v>1353</v>
      </c>
      <c r="B73" s="444" t="s">
        <v>1065</v>
      </c>
      <c r="C73" s="443" t="s">
        <v>1058</v>
      </c>
      <c r="D73" s="440"/>
      <c r="E73" s="440"/>
      <c r="F73" s="440"/>
      <c r="G73" s="440"/>
      <c r="H73" s="440"/>
      <c r="I73" s="440"/>
      <c r="J73" s="440"/>
      <c r="K73" s="440"/>
      <c r="L73" s="440"/>
      <c r="M73" s="440"/>
      <c r="N73" s="440">
        <v>451000</v>
      </c>
      <c r="O73" s="440"/>
      <c r="P73" s="440"/>
      <c r="Q73" s="440"/>
      <c r="R73" s="440"/>
      <c r="S73" s="440"/>
      <c r="T73" s="440"/>
      <c r="U73" s="440"/>
      <c r="V73" s="440"/>
      <c r="W73" s="440"/>
      <c r="X73" s="440"/>
      <c r="Y73" s="440"/>
      <c r="Z73" s="440"/>
      <c r="AA73" s="440"/>
      <c r="AB73" s="440"/>
      <c r="AC73" s="440"/>
      <c r="AD73" s="440"/>
      <c r="AE73" s="440"/>
      <c r="AF73" s="440"/>
      <c r="AG73" s="440"/>
      <c r="AH73" s="440"/>
      <c r="AI73" s="440"/>
      <c r="AJ73" s="440"/>
      <c r="AK73" s="440"/>
      <c r="AL73" s="440"/>
      <c r="AM73" s="440"/>
      <c r="AN73" s="440"/>
      <c r="AO73" s="440"/>
      <c r="AP73" s="440"/>
      <c r="AQ73" s="440"/>
      <c r="AR73" s="440"/>
      <c r="AS73" s="440"/>
      <c r="AT73" s="440"/>
      <c r="AU73" s="440"/>
      <c r="AV73" s="440"/>
      <c r="AW73" s="440"/>
      <c r="AX73" s="441"/>
      <c r="AY73" s="441"/>
      <c r="AZ73" s="441"/>
      <c r="BA73" s="440"/>
      <c r="BB73" s="440"/>
      <c r="BC73" s="440"/>
      <c r="BD73" s="440"/>
      <c r="BE73" s="440"/>
      <c r="BF73" s="440"/>
      <c r="BG73" s="440"/>
      <c r="BH73" s="440"/>
      <c r="BI73" s="440"/>
      <c r="BJ73" s="440"/>
      <c r="BK73" s="440"/>
      <c r="BL73" s="440"/>
      <c r="BM73" s="440"/>
      <c r="BN73" s="440"/>
      <c r="BO73" s="440"/>
      <c r="BP73" s="440"/>
      <c r="BQ73" s="440"/>
      <c r="BR73" s="440"/>
      <c r="BS73" s="440"/>
      <c r="BT73" s="440"/>
      <c r="BU73" s="440"/>
      <c r="BV73" s="440"/>
      <c r="BW73" s="440"/>
      <c r="BX73" s="440"/>
      <c r="BY73" s="440"/>
      <c r="BZ73" s="440"/>
      <c r="CA73" s="440"/>
      <c r="CB73" s="440"/>
      <c r="CC73" s="440"/>
      <c r="CD73" s="440"/>
      <c r="CE73" s="440"/>
      <c r="CF73" s="440"/>
      <c r="CG73" s="440"/>
      <c r="CH73" s="440"/>
      <c r="CI73" s="440"/>
      <c r="CJ73" s="440"/>
      <c r="CK73" s="440"/>
      <c r="CL73" s="440"/>
      <c r="CM73" s="440"/>
      <c r="CN73" s="440"/>
      <c r="CO73" s="440"/>
      <c r="CP73" s="440"/>
      <c r="CQ73" s="440"/>
      <c r="CR73" s="440"/>
      <c r="CS73" s="440"/>
      <c r="CT73" s="440"/>
      <c r="CU73" s="440"/>
      <c r="CV73" s="440"/>
      <c r="CW73" s="441">
        <f t="shared" si="27"/>
        <v>0</v>
      </c>
      <c r="CX73" s="441">
        <f t="shared" si="12"/>
        <v>451000</v>
      </c>
      <c r="CY73" s="683">
        <f t="shared" si="3"/>
        <v>451000</v>
      </c>
      <c r="CZ73" s="441">
        <f t="shared" si="28"/>
        <v>0</v>
      </c>
      <c r="DA73" s="678">
        <f t="shared" si="5"/>
        <v>451000</v>
      </c>
      <c r="DB73" s="769">
        <v>451000</v>
      </c>
      <c r="DC73" s="768">
        <f aca="true" t="shared" si="29" ref="DC73:DC113">DB73/DA73</f>
        <v>1</v>
      </c>
    </row>
    <row r="74" spans="1:107" ht="15.75">
      <c r="A74" s="437" t="s">
        <v>1354</v>
      </c>
      <c r="B74" s="444" t="s">
        <v>1066</v>
      </c>
      <c r="C74" s="443" t="s">
        <v>1062</v>
      </c>
      <c r="D74" s="440"/>
      <c r="E74" s="440"/>
      <c r="F74" s="440"/>
      <c r="G74" s="440"/>
      <c r="H74" s="440"/>
      <c r="I74" s="440"/>
      <c r="J74" s="440"/>
      <c r="K74" s="440"/>
      <c r="L74" s="440"/>
      <c r="M74" s="440"/>
      <c r="N74" s="440"/>
      <c r="O74" s="440"/>
      <c r="P74" s="440"/>
      <c r="Q74" s="440">
        <v>337820</v>
      </c>
      <c r="R74" s="440"/>
      <c r="S74" s="440"/>
      <c r="T74" s="440"/>
      <c r="U74" s="440"/>
      <c r="V74" s="440"/>
      <c r="W74" s="440"/>
      <c r="X74" s="440"/>
      <c r="Y74" s="440"/>
      <c r="Z74" s="440"/>
      <c r="AA74" s="440"/>
      <c r="AB74" s="440"/>
      <c r="AC74" s="440"/>
      <c r="AD74" s="440"/>
      <c r="AE74" s="440"/>
      <c r="AF74" s="440"/>
      <c r="AG74" s="440"/>
      <c r="AH74" s="440"/>
      <c r="AI74" s="440"/>
      <c r="AJ74" s="440"/>
      <c r="AK74" s="440"/>
      <c r="AL74" s="440"/>
      <c r="AM74" s="440"/>
      <c r="AN74" s="440"/>
      <c r="AO74" s="440"/>
      <c r="AP74" s="440"/>
      <c r="AQ74" s="440"/>
      <c r="AR74" s="440"/>
      <c r="AS74" s="440"/>
      <c r="AT74" s="440"/>
      <c r="AU74" s="440"/>
      <c r="AV74" s="440"/>
      <c r="AW74" s="440"/>
      <c r="AX74" s="441"/>
      <c r="AY74" s="441"/>
      <c r="AZ74" s="441"/>
      <c r="BA74" s="440"/>
      <c r="BB74" s="440"/>
      <c r="BC74" s="440"/>
      <c r="BD74" s="440"/>
      <c r="BE74" s="440"/>
      <c r="BF74" s="440"/>
      <c r="BG74" s="440"/>
      <c r="BH74" s="440"/>
      <c r="BI74" s="440"/>
      <c r="BJ74" s="440"/>
      <c r="BK74" s="440"/>
      <c r="BL74" s="440"/>
      <c r="BM74" s="440"/>
      <c r="BN74" s="440"/>
      <c r="BO74" s="440"/>
      <c r="BP74" s="440"/>
      <c r="BQ74" s="440"/>
      <c r="BR74" s="440"/>
      <c r="BS74" s="440"/>
      <c r="BT74" s="440"/>
      <c r="BU74" s="440"/>
      <c r="BV74" s="440"/>
      <c r="BW74" s="440"/>
      <c r="BX74" s="440"/>
      <c r="BY74" s="440"/>
      <c r="BZ74" s="440"/>
      <c r="CA74" s="440"/>
      <c r="CB74" s="440"/>
      <c r="CC74" s="440"/>
      <c r="CD74" s="440"/>
      <c r="CE74" s="440"/>
      <c r="CF74" s="440"/>
      <c r="CG74" s="440"/>
      <c r="CH74" s="440"/>
      <c r="CI74" s="440"/>
      <c r="CJ74" s="440"/>
      <c r="CK74" s="440"/>
      <c r="CL74" s="440"/>
      <c r="CM74" s="440"/>
      <c r="CN74" s="440"/>
      <c r="CO74" s="440"/>
      <c r="CP74" s="440"/>
      <c r="CQ74" s="440"/>
      <c r="CR74" s="440"/>
      <c r="CS74" s="440"/>
      <c r="CT74" s="440"/>
      <c r="CU74" s="440"/>
      <c r="CV74" s="440"/>
      <c r="CW74" s="441">
        <f t="shared" si="27"/>
        <v>0</v>
      </c>
      <c r="CX74" s="441">
        <f t="shared" si="12"/>
        <v>337820</v>
      </c>
      <c r="CY74" s="678">
        <f t="shared" si="3"/>
        <v>337820</v>
      </c>
      <c r="CZ74" s="441">
        <f t="shared" si="28"/>
        <v>0</v>
      </c>
      <c r="DA74" s="678">
        <f t="shared" si="5"/>
        <v>337820</v>
      </c>
      <c r="DB74" s="769"/>
      <c r="DC74" s="768">
        <f t="shared" si="29"/>
        <v>0</v>
      </c>
    </row>
    <row r="75" spans="1:107" ht="15.75">
      <c r="A75" s="437" t="s">
        <v>1355</v>
      </c>
      <c r="B75" s="444"/>
      <c r="C75" s="443" t="s">
        <v>1064</v>
      </c>
      <c r="D75" s="440"/>
      <c r="E75" s="440"/>
      <c r="F75" s="440"/>
      <c r="G75" s="440"/>
      <c r="H75" s="440"/>
      <c r="I75" s="440"/>
      <c r="J75" s="440"/>
      <c r="K75" s="440"/>
      <c r="L75" s="440"/>
      <c r="M75" s="440"/>
      <c r="N75" s="440"/>
      <c r="O75" s="440"/>
      <c r="P75" s="440"/>
      <c r="Q75" s="440"/>
      <c r="R75" s="440"/>
      <c r="S75" s="440"/>
      <c r="T75" s="440"/>
      <c r="U75" s="440"/>
      <c r="V75" s="440"/>
      <c r="W75" s="440"/>
      <c r="X75" s="440"/>
      <c r="Y75" s="440"/>
      <c r="Z75" s="440"/>
      <c r="AA75" s="440"/>
      <c r="AB75" s="440"/>
      <c r="AC75" s="440"/>
      <c r="AD75" s="440"/>
      <c r="AE75" s="440"/>
      <c r="AF75" s="440"/>
      <c r="AG75" s="440"/>
      <c r="AH75" s="440"/>
      <c r="AI75" s="440"/>
      <c r="AJ75" s="440"/>
      <c r="AK75" s="440"/>
      <c r="AL75" s="440"/>
      <c r="AM75" s="440"/>
      <c r="AN75" s="440"/>
      <c r="AO75" s="440"/>
      <c r="AP75" s="440"/>
      <c r="AQ75" s="440"/>
      <c r="AR75" s="440"/>
      <c r="AS75" s="440"/>
      <c r="AT75" s="440"/>
      <c r="AU75" s="440"/>
      <c r="AV75" s="440"/>
      <c r="AW75" s="440"/>
      <c r="AX75" s="441"/>
      <c r="AY75" s="441"/>
      <c r="AZ75" s="441"/>
      <c r="BA75" s="440"/>
      <c r="BB75" s="440"/>
      <c r="BC75" s="440"/>
      <c r="BD75" s="440"/>
      <c r="BE75" s="440"/>
      <c r="BF75" s="440"/>
      <c r="BG75" s="440"/>
      <c r="BH75" s="440"/>
      <c r="BI75" s="440"/>
      <c r="BJ75" s="440"/>
      <c r="BK75" s="440"/>
      <c r="BL75" s="440"/>
      <c r="BM75" s="440"/>
      <c r="BN75" s="440"/>
      <c r="BO75" s="440"/>
      <c r="BP75" s="440"/>
      <c r="BQ75" s="440"/>
      <c r="BR75" s="440"/>
      <c r="BS75" s="440"/>
      <c r="BT75" s="440"/>
      <c r="BU75" s="440"/>
      <c r="BV75" s="440"/>
      <c r="BW75" s="440"/>
      <c r="BX75" s="440"/>
      <c r="BY75" s="440"/>
      <c r="BZ75" s="440"/>
      <c r="CA75" s="440"/>
      <c r="CB75" s="440"/>
      <c r="CC75" s="440"/>
      <c r="CD75" s="440"/>
      <c r="CE75" s="440"/>
      <c r="CF75" s="440"/>
      <c r="CG75" s="440"/>
      <c r="CH75" s="440"/>
      <c r="CI75" s="440"/>
      <c r="CJ75" s="440"/>
      <c r="CK75" s="440"/>
      <c r="CL75" s="440"/>
      <c r="CM75" s="440"/>
      <c r="CN75" s="440"/>
      <c r="CO75" s="440"/>
      <c r="CP75" s="440"/>
      <c r="CQ75" s="440"/>
      <c r="CR75" s="440"/>
      <c r="CS75" s="440"/>
      <c r="CT75" s="440"/>
      <c r="CU75" s="440"/>
      <c r="CV75" s="440"/>
      <c r="CW75" s="441">
        <f t="shared" si="27"/>
        <v>0</v>
      </c>
      <c r="CX75" s="441">
        <f t="shared" si="12"/>
        <v>0</v>
      </c>
      <c r="CY75" s="678">
        <f t="shared" si="3"/>
        <v>0</v>
      </c>
      <c r="CZ75" s="441">
        <f t="shared" si="28"/>
        <v>0</v>
      </c>
      <c r="DA75" s="678">
        <f t="shared" si="5"/>
        <v>0</v>
      </c>
      <c r="DB75" s="769"/>
      <c r="DC75" s="768">
        <v>0</v>
      </c>
    </row>
    <row r="76" spans="1:107" ht="15.75">
      <c r="A76" s="437" t="s">
        <v>1356</v>
      </c>
      <c r="B76" s="444" t="s">
        <v>1067</v>
      </c>
      <c r="C76" s="443" t="s">
        <v>1068</v>
      </c>
      <c r="D76" s="440">
        <v>160000</v>
      </c>
      <c r="E76" s="440"/>
      <c r="F76" s="440">
        <v>-160000</v>
      </c>
      <c r="G76" s="440"/>
      <c r="H76" s="440"/>
      <c r="I76" s="440"/>
      <c r="J76" s="440"/>
      <c r="K76" s="440"/>
      <c r="L76" s="440"/>
      <c r="M76" s="440"/>
      <c r="N76" s="440"/>
      <c r="O76" s="440"/>
      <c r="P76" s="440"/>
      <c r="Q76" s="440">
        <v>313152</v>
      </c>
      <c r="R76" s="440"/>
      <c r="S76" s="440"/>
      <c r="T76" s="440"/>
      <c r="U76" s="440">
        <v>864334</v>
      </c>
      <c r="V76" s="440"/>
      <c r="W76" s="440"/>
      <c r="X76" s="440"/>
      <c r="Y76" s="440"/>
      <c r="Z76" s="440"/>
      <c r="AA76" s="440"/>
      <c r="AB76" s="440"/>
      <c r="AC76" s="440"/>
      <c r="AD76" s="440"/>
      <c r="AE76" s="440"/>
      <c r="AF76" s="440"/>
      <c r="AG76" s="440"/>
      <c r="AH76" s="440"/>
      <c r="AI76" s="440"/>
      <c r="AJ76" s="440"/>
      <c r="AK76" s="440"/>
      <c r="AL76" s="440"/>
      <c r="AM76" s="440"/>
      <c r="AN76" s="440"/>
      <c r="AO76" s="440"/>
      <c r="AP76" s="440"/>
      <c r="AQ76" s="440"/>
      <c r="AR76" s="440"/>
      <c r="AS76" s="440"/>
      <c r="AT76" s="440"/>
      <c r="AU76" s="440"/>
      <c r="AV76" s="440"/>
      <c r="AW76" s="440"/>
      <c r="AX76" s="441"/>
      <c r="AY76" s="441"/>
      <c r="AZ76" s="441"/>
      <c r="BA76" s="440"/>
      <c r="BB76" s="440"/>
      <c r="BC76" s="440"/>
      <c r="BD76" s="440"/>
      <c r="BE76" s="440"/>
      <c r="BF76" s="440"/>
      <c r="BG76" s="440"/>
      <c r="BH76" s="440"/>
      <c r="BI76" s="440"/>
      <c r="BJ76" s="440"/>
      <c r="BK76" s="440"/>
      <c r="BL76" s="440"/>
      <c r="BM76" s="440"/>
      <c r="BN76" s="440"/>
      <c r="BO76" s="440"/>
      <c r="BP76" s="440"/>
      <c r="BQ76" s="440"/>
      <c r="BR76" s="440"/>
      <c r="BS76" s="440"/>
      <c r="BT76" s="440"/>
      <c r="BU76" s="440"/>
      <c r="BV76" s="440"/>
      <c r="BW76" s="440"/>
      <c r="BX76" s="440"/>
      <c r="BY76" s="440">
        <v>685000</v>
      </c>
      <c r="BZ76" s="440"/>
      <c r="CA76" s="440">
        <v>-596514</v>
      </c>
      <c r="CB76" s="440"/>
      <c r="CC76" s="440"/>
      <c r="CD76" s="440"/>
      <c r="CE76" s="440"/>
      <c r="CF76" s="440"/>
      <c r="CG76" s="440"/>
      <c r="CH76" s="440"/>
      <c r="CI76" s="440"/>
      <c r="CJ76" s="440"/>
      <c r="CK76" s="440"/>
      <c r="CL76" s="440"/>
      <c r="CM76" s="440"/>
      <c r="CN76" s="440"/>
      <c r="CO76" s="440"/>
      <c r="CP76" s="440"/>
      <c r="CQ76" s="440"/>
      <c r="CR76" s="440"/>
      <c r="CS76" s="440"/>
      <c r="CT76" s="440"/>
      <c r="CU76" s="440"/>
      <c r="CV76" s="440"/>
      <c r="CW76" s="441">
        <f t="shared" si="27"/>
        <v>845000</v>
      </c>
      <c r="CX76" s="441">
        <f t="shared" si="12"/>
        <v>313152</v>
      </c>
      <c r="CY76" s="678">
        <f t="shared" si="3"/>
        <v>1158152</v>
      </c>
      <c r="CZ76" s="441">
        <f t="shared" si="28"/>
        <v>107820</v>
      </c>
      <c r="DA76" s="678">
        <f t="shared" si="5"/>
        <v>1265972</v>
      </c>
      <c r="DB76" s="769">
        <v>1177486</v>
      </c>
      <c r="DC76" s="768">
        <f t="shared" si="29"/>
        <v>0.9301042993051979</v>
      </c>
    </row>
    <row r="77" spans="1:107" ht="25.5">
      <c r="A77" s="437" t="s">
        <v>1357</v>
      </c>
      <c r="B77" s="444" t="s">
        <v>1069</v>
      </c>
      <c r="C77" s="443" t="s">
        <v>1070</v>
      </c>
      <c r="D77" s="440"/>
      <c r="E77" s="440"/>
      <c r="F77" s="440"/>
      <c r="G77" s="440"/>
      <c r="H77" s="440"/>
      <c r="I77" s="440"/>
      <c r="J77" s="440"/>
      <c r="K77" s="440"/>
      <c r="L77" s="440"/>
      <c r="M77" s="440"/>
      <c r="N77" s="440"/>
      <c r="O77" s="440"/>
      <c r="P77" s="440"/>
      <c r="Q77" s="440"/>
      <c r="R77" s="440"/>
      <c r="S77" s="440"/>
      <c r="T77" s="440"/>
      <c r="U77" s="440"/>
      <c r="V77" s="440"/>
      <c r="W77" s="440"/>
      <c r="X77" s="440"/>
      <c r="Y77" s="440"/>
      <c r="Z77" s="440"/>
      <c r="AA77" s="440"/>
      <c r="AB77" s="440"/>
      <c r="AC77" s="440"/>
      <c r="AD77" s="440"/>
      <c r="AE77" s="440"/>
      <c r="AF77" s="440"/>
      <c r="AG77" s="440"/>
      <c r="AH77" s="440"/>
      <c r="AI77" s="440"/>
      <c r="AJ77" s="440"/>
      <c r="AK77" s="440"/>
      <c r="AL77" s="440"/>
      <c r="AM77" s="440"/>
      <c r="AN77" s="440"/>
      <c r="AO77" s="440"/>
      <c r="AP77" s="440"/>
      <c r="AQ77" s="440"/>
      <c r="AR77" s="440"/>
      <c r="AS77" s="440"/>
      <c r="AT77" s="440"/>
      <c r="AU77" s="440"/>
      <c r="AV77" s="440"/>
      <c r="AW77" s="440"/>
      <c r="AX77" s="441"/>
      <c r="AY77" s="441"/>
      <c r="AZ77" s="441"/>
      <c r="BA77" s="440"/>
      <c r="BB77" s="440"/>
      <c r="BC77" s="440"/>
      <c r="BD77" s="440"/>
      <c r="BE77" s="440"/>
      <c r="BF77" s="440"/>
      <c r="BG77" s="440"/>
      <c r="BH77" s="440"/>
      <c r="BI77" s="440"/>
      <c r="BJ77" s="440"/>
      <c r="BK77" s="440"/>
      <c r="BL77" s="440"/>
      <c r="BM77" s="440"/>
      <c r="BN77" s="440"/>
      <c r="BO77" s="440"/>
      <c r="BP77" s="440"/>
      <c r="BQ77" s="440"/>
      <c r="BR77" s="440"/>
      <c r="BS77" s="440"/>
      <c r="BT77" s="440"/>
      <c r="BU77" s="440"/>
      <c r="BV77" s="440"/>
      <c r="BW77" s="440"/>
      <c r="BX77" s="440"/>
      <c r="BY77" s="440"/>
      <c r="BZ77" s="440"/>
      <c r="CA77" s="440"/>
      <c r="CB77" s="440"/>
      <c r="CC77" s="440"/>
      <c r="CD77" s="440"/>
      <c r="CE77" s="440"/>
      <c r="CF77" s="440"/>
      <c r="CG77" s="440"/>
      <c r="CH77" s="440"/>
      <c r="CI77" s="440"/>
      <c r="CJ77" s="440"/>
      <c r="CK77" s="440"/>
      <c r="CL77" s="440"/>
      <c r="CM77" s="440"/>
      <c r="CN77" s="440"/>
      <c r="CO77" s="440"/>
      <c r="CP77" s="440"/>
      <c r="CQ77" s="440"/>
      <c r="CR77" s="440"/>
      <c r="CS77" s="440"/>
      <c r="CT77" s="440"/>
      <c r="CU77" s="440"/>
      <c r="CV77" s="440"/>
      <c r="CW77" s="441">
        <f t="shared" si="27"/>
        <v>0</v>
      </c>
      <c r="CX77" s="441">
        <f t="shared" si="12"/>
        <v>0</v>
      </c>
      <c r="CY77" s="678">
        <f t="shared" si="3"/>
        <v>0</v>
      </c>
      <c r="CZ77" s="441">
        <f t="shared" si="28"/>
        <v>0</v>
      </c>
      <c r="DA77" s="678">
        <f aca="true" t="shared" si="30" ref="DA77:DA111">SUM(CY77:CZ77)</f>
        <v>0</v>
      </c>
      <c r="DB77" s="769"/>
      <c r="DC77" s="768">
        <v>0</v>
      </c>
    </row>
    <row r="78" spans="1:107" ht="25.5">
      <c r="A78" s="437" t="s">
        <v>1358</v>
      </c>
      <c r="B78" s="444" t="s">
        <v>1071</v>
      </c>
      <c r="C78" s="443" t="s">
        <v>1072</v>
      </c>
      <c r="D78" s="440"/>
      <c r="E78" s="440"/>
      <c r="F78" s="440"/>
      <c r="G78" s="440"/>
      <c r="H78" s="440"/>
      <c r="I78" s="440"/>
      <c r="J78" s="440"/>
      <c r="K78" s="440"/>
      <c r="L78" s="440"/>
      <c r="M78" s="440"/>
      <c r="N78" s="440"/>
      <c r="O78" s="440"/>
      <c r="P78" s="440"/>
      <c r="Q78" s="440"/>
      <c r="R78" s="440"/>
      <c r="S78" s="440"/>
      <c r="T78" s="440"/>
      <c r="U78" s="440"/>
      <c r="V78" s="440"/>
      <c r="W78" s="440"/>
      <c r="X78" s="440"/>
      <c r="Y78" s="440"/>
      <c r="Z78" s="440"/>
      <c r="AA78" s="440"/>
      <c r="AB78" s="440"/>
      <c r="AC78" s="440"/>
      <c r="AD78" s="440"/>
      <c r="AE78" s="440"/>
      <c r="AF78" s="440"/>
      <c r="AG78" s="440"/>
      <c r="AH78" s="440"/>
      <c r="AI78" s="440"/>
      <c r="AJ78" s="440"/>
      <c r="AK78" s="440"/>
      <c r="AL78" s="440"/>
      <c r="AM78" s="440"/>
      <c r="AN78" s="440"/>
      <c r="AO78" s="440"/>
      <c r="AP78" s="440"/>
      <c r="AQ78" s="440"/>
      <c r="AR78" s="440"/>
      <c r="AS78" s="440"/>
      <c r="AT78" s="440"/>
      <c r="AU78" s="440"/>
      <c r="AV78" s="440"/>
      <c r="AW78" s="440"/>
      <c r="AX78" s="441"/>
      <c r="AY78" s="441"/>
      <c r="AZ78" s="441"/>
      <c r="BA78" s="440"/>
      <c r="BB78" s="440"/>
      <c r="BC78" s="440"/>
      <c r="BD78" s="440"/>
      <c r="BE78" s="440"/>
      <c r="BF78" s="440"/>
      <c r="BG78" s="440"/>
      <c r="BH78" s="440"/>
      <c r="BI78" s="440"/>
      <c r="BJ78" s="440"/>
      <c r="BK78" s="440"/>
      <c r="BL78" s="440"/>
      <c r="BM78" s="440"/>
      <c r="BN78" s="440"/>
      <c r="BO78" s="440"/>
      <c r="BP78" s="440"/>
      <c r="BQ78" s="440"/>
      <c r="BR78" s="440"/>
      <c r="BS78" s="440"/>
      <c r="BT78" s="440"/>
      <c r="BU78" s="440"/>
      <c r="BV78" s="440"/>
      <c r="BW78" s="440"/>
      <c r="BX78" s="440"/>
      <c r="BY78" s="440"/>
      <c r="BZ78" s="440"/>
      <c r="CA78" s="440"/>
      <c r="CB78" s="440"/>
      <c r="CC78" s="440"/>
      <c r="CD78" s="440"/>
      <c r="CE78" s="440"/>
      <c r="CF78" s="440"/>
      <c r="CG78" s="440"/>
      <c r="CH78" s="440"/>
      <c r="CI78" s="440"/>
      <c r="CJ78" s="440"/>
      <c r="CK78" s="440"/>
      <c r="CL78" s="440"/>
      <c r="CM78" s="440"/>
      <c r="CN78" s="440"/>
      <c r="CO78" s="440"/>
      <c r="CP78" s="440"/>
      <c r="CQ78" s="440"/>
      <c r="CR78" s="440"/>
      <c r="CS78" s="440"/>
      <c r="CT78" s="440"/>
      <c r="CU78" s="440"/>
      <c r="CV78" s="440"/>
      <c r="CW78" s="441">
        <f t="shared" si="27"/>
        <v>0</v>
      </c>
      <c r="CX78" s="441">
        <f t="shared" si="12"/>
        <v>0</v>
      </c>
      <c r="CY78" s="678">
        <f t="shared" si="3"/>
        <v>0</v>
      </c>
      <c r="CZ78" s="441">
        <f t="shared" si="28"/>
        <v>0</v>
      </c>
      <c r="DA78" s="678">
        <f t="shared" si="30"/>
        <v>0</v>
      </c>
      <c r="DB78" s="769"/>
      <c r="DC78" s="768">
        <v>0</v>
      </c>
    </row>
    <row r="79" spans="1:107" ht="15.75">
      <c r="A79" s="437" t="s">
        <v>1359</v>
      </c>
      <c r="B79" s="444" t="s">
        <v>1073</v>
      </c>
      <c r="C79" s="443" t="s">
        <v>1074</v>
      </c>
      <c r="D79" s="440"/>
      <c r="E79" s="440"/>
      <c r="F79" s="440"/>
      <c r="G79" s="440"/>
      <c r="H79" s="440"/>
      <c r="I79" s="440"/>
      <c r="J79" s="440"/>
      <c r="K79" s="440"/>
      <c r="L79" s="440"/>
      <c r="M79" s="440"/>
      <c r="N79" s="440"/>
      <c r="O79" s="440"/>
      <c r="P79" s="440"/>
      <c r="Q79" s="440"/>
      <c r="R79" s="440"/>
      <c r="S79" s="440"/>
      <c r="T79" s="440"/>
      <c r="U79" s="440"/>
      <c r="V79" s="440"/>
      <c r="W79" s="440"/>
      <c r="X79" s="440"/>
      <c r="Y79" s="440"/>
      <c r="Z79" s="440"/>
      <c r="AA79" s="440"/>
      <c r="AB79" s="440"/>
      <c r="AC79" s="440"/>
      <c r="AD79" s="440"/>
      <c r="AE79" s="440"/>
      <c r="AF79" s="440"/>
      <c r="AG79" s="440"/>
      <c r="AH79" s="440"/>
      <c r="AI79" s="440"/>
      <c r="AJ79" s="440"/>
      <c r="AK79" s="440"/>
      <c r="AL79" s="440"/>
      <c r="AM79" s="440"/>
      <c r="AN79" s="440"/>
      <c r="AO79" s="440"/>
      <c r="AP79" s="440"/>
      <c r="AQ79" s="440"/>
      <c r="AR79" s="440"/>
      <c r="AS79" s="440"/>
      <c r="AT79" s="440"/>
      <c r="AU79" s="440"/>
      <c r="AV79" s="440"/>
      <c r="AW79" s="440"/>
      <c r="AX79" s="441"/>
      <c r="AY79" s="441"/>
      <c r="AZ79" s="441"/>
      <c r="BA79" s="440"/>
      <c r="BB79" s="440"/>
      <c r="BC79" s="440"/>
      <c r="BD79" s="440"/>
      <c r="BE79" s="440"/>
      <c r="BF79" s="440"/>
      <c r="BG79" s="440"/>
      <c r="BH79" s="440"/>
      <c r="BI79" s="440"/>
      <c r="BJ79" s="440"/>
      <c r="BK79" s="440"/>
      <c r="BL79" s="440"/>
      <c r="BM79" s="440"/>
      <c r="BN79" s="440"/>
      <c r="BO79" s="440"/>
      <c r="BP79" s="440"/>
      <c r="BQ79" s="440"/>
      <c r="BR79" s="440"/>
      <c r="BS79" s="440"/>
      <c r="BT79" s="440"/>
      <c r="BU79" s="440"/>
      <c r="BV79" s="440"/>
      <c r="BW79" s="440"/>
      <c r="BX79" s="440"/>
      <c r="BY79" s="440"/>
      <c r="BZ79" s="440"/>
      <c r="CA79" s="440"/>
      <c r="CB79" s="440"/>
      <c r="CC79" s="440"/>
      <c r="CD79" s="440"/>
      <c r="CE79" s="440"/>
      <c r="CF79" s="440"/>
      <c r="CG79" s="440"/>
      <c r="CH79" s="440"/>
      <c r="CI79" s="440"/>
      <c r="CJ79" s="440"/>
      <c r="CK79" s="440"/>
      <c r="CL79" s="440"/>
      <c r="CM79" s="440"/>
      <c r="CN79" s="440"/>
      <c r="CO79" s="440"/>
      <c r="CP79" s="440"/>
      <c r="CQ79" s="440"/>
      <c r="CR79" s="440"/>
      <c r="CS79" s="440"/>
      <c r="CT79" s="440"/>
      <c r="CU79" s="440"/>
      <c r="CV79" s="440"/>
      <c r="CW79" s="441">
        <f t="shared" si="27"/>
        <v>0</v>
      </c>
      <c r="CX79" s="441">
        <f t="shared" si="12"/>
        <v>0</v>
      </c>
      <c r="CY79" s="678">
        <f aca="true" t="shared" si="31" ref="CY79:CY112">SUM(CW79:CX79)</f>
        <v>0</v>
      </c>
      <c r="CZ79" s="441">
        <f t="shared" si="28"/>
        <v>0</v>
      </c>
      <c r="DA79" s="678">
        <f t="shared" si="30"/>
        <v>0</v>
      </c>
      <c r="DB79" s="769"/>
      <c r="DC79" s="768">
        <v>0</v>
      </c>
    </row>
    <row r="80" spans="1:107" ht="15.75">
      <c r="A80" s="437" t="s">
        <v>1360</v>
      </c>
      <c r="B80" s="438" t="s">
        <v>1075</v>
      </c>
      <c r="C80" s="443" t="s">
        <v>1076</v>
      </c>
      <c r="D80" s="440"/>
      <c r="E80" s="440"/>
      <c r="F80" s="440"/>
      <c r="G80" s="440"/>
      <c r="H80" s="440"/>
      <c r="I80" s="440"/>
      <c r="J80" s="440"/>
      <c r="K80" s="440"/>
      <c r="L80" s="440"/>
      <c r="M80" s="440"/>
      <c r="N80" s="440"/>
      <c r="O80" s="440"/>
      <c r="P80" s="440"/>
      <c r="Q80" s="440"/>
      <c r="R80" s="440"/>
      <c r="S80" s="440"/>
      <c r="T80" s="440"/>
      <c r="U80" s="440"/>
      <c r="V80" s="440"/>
      <c r="W80" s="440"/>
      <c r="X80" s="440"/>
      <c r="Y80" s="440"/>
      <c r="Z80" s="440"/>
      <c r="AA80" s="440"/>
      <c r="AB80" s="440"/>
      <c r="AC80" s="440"/>
      <c r="AD80" s="440"/>
      <c r="AE80" s="440"/>
      <c r="AF80" s="440"/>
      <c r="AG80" s="440"/>
      <c r="AH80" s="440"/>
      <c r="AI80" s="440"/>
      <c r="AJ80" s="440"/>
      <c r="AK80" s="440"/>
      <c r="AL80" s="440"/>
      <c r="AM80" s="440"/>
      <c r="AN80" s="440"/>
      <c r="AO80" s="440"/>
      <c r="AP80" s="440"/>
      <c r="AQ80" s="440"/>
      <c r="AR80" s="440"/>
      <c r="AS80" s="440"/>
      <c r="AT80" s="440"/>
      <c r="AU80" s="440"/>
      <c r="AV80" s="440"/>
      <c r="AW80" s="440"/>
      <c r="AX80" s="441"/>
      <c r="AY80" s="441"/>
      <c r="AZ80" s="441"/>
      <c r="BA80" s="440"/>
      <c r="BB80" s="440"/>
      <c r="BC80" s="440"/>
      <c r="BD80" s="440"/>
      <c r="BE80" s="440"/>
      <c r="BF80" s="440"/>
      <c r="BG80" s="440"/>
      <c r="BH80" s="440"/>
      <c r="BI80" s="440"/>
      <c r="BJ80" s="440"/>
      <c r="BK80" s="440"/>
      <c r="BL80" s="440"/>
      <c r="BM80" s="440"/>
      <c r="BN80" s="440"/>
      <c r="BO80" s="440"/>
      <c r="BP80" s="440"/>
      <c r="BQ80" s="440"/>
      <c r="BR80" s="440"/>
      <c r="BS80" s="440"/>
      <c r="BT80" s="440"/>
      <c r="BU80" s="440"/>
      <c r="BV80" s="440"/>
      <c r="BW80" s="440"/>
      <c r="BX80" s="440"/>
      <c r="BY80" s="440"/>
      <c r="BZ80" s="440"/>
      <c r="CA80" s="440"/>
      <c r="CB80" s="440"/>
      <c r="CC80" s="440"/>
      <c r="CD80" s="440"/>
      <c r="CE80" s="440"/>
      <c r="CF80" s="440"/>
      <c r="CG80" s="440"/>
      <c r="CH80" s="440"/>
      <c r="CI80" s="440"/>
      <c r="CJ80" s="440"/>
      <c r="CK80" s="440"/>
      <c r="CL80" s="440"/>
      <c r="CM80" s="440"/>
      <c r="CN80" s="440"/>
      <c r="CO80" s="440"/>
      <c r="CP80" s="440"/>
      <c r="CQ80" s="440"/>
      <c r="CR80" s="440"/>
      <c r="CS80" s="440"/>
      <c r="CT80" s="440"/>
      <c r="CU80" s="440"/>
      <c r="CV80" s="440"/>
      <c r="CW80" s="441">
        <f t="shared" si="27"/>
        <v>0</v>
      </c>
      <c r="CX80" s="441">
        <f t="shared" si="12"/>
        <v>0</v>
      </c>
      <c r="CY80" s="678">
        <f t="shared" si="31"/>
        <v>0</v>
      </c>
      <c r="CZ80" s="441">
        <f t="shared" si="28"/>
        <v>0</v>
      </c>
      <c r="DA80" s="678">
        <f t="shared" si="30"/>
        <v>0</v>
      </c>
      <c r="DB80" s="769"/>
      <c r="DC80" s="768">
        <v>0</v>
      </c>
    </row>
    <row r="81" spans="1:107" ht="15.75">
      <c r="A81" s="437" t="s">
        <v>1361</v>
      </c>
      <c r="B81" s="438" t="s">
        <v>1296</v>
      </c>
      <c r="C81" s="443" t="s">
        <v>1072</v>
      </c>
      <c r="D81" s="440"/>
      <c r="E81" s="440"/>
      <c r="F81" s="440"/>
      <c r="G81" s="440"/>
      <c r="H81" s="440"/>
      <c r="I81" s="440"/>
      <c r="J81" s="440"/>
      <c r="K81" s="440"/>
      <c r="L81" s="440"/>
      <c r="M81" s="440"/>
      <c r="N81" s="440"/>
      <c r="O81" s="440"/>
      <c r="P81" s="440"/>
      <c r="Q81" s="440"/>
      <c r="R81" s="440"/>
      <c r="S81" s="440"/>
      <c r="T81" s="440"/>
      <c r="U81" s="440"/>
      <c r="V81" s="440"/>
      <c r="W81" s="440"/>
      <c r="X81" s="440"/>
      <c r="Y81" s="440"/>
      <c r="Z81" s="440"/>
      <c r="AA81" s="440"/>
      <c r="AB81" s="440"/>
      <c r="AC81" s="440"/>
      <c r="AD81" s="440"/>
      <c r="AE81" s="440"/>
      <c r="AF81" s="440"/>
      <c r="AG81" s="440"/>
      <c r="AH81" s="440"/>
      <c r="AI81" s="440"/>
      <c r="AJ81" s="440"/>
      <c r="AK81" s="440"/>
      <c r="AL81" s="440"/>
      <c r="AM81" s="440"/>
      <c r="AN81" s="440"/>
      <c r="AO81" s="440"/>
      <c r="AP81" s="440"/>
      <c r="AQ81" s="440"/>
      <c r="AR81" s="440"/>
      <c r="AS81" s="440"/>
      <c r="AT81" s="440"/>
      <c r="AU81" s="440"/>
      <c r="AV81" s="440"/>
      <c r="AW81" s="440"/>
      <c r="AX81" s="441"/>
      <c r="AY81" s="441"/>
      <c r="AZ81" s="441"/>
      <c r="BA81" s="440"/>
      <c r="BB81" s="440"/>
      <c r="BC81" s="440"/>
      <c r="BD81" s="440"/>
      <c r="BE81" s="440"/>
      <c r="BF81" s="440"/>
      <c r="BG81" s="440"/>
      <c r="BH81" s="440"/>
      <c r="BI81" s="440"/>
      <c r="BJ81" s="440"/>
      <c r="BK81" s="440"/>
      <c r="BL81" s="440">
        <v>5500000</v>
      </c>
      <c r="BM81" s="440"/>
      <c r="BN81" s="440"/>
      <c r="BO81" s="440"/>
      <c r="BP81" s="440"/>
      <c r="BQ81" s="440"/>
      <c r="BR81" s="440"/>
      <c r="BS81" s="440"/>
      <c r="BT81" s="440"/>
      <c r="BU81" s="440"/>
      <c r="BV81" s="440"/>
      <c r="BW81" s="440"/>
      <c r="BX81" s="440"/>
      <c r="BY81" s="440"/>
      <c r="BZ81" s="440"/>
      <c r="CA81" s="440"/>
      <c r="CB81" s="440"/>
      <c r="CC81" s="440"/>
      <c r="CD81" s="440"/>
      <c r="CE81" s="440"/>
      <c r="CF81" s="440"/>
      <c r="CG81" s="440"/>
      <c r="CH81" s="440"/>
      <c r="CI81" s="440"/>
      <c r="CJ81" s="440"/>
      <c r="CK81" s="440"/>
      <c r="CL81" s="440"/>
      <c r="CM81" s="440"/>
      <c r="CN81" s="440"/>
      <c r="CO81" s="440"/>
      <c r="CP81" s="440"/>
      <c r="CQ81" s="440"/>
      <c r="CR81" s="440"/>
      <c r="CS81" s="440"/>
      <c r="CT81" s="440"/>
      <c r="CU81" s="440"/>
      <c r="CV81" s="440"/>
      <c r="CW81" s="441"/>
      <c r="CX81" s="441"/>
      <c r="CY81" s="678"/>
      <c r="CZ81" s="441">
        <f t="shared" si="28"/>
        <v>5500000</v>
      </c>
      <c r="DA81" s="678">
        <f t="shared" si="30"/>
        <v>5500000</v>
      </c>
      <c r="DB81" s="769">
        <v>3500000</v>
      </c>
      <c r="DC81" s="768">
        <f t="shared" si="29"/>
        <v>0.6363636363636364</v>
      </c>
    </row>
    <row r="82" spans="1:107" ht="15.75">
      <c r="A82" s="437" t="s">
        <v>1362</v>
      </c>
      <c r="B82" s="444" t="s">
        <v>879</v>
      </c>
      <c r="C82" s="443" t="s">
        <v>1077</v>
      </c>
      <c r="D82" s="440"/>
      <c r="E82" s="440"/>
      <c r="F82" s="440"/>
      <c r="G82" s="440"/>
      <c r="H82" s="440"/>
      <c r="I82" s="440"/>
      <c r="J82" s="440"/>
      <c r="K82" s="440"/>
      <c r="L82" s="440"/>
      <c r="M82" s="440"/>
      <c r="N82" s="440"/>
      <c r="O82" s="440"/>
      <c r="P82" s="440"/>
      <c r="Q82" s="440"/>
      <c r="R82" s="440"/>
      <c r="S82" s="440"/>
      <c r="T82" s="440"/>
      <c r="U82" s="440"/>
      <c r="V82" s="440"/>
      <c r="W82" s="440"/>
      <c r="X82" s="440"/>
      <c r="Y82" s="440"/>
      <c r="Z82" s="440"/>
      <c r="AA82" s="440"/>
      <c r="AB82" s="440"/>
      <c r="AC82" s="440"/>
      <c r="AD82" s="440"/>
      <c r="AE82" s="440"/>
      <c r="AF82" s="440"/>
      <c r="AG82" s="440"/>
      <c r="AH82" s="440"/>
      <c r="AI82" s="440"/>
      <c r="AJ82" s="440"/>
      <c r="AK82" s="440"/>
      <c r="AL82" s="440"/>
      <c r="AM82" s="440"/>
      <c r="AN82" s="440"/>
      <c r="AO82" s="440"/>
      <c r="AP82" s="440"/>
      <c r="AQ82" s="440"/>
      <c r="AR82" s="440"/>
      <c r="AS82" s="440"/>
      <c r="AT82" s="440"/>
      <c r="AU82" s="440"/>
      <c r="AV82" s="440"/>
      <c r="AW82" s="440"/>
      <c r="AX82" s="441"/>
      <c r="AY82" s="441"/>
      <c r="AZ82" s="441"/>
      <c r="BA82" s="440">
        <v>892392</v>
      </c>
      <c r="BB82" s="440"/>
      <c r="BC82" s="440"/>
      <c r="BD82" s="440"/>
      <c r="BE82" s="440"/>
      <c r="BF82" s="440"/>
      <c r="BG82" s="440"/>
      <c r="BH82" s="440">
        <v>200000</v>
      </c>
      <c r="BI82" s="440"/>
      <c r="BJ82" s="440"/>
      <c r="BK82" s="440">
        <v>4861869</v>
      </c>
      <c r="BL82" s="440">
        <v>94753</v>
      </c>
      <c r="BM82" s="440"/>
      <c r="BN82" s="440"/>
      <c r="BO82" s="440"/>
      <c r="BP82" s="440"/>
      <c r="BQ82" s="440"/>
      <c r="BR82" s="440"/>
      <c r="BS82" s="440"/>
      <c r="BT82" s="440"/>
      <c r="BU82" s="440"/>
      <c r="BV82" s="440"/>
      <c r="BW82" s="440"/>
      <c r="BX82" s="440"/>
      <c r="BY82" s="440"/>
      <c r="BZ82" s="440"/>
      <c r="CA82" s="440"/>
      <c r="CB82" s="440"/>
      <c r="CC82" s="440"/>
      <c r="CD82" s="440"/>
      <c r="CE82" s="440"/>
      <c r="CF82" s="440"/>
      <c r="CG82" s="440"/>
      <c r="CH82" s="440"/>
      <c r="CI82" s="440"/>
      <c r="CJ82" s="440"/>
      <c r="CK82" s="440"/>
      <c r="CL82" s="440"/>
      <c r="CM82" s="440"/>
      <c r="CN82" s="440"/>
      <c r="CO82" s="440"/>
      <c r="CP82" s="440"/>
      <c r="CQ82" s="440"/>
      <c r="CR82" s="440"/>
      <c r="CS82" s="440">
        <v>2695247</v>
      </c>
      <c r="CT82" s="440"/>
      <c r="CU82" s="440"/>
      <c r="CV82" s="440"/>
      <c r="CW82" s="441">
        <f>D82+G82+J82+P82+S82+V82+Y82+AB82+AE82+AH82+AL82+AO82+AR82+AU82+AX82+BA82+BD82+BG82+BJ82+BM82+BP82+BS82+BY82+CB82+CE82+CH82+CK82+CN82+CQ82+CT82</f>
        <v>892392</v>
      </c>
      <c r="CX82" s="441">
        <f>E82+H82+K82+Q82+T82+W82+Z82+AC82+AF82+AI82+AM82+AP82+AS82+AV82+AY82+BB82+BE82+BH82+BK82+BN82+BQ82+BT82+BZ82+CC82+CF82+CI82+CL82+CO82+CR82+CU82+N82+BW82</f>
        <v>5061869</v>
      </c>
      <c r="CY82" s="678">
        <f t="shared" si="31"/>
        <v>5954261</v>
      </c>
      <c r="CZ82" s="441">
        <f t="shared" si="28"/>
        <v>2790000</v>
      </c>
      <c r="DA82" s="678">
        <f t="shared" si="30"/>
        <v>8744261</v>
      </c>
      <c r="DB82" s="769">
        <v>6139014</v>
      </c>
      <c r="DC82" s="768">
        <f t="shared" si="29"/>
        <v>0.702062072483884</v>
      </c>
    </row>
    <row r="83" spans="1:107" ht="15.75">
      <c r="A83" s="437" t="s">
        <v>1363</v>
      </c>
      <c r="B83" s="438" t="s">
        <v>1078</v>
      </c>
      <c r="C83" s="443" t="s">
        <v>1079</v>
      </c>
      <c r="D83" s="440"/>
      <c r="E83" s="440"/>
      <c r="F83" s="440"/>
      <c r="G83" s="440"/>
      <c r="H83" s="440"/>
      <c r="I83" s="440"/>
      <c r="J83" s="440"/>
      <c r="K83" s="440"/>
      <c r="L83" s="440"/>
      <c r="M83" s="440"/>
      <c r="N83" s="440"/>
      <c r="O83" s="440"/>
      <c r="P83" s="440"/>
      <c r="Q83" s="440"/>
      <c r="R83" s="440"/>
      <c r="S83" s="440"/>
      <c r="T83" s="440"/>
      <c r="U83" s="440"/>
      <c r="V83" s="441">
        <f>SUM(V67:V82)</f>
        <v>0</v>
      </c>
      <c r="W83" s="441"/>
      <c r="X83" s="441"/>
      <c r="Y83" s="440"/>
      <c r="Z83" s="440"/>
      <c r="AA83" s="440"/>
      <c r="AB83" s="440"/>
      <c r="AC83" s="440"/>
      <c r="AD83" s="440"/>
      <c r="AE83" s="440"/>
      <c r="AF83" s="440"/>
      <c r="AG83" s="440"/>
      <c r="AH83" s="440"/>
      <c r="AI83" s="440"/>
      <c r="AJ83" s="440"/>
      <c r="AK83" s="440"/>
      <c r="AL83" s="440"/>
      <c r="AM83" s="440"/>
      <c r="AN83" s="440"/>
      <c r="AO83" s="440"/>
      <c r="AP83" s="440"/>
      <c r="AQ83" s="440"/>
      <c r="AR83" s="440"/>
      <c r="AS83" s="440"/>
      <c r="AT83" s="440"/>
      <c r="AU83" s="440"/>
      <c r="AV83" s="440"/>
      <c r="AW83" s="440"/>
      <c r="AX83" s="441"/>
      <c r="AY83" s="441"/>
      <c r="AZ83" s="441"/>
      <c r="BA83" s="440"/>
      <c r="BB83" s="440"/>
      <c r="BC83" s="440"/>
      <c r="BD83" s="440"/>
      <c r="BE83" s="440"/>
      <c r="BF83" s="440"/>
      <c r="BG83" s="440"/>
      <c r="BH83" s="440"/>
      <c r="BI83" s="440"/>
      <c r="BJ83" s="440"/>
      <c r="BK83" s="440"/>
      <c r="BL83" s="440"/>
      <c r="BM83" s="440"/>
      <c r="BN83" s="440"/>
      <c r="BO83" s="440"/>
      <c r="BP83" s="440"/>
      <c r="BQ83" s="440"/>
      <c r="BR83" s="440"/>
      <c r="BS83" s="440"/>
      <c r="BT83" s="440"/>
      <c r="BU83" s="440"/>
      <c r="BV83" s="440"/>
      <c r="BW83" s="440"/>
      <c r="BX83" s="440"/>
      <c r="BY83" s="440"/>
      <c r="BZ83" s="440"/>
      <c r="CA83" s="440"/>
      <c r="CB83" s="440"/>
      <c r="CC83" s="440"/>
      <c r="CD83" s="440"/>
      <c r="CE83" s="440"/>
      <c r="CF83" s="440"/>
      <c r="CG83" s="440"/>
      <c r="CH83" s="440"/>
      <c r="CI83" s="440"/>
      <c r="CJ83" s="440"/>
      <c r="CK83" s="440"/>
      <c r="CL83" s="440"/>
      <c r="CM83" s="440"/>
      <c r="CN83" s="440"/>
      <c r="CO83" s="440"/>
      <c r="CP83" s="440"/>
      <c r="CQ83" s="440"/>
      <c r="CR83" s="440"/>
      <c r="CS83" s="440"/>
      <c r="CT83" s="440"/>
      <c r="CU83" s="440"/>
      <c r="CV83" s="440"/>
      <c r="CW83" s="441">
        <v>12464408</v>
      </c>
      <c r="CX83" s="441">
        <v>279009437</v>
      </c>
      <c r="CY83" s="683">
        <f t="shared" si="31"/>
        <v>291473845</v>
      </c>
      <c r="CZ83" s="441">
        <v>-55892707</v>
      </c>
      <c r="DA83" s="678">
        <f t="shared" si="30"/>
        <v>235581138</v>
      </c>
      <c r="DB83" s="769"/>
      <c r="DC83" s="768">
        <f t="shared" si="29"/>
        <v>0</v>
      </c>
    </row>
    <row r="84" spans="1:107" ht="15.75">
      <c r="A84" s="437" t="s">
        <v>1364</v>
      </c>
      <c r="B84" s="379" t="s">
        <v>1080</v>
      </c>
      <c r="C84" s="447" t="s">
        <v>242</v>
      </c>
      <c r="D84" s="441">
        <f>SUM(D68:D82)</f>
        <v>160000</v>
      </c>
      <c r="E84" s="441">
        <f aca="true" t="shared" si="32" ref="E84:CW84">SUM(E68:E82)</f>
        <v>0</v>
      </c>
      <c r="F84" s="441">
        <f t="shared" si="32"/>
        <v>-160000</v>
      </c>
      <c r="G84" s="441">
        <f t="shared" si="32"/>
        <v>0</v>
      </c>
      <c r="H84" s="441">
        <f t="shared" si="32"/>
        <v>0</v>
      </c>
      <c r="I84" s="441"/>
      <c r="J84" s="441">
        <f t="shared" si="32"/>
        <v>0</v>
      </c>
      <c r="K84" s="441">
        <f t="shared" si="32"/>
        <v>0</v>
      </c>
      <c r="L84" s="441"/>
      <c r="M84" s="441">
        <f t="shared" si="32"/>
        <v>0</v>
      </c>
      <c r="N84" s="441">
        <f t="shared" si="32"/>
        <v>451000</v>
      </c>
      <c r="O84" s="441"/>
      <c r="P84" s="441">
        <f t="shared" si="32"/>
        <v>0</v>
      </c>
      <c r="Q84" s="441">
        <f t="shared" si="32"/>
        <v>650972</v>
      </c>
      <c r="R84" s="441">
        <f t="shared" si="32"/>
        <v>0</v>
      </c>
      <c r="S84" s="441">
        <f t="shared" si="32"/>
        <v>0</v>
      </c>
      <c r="T84" s="441">
        <f t="shared" si="32"/>
        <v>0</v>
      </c>
      <c r="U84" s="441">
        <f t="shared" si="32"/>
        <v>864334</v>
      </c>
      <c r="V84" s="441">
        <f t="shared" si="32"/>
        <v>0</v>
      </c>
      <c r="W84" s="441">
        <f t="shared" si="32"/>
        <v>0</v>
      </c>
      <c r="X84" s="441"/>
      <c r="Y84" s="441">
        <f t="shared" si="32"/>
        <v>0</v>
      </c>
      <c r="Z84" s="441">
        <f t="shared" si="32"/>
        <v>0</v>
      </c>
      <c r="AA84" s="441"/>
      <c r="AB84" s="441">
        <f t="shared" si="32"/>
        <v>0</v>
      </c>
      <c r="AC84" s="441">
        <f t="shared" si="32"/>
        <v>0</v>
      </c>
      <c r="AD84" s="441"/>
      <c r="AE84" s="441">
        <f t="shared" si="32"/>
        <v>0</v>
      </c>
      <c r="AF84" s="441">
        <f t="shared" si="32"/>
        <v>0</v>
      </c>
      <c r="AG84" s="441"/>
      <c r="AH84" s="441">
        <f t="shared" si="32"/>
        <v>0</v>
      </c>
      <c r="AI84" s="441">
        <f t="shared" si="32"/>
        <v>0</v>
      </c>
      <c r="AJ84" s="441"/>
      <c r="AK84" s="441"/>
      <c r="AL84" s="441">
        <f t="shared" si="32"/>
        <v>0</v>
      </c>
      <c r="AM84" s="441">
        <f t="shared" si="32"/>
        <v>0</v>
      </c>
      <c r="AN84" s="441"/>
      <c r="AO84" s="441">
        <f t="shared" si="32"/>
        <v>0</v>
      </c>
      <c r="AP84" s="441">
        <f t="shared" si="32"/>
        <v>0</v>
      </c>
      <c r="AQ84" s="441"/>
      <c r="AR84" s="441">
        <f t="shared" si="32"/>
        <v>0</v>
      </c>
      <c r="AS84" s="441">
        <f t="shared" si="32"/>
        <v>0</v>
      </c>
      <c r="AT84" s="441"/>
      <c r="AU84" s="441">
        <f t="shared" si="32"/>
        <v>0</v>
      </c>
      <c r="AV84" s="441">
        <f t="shared" si="32"/>
        <v>0</v>
      </c>
      <c r="AW84" s="441"/>
      <c r="AX84" s="441">
        <f t="shared" si="32"/>
        <v>0</v>
      </c>
      <c r="AY84" s="441">
        <f t="shared" si="32"/>
        <v>0</v>
      </c>
      <c r="AZ84" s="441"/>
      <c r="BA84" s="441">
        <f t="shared" si="32"/>
        <v>892392</v>
      </c>
      <c r="BB84" s="441">
        <f t="shared" si="32"/>
        <v>0</v>
      </c>
      <c r="BC84" s="441"/>
      <c r="BD84" s="441">
        <f t="shared" si="32"/>
        <v>0</v>
      </c>
      <c r="BE84" s="441">
        <f t="shared" si="32"/>
        <v>0</v>
      </c>
      <c r="BF84" s="441"/>
      <c r="BG84" s="441">
        <f t="shared" si="32"/>
        <v>0</v>
      </c>
      <c r="BH84" s="441">
        <f t="shared" si="32"/>
        <v>200000</v>
      </c>
      <c r="BI84" s="441"/>
      <c r="BJ84" s="441">
        <f t="shared" si="32"/>
        <v>0</v>
      </c>
      <c r="BK84" s="441">
        <f t="shared" si="32"/>
        <v>4861869</v>
      </c>
      <c r="BL84" s="441">
        <f t="shared" si="32"/>
        <v>5594753</v>
      </c>
      <c r="BM84" s="441">
        <f t="shared" si="32"/>
        <v>0</v>
      </c>
      <c r="BN84" s="441">
        <f t="shared" si="32"/>
        <v>0</v>
      </c>
      <c r="BO84" s="441">
        <f t="shared" si="32"/>
        <v>0</v>
      </c>
      <c r="BP84" s="441">
        <f t="shared" si="32"/>
        <v>0</v>
      </c>
      <c r="BQ84" s="441">
        <f t="shared" si="32"/>
        <v>0</v>
      </c>
      <c r="BR84" s="441"/>
      <c r="BS84" s="441">
        <f t="shared" si="32"/>
        <v>0</v>
      </c>
      <c r="BT84" s="441">
        <f t="shared" si="32"/>
        <v>0</v>
      </c>
      <c r="BU84" s="441"/>
      <c r="BV84" s="441">
        <f t="shared" si="32"/>
        <v>0</v>
      </c>
      <c r="BW84" s="441">
        <f t="shared" si="32"/>
        <v>0</v>
      </c>
      <c r="BX84" s="441"/>
      <c r="BY84" s="441">
        <f t="shared" si="32"/>
        <v>685000</v>
      </c>
      <c r="BZ84" s="441">
        <f t="shared" si="32"/>
        <v>0</v>
      </c>
      <c r="CA84" s="441">
        <f t="shared" si="32"/>
        <v>-596514</v>
      </c>
      <c r="CB84" s="441">
        <f t="shared" si="32"/>
        <v>0</v>
      </c>
      <c r="CC84" s="441">
        <f t="shared" si="32"/>
        <v>0</v>
      </c>
      <c r="CD84" s="441"/>
      <c r="CE84" s="441">
        <f t="shared" si="32"/>
        <v>0</v>
      </c>
      <c r="CF84" s="441">
        <f t="shared" si="32"/>
        <v>0</v>
      </c>
      <c r="CG84" s="441"/>
      <c r="CH84" s="441">
        <f t="shared" si="32"/>
        <v>0</v>
      </c>
      <c r="CI84" s="441">
        <f t="shared" si="32"/>
        <v>0</v>
      </c>
      <c r="CJ84" s="441"/>
      <c r="CK84" s="441">
        <f t="shared" si="32"/>
        <v>0</v>
      </c>
      <c r="CL84" s="441">
        <f t="shared" si="32"/>
        <v>0</v>
      </c>
      <c r="CM84" s="441"/>
      <c r="CN84" s="441">
        <f t="shared" si="32"/>
        <v>0</v>
      </c>
      <c r="CO84" s="441">
        <f t="shared" si="32"/>
        <v>0</v>
      </c>
      <c r="CP84" s="441"/>
      <c r="CQ84" s="441">
        <f t="shared" si="32"/>
        <v>0</v>
      </c>
      <c r="CR84" s="441">
        <f t="shared" si="32"/>
        <v>0</v>
      </c>
      <c r="CS84" s="441">
        <f t="shared" si="32"/>
        <v>2695247</v>
      </c>
      <c r="CT84" s="441">
        <f t="shared" si="32"/>
        <v>0</v>
      </c>
      <c r="CU84" s="441">
        <f t="shared" si="32"/>
        <v>0</v>
      </c>
      <c r="CV84" s="441"/>
      <c r="CW84" s="441">
        <f t="shared" si="32"/>
        <v>1737392</v>
      </c>
      <c r="CX84" s="441">
        <f>E84+H84+K84+Q84+T84+W84+Z84+AC84+AF84+AI84+AM84+AP84+AS84+AV84+AY84+BB84+BE84+BH84+BK84+BN84+BQ84+BT84+BZ84+CC84+CF84+CI84+CL84+CO84+CR84+CU84+N84+BW84</f>
        <v>6163841</v>
      </c>
      <c r="CY84" s="442">
        <f>SUM(CY68:CY82)</f>
        <v>7901233</v>
      </c>
      <c r="CZ84" s="441">
        <v>-55892707</v>
      </c>
      <c r="DA84" s="678">
        <f t="shared" si="30"/>
        <v>-47991474</v>
      </c>
      <c r="DB84" s="769">
        <v>11267500</v>
      </c>
      <c r="DC84" s="768">
        <f t="shared" si="29"/>
        <v>-0.2347812863593229</v>
      </c>
    </row>
    <row r="85" spans="1:107" ht="15.75">
      <c r="A85" s="437" t="s">
        <v>1365</v>
      </c>
      <c r="B85" s="450" t="s">
        <v>1081</v>
      </c>
      <c r="C85" s="443" t="s">
        <v>1082</v>
      </c>
      <c r="D85" s="440"/>
      <c r="E85" s="440"/>
      <c r="F85" s="440"/>
      <c r="G85" s="440"/>
      <c r="H85" s="440"/>
      <c r="I85" s="440"/>
      <c r="J85" s="440"/>
      <c r="K85" s="440"/>
      <c r="L85" s="440"/>
      <c r="M85" s="440"/>
      <c r="N85" s="440"/>
      <c r="O85" s="440"/>
      <c r="P85" s="440"/>
      <c r="Q85" s="440"/>
      <c r="R85" s="440"/>
      <c r="S85" s="440"/>
      <c r="T85" s="440"/>
      <c r="U85" s="440"/>
      <c r="V85" s="440"/>
      <c r="W85" s="440"/>
      <c r="X85" s="440"/>
      <c r="Y85" s="440"/>
      <c r="Z85" s="440"/>
      <c r="AA85" s="440"/>
      <c r="AB85" s="440"/>
      <c r="AC85" s="440"/>
      <c r="AD85" s="440"/>
      <c r="AE85" s="440"/>
      <c r="AF85" s="440"/>
      <c r="AG85" s="440"/>
      <c r="AH85" s="440">
        <v>7925000</v>
      </c>
      <c r="AI85" s="440"/>
      <c r="AJ85" s="440"/>
      <c r="AK85" s="440"/>
      <c r="AL85" s="440"/>
      <c r="AM85" s="440"/>
      <c r="AN85" s="440"/>
      <c r="AO85" s="440"/>
      <c r="AP85" s="440"/>
      <c r="AQ85" s="440"/>
      <c r="AR85" s="440"/>
      <c r="AS85" s="440"/>
      <c r="AT85" s="440"/>
      <c r="AU85" s="440"/>
      <c r="AV85" s="440"/>
      <c r="AW85" s="440"/>
      <c r="AX85" s="441"/>
      <c r="AY85" s="441"/>
      <c r="AZ85" s="441"/>
      <c r="BA85" s="440"/>
      <c r="BB85" s="440"/>
      <c r="BC85" s="440"/>
      <c r="BD85" s="440"/>
      <c r="BE85" s="440"/>
      <c r="BF85" s="440"/>
      <c r="BG85" s="440"/>
      <c r="BH85" s="440"/>
      <c r="BI85" s="440"/>
      <c r="BJ85" s="440"/>
      <c r="BK85" s="440"/>
      <c r="BL85" s="440"/>
      <c r="BM85" s="440"/>
      <c r="BN85" s="440"/>
      <c r="BO85" s="440"/>
      <c r="BP85" s="440"/>
      <c r="BQ85" s="440"/>
      <c r="BR85" s="440"/>
      <c r="BS85" s="440"/>
      <c r="BT85" s="440"/>
      <c r="BU85" s="440"/>
      <c r="BV85" s="440"/>
      <c r="BW85" s="440"/>
      <c r="BX85" s="440"/>
      <c r="BY85" s="440"/>
      <c r="BZ85" s="440"/>
      <c r="CA85" s="440"/>
      <c r="CB85" s="440"/>
      <c r="CC85" s="440"/>
      <c r="CD85" s="440"/>
      <c r="CE85" s="440"/>
      <c r="CF85" s="440"/>
      <c r="CG85" s="440"/>
      <c r="CH85" s="440"/>
      <c r="CI85" s="440"/>
      <c r="CJ85" s="440"/>
      <c r="CK85" s="440"/>
      <c r="CL85" s="440"/>
      <c r="CM85" s="440"/>
      <c r="CN85" s="440"/>
      <c r="CO85" s="440"/>
      <c r="CP85" s="440"/>
      <c r="CQ85" s="440"/>
      <c r="CR85" s="440"/>
      <c r="CS85" s="440"/>
      <c r="CT85" s="440"/>
      <c r="CU85" s="440"/>
      <c r="CV85" s="440"/>
      <c r="CW85" s="441">
        <f>D85+G85+J85+P85+S85+V85+Y85+AB85+AE85+AH85+AL85+AO85+AR85+AU85+AX85+BA85+BD85+BG85+BJ85+BM85+BP85+BS85+BY85+CB85+CE85+CH85+CK85+CN85+CQ85+CT85</f>
        <v>7925000</v>
      </c>
      <c r="CX85" s="441">
        <f>E85+H85+K85+Q85+T85+W85+Z85+AC85+AF85+AI85+AM85+AP85+AS85+AV85+AY85+BB85+BE85+BH85+BK85+BN85+BQ85+BT85+BZ85+CC85+CF85+CI85+CL85+CO85+CR85+CU85+N85+BW85</f>
        <v>0</v>
      </c>
      <c r="CY85" s="678">
        <f t="shared" si="31"/>
        <v>7925000</v>
      </c>
      <c r="CZ85" s="441">
        <f aca="true" t="shared" si="33" ref="CZ85:CZ108">F85+I85+L85+O85+R85+U85+X85+AA85+AD85+AG85+AJ85+AN85+AQ85+AT85+AW85+AZ85+BC85+BF85+BI85+BL85+BO85+BR85+BU85+BX85+CA85+CD85+CG85+CJ85+CM85+CP85+CS85+CV85+AK85</f>
        <v>0</v>
      </c>
      <c r="DA85" s="678">
        <f t="shared" si="30"/>
        <v>7925000</v>
      </c>
      <c r="DB85" s="769">
        <v>750000</v>
      </c>
      <c r="DC85" s="768">
        <f t="shared" si="29"/>
        <v>0.0946372239747634</v>
      </c>
    </row>
    <row r="86" spans="1:107" ht="15.75">
      <c r="A86" s="437" t="s">
        <v>1366</v>
      </c>
      <c r="B86" s="450" t="s">
        <v>1083</v>
      </c>
      <c r="C86" s="445" t="s">
        <v>1084</v>
      </c>
      <c r="D86" s="440"/>
      <c r="E86" s="440"/>
      <c r="F86" s="440"/>
      <c r="G86" s="440"/>
      <c r="H86" s="686"/>
      <c r="I86" s="687">
        <v>120000</v>
      </c>
      <c r="J86" s="440"/>
      <c r="K86" s="440"/>
      <c r="L86" s="440"/>
      <c r="M86" s="440"/>
      <c r="N86" s="440"/>
      <c r="O86" s="440"/>
      <c r="P86" s="440"/>
      <c r="Q86" s="440"/>
      <c r="R86" s="440"/>
      <c r="S86" s="440"/>
      <c r="T86" s="440"/>
      <c r="U86" s="440"/>
      <c r="V86" s="440"/>
      <c r="W86" s="440"/>
      <c r="X86" s="440"/>
      <c r="Y86" s="440"/>
      <c r="Z86" s="440"/>
      <c r="AA86" s="440"/>
      <c r="AB86" s="440"/>
      <c r="AC86" s="440"/>
      <c r="AD86" s="440"/>
      <c r="AE86" s="440"/>
      <c r="AF86" s="440"/>
      <c r="AG86" s="440">
        <v>216000</v>
      </c>
      <c r="AH86" s="440">
        <v>56262500</v>
      </c>
      <c r="AI86" s="440"/>
      <c r="AJ86" s="440">
        <v>-1706000</v>
      </c>
      <c r="AK86" s="440">
        <v>370000</v>
      </c>
      <c r="AL86" s="440"/>
      <c r="AM86" s="440"/>
      <c r="AN86" s="440"/>
      <c r="AO86" s="440"/>
      <c r="AP86" s="440"/>
      <c r="AQ86" s="440"/>
      <c r="AR86" s="440"/>
      <c r="AS86" s="440"/>
      <c r="AT86" s="440">
        <v>1000000</v>
      </c>
      <c r="AU86" s="440"/>
      <c r="AV86" s="440"/>
      <c r="AW86" s="440"/>
      <c r="AX86" s="441"/>
      <c r="AY86" s="441"/>
      <c r="AZ86" s="441"/>
      <c r="BA86" s="440"/>
      <c r="BB86" s="440"/>
      <c r="BC86" s="440"/>
      <c r="BD86" s="440"/>
      <c r="BE86" s="440"/>
      <c r="BF86" s="440"/>
      <c r="BG86" s="440"/>
      <c r="BH86" s="440"/>
      <c r="BI86" s="440"/>
      <c r="BJ86" s="440"/>
      <c r="BK86" s="440"/>
      <c r="BL86" s="440"/>
      <c r="BM86" s="440"/>
      <c r="BN86" s="440"/>
      <c r="BO86" s="440"/>
      <c r="BP86" s="440"/>
      <c r="BQ86" s="440"/>
      <c r="BR86" s="440"/>
      <c r="BS86" s="440"/>
      <c r="BT86" s="440"/>
      <c r="BU86" s="440"/>
      <c r="BV86" s="440"/>
      <c r="BW86" s="440"/>
      <c r="BX86" s="440"/>
      <c r="BY86" s="440"/>
      <c r="BZ86" s="440"/>
      <c r="CA86" s="440"/>
      <c r="CB86" s="440"/>
      <c r="CC86" s="440"/>
      <c r="CD86" s="440"/>
      <c r="CE86" s="440"/>
      <c r="CF86" s="440"/>
      <c r="CG86" s="440"/>
      <c r="CH86" s="440"/>
      <c r="CI86" s="440"/>
      <c r="CJ86" s="440"/>
      <c r="CK86" s="440"/>
      <c r="CL86" s="440"/>
      <c r="CM86" s="440"/>
      <c r="CN86" s="440"/>
      <c r="CO86" s="440"/>
      <c r="CP86" s="440"/>
      <c r="CQ86" s="440"/>
      <c r="CR86" s="440"/>
      <c r="CS86" s="440"/>
      <c r="CT86" s="440"/>
      <c r="CU86" s="440"/>
      <c r="CV86" s="440"/>
      <c r="CW86" s="441">
        <f>D86+G86+J86+P86+S86+V86+Y86+AB86+AE86+AH86+AL86+AO86+AR86+AU86+AX86+BA86+BD86+BG86+BJ86+BM86+BP86+BS86+BY86+CB86+CE86+CH86+CK86+CN86+CQ86+CT86</f>
        <v>56262500</v>
      </c>
      <c r="CX86" s="441">
        <f>E86+H86+K86+Q86+T86+W86+Z86+AC86+AF86+AI86+AM86+AP86+AS86+AV86+AY86+BB86+BE86+BH86+BK86+BN86+BQ86+BT86+BZ86+CC86+CF86+CI86+CL86+CO86+CR86+CU86+N86+BW86</f>
        <v>0</v>
      </c>
      <c r="CY86" s="678">
        <f t="shared" si="31"/>
        <v>56262500</v>
      </c>
      <c r="CZ86" s="441">
        <f t="shared" si="33"/>
        <v>0</v>
      </c>
      <c r="DA86" s="678">
        <f t="shared" si="30"/>
        <v>56262500</v>
      </c>
      <c r="DB86" s="769">
        <v>8786920</v>
      </c>
      <c r="DC86" s="768">
        <f t="shared" si="29"/>
        <v>0.156177205065541</v>
      </c>
    </row>
    <row r="87" spans="1:107" ht="15.75">
      <c r="A87" s="437" t="s">
        <v>1367</v>
      </c>
      <c r="B87" s="450" t="s">
        <v>872</v>
      </c>
      <c r="C87" s="445" t="s">
        <v>1085</v>
      </c>
      <c r="D87" s="440"/>
      <c r="E87" s="440"/>
      <c r="F87" s="440"/>
      <c r="G87" s="440"/>
      <c r="H87" s="688"/>
      <c r="I87" s="688"/>
      <c r="J87" s="440"/>
      <c r="K87" s="440"/>
      <c r="L87" s="440"/>
      <c r="M87" s="440"/>
      <c r="N87" s="440"/>
      <c r="O87" s="440"/>
      <c r="P87" s="440"/>
      <c r="Q87" s="440"/>
      <c r="R87" s="440"/>
      <c r="S87" s="440"/>
      <c r="T87" s="440"/>
      <c r="U87" s="440"/>
      <c r="V87" s="440"/>
      <c r="W87" s="440"/>
      <c r="X87" s="440"/>
      <c r="Y87" s="440"/>
      <c r="Z87" s="440"/>
      <c r="AA87" s="440"/>
      <c r="AB87" s="440"/>
      <c r="AC87" s="440"/>
      <c r="AD87" s="440"/>
      <c r="AE87" s="440"/>
      <c r="AF87" s="440"/>
      <c r="AG87" s="440"/>
      <c r="AH87" s="440"/>
      <c r="AI87" s="440"/>
      <c r="AJ87" s="440"/>
      <c r="AK87" s="440"/>
      <c r="AL87" s="440"/>
      <c r="AM87" s="440"/>
      <c r="AN87" s="440"/>
      <c r="AO87" s="440"/>
      <c r="AP87" s="440"/>
      <c r="AQ87" s="440"/>
      <c r="AR87" s="440"/>
      <c r="AS87" s="440"/>
      <c r="AT87" s="440"/>
      <c r="AU87" s="440"/>
      <c r="AV87" s="440"/>
      <c r="AW87" s="440"/>
      <c r="AX87" s="441"/>
      <c r="AY87" s="441"/>
      <c r="AZ87" s="441"/>
      <c r="BA87" s="440"/>
      <c r="BB87" s="440"/>
      <c r="BC87" s="440"/>
      <c r="BD87" s="440"/>
      <c r="BE87" s="440"/>
      <c r="BF87" s="440"/>
      <c r="BG87" s="440"/>
      <c r="BH87" s="440"/>
      <c r="BI87" s="440"/>
      <c r="BJ87" s="440"/>
      <c r="BK87" s="440"/>
      <c r="BL87" s="440"/>
      <c r="BM87" s="440"/>
      <c r="BN87" s="440"/>
      <c r="BO87" s="440"/>
      <c r="BP87" s="440"/>
      <c r="BQ87" s="440"/>
      <c r="BR87" s="440"/>
      <c r="BS87" s="440"/>
      <c r="BT87" s="440"/>
      <c r="BU87" s="440"/>
      <c r="BV87" s="440"/>
      <c r="BW87" s="440"/>
      <c r="BX87" s="440"/>
      <c r="BY87" s="440"/>
      <c r="BZ87" s="440"/>
      <c r="CA87" s="440"/>
      <c r="CB87" s="440"/>
      <c r="CC87" s="440"/>
      <c r="CD87" s="440"/>
      <c r="CE87" s="440"/>
      <c r="CF87" s="440"/>
      <c r="CG87" s="440"/>
      <c r="CH87" s="440"/>
      <c r="CI87" s="440"/>
      <c r="CJ87" s="440"/>
      <c r="CK87" s="440"/>
      <c r="CL87" s="440"/>
      <c r="CM87" s="440"/>
      <c r="CN87" s="440"/>
      <c r="CO87" s="440"/>
      <c r="CP87" s="440"/>
      <c r="CQ87" s="440"/>
      <c r="CR87" s="440"/>
      <c r="CS87" s="440"/>
      <c r="CT87" s="440"/>
      <c r="CU87" s="440"/>
      <c r="CV87" s="440"/>
      <c r="CW87" s="441">
        <f>D87+G87+J87+P87+S87+V87+Y87+AB87+AE87+AH87+AL87+AO87+AR87+AU87+AX87+BA87+BD87+BG87+BJ87+BM87+BP87+BS87+BY87+CB87+CE87+CH87+CK87+CN87+CQ87+CT87</f>
        <v>0</v>
      </c>
      <c r="CX87" s="441">
        <f>E87+H87+K87+Q87+T87+W87+Z87+AC87+AF87+AI87+AM87+AP87+AS87+AV87+AY87+BB87+BE87+BH87+BK87+BN87+BQ87+BT87+BZ87+CC87+CF87+CI87+CL87+CO87+CR87+CU87+N87+BW87</f>
        <v>0</v>
      </c>
      <c r="CY87" s="678">
        <f t="shared" si="31"/>
        <v>0</v>
      </c>
      <c r="CZ87" s="441">
        <f t="shared" si="33"/>
        <v>0</v>
      </c>
      <c r="DA87" s="678">
        <f t="shared" si="30"/>
        <v>0</v>
      </c>
      <c r="DB87" s="769"/>
      <c r="DC87" s="768">
        <v>0</v>
      </c>
    </row>
    <row r="88" spans="1:107" ht="15.75">
      <c r="A88" s="437" t="s">
        <v>1368</v>
      </c>
      <c r="B88" s="450" t="s">
        <v>872</v>
      </c>
      <c r="C88" s="445" t="s">
        <v>1085</v>
      </c>
      <c r="D88" s="440"/>
      <c r="E88" s="440"/>
      <c r="F88" s="440">
        <v>16528</v>
      </c>
      <c r="G88" s="440"/>
      <c r="H88" s="688"/>
      <c r="I88" s="688"/>
      <c r="J88" s="440"/>
      <c r="K88" s="440"/>
      <c r="L88" s="440"/>
      <c r="M88" s="440"/>
      <c r="N88" s="440"/>
      <c r="O88" s="440"/>
      <c r="P88" s="440"/>
      <c r="Q88" s="440"/>
      <c r="R88" s="440"/>
      <c r="S88" s="440"/>
      <c r="T88" s="440"/>
      <c r="U88" s="440"/>
      <c r="V88" s="440"/>
      <c r="W88" s="440"/>
      <c r="X88" s="440"/>
      <c r="Y88" s="440"/>
      <c r="Z88" s="440"/>
      <c r="AA88" s="440"/>
      <c r="AB88" s="440"/>
      <c r="AC88" s="440"/>
      <c r="AD88" s="440"/>
      <c r="AE88" s="440"/>
      <c r="AF88" s="440"/>
      <c r="AG88" s="440"/>
      <c r="AH88" s="440"/>
      <c r="AI88" s="440"/>
      <c r="AJ88" s="440"/>
      <c r="AK88" s="440"/>
      <c r="AL88" s="440"/>
      <c r="AM88" s="440"/>
      <c r="AN88" s="440"/>
      <c r="AO88" s="440"/>
      <c r="AP88" s="440"/>
      <c r="AQ88" s="440"/>
      <c r="AR88" s="440"/>
      <c r="AS88" s="440"/>
      <c r="AT88" s="440"/>
      <c r="AU88" s="440"/>
      <c r="AV88" s="440"/>
      <c r="AW88" s="440"/>
      <c r="AX88" s="441"/>
      <c r="AY88" s="441"/>
      <c r="AZ88" s="441"/>
      <c r="BA88" s="440"/>
      <c r="BB88" s="440"/>
      <c r="BC88" s="440"/>
      <c r="BD88" s="440"/>
      <c r="BE88" s="440"/>
      <c r="BF88" s="440"/>
      <c r="BG88" s="440"/>
      <c r="BH88" s="440"/>
      <c r="BI88" s="440"/>
      <c r="BJ88" s="440"/>
      <c r="BK88" s="440"/>
      <c r="BL88" s="440"/>
      <c r="BM88" s="440"/>
      <c r="BN88" s="440"/>
      <c r="BO88" s="440"/>
      <c r="BP88" s="440"/>
      <c r="BQ88" s="440"/>
      <c r="BR88" s="440"/>
      <c r="BS88" s="440"/>
      <c r="BT88" s="440"/>
      <c r="BU88" s="440"/>
      <c r="BV88" s="440"/>
      <c r="BW88" s="440"/>
      <c r="BX88" s="440"/>
      <c r="BY88" s="440"/>
      <c r="BZ88" s="440"/>
      <c r="CA88" s="440"/>
      <c r="CB88" s="440"/>
      <c r="CC88" s="440"/>
      <c r="CD88" s="440"/>
      <c r="CE88" s="440"/>
      <c r="CF88" s="440"/>
      <c r="CG88" s="440"/>
      <c r="CH88" s="440"/>
      <c r="CI88" s="440"/>
      <c r="CJ88" s="440"/>
      <c r="CK88" s="440"/>
      <c r="CL88" s="440"/>
      <c r="CM88" s="440"/>
      <c r="CN88" s="440"/>
      <c r="CO88" s="440"/>
      <c r="CP88" s="440"/>
      <c r="CQ88" s="440"/>
      <c r="CR88" s="440"/>
      <c r="CS88" s="440"/>
      <c r="CT88" s="440"/>
      <c r="CU88" s="440"/>
      <c r="CV88" s="440"/>
      <c r="CW88" s="441"/>
      <c r="CX88" s="441"/>
      <c r="CY88" s="678"/>
      <c r="CZ88" s="441">
        <f t="shared" si="33"/>
        <v>16528</v>
      </c>
      <c r="DA88" s="678">
        <f t="shared" si="30"/>
        <v>16528</v>
      </c>
      <c r="DB88" s="769">
        <v>16528</v>
      </c>
      <c r="DC88" s="768">
        <f t="shared" si="29"/>
        <v>1</v>
      </c>
    </row>
    <row r="89" spans="1:107" ht="15.75">
      <c r="A89" s="437" t="s">
        <v>1369</v>
      </c>
      <c r="B89" s="450" t="s">
        <v>885</v>
      </c>
      <c r="C89" s="443" t="s">
        <v>1086</v>
      </c>
      <c r="D89" s="440"/>
      <c r="E89" s="440"/>
      <c r="F89" s="440"/>
      <c r="G89" s="440"/>
      <c r="H89" s="440">
        <v>174408</v>
      </c>
      <c r="I89" s="440"/>
      <c r="J89" s="440"/>
      <c r="K89" s="440"/>
      <c r="L89" s="440"/>
      <c r="M89" s="440"/>
      <c r="N89" s="440"/>
      <c r="O89" s="440"/>
      <c r="P89" s="440"/>
      <c r="Q89" s="440"/>
      <c r="R89" s="440"/>
      <c r="S89" s="440"/>
      <c r="T89" s="440"/>
      <c r="U89" s="440"/>
      <c r="V89" s="440"/>
      <c r="W89" s="440"/>
      <c r="X89" s="440"/>
      <c r="Y89" s="440"/>
      <c r="Z89" s="440"/>
      <c r="AA89" s="440"/>
      <c r="AB89" s="440"/>
      <c r="AC89" s="440"/>
      <c r="AD89" s="440"/>
      <c r="AE89" s="440"/>
      <c r="AF89" s="440"/>
      <c r="AG89" s="440"/>
      <c r="AH89" s="440"/>
      <c r="AI89" s="440">
        <v>1580000</v>
      </c>
      <c r="AJ89" s="440"/>
      <c r="AK89" s="440"/>
      <c r="AL89" s="440"/>
      <c r="AM89" s="440"/>
      <c r="AN89" s="440"/>
      <c r="AO89" s="440"/>
      <c r="AP89" s="440"/>
      <c r="AQ89" s="440">
        <v>196771</v>
      </c>
      <c r="AR89" s="440"/>
      <c r="AS89" s="440">
        <v>73291</v>
      </c>
      <c r="AT89" s="440">
        <v>416000</v>
      </c>
      <c r="AU89" s="440"/>
      <c r="AV89" s="440"/>
      <c r="AW89" s="440"/>
      <c r="AX89" s="441"/>
      <c r="AY89" s="441"/>
      <c r="AZ89" s="441"/>
      <c r="BA89" s="440">
        <v>110000</v>
      </c>
      <c r="BB89" s="440">
        <v>11847</v>
      </c>
      <c r="BC89" s="440"/>
      <c r="BD89" s="440"/>
      <c r="BE89" s="440"/>
      <c r="BF89" s="440"/>
      <c r="BG89" s="440"/>
      <c r="BH89" s="440">
        <v>207000</v>
      </c>
      <c r="BI89" s="440">
        <v>395</v>
      </c>
      <c r="BJ89" s="440"/>
      <c r="BK89" s="440"/>
      <c r="BL89" s="440"/>
      <c r="BM89" s="440"/>
      <c r="BN89" s="440"/>
      <c r="BO89" s="440"/>
      <c r="BP89" s="440"/>
      <c r="BQ89" s="440"/>
      <c r="BR89" s="440"/>
      <c r="BS89" s="440"/>
      <c r="BT89" s="440"/>
      <c r="BU89" s="440"/>
      <c r="BV89" s="440"/>
      <c r="BW89" s="440">
        <v>1981579</v>
      </c>
      <c r="BX89" s="440">
        <v>287941</v>
      </c>
      <c r="BY89" s="440"/>
      <c r="BZ89" s="440"/>
      <c r="CA89" s="440"/>
      <c r="CB89" s="440"/>
      <c r="CC89" s="440"/>
      <c r="CD89" s="440"/>
      <c r="CE89" s="440"/>
      <c r="CF89" s="440"/>
      <c r="CG89" s="440"/>
      <c r="CH89" s="440"/>
      <c r="CI89" s="440"/>
      <c r="CJ89" s="440"/>
      <c r="CK89" s="440"/>
      <c r="CL89" s="440"/>
      <c r="CM89" s="440"/>
      <c r="CN89" s="440"/>
      <c r="CO89" s="440"/>
      <c r="CP89" s="440"/>
      <c r="CQ89" s="440">
        <v>858680</v>
      </c>
      <c r="CR89" s="440">
        <v>310881</v>
      </c>
      <c r="CS89" s="440">
        <v>2366834</v>
      </c>
      <c r="CT89" s="440"/>
      <c r="CU89" s="440"/>
      <c r="CV89" s="440"/>
      <c r="CW89" s="441">
        <f>D89+G89+J89+P89+S89+V89+Y89+AB89+AE89+AH89+AL89+AO89+AR89+AU89+AX89+BA89+BD89+BG89+BJ89+BM89+BP89+BS89+BY89+CB89+CE89+CH89+CK89+CN89+CQ89+CT89</f>
        <v>968680</v>
      </c>
      <c r="CX89" s="441">
        <f aca="true" t="shared" si="34" ref="CX89:CX107">E89+H89+K89+Q89+T89+W89+Z89+AC89+AF89+AI89+AM89+AP89+AS89+AV89+AY89+BB89+BE89+BH89+BK89+BN89+BQ89+BT89+BZ89+CC89+CF89+CI89+CL89+CO89+CR89+CU89+N89+BW89</f>
        <v>4339006</v>
      </c>
      <c r="CY89" s="678">
        <f t="shared" si="31"/>
        <v>5307686</v>
      </c>
      <c r="CZ89" s="441">
        <f t="shared" si="33"/>
        <v>3267941</v>
      </c>
      <c r="DA89" s="678">
        <f t="shared" si="30"/>
        <v>8575627</v>
      </c>
      <c r="DB89" s="769">
        <v>5916402</v>
      </c>
      <c r="DC89" s="768">
        <f t="shared" si="29"/>
        <v>0.6899089710874785</v>
      </c>
    </row>
    <row r="90" spans="1:107" ht="15.75">
      <c r="A90" s="437" t="s">
        <v>1370</v>
      </c>
      <c r="B90" s="448" t="s">
        <v>1087</v>
      </c>
      <c r="C90" s="443" t="s">
        <v>1088</v>
      </c>
      <c r="D90" s="440"/>
      <c r="E90" s="440"/>
      <c r="F90" s="440"/>
      <c r="G90" s="440"/>
      <c r="H90" s="440"/>
      <c r="I90" s="440"/>
      <c r="J90" s="440"/>
      <c r="K90" s="440"/>
      <c r="L90" s="440"/>
      <c r="M90" s="440"/>
      <c r="N90" s="440"/>
      <c r="O90" s="440"/>
      <c r="P90" s="440"/>
      <c r="Q90" s="440"/>
      <c r="R90" s="440"/>
      <c r="S90" s="440"/>
      <c r="T90" s="440"/>
      <c r="U90" s="440"/>
      <c r="V90" s="440"/>
      <c r="W90" s="440"/>
      <c r="X90" s="440"/>
      <c r="Y90" s="440"/>
      <c r="Z90" s="440"/>
      <c r="AA90" s="440"/>
      <c r="AB90" s="440"/>
      <c r="AC90" s="440"/>
      <c r="AD90" s="440"/>
      <c r="AE90" s="440"/>
      <c r="AF90" s="440"/>
      <c r="AG90" s="440"/>
      <c r="AH90" s="440"/>
      <c r="AI90" s="440"/>
      <c r="AJ90" s="440"/>
      <c r="AK90" s="440"/>
      <c r="AL90" s="440"/>
      <c r="AM90" s="440"/>
      <c r="AN90" s="440"/>
      <c r="AO90" s="440"/>
      <c r="AP90" s="440"/>
      <c r="AQ90" s="440"/>
      <c r="AR90" s="440"/>
      <c r="AS90" s="440"/>
      <c r="AT90" s="440"/>
      <c r="AU90" s="440"/>
      <c r="AV90" s="440"/>
      <c r="AW90" s="440"/>
      <c r="AX90" s="441"/>
      <c r="AY90" s="441"/>
      <c r="AZ90" s="441"/>
      <c r="BA90" s="440"/>
      <c r="BB90" s="440"/>
      <c r="BC90" s="440"/>
      <c r="BD90" s="440"/>
      <c r="BE90" s="440"/>
      <c r="BF90" s="440"/>
      <c r="BG90" s="440"/>
      <c r="BH90" s="440"/>
      <c r="BI90" s="440"/>
      <c r="BJ90" s="440"/>
      <c r="BK90" s="440"/>
      <c r="BL90" s="440"/>
      <c r="BM90" s="440"/>
      <c r="BN90" s="440"/>
      <c r="BO90" s="440"/>
      <c r="BP90" s="440"/>
      <c r="BQ90" s="440"/>
      <c r="BR90" s="440"/>
      <c r="BS90" s="440"/>
      <c r="BT90" s="440"/>
      <c r="BU90" s="440"/>
      <c r="BV90" s="440"/>
      <c r="BW90" s="440"/>
      <c r="BX90" s="440"/>
      <c r="BY90" s="440"/>
      <c r="BZ90" s="440"/>
      <c r="CA90" s="440"/>
      <c r="CB90" s="440"/>
      <c r="CC90" s="440"/>
      <c r="CD90" s="440"/>
      <c r="CE90" s="440"/>
      <c r="CF90" s="440"/>
      <c r="CG90" s="440"/>
      <c r="CH90" s="440"/>
      <c r="CI90" s="440"/>
      <c r="CJ90" s="440"/>
      <c r="CK90" s="440"/>
      <c r="CL90" s="440"/>
      <c r="CM90" s="440"/>
      <c r="CN90" s="440"/>
      <c r="CO90" s="440"/>
      <c r="CP90" s="440"/>
      <c r="CQ90" s="440"/>
      <c r="CR90" s="440"/>
      <c r="CS90" s="440"/>
      <c r="CT90" s="440"/>
      <c r="CU90" s="440"/>
      <c r="CV90" s="440"/>
      <c r="CW90" s="441">
        <f>D90+G90+J90+P90+S90+V90+Y90+AB90+AE90+AH90+AL90+AO90+AR90+AU90+AX90+BA90+BD90+BG90+BJ90+BM90+BP90+BS90+BY90+CB90+CE90+CH90+CK90+CN90+CQ90+CT90</f>
        <v>0</v>
      </c>
      <c r="CX90" s="441">
        <f t="shared" si="34"/>
        <v>0</v>
      </c>
      <c r="CY90" s="678">
        <f t="shared" si="31"/>
        <v>0</v>
      </c>
      <c r="CZ90" s="441">
        <f t="shared" si="33"/>
        <v>0</v>
      </c>
      <c r="DA90" s="678">
        <f t="shared" si="30"/>
        <v>0</v>
      </c>
      <c r="DB90" s="769"/>
      <c r="DC90" s="768">
        <v>0</v>
      </c>
    </row>
    <row r="91" spans="1:107" ht="15.75">
      <c r="A91" s="437" t="s">
        <v>1371</v>
      </c>
      <c r="B91" s="448" t="s">
        <v>1089</v>
      </c>
      <c r="C91" s="443" t="s">
        <v>1090</v>
      </c>
      <c r="D91" s="440"/>
      <c r="E91" s="440"/>
      <c r="F91" s="440"/>
      <c r="G91" s="440"/>
      <c r="H91" s="440"/>
      <c r="I91" s="440"/>
      <c r="J91" s="440"/>
      <c r="K91" s="440"/>
      <c r="L91" s="440"/>
      <c r="M91" s="440"/>
      <c r="N91" s="440"/>
      <c r="O91" s="440"/>
      <c r="P91" s="440"/>
      <c r="Q91" s="440"/>
      <c r="R91" s="440"/>
      <c r="S91" s="440"/>
      <c r="T91" s="440"/>
      <c r="U91" s="440"/>
      <c r="V91" s="440"/>
      <c r="W91" s="440"/>
      <c r="X91" s="440"/>
      <c r="Y91" s="440"/>
      <c r="Z91" s="440"/>
      <c r="AA91" s="440"/>
      <c r="AB91" s="440"/>
      <c r="AC91" s="440"/>
      <c r="AD91" s="440"/>
      <c r="AE91" s="440"/>
      <c r="AF91" s="440"/>
      <c r="AG91" s="440"/>
      <c r="AH91" s="440"/>
      <c r="AI91" s="440"/>
      <c r="AJ91" s="440"/>
      <c r="AK91" s="440"/>
      <c r="AL91" s="440"/>
      <c r="AM91" s="440"/>
      <c r="AN91" s="440"/>
      <c r="AO91" s="440"/>
      <c r="AP91" s="440"/>
      <c r="AQ91" s="440"/>
      <c r="AR91" s="440"/>
      <c r="AS91" s="440"/>
      <c r="AT91" s="440"/>
      <c r="AU91" s="440"/>
      <c r="AV91" s="440"/>
      <c r="AW91" s="440"/>
      <c r="AX91" s="441"/>
      <c r="AY91" s="441"/>
      <c r="AZ91" s="441"/>
      <c r="BA91" s="440"/>
      <c r="BB91" s="440"/>
      <c r="BC91" s="440"/>
      <c r="BD91" s="440"/>
      <c r="BE91" s="440"/>
      <c r="BF91" s="440"/>
      <c r="BG91" s="440"/>
      <c r="BH91" s="440"/>
      <c r="BI91" s="440"/>
      <c r="BJ91" s="440"/>
      <c r="BK91" s="440"/>
      <c r="BL91" s="440"/>
      <c r="BM91" s="440"/>
      <c r="BN91" s="440"/>
      <c r="BO91" s="440"/>
      <c r="BP91" s="440"/>
      <c r="BQ91" s="440"/>
      <c r="BR91" s="440"/>
      <c r="BS91" s="440"/>
      <c r="BT91" s="440"/>
      <c r="BU91" s="440"/>
      <c r="BV91" s="440"/>
      <c r="BW91" s="440"/>
      <c r="BX91" s="440"/>
      <c r="BY91" s="440"/>
      <c r="BZ91" s="440"/>
      <c r="CA91" s="440"/>
      <c r="CB91" s="440"/>
      <c r="CC91" s="440"/>
      <c r="CD91" s="440"/>
      <c r="CE91" s="440"/>
      <c r="CF91" s="440"/>
      <c r="CG91" s="440"/>
      <c r="CH91" s="440"/>
      <c r="CI91" s="440"/>
      <c r="CJ91" s="440"/>
      <c r="CK91" s="440"/>
      <c r="CL91" s="440"/>
      <c r="CM91" s="440"/>
      <c r="CN91" s="440"/>
      <c r="CO91" s="440"/>
      <c r="CP91" s="440"/>
      <c r="CQ91" s="440"/>
      <c r="CR91" s="440"/>
      <c r="CS91" s="440"/>
      <c r="CT91" s="440"/>
      <c r="CU91" s="440"/>
      <c r="CV91" s="440"/>
      <c r="CW91" s="441">
        <f>D91+G91+J91+P91+S91+V91+Y91+AB91+AE91+AH91+AL91+AO91+AR91+AU91+AX91+BA91+BD91+BG91+BJ91+BM91+BP91+BS91+BY91+CB91+CE91+CH91+CK91+CN91+CQ91+CT91</f>
        <v>0</v>
      </c>
      <c r="CX91" s="441">
        <f t="shared" si="34"/>
        <v>0</v>
      </c>
      <c r="CY91" s="678">
        <f t="shared" si="31"/>
        <v>0</v>
      </c>
      <c r="CZ91" s="441">
        <f t="shared" si="33"/>
        <v>0</v>
      </c>
      <c r="DA91" s="678">
        <f t="shared" si="30"/>
        <v>0</v>
      </c>
      <c r="DB91" s="769"/>
      <c r="DC91" s="768">
        <v>0</v>
      </c>
    </row>
    <row r="92" spans="1:107" ht="15.75">
      <c r="A92" s="437" t="s">
        <v>1372</v>
      </c>
      <c r="B92" s="448" t="s">
        <v>1091</v>
      </c>
      <c r="C92" s="443" t="s">
        <v>1092</v>
      </c>
      <c r="D92" s="440"/>
      <c r="E92" s="440"/>
      <c r="F92" s="440">
        <v>4463</v>
      </c>
      <c r="G92" s="440"/>
      <c r="H92" s="440">
        <v>47090</v>
      </c>
      <c r="I92" s="440">
        <v>32400</v>
      </c>
      <c r="J92" s="440"/>
      <c r="K92" s="440"/>
      <c r="L92" s="440"/>
      <c r="M92" s="440"/>
      <c r="N92" s="440"/>
      <c r="O92" s="440"/>
      <c r="P92" s="440"/>
      <c r="Q92" s="440"/>
      <c r="R92" s="440"/>
      <c r="S92" s="440"/>
      <c r="T92" s="440"/>
      <c r="U92" s="440"/>
      <c r="V92" s="441">
        <f>SUM(V84:V91)</f>
        <v>0</v>
      </c>
      <c r="W92" s="441"/>
      <c r="X92" s="441"/>
      <c r="Y92" s="440"/>
      <c r="Z92" s="440"/>
      <c r="AA92" s="440"/>
      <c r="AB92" s="440"/>
      <c r="AC92" s="440"/>
      <c r="AD92" s="440"/>
      <c r="AE92" s="440"/>
      <c r="AF92" s="440"/>
      <c r="AG92" s="440"/>
      <c r="AH92" s="440">
        <v>17330625</v>
      </c>
      <c r="AI92" s="440">
        <v>426600</v>
      </c>
      <c r="AJ92" s="440"/>
      <c r="AK92" s="440">
        <v>99900</v>
      </c>
      <c r="AL92" s="440"/>
      <c r="AM92" s="440"/>
      <c r="AN92" s="440"/>
      <c r="AO92" s="440"/>
      <c r="AP92" s="440"/>
      <c r="AQ92" s="440">
        <v>53128</v>
      </c>
      <c r="AR92" s="440"/>
      <c r="AS92" s="440">
        <v>19789</v>
      </c>
      <c r="AT92" s="440"/>
      <c r="AU92" s="440"/>
      <c r="AV92" s="440"/>
      <c r="AW92" s="440"/>
      <c r="AX92" s="441"/>
      <c r="AY92" s="441"/>
      <c r="AZ92" s="441"/>
      <c r="BA92" s="440">
        <v>29700</v>
      </c>
      <c r="BB92" s="440">
        <v>2046</v>
      </c>
      <c r="BC92" s="440"/>
      <c r="BD92" s="440"/>
      <c r="BE92" s="440"/>
      <c r="BF92" s="440"/>
      <c r="BG92" s="440"/>
      <c r="BH92" s="440">
        <v>55997</v>
      </c>
      <c r="BI92" s="440"/>
      <c r="BJ92" s="440"/>
      <c r="BK92" s="440"/>
      <c r="BL92" s="440"/>
      <c r="BM92" s="440"/>
      <c r="BN92" s="440"/>
      <c r="BO92" s="440"/>
      <c r="BP92" s="440"/>
      <c r="BQ92" s="440"/>
      <c r="BR92" s="440"/>
      <c r="BS92" s="440"/>
      <c r="BT92" s="440"/>
      <c r="BU92" s="440"/>
      <c r="BV92" s="440"/>
      <c r="BW92" s="440">
        <v>535486</v>
      </c>
      <c r="BX92" s="440">
        <v>77283</v>
      </c>
      <c r="BY92" s="440"/>
      <c r="BZ92" s="440"/>
      <c r="CA92" s="440"/>
      <c r="CB92" s="440"/>
      <c r="CC92" s="440"/>
      <c r="CD92" s="440"/>
      <c r="CE92" s="440"/>
      <c r="CF92" s="440"/>
      <c r="CG92" s="440"/>
      <c r="CH92" s="440"/>
      <c r="CI92" s="440"/>
      <c r="CJ92" s="440"/>
      <c r="CK92" s="440"/>
      <c r="CL92" s="440"/>
      <c r="CM92" s="440"/>
      <c r="CN92" s="440"/>
      <c r="CO92" s="440"/>
      <c r="CP92" s="440"/>
      <c r="CQ92" s="440">
        <v>231844</v>
      </c>
      <c r="CR92" s="440">
        <v>83938</v>
      </c>
      <c r="CS92" s="440">
        <v>619633</v>
      </c>
      <c r="CT92" s="440"/>
      <c r="CU92" s="440"/>
      <c r="CV92" s="440"/>
      <c r="CW92" s="441">
        <f>D92+G92+J92+P92+S92+V92+Y92+AB92+AE92+AH92+AL92+AO92+AR92+AU92+AX92+BA92+BD92+BG92+BJ92+BM92+BP92+BS92+BY92+CB92+CE92+CH92+CK92+CN92+CQ92+CT92</f>
        <v>17592169</v>
      </c>
      <c r="CX92" s="441">
        <f t="shared" si="34"/>
        <v>1170946</v>
      </c>
      <c r="CY92" s="678">
        <f t="shared" si="31"/>
        <v>18763115</v>
      </c>
      <c r="CZ92" s="441">
        <f t="shared" si="33"/>
        <v>886807</v>
      </c>
      <c r="DA92" s="678">
        <f t="shared" si="30"/>
        <v>19649922</v>
      </c>
      <c r="DB92" s="769">
        <v>3146219</v>
      </c>
      <c r="DC92" s="768">
        <f t="shared" si="29"/>
        <v>0.16011356177393476</v>
      </c>
    </row>
    <row r="93" spans="1:107" ht="15.75">
      <c r="A93" s="437" t="s">
        <v>1373</v>
      </c>
      <c r="B93" s="451" t="s">
        <v>1093</v>
      </c>
      <c r="C93" s="447" t="s">
        <v>243</v>
      </c>
      <c r="D93" s="441">
        <f>SUM(D85:D92)</f>
        <v>0</v>
      </c>
      <c r="E93" s="441">
        <f aca="true" t="shared" si="35" ref="E93:CW93">SUM(E85:E92)</f>
        <v>0</v>
      </c>
      <c r="F93" s="441">
        <f t="shared" si="35"/>
        <v>20991</v>
      </c>
      <c r="G93" s="441">
        <f t="shared" si="35"/>
        <v>0</v>
      </c>
      <c r="H93" s="441">
        <f>H89+H92</f>
        <v>221498</v>
      </c>
      <c r="I93" s="441">
        <f>SUM(I86:I92)</f>
        <v>152400</v>
      </c>
      <c r="J93" s="441">
        <f t="shared" si="35"/>
        <v>0</v>
      </c>
      <c r="K93" s="441">
        <f t="shared" si="35"/>
        <v>0</v>
      </c>
      <c r="L93" s="441"/>
      <c r="M93" s="441">
        <f t="shared" si="35"/>
        <v>0</v>
      </c>
      <c r="N93" s="441">
        <f t="shared" si="35"/>
        <v>0</v>
      </c>
      <c r="O93" s="441"/>
      <c r="P93" s="441">
        <f t="shared" si="35"/>
        <v>0</v>
      </c>
      <c r="Q93" s="441">
        <f t="shared" si="35"/>
        <v>0</v>
      </c>
      <c r="R93" s="441"/>
      <c r="S93" s="441">
        <f t="shared" si="35"/>
        <v>0</v>
      </c>
      <c r="T93" s="441">
        <f t="shared" si="35"/>
        <v>0</v>
      </c>
      <c r="U93" s="441"/>
      <c r="V93" s="441">
        <f t="shared" si="35"/>
        <v>0</v>
      </c>
      <c r="W93" s="441">
        <f t="shared" si="35"/>
        <v>0</v>
      </c>
      <c r="X93" s="441"/>
      <c r="Y93" s="441">
        <f t="shared" si="35"/>
        <v>0</v>
      </c>
      <c r="Z93" s="441">
        <f t="shared" si="35"/>
        <v>0</v>
      </c>
      <c r="AA93" s="441"/>
      <c r="AB93" s="441">
        <f t="shared" si="35"/>
        <v>0</v>
      </c>
      <c r="AC93" s="441">
        <f t="shared" si="35"/>
        <v>0</v>
      </c>
      <c r="AD93" s="441"/>
      <c r="AE93" s="441">
        <f t="shared" si="35"/>
        <v>0</v>
      </c>
      <c r="AF93" s="441">
        <f t="shared" si="35"/>
        <v>0</v>
      </c>
      <c r="AG93" s="441">
        <f>SUM(AG85:AG92)</f>
        <v>216000</v>
      </c>
      <c r="AH93" s="441">
        <f t="shared" si="35"/>
        <v>81518125</v>
      </c>
      <c r="AI93" s="441">
        <f t="shared" si="35"/>
        <v>2006600</v>
      </c>
      <c r="AJ93" s="441">
        <f t="shared" si="35"/>
        <v>-1706000</v>
      </c>
      <c r="AK93" s="441">
        <f>SUM(AK85:AK92)</f>
        <v>469900</v>
      </c>
      <c r="AL93" s="441">
        <f t="shared" si="35"/>
        <v>0</v>
      </c>
      <c r="AM93" s="441">
        <f t="shared" si="35"/>
        <v>0</v>
      </c>
      <c r="AN93" s="441"/>
      <c r="AO93" s="441">
        <f t="shared" si="35"/>
        <v>0</v>
      </c>
      <c r="AP93" s="441">
        <f t="shared" si="35"/>
        <v>0</v>
      </c>
      <c r="AQ93" s="441">
        <f t="shared" si="35"/>
        <v>249899</v>
      </c>
      <c r="AR93" s="441">
        <f t="shared" si="35"/>
        <v>0</v>
      </c>
      <c r="AS93" s="441">
        <f t="shared" si="35"/>
        <v>93080</v>
      </c>
      <c r="AT93" s="441">
        <f t="shared" si="35"/>
        <v>1416000</v>
      </c>
      <c r="AU93" s="441">
        <f t="shared" si="35"/>
        <v>0</v>
      </c>
      <c r="AV93" s="441">
        <f t="shared" si="35"/>
        <v>0</v>
      </c>
      <c r="AW93" s="441"/>
      <c r="AX93" s="441">
        <f t="shared" si="35"/>
        <v>0</v>
      </c>
      <c r="AY93" s="441">
        <f t="shared" si="35"/>
        <v>0</v>
      </c>
      <c r="AZ93" s="441"/>
      <c r="BA93" s="441">
        <f t="shared" si="35"/>
        <v>139700</v>
      </c>
      <c r="BB93" s="441">
        <f t="shared" si="35"/>
        <v>13893</v>
      </c>
      <c r="BC93" s="441"/>
      <c r="BD93" s="441">
        <f t="shared" si="35"/>
        <v>0</v>
      </c>
      <c r="BE93" s="441">
        <f t="shared" si="35"/>
        <v>0</v>
      </c>
      <c r="BF93" s="441"/>
      <c r="BG93" s="441">
        <f t="shared" si="35"/>
        <v>0</v>
      </c>
      <c r="BH93" s="441">
        <f t="shared" si="35"/>
        <v>262997</v>
      </c>
      <c r="BI93" s="441">
        <f t="shared" si="35"/>
        <v>395</v>
      </c>
      <c r="BJ93" s="441">
        <f t="shared" si="35"/>
        <v>0</v>
      </c>
      <c r="BK93" s="441">
        <f t="shared" si="35"/>
        <v>0</v>
      </c>
      <c r="BL93" s="441"/>
      <c r="BM93" s="441">
        <f t="shared" si="35"/>
        <v>0</v>
      </c>
      <c r="BN93" s="441">
        <f t="shared" si="35"/>
        <v>0</v>
      </c>
      <c r="BO93" s="441"/>
      <c r="BP93" s="441">
        <f t="shared" si="35"/>
        <v>0</v>
      </c>
      <c r="BQ93" s="441">
        <f t="shared" si="35"/>
        <v>0</v>
      </c>
      <c r="BR93" s="441"/>
      <c r="BS93" s="441">
        <f t="shared" si="35"/>
        <v>0</v>
      </c>
      <c r="BT93" s="441">
        <f t="shared" si="35"/>
        <v>0</v>
      </c>
      <c r="BU93" s="441"/>
      <c r="BV93" s="441">
        <f t="shared" si="35"/>
        <v>0</v>
      </c>
      <c r="BW93" s="441">
        <f t="shared" si="35"/>
        <v>2517065</v>
      </c>
      <c r="BX93" s="441">
        <f>SUM(BX89:BX92)</f>
        <v>365224</v>
      </c>
      <c r="BY93" s="441">
        <f t="shared" si="35"/>
        <v>0</v>
      </c>
      <c r="BZ93" s="441">
        <f t="shared" si="35"/>
        <v>0</v>
      </c>
      <c r="CA93" s="441"/>
      <c r="CB93" s="441">
        <f t="shared" si="35"/>
        <v>0</v>
      </c>
      <c r="CC93" s="441">
        <f t="shared" si="35"/>
        <v>0</v>
      </c>
      <c r="CD93" s="441"/>
      <c r="CE93" s="441">
        <f t="shared" si="35"/>
        <v>0</v>
      </c>
      <c r="CF93" s="441">
        <f t="shared" si="35"/>
        <v>0</v>
      </c>
      <c r="CG93" s="441"/>
      <c r="CH93" s="441">
        <f t="shared" si="35"/>
        <v>0</v>
      </c>
      <c r="CI93" s="441">
        <f t="shared" si="35"/>
        <v>0</v>
      </c>
      <c r="CJ93" s="441"/>
      <c r="CK93" s="441">
        <f t="shared" si="35"/>
        <v>0</v>
      </c>
      <c r="CL93" s="441">
        <f t="shared" si="35"/>
        <v>0</v>
      </c>
      <c r="CM93" s="441"/>
      <c r="CN93" s="441">
        <f t="shared" si="35"/>
        <v>0</v>
      </c>
      <c r="CO93" s="441">
        <f t="shared" si="35"/>
        <v>0</v>
      </c>
      <c r="CP93" s="441"/>
      <c r="CQ93" s="441">
        <f t="shared" si="35"/>
        <v>1090524</v>
      </c>
      <c r="CR93" s="441">
        <f t="shared" si="35"/>
        <v>394819</v>
      </c>
      <c r="CS93" s="441">
        <f t="shared" si="35"/>
        <v>2986467</v>
      </c>
      <c r="CT93" s="441">
        <f t="shared" si="35"/>
        <v>0</v>
      </c>
      <c r="CU93" s="441">
        <f t="shared" si="35"/>
        <v>0</v>
      </c>
      <c r="CV93" s="441"/>
      <c r="CW93" s="441">
        <f t="shared" si="35"/>
        <v>82748349</v>
      </c>
      <c r="CX93" s="441">
        <f t="shared" si="34"/>
        <v>5509952</v>
      </c>
      <c r="CY93" s="442">
        <f>CY85+CY86+CY89+CY92</f>
        <v>88258301</v>
      </c>
      <c r="CZ93" s="441">
        <f t="shared" si="33"/>
        <v>4171276</v>
      </c>
      <c r="DA93" s="678">
        <f t="shared" si="30"/>
        <v>92429577</v>
      </c>
      <c r="DB93" s="442">
        <f>SUM(DB85:DB92)</f>
        <v>18616069</v>
      </c>
      <c r="DC93" s="768">
        <f t="shared" si="29"/>
        <v>0.2014081380032714</v>
      </c>
    </row>
    <row r="94" spans="1:107" ht="15.75">
      <c r="A94" s="437" t="s">
        <v>1374</v>
      </c>
      <c r="B94" s="148" t="s">
        <v>777</v>
      </c>
      <c r="C94" s="443" t="s">
        <v>1094</v>
      </c>
      <c r="D94" s="440"/>
      <c r="E94" s="440"/>
      <c r="F94" s="440"/>
      <c r="G94" s="440"/>
      <c r="H94" s="440"/>
      <c r="I94" s="440"/>
      <c r="J94" s="440"/>
      <c r="K94" s="440"/>
      <c r="L94" s="440"/>
      <c r="M94" s="440"/>
      <c r="N94" s="440"/>
      <c r="O94" s="440"/>
      <c r="P94" s="440"/>
      <c r="Q94" s="440"/>
      <c r="R94" s="440"/>
      <c r="S94" s="440"/>
      <c r="T94" s="440"/>
      <c r="U94" s="440"/>
      <c r="V94" s="440"/>
      <c r="W94" s="440"/>
      <c r="X94" s="440"/>
      <c r="Y94" s="440"/>
      <c r="Z94" s="440"/>
      <c r="AA94" s="440"/>
      <c r="AB94" s="440"/>
      <c r="AC94" s="440"/>
      <c r="AD94" s="440"/>
      <c r="AE94" s="440"/>
      <c r="AF94" s="440"/>
      <c r="AG94" s="440">
        <v>12646300</v>
      </c>
      <c r="AH94" s="440"/>
      <c r="AI94" s="440"/>
      <c r="AJ94" s="440"/>
      <c r="AK94" s="440"/>
      <c r="AL94" s="440"/>
      <c r="AM94" s="440"/>
      <c r="AN94" s="440"/>
      <c r="AO94" s="440"/>
      <c r="AP94" s="440"/>
      <c r="AQ94" s="440"/>
      <c r="AR94" s="440"/>
      <c r="AS94" s="440"/>
      <c r="AT94" s="440"/>
      <c r="AU94" s="440"/>
      <c r="AV94" s="440"/>
      <c r="AW94" s="440"/>
      <c r="AX94" s="441"/>
      <c r="AY94" s="441"/>
      <c r="AZ94" s="441"/>
      <c r="BA94" s="440"/>
      <c r="BB94" s="440"/>
      <c r="BC94" s="440"/>
      <c r="BD94" s="440"/>
      <c r="BE94" s="440"/>
      <c r="BF94" s="440"/>
      <c r="BG94" s="440"/>
      <c r="BH94" s="440"/>
      <c r="BI94" s="440"/>
      <c r="BJ94" s="440"/>
      <c r="BK94" s="440"/>
      <c r="BL94" s="440"/>
      <c r="BM94" s="440"/>
      <c r="BN94" s="440"/>
      <c r="BO94" s="440"/>
      <c r="BP94" s="440"/>
      <c r="BQ94" s="440"/>
      <c r="BR94" s="440"/>
      <c r="BS94" s="440"/>
      <c r="BT94" s="440"/>
      <c r="BU94" s="440"/>
      <c r="BV94" s="440"/>
      <c r="BW94" s="440"/>
      <c r="BX94" s="440"/>
      <c r="BY94" s="440"/>
      <c r="BZ94" s="440"/>
      <c r="CA94" s="440"/>
      <c r="CB94" s="440"/>
      <c r="CC94" s="440"/>
      <c r="CD94" s="440"/>
      <c r="CE94" s="440"/>
      <c r="CF94" s="440"/>
      <c r="CG94" s="440"/>
      <c r="CH94" s="440"/>
      <c r="CI94" s="440"/>
      <c r="CJ94" s="440"/>
      <c r="CK94" s="440"/>
      <c r="CL94" s="440"/>
      <c r="CM94" s="440"/>
      <c r="CN94" s="440"/>
      <c r="CO94" s="440"/>
      <c r="CP94" s="440"/>
      <c r="CQ94" s="440"/>
      <c r="CR94" s="440"/>
      <c r="CS94" s="440"/>
      <c r="CT94" s="440"/>
      <c r="CU94" s="440"/>
      <c r="CV94" s="440"/>
      <c r="CW94" s="441">
        <f aca="true" t="shared" si="36" ref="CW94:CW107">D94+G94+J94+P94+S94+V94+Y94+AB94+AE94+AH94+AL94+AO94+AR94+AU94+AX94+BA94+BD94+BG94+BJ94+BM94+BP94+BS94+BY94+CB94+CE94+CH94+CK94+CN94+CQ94+CT94</f>
        <v>0</v>
      </c>
      <c r="CX94" s="441">
        <f t="shared" si="34"/>
        <v>0</v>
      </c>
      <c r="CY94" s="678">
        <f t="shared" si="31"/>
        <v>0</v>
      </c>
      <c r="CZ94" s="441">
        <f t="shared" si="33"/>
        <v>12646300</v>
      </c>
      <c r="DA94" s="678">
        <f t="shared" si="30"/>
        <v>12646300</v>
      </c>
      <c r="DB94" s="769">
        <v>12646300</v>
      </c>
      <c r="DC94" s="768">
        <f t="shared" si="29"/>
        <v>1</v>
      </c>
    </row>
    <row r="95" spans="1:107" ht="15.75">
      <c r="A95" s="437" t="s">
        <v>1375</v>
      </c>
      <c r="B95" s="148" t="s">
        <v>1095</v>
      </c>
      <c r="C95" s="443" t="s">
        <v>1096</v>
      </c>
      <c r="D95" s="440"/>
      <c r="E95" s="440"/>
      <c r="F95" s="440"/>
      <c r="G95" s="440"/>
      <c r="H95" s="440"/>
      <c r="I95" s="440"/>
      <c r="J95" s="440"/>
      <c r="K95" s="440"/>
      <c r="L95" s="440"/>
      <c r="M95" s="440"/>
      <c r="N95" s="440"/>
      <c r="O95" s="440"/>
      <c r="P95" s="440"/>
      <c r="Q95" s="440"/>
      <c r="R95" s="440"/>
      <c r="S95" s="440"/>
      <c r="T95" s="440"/>
      <c r="U95" s="440"/>
      <c r="V95" s="440"/>
      <c r="W95" s="440"/>
      <c r="X95" s="440"/>
      <c r="Y95" s="440"/>
      <c r="Z95" s="440"/>
      <c r="AA95" s="440"/>
      <c r="AB95" s="440"/>
      <c r="AC95" s="440"/>
      <c r="AD95" s="440"/>
      <c r="AE95" s="440"/>
      <c r="AF95" s="440"/>
      <c r="AG95" s="440"/>
      <c r="AH95" s="440"/>
      <c r="AI95" s="440"/>
      <c r="AJ95" s="440"/>
      <c r="AK95" s="440"/>
      <c r="AL95" s="440"/>
      <c r="AM95" s="440"/>
      <c r="AN95" s="440"/>
      <c r="AO95" s="440"/>
      <c r="AP95" s="440"/>
      <c r="AQ95" s="440"/>
      <c r="AR95" s="440"/>
      <c r="AS95" s="440"/>
      <c r="AT95" s="440"/>
      <c r="AU95" s="440"/>
      <c r="AV95" s="440"/>
      <c r="AW95" s="440"/>
      <c r="AX95" s="441"/>
      <c r="AY95" s="441"/>
      <c r="AZ95" s="441"/>
      <c r="BA95" s="440"/>
      <c r="BB95" s="440"/>
      <c r="BC95" s="440"/>
      <c r="BD95" s="440"/>
      <c r="BE95" s="440"/>
      <c r="BF95" s="440"/>
      <c r="BG95" s="440"/>
      <c r="BH95" s="440"/>
      <c r="BI95" s="440"/>
      <c r="BJ95" s="440"/>
      <c r="BK95" s="440"/>
      <c r="BL95" s="440"/>
      <c r="BM95" s="440"/>
      <c r="BN95" s="440"/>
      <c r="BO95" s="440"/>
      <c r="BP95" s="440"/>
      <c r="BQ95" s="440"/>
      <c r="BR95" s="440"/>
      <c r="BS95" s="440"/>
      <c r="BT95" s="440"/>
      <c r="BU95" s="440"/>
      <c r="BV95" s="440"/>
      <c r="BW95" s="440"/>
      <c r="BX95" s="440"/>
      <c r="BY95" s="440"/>
      <c r="BZ95" s="440"/>
      <c r="CA95" s="440"/>
      <c r="CB95" s="440"/>
      <c r="CC95" s="440"/>
      <c r="CD95" s="440"/>
      <c r="CE95" s="440"/>
      <c r="CF95" s="440"/>
      <c r="CG95" s="440"/>
      <c r="CH95" s="440"/>
      <c r="CI95" s="440"/>
      <c r="CJ95" s="440"/>
      <c r="CK95" s="440"/>
      <c r="CL95" s="440"/>
      <c r="CM95" s="440"/>
      <c r="CN95" s="440"/>
      <c r="CO95" s="440"/>
      <c r="CP95" s="440"/>
      <c r="CQ95" s="440"/>
      <c r="CR95" s="440"/>
      <c r="CS95" s="440"/>
      <c r="CT95" s="440"/>
      <c r="CU95" s="440"/>
      <c r="CV95" s="440"/>
      <c r="CW95" s="441">
        <f t="shared" si="36"/>
        <v>0</v>
      </c>
      <c r="CX95" s="441">
        <f t="shared" si="34"/>
        <v>0</v>
      </c>
      <c r="CY95" s="678">
        <f t="shared" si="31"/>
        <v>0</v>
      </c>
      <c r="CZ95" s="441">
        <f t="shared" si="33"/>
        <v>0</v>
      </c>
      <c r="DA95" s="678">
        <f t="shared" si="30"/>
        <v>0</v>
      </c>
      <c r="DB95" s="769"/>
      <c r="DC95" s="768" t="e">
        <f t="shared" si="29"/>
        <v>#DIV/0!</v>
      </c>
    </row>
    <row r="96" spans="1:107" ht="15.75">
      <c r="A96" s="437" t="s">
        <v>1376</v>
      </c>
      <c r="B96" s="148" t="s">
        <v>1097</v>
      </c>
      <c r="C96" s="443" t="s">
        <v>1098</v>
      </c>
      <c r="D96" s="440"/>
      <c r="E96" s="440"/>
      <c r="F96" s="440"/>
      <c r="G96" s="440"/>
      <c r="H96" s="440"/>
      <c r="I96" s="440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440"/>
      <c r="X96" s="440"/>
      <c r="Y96" s="440"/>
      <c r="Z96" s="440"/>
      <c r="AA96" s="440"/>
      <c r="AB96" s="440"/>
      <c r="AC96" s="440"/>
      <c r="AD96" s="440"/>
      <c r="AE96" s="440"/>
      <c r="AF96" s="440"/>
      <c r="AG96" s="440"/>
      <c r="AH96" s="440"/>
      <c r="AI96" s="440"/>
      <c r="AJ96" s="440"/>
      <c r="AK96" s="440"/>
      <c r="AL96" s="440"/>
      <c r="AM96" s="440"/>
      <c r="AN96" s="440"/>
      <c r="AO96" s="440"/>
      <c r="AP96" s="440"/>
      <c r="AQ96" s="440"/>
      <c r="AR96" s="440"/>
      <c r="AS96" s="440"/>
      <c r="AT96" s="440"/>
      <c r="AU96" s="440"/>
      <c r="AV96" s="440"/>
      <c r="AW96" s="440"/>
      <c r="AX96" s="441"/>
      <c r="AY96" s="441"/>
      <c r="AZ96" s="441"/>
      <c r="BA96" s="440"/>
      <c r="BB96" s="440"/>
      <c r="BC96" s="440"/>
      <c r="BD96" s="440"/>
      <c r="BE96" s="440"/>
      <c r="BF96" s="440"/>
      <c r="BG96" s="440"/>
      <c r="BH96" s="440"/>
      <c r="BI96" s="440"/>
      <c r="BJ96" s="440"/>
      <c r="BK96" s="440"/>
      <c r="BL96" s="440"/>
      <c r="BM96" s="440"/>
      <c r="BN96" s="440"/>
      <c r="BO96" s="440"/>
      <c r="BP96" s="440"/>
      <c r="BQ96" s="440"/>
      <c r="BR96" s="440"/>
      <c r="BS96" s="440"/>
      <c r="BT96" s="440"/>
      <c r="BU96" s="440"/>
      <c r="BV96" s="440"/>
      <c r="BW96" s="440"/>
      <c r="BX96" s="440"/>
      <c r="BY96" s="440"/>
      <c r="BZ96" s="440"/>
      <c r="CA96" s="440"/>
      <c r="CB96" s="440"/>
      <c r="CC96" s="440"/>
      <c r="CD96" s="440"/>
      <c r="CE96" s="440"/>
      <c r="CF96" s="440"/>
      <c r="CG96" s="440"/>
      <c r="CH96" s="440"/>
      <c r="CI96" s="440"/>
      <c r="CJ96" s="440"/>
      <c r="CK96" s="440"/>
      <c r="CL96" s="440"/>
      <c r="CM96" s="440"/>
      <c r="CN96" s="440"/>
      <c r="CO96" s="440"/>
      <c r="CP96" s="440"/>
      <c r="CQ96" s="440"/>
      <c r="CR96" s="440"/>
      <c r="CS96" s="440"/>
      <c r="CT96" s="440"/>
      <c r="CU96" s="440"/>
      <c r="CV96" s="440"/>
      <c r="CW96" s="441">
        <f t="shared" si="36"/>
        <v>0</v>
      </c>
      <c r="CX96" s="441">
        <f t="shared" si="34"/>
        <v>0</v>
      </c>
      <c r="CY96" s="678">
        <f t="shared" si="31"/>
        <v>0</v>
      </c>
      <c r="CZ96" s="441">
        <f t="shared" si="33"/>
        <v>0</v>
      </c>
      <c r="DA96" s="678">
        <f t="shared" si="30"/>
        <v>0</v>
      </c>
      <c r="DB96" s="769"/>
      <c r="DC96" s="768" t="e">
        <f t="shared" si="29"/>
        <v>#DIV/0!</v>
      </c>
    </row>
    <row r="97" spans="1:107" ht="15.75">
      <c r="A97" s="437" t="s">
        <v>1377</v>
      </c>
      <c r="B97" s="148" t="s">
        <v>1099</v>
      </c>
      <c r="C97" s="443" t="s">
        <v>1100</v>
      </c>
      <c r="D97" s="440"/>
      <c r="E97" s="440"/>
      <c r="F97" s="440"/>
      <c r="G97" s="440"/>
      <c r="H97" s="440"/>
      <c r="I97" s="440"/>
      <c r="J97" s="440"/>
      <c r="K97" s="440"/>
      <c r="L97" s="440"/>
      <c r="M97" s="440"/>
      <c r="N97" s="440"/>
      <c r="O97" s="440"/>
      <c r="P97" s="440"/>
      <c r="Q97" s="440"/>
      <c r="R97" s="440"/>
      <c r="S97" s="440"/>
      <c r="T97" s="440"/>
      <c r="U97" s="440"/>
      <c r="V97" s="441">
        <f>SUM(V93:V96)</f>
        <v>0</v>
      </c>
      <c r="W97" s="441"/>
      <c r="X97" s="441"/>
      <c r="Y97" s="440"/>
      <c r="Z97" s="440"/>
      <c r="AA97" s="440"/>
      <c r="AB97" s="440"/>
      <c r="AC97" s="440"/>
      <c r="AD97" s="440"/>
      <c r="AE97" s="440"/>
      <c r="AF97" s="440"/>
      <c r="AG97" s="440">
        <v>3414501</v>
      </c>
      <c r="AH97" s="440"/>
      <c r="AI97" s="440"/>
      <c r="AJ97" s="440"/>
      <c r="AK97" s="440"/>
      <c r="AL97" s="440"/>
      <c r="AM97" s="440"/>
      <c r="AN97" s="440"/>
      <c r="AO97" s="440"/>
      <c r="AP97" s="440"/>
      <c r="AQ97" s="440"/>
      <c r="AR97" s="440"/>
      <c r="AS97" s="440"/>
      <c r="AT97" s="440"/>
      <c r="AU97" s="440"/>
      <c r="AV97" s="440"/>
      <c r="AW97" s="440"/>
      <c r="AX97" s="441"/>
      <c r="AY97" s="441"/>
      <c r="AZ97" s="441"/>
      <c r="BA97" s="440"/>
      <c r="BB97" s="440"/>
      <c r="BC97" s="440"/>
      <c r="BD97" s="440"/>
      <c r="BE97" s="440"/>
      <c r="BF97" s="440"/>
      <c r="BG97" s="440"/>
      <c r="BH97" s="440"/>
      <c r="BI97" s="440"/>
      <c r="BJ97" s="440"/>
      <c r="BK97" s="440"/>
      <c r="BL97" s="440"/>
      <c r="BM97" s="440"/>
      <c r="BN97" s="440"/>
      <c r="BO97" s="440"/>
      <c r="BP97" s="440"/>
      <c r="BQ97" s="440"/>
      <c r="BR97" s="440"/>
      <c r="BS97" s="440"/>
      <c r="BT97" s="440"/>
      <c r="BU97" s="440"/>
      <c r="BV97" s="440"/>
      <c r="BW97" s="440"/>
      <c r="BX97" s="440"/>
      <c r="BY97" s="440"/>
      <c r="BZ97" s="440"/>
      <c r="CA97" s="440"/>
      <c r="CB97" s="440"/>
      <c r="CC97" s="440"/>
      <c r="CD97" s="440"/>
      <c r="CE97" s="440"/>
      <c r="CF97" s="440"/>
      <c r="CG97" s="440"/>
      <c r="CH97" s="440"/>
      <c r="CI97" s="440"/>
      <c r="CJ97" s="440"/>
      <c r="CK97" s="440"/>
      <c r="CL97" s="440"/>
      <c r="CM97" s="440"/>
      <c r="CN97" s="440"/>
      <c r="CO97" s="440"/>
      <c r="CP97" s="440"/>
      <c r="CQ97" s="440"/>
      <c r="CR97" s="440"/>
      <c r="CS97" s="440"/>
      <c r="CT97" s="440"/>
      <c r="CU97" s="440"/>
      <c r="CV97" s="440"/>
      <c r="CW97" s="441">
        <f t="shared" si="36"/>
        <v>0</v>
      </c>
      <c r="CX97" s="441">
        <f t="shared" si="34"/>
        <v>0</v>
      </c>
      <c r="CY97" s="678">
        <f t="shared" si="31"/>
        <v>0</v>
      </c>
      <c r="CZ97" s="441">
        <f t="shared" si="33"/>
        <v>3414501</v>
      </c>
      <c r="DA97" s="678">
        <f t="shared" si="30"/>
        <v>3414501</v>
      </c>
      <c r="DB97" s="769">
        <v>3414501</v>
      </c>
      <c r="DC97" s="768">
        <f t="shared" si="29"/>
        <v>1</v>
      </c>
    </row>
    <row r="98" spans="1:107" ht="15.75">
      <c r="A98" s="437" t="s">
        <v>1378</v>
      </c>
      <c r="B98" s="379" t="s">
        <v>1101</v>
      </c>
      <c r="C98" s="447" t="s">
        <v>244</v>
      </c>
      <c r="D98" s="441">
        <f>SUM(D94:D97)</f>
        <v>0</v>
      </c>
      <c r="E98" s="441"/>
      <c r="F98" s="441">
        <f>SUM(F94:F97)</f>
        <v>0</v>
      </c>
      <c r="G98" s="441">
        <f>SUM(G94:G97)</f>
        <v>0</v>
      </c>
      <c r="H98" s="441">
        <f>SUM(H94:H97)</f>
        <v>0</v>
      </c>
      <c r="I98" s="441">
        <f>SUM(I94:I97)</f>
        <v>0</v>
      </c>
      <c r="J98" s="441">
        <f>SUM(J94:J97)</f>
        <v>0</v>
      </c>
      <c r="K98" s="441"/>
      <c r="L98" s="441"/>
      <c r="M98" s="441"/>
      <c r="N98" s="441"/>
      <c r="O98" s="441"/>
      <c r="P98" s="441"/>
      <c r="Q98" s="441"/>
      <c r="R98" s="441"/>
      <c r="S98" s="441">
        <f>SUM(S94:S97)</f>
        <v>0</v>
      </c>
      <c r="T98" s="441"/>
      <c r="U98" s="441"/>
      <c r="V98" s="440"/>
      <c r="W98" s="440"/>
      <c r="X98" s="440"/>
      <c r="Y98" s="441">
        <f>SUM(Y94:Y97)</f>
        <v>0</v>
      </c>
      <c r="Z98" s="441"/>
      <c r="AA98" s="441"/>
      <c r="AB98" s="441">
        <f>SUM(AB94:AB97)</f>
        <v>0</v>
      </c>
      <c r="AC98" s="441"/>
      <c r="AD98" s="441"/>
      <c r="AE98" s="441">
        <f>SUM(AE94:AE97)</f>
        <v>0</v>
      </c>
      <c r="AF98" s="441"/>
      <c r="AG98" s="441">
        <f>SUM(AG94:AG97)</f>
        <v>16060801</v>
      </c>
      <c r="AH98" s="441"/>
      <c r="AI98" s="441"/>
      <c r="AJ98" s="441"/>
      <c r="AK98" s="441"/>
      <c r="AL98" s="441">
        <f>SUM(AL94:AL97)</f>
        <v>0</v>
      </c>
      <c r="AM98" s="441"/>
      <c r="AN98" s="441"/>
      <c r="AO98" s="441">
        <f>SUM(AO94:AO97)</f>
        <v>0</v>
      </c>
      <c r="AP98" s="441"/>
      <c r="AQ98" s="441"/>
      <c r="AR98" s="441">
        <f>SUM(AR94:AR97)</f>
        <v>0</v>
      </c>
      <c r="AS98" s="441"/>
      <c r="AT98" s="441"/>
      <c r="AU98" s="441">
        <f>SUM(AU94:AU97)</f>
        <v>0</v>
      </c>
      <c r="AV98" s="441"/>
      <c r="AW98" s="441"/>
      <c r="AX98" s="441">
        <f>SUM(AX94:AX97)</f>
        <v>0</v>
      </c>
      <c r="AY98" s="441"/>
      <c r="AZ98" s="441"/>
      <c r="BA98" s="441">
        <f>SUM(BA94:BA97)</f>
        <v>0</v>
      </c>
      <c r="BB98" s="441"/>
      <c r="BC98" s="441"/>
      <c r="BD98" s="441">
        <f>SUM(BD94:BD97)</f>
        <v>0</v>
      </c>
      <c r="BE98" s="441"/>
      <c r="BF98" s="441"/>
      <c r="BG98" s="441">
        <f>SUM(BG94:BG97)</f>
        <v>0</v>
      </c>
      <c r="BH98" s="441"/>
      <c r="BI98" s="441"/>
      <c r="BJ98" s="441">
        <f>SUM(BJ94:BJ97)</f>
        <v>0</v>
      </c>
      <c r="BK98" s="441"/>
      <c r="BL98" s="441"/>
      <c r="BM98" s="441">
        <f>SUM(BM94:BM97)</f>
        <v>0</v>
      </c>
      <c r="BN98" s="441"/>
      <c r="BO98" s="441"/>
      <c r="BP98" s="441">
        <f>SUM(BP94:BP97)</f>
        <v>0</v>
      </c>
      <c r="BQ98" s="441"/>
      <c r="BR98" s="441"/>
      <c r="BS98" s="441">
        <f>SUM(BS94:BS97)</f>
        <v>0</v>
      </c>
      <c r="BT98" s="441"/>
      <c r="BU98" s="441"/>
      <c r="BV98" s="441"/>
      <c r="BW98" s="441"/>
      <c r="BX98" s="441"/>
      <c r="BY98" s="441">
        <f>SUM(BY94:BY97)</f>
        <v>0</v>
      </c>
      <c r="BZ98" s="441"/>
      <c r="CA98" s="441"/>
      <c r="CB98" s="441">
        <f>SUM(CB94:CB97)</f>
        <v>0</v>
      </c>
      <c r="CC98" s="441"/>
      <c r="CD98" s="441"/>
      <c r="CE98" s="441">
        <f>SUM(CE94:CE97)</f>
        <v>0</v>
      </c>
      <c r="CF98" s="441"/>
      <c r="CG98" s="441"/>
      <c r="CH98" s="441">
        <f>SUM(CH94:CH97)</f>
        <v>0</v>
      </c>
      <c r="CI98" s="441"/>
      <c r="CJ98" s="441"/>
      <c r="CK98" s="441">
        <f>SUM(CK94:CK97)</f>
        <v>0</v>
      </c>
      <c r="CL98" s="441"/>
      <c r="CM98" s="441"/>
      <c r="CN98" s="441">
        <f>SUM(CN94:CN97)</f>
        <v>0</v>
      </c>
      <c r="CO98" s="441"/>
      <c r="CP98" s="441"/>
      <c r="CQ98" s="441"/>
      <c r="CR98" s="441"/>
      <c r="CS98" s="441"/>
      <c r="CT98" s="441">
        <f>SUM(CT94:CT97)</f>
        <v>0</v>
      </c>
      <c r="CU98" s="441"/>
      <c r="CV98" s="441"/>
      <c r="CW98" s="441">
        <f t="shared" si="36"/>
        <v>0</v>
      </c>
      <c r="CX98" s="441">
        <f t="shared" si="34"/>
        <v>0</v>
      </c>
      <c r="CY98" s="678">
        <f t="shared" si="31"/>
        <v>0</v>
      </c>
      <c r="CZ98" s="441">
        <f t="shared" si="33"/>
        <v>16060801</v>
      </c>
      <c r="DA98" s="678">
        <f t="shared" si="30"/>
        <v>16060801</v>
      </c>
      <c r="DB98" s="770">
        <f>SUM(DB94:DB97)</f>
        <v>16060801</v>
      </c>
      <c r="DC98" s="768">
        <f t="shared" si="29"/>
        <v>1</v>
      </c>
    </row>
    <row r="99" spans="1:107" ht="25.5">
      <c r="A99" s="437" t="s">
        <v>1379</v>
      </c>
      <c r="B99" s="148" t="s">
        <v>1102</v>
      </c>
      <c r="C99" s="443" t="s">
        <v>1103</v>
      </c>
      <c r="D99" s="440"/>
      <c r="E99" s="440"/>
      <c r="F99" s="440"/>
      <c r="G99" s="440"/>
      <c r="H99" s="440"/>
      <c r="I99" s="440"/>
      <c r="J99" s="440"/>
      <c r="K99" s="440"/>
      <c r="L99" s="440"/>
      <c r="M99" s="440"/>
      <c r="N99" s="440"/>
      <c r="O99" s="440"/>
      <c r="P99" s="440"/>
      <c r="Q99" s="440"/>
      <c r="R99" s="440"/>
      <c r="S99" s="440"/>
      <c r="T99" s="440"/>
      <c r="U99" s="440"/>
      <c r="V99" s="440"/>
      <c r="W99" s="440"/>
      <c r="X99" s="440"/>
      <c r="Y99" s="440"/>
      <c r="Z99" s="440"/>
      <c r="AA99" s="440"/>
      <c r="AB99" s="440"/>
      <c r="AC99" s="440"/>
      <c r="AD99" s="440"/>
      <c r="AE99" s="440"/>
      <c r="AF99" s="440"/>
      <c r="AG99" s="440"/>
      <c r="AH99" s="440"/>
      <c r="AI99" s="440"/>
      <c r="AJ99" s="440"/>
      <c r="AK99" s="440"/>
      <c r="AL99" s="440"/>
      <c r="AM99" s="440"/>
      <c r="AN99" s="440"/>
      <c r="AO99" s="440"/>
      <c r="AP99" s="440"/>
      <c r="AQ99" s="440"/>
      <c r="AR99" s="440"/>
      <c r="AS99" s="440"/>
      <c r="AT99" s="440"/>
      <c r="AU99" s="440"/>
      <c r="AV99" s="440"/>
      <c r="AW99" s="440"/>
      <c r="AX99" s="441"/>
      <c r="AY99" s="441"/>
      <c r="AZ99" s="441"/>
      <c r="BA99" s="440"/>
      <c r="BB99" s="440"/>
      <c r="BC99" s="440"/>
      <c r="BD99" s="440"/>
      <c r="BE99" s="440"/>
      <c r="BF99" s="440"/>
      <c r="BG99" s="440"/>
      <c r="BH99" s="440"/>
      <c r="BI99" s="440"/>
      <c r="BJ99" s="440"/>
      <c r="BK99" s="440"/>
      <c r="BL99" s="440"/>
      <c r="BM99" s="440"/>
      <c r="BN99" s="440"/>
      <c r="BO99" s="440"/>
      <c r="BP99" s="440"/>
      <c r="BQ99" s="440"/>
      <c r="BR99" s="440"/>
      <c r="BS99" s="440"/>
      <c r="BT99" s="440"/>
      <c r="BU99" s="440"/>
      <c r="BV99" s="440"/>
      <c r="BW99" s="440"/>
      <c r="BX99" s="440"/>
      <c r="BY99" s="440"/>
      <c r="BZ99" s="440"/>
      <c r="CA99" s="440"/>
      <c r="CB99" s="440"/>
      <c r="CC99" s="440"/>
      <c r="CD99" s="440"/>
      <c r="CE99" s="440"/>
      <c r="CF99" s="440"/>
      <c r="CG99" s="440"/>
      <c r="CH99" s="440"/>
      <c r="CI99" s="440"/>
      <c r="CJ99" s="440"/>
      <c r="CK99" s="440"/>
      <c r="CL99" s="440"/>
      <c r="CM99" s="440"/>
      <c r="CN99" s="440"/>
      <c r="CO99" s="440"/>
      <c r="CP99" s="440"/>
      <c r="CQ99" s="440"/>
      <c r="CR99" s="440"/>
      <c r="CS99" s="440"/>
      <c r="CT99" s="440"/>
      <c r="CU99" s="440"/>
      <c r="CV99" s="440"/>
      <c r="CW99" s="441">
        <f t="shared" si="36"/>
        <v>0</v>
      </c>
      <c r="CX99" s="441">
        <f t="shared" si="34"/>
        <v>0</v>
      </c>
      <c r="CY99" s="678">
        <f t="shared" si="31"/>
        <v>0</v>
      </c>
      <c r="CZ99" s="441">
        <f t="shared" si="33"/>
        <v>0</v>
      </c>
      <c r="DA99" s="678">
        <f t="shared" si="30"/>
        <v>0</v>
      </c>
      <c r="DB99" s="769"/>
      <c r="DC99" s="768">
        <v>0</v>
      </c>
    </row>
    <row r="100" spans="1:107" ht="25.5">
      <c r="A100" s="437" t="s">
        <v>1380</v>
      </c>
      <c r="B100" s="148" t="s">
        <v>1104</v>
      </c>
      <c r="C100" s="443" t="s">
        <v>1105</v>
      </c>
      <c r="D100" s="440"/>
      <c r="E100" s="440"/>
      <c r="F100" s="440"/>
      <c r="G100" s="440"/>
      <c r="H100" s="440"/>
      <c r="I100" s="440"/>
      <c r="J100" s="440"/>
      <c r="K100" s="440"/>
      <c r="L100" s="440"/>
      <c r="M100" s="440"/>
      <c r="N100" s="440"/>
      <c r="O100" s="440"/>
      <c r="P100" s="440"/>
      <c r="Q100" s="440"/>
      <c r="R100" s="440"/>
      <c r="S100" s="440"/>
      <c r="T100" s="440"/>
      <c r="U100" s="440"/>
      <c r="V100" s="440"/>
      <c r="W100" s="440"/>
      <c r="X100" s="440"/>
      <c r="Y100" s="440"/>
      <c r="Z100" s="440"/>
      <c r="AA100" s="440"/>
      <c r="AB100" s="440"/>
      <c r="AC100" s="440"/>
      <c r="AD100" s="440"/>
      <c r="AE100" s="440"/>
      <c r="AF100" s="440"/>
      <c r="AG100" s="440"/>
      <c r="AH100" s="440"/>
      <c r="AI100" s="440"/>
      <c r="AJ100" s="440"/>
      <c r="AK100" s="440"/>
      <c r="AL100" s="440"/>
      <c r="AM100" s="440"/>
      <c r="AN100" s="440"/>
      <c r="AO100" s="440"/>
      <c r="AP100" s="440"/>
      <c r="AQ100" s="440"/>
      <c r="AR100" s="440"/>
      <c r="AS100" s="440"/>
      <c r="AT100" s="440"/>
      <c r="AU100" s="440"/>
      <c r="AV100" s="440"/>
      <c r="AW100" s="440"/>
      <c r="AX100" s="441"/>
      <c r="AY100" s="441"/>
      <c r="AZ100" s="441"/>
      <c r="BA100" s="440"/>
      <c r="BB100" s="440"/>
      <c r="BC100" s="440"/>
      <c r="BD100" s="440"/>
      <c r="BE100" s="440"/>
      <c r="BF100" s="440"/>
      <c r="BG100" s="440"/>
      <c r="BH100" s="440"/>
      <c r="BI100" s="440"/>
      <c r="BJ100" s="440"/>
      <c r="BK100" s="440"/>
      <c r="BL100" s="440"/>
      <c r="BM100" s="440"/>
      <c r="BN100" s="440"/>
      <c r="BO100" s="440"/>
      <c r="BP100" s="440"/>
      <c r="BQ100" s="440"/>
      <c r="BR100" s="440"/>
      <c r="BS100" s="440"/>
      <c r="BT100" s="440"/>
      <c r="BU100" s="440"/>
      <c r="BV100" s="440"/>
      <c r="BW100" s="440"/>
      <c r="BX100" s="440"/>
      <c r="BY100" s="440"/>
      <c r="BZ100" s="440"/>
      <c r="CA100" s="440"/>
      <c r="CB100" s="440"/>
      <c r="CC100" s="440"/>
      <c r="CD100" s="440"/>
      <c r="CE100" s="440"/>
      <c r="CF100" s="440"/>
      <c r="CG100" s="440"/>
      <c r="CH100" s="440"/>
      <c r="CI100" s="440"/>
      <c r="CJ100" s="440"/>
      <c r="CK100" s="440"/>
      <c r="CL100" s="440"/>
      <c r="CM100" s="440"/>
      <c r="CN100" s="440"/>
      <c r="CO100" s="440"/>
      <c r="CP100" s="440"/>
      <c r="CQ100" s="440"/>
      <c r="CR100" s="440"/>
      <c r="CS100" s="440"/>
      <c r="CT100" s="440"/>
      <c r="CU100" s="440"/>
      <c r="CV100" s="440"/>
      <c r="CW100" s="441">
        <f t="shared" si="36"/>
        <v>0</v>
      </c>
      <c r="CX100" s="441">
        <f t="shared" si="34"/>
        <v>0</v>
      </c>
      <c r="CY100" s="678">
        <f t="shared" si="31"/>
        <v>0</v>
      </c>
      <c r="CZ100" s="441">
        <f t="shared" si="33"/>
        <v>0</v>
      </c>
      <c r="DA100" s="678">
        <f t="shared" si="30"/>
        <v>0</v>
      </c>
      <c r="DB100" s="769"/>
      <c r="DC100" s="768">
        <v>0</v>
      </c>
    </row>
    <row r="101" spans="1:107" ht="25.5">
      <c r="A101" s="437" t="s">
        <v>1381</v>
      </c>
      <c r="B101" s="148" t="s">
        <v>1106</v>
      </c>
      <c r="C101" s="443" t="s">
        <v>1107</v>
      </c>
      <c r="D101" s="440"/>
      <c r="E101" s="440"/>
      <c r="F101" s="440"/>
      <c r="G101" s="440"/>
      <c r="H101" s="440"/>
      <c r="I101" s="440"/>
      <c r="J101" s="440"/>
      <c r="K101" s="440"/>
      <c r="L101" s="440"/>
      <c r="M101" s="440"/>
      <c r="N101" s="440"/>
      <c r="O101" s="440"/>
      <c r="P101" s="440"/>
      <c r="Q101" s="440"/>
      <c r="R101" s="440"/>
      <c r="S101" s="440"/>
      <c r="T101" s="440"/>
      <c r="U101" s="440"/>
      <c r="V101" s="440"/>
      <c r="W101" s="440"/>
      <c r="X101" s="440"/>
      <c r="Y101" s="440"/>
      <c r="Z101" s="440"/>
      <c r="AA101" s="440"/>
      <c r="AB101" s="440"/>
      <c r="AC101" s="440"/>
      <c r="AD101" s="440"/>
      <c r="AE101" s="440"/>
      <c r="AF101" s="440"/>
      <c r="AG101" s="440"/>
      <c r="AH101" s="440"/>
      <c r="AI101" s="440"/>
      <c r="AJ101" s="440"/>
      <c r="AK101" s="440"/>
      <c r="AL101" s="440"/>
      <c r="AM101" s="440"/>
      <c r="AN101" s="440"/>
      <c r="AO101" s="440"/>
      <c r="AP101" s="440"/>
      <c r="AQ101" s="440"/>
      <c r="AR101" s="440"/>
      <c r="AS101" s="440"/>
      <c r="AT101" s="440"/>
      <c r="AU101" s="440"/>
      <c r="AV101" s="440"/>
      <c r="AW101" s="440"/>
      <c r="AX101" s="441"/>
      <c r="AY101" s="441"/>
      <c r="AZ101" s="441"/>
      <c r="BA101" s="440"/>
      <c r="BB101" s="440"/>
      <c r="BC101" s="440"/>
      <c r="BD101" s="440"/>
      <c r="BE101" s="440"/>
      <c r="BF101" s="440"/>
      <c r="BG101" s="440"/>
      <c r="BH101" s="440"/>
      <c r="BI101" s="440"/>
      <c r="BJ101" s="440"/>
      <c r="BK101" s="440"/>
      <c r="BL101" s="440"/>
      <c r="BM101" s="440"/>
      <c r="BN101" s="440"/>
      <c r="BO101" s="440"/>
      <c r="BP101" s="440"/>
      <c r="BQ101" s="440"/>
      <c r="BR101" s="440"/>
      <c r="BS101" s="440"/>
      <c r="BT101" s="440"/>
      <c r="BU101" s="440"/>
      <c r="BV101" s="440"/>
      <c r="BW101" s="440"/>
      <c r="BX101" s="440"/>
      <c r="BY101" s="440"/>
      <c r="BZ101" s="440"/>
      <c r="CA101" s="440"/>
      <c r="CB101" s="440"/>
      <c r="CC101" s="440"/>
      <c r="CD101" s="440"/>
      <c r="CE101" s="440"/>
      <c r="CF101" s="440"/>
      <c r="CG101" s="440"/>
      <c r="CH101" s="440"/>
      <c r="CI101" s="440"/>
      <c r="CJ101" s="440"/>
      <c r="CK101" s="440"/>
      <c r="CL101" s="440"/>
      <c r="CM101" s="440"/>
      <c r="CN101" s="440"/>
      <c r="CO101" s="440"/>
      <c r="CP101" s="440"/>
      <c r="CQ101" s="440"/>
      <c r="CR101" s="440"/>
      <c r="CS101" s="440"/>
      <c r="CT101" s="440"/>
      <c r="CU101" s="440"/>
      <c r="CV101" s="440"/>
      <c r="CW101" s="441">
        <f t="shared" si="36"/>
        <v>0</v>
      </c>
      <c r="CX101" s="441">
        <f t="shared" si="34"/>
        <v>0</v>
      </c>
      <c r="CY101" s="678">
        <f t="shared" si="31"/>
        <v>0</v>
      </c>
      <c r="CZ101" s="441">
        <f t="shared" si="33"/>
        <v>0</v>
      </c>
      <c r="DA101" s="678">
        <f t="shared" si="30"/>
        <v>0</v>
      </c>
      <c r="DB101" s="769"/>
      <c r="DC101" s="768">
        <v>0</v>
      </c>
    </row>
    <row r="102" spans="1:107" ht="25.5">
      <c r="A102" s="437" t="s">
        <v>1382</v>
      </c>
      <c r="B102" s="148" t="s">
        <v>1108</v>
      </c>
      <c r="C102" s="443" t="s">
        <v>1109</v>
      </c>
      <c r="D102" s="440"/>
      <c r="E102" s="440"/>
      <c r="F102" s="440"/>
      <c r="G102" s="440"/>
      <c r="H102" s="440"/>
      <c r="I102" s="440"/>
      <c r="J102" s="440"/>
      <c r="K102" s="440"/>
      <c r="L102" s="440"/>
      <c r="M102" s="440"/>
      <c r="N102" s="440"/>
      <c r="O102" s="440"/>
      <c r="P102" s="440"/>
      <c r="Q102" s="440"/>
      <c r="R102" s="440"/>
      <c r="S102" s="440"/>
      <c r="T102" s="440"/>
      <c r="U102" s="440"/>
      <c r="V102" s="440"/>
      <c r="W102" s="440"/>
      <c r="X102" s="440"/>
      <c r="Y102" s="440"/>
      <c r="Z102" s="440"/>
      <c r="AA102" s="440"/>
      <c r="AB102" s="440"/>
      <c r="AC102" s="440"/>
      <c r="AD102" s="440"/>
      <c r="AE102" s="440"/>
      <c r="AF102" s="440"/>
      <c r="AG102" s="440"/>
      <c r="AH102" s="440"/>
      <c r="AI102" s="440"/>
      <c r="AJ102" s="440"/>
      <c r="AK102" s="440"/>
      <c r="AL102" s="440"/>
      <c r="AM102" s="440"/>
      <c r="AN102" s="440"/>
      <c r="AO102" s="440"/>
      <c r="AP102" s="440"/>
      <c r="AQ102" s="440"/>
      <c r="AR102" s="440"/>
      <c r="AS102" s="440"/>
      <c r="AT102" s="440"/>
      <c r="AU102" s="440"/>
      <c r="AV102" s="440"/>
      <c r="AW102" s="440"/>
      <c r="AX102" s="441"/>
      <c r="AY102" s="441"/>
      <c r="AZ102" s="441"/>
      <c r="BA102" s="440"/>
      <c r="BB102" s="440"/>
      <c r="BC102" s="440"/>
      <c r="BD102" s="440"/>
      <c r="BE102" s="440"/>
      <c r="BF102" s="440"/>
      <c r="BG102" s="440"/>
      <c r="BH102" s="440"/>
      <c r="BI102" s="440"/>
      <c r="BJ102" s="440"/>
      <c r="BK102" s="440"/>
      <c r="BL102" s="440"/>
      <c r="BM102" s="440"/>
      <c r="BN102" s="440"/>
      <c r="BO102" s="440"/>
      <c r="BP102" s="440"/>
      <c r="BQ102" s="440"/>
      <c r="BR102" s="440"/>
      <c r="BS102" s="440"/>
      <c r="BT102" s="440"/>
      <c r="BU102" s="440"/>
      <c r="BV102" s="440"/>
      <c r="BW102" s="440"/>
      <c r="BX102" s="440"/>
      <c r="BY102" s="440"/>
      <c r="BZ102" s="440"/>
      <c r="CA102" s="440"/>
      <c r="CB102" s="440"/>
      <c r="CC102" s="440"/>
      <c r="CD102" s="440"/>
      <c r="CE102" s="440"/>
      <c r="CF102" s="440"/>
      <c r="CG102" s="440"/>
      <c r="CH102" s="440"/>
      <c r="CI102" s="440"/>
      <c r="CJ102" s="440"/>
      <c r="CK102" s="440"/>
      <c r="CL102" s="440"/>
      <c r="CM102" s="440"/>
      <c r="CN102" s="440"/>
      <c r="CO102" s="440"/>
      <c r="CP102" s="440"/>
      <c r="CQ102" s="440"/>
      <c r="CR102" s="440"/>
      <c r="CS102" s="440"/>
      <c r="CT102" s="440"/>
      <c r="CU102" s="440"/>
      <c r="CV102" s="440"/>
      <c r="CW102" s="441">
        <f t="shared" si="36"/>
        <v>0</v>
      </c>
      <c r="CX102" s="441">
        <f t="shared" si="34"/>
        <v>0</v>
      </c>
      <c r="CY102" s="678">
        <f t="shared" si="31"/>
        <v>0</v>
      </c>
      <c r="CZ102" s="441">
        <f t="shared" si="33"/>
        <v>0</v>
      </c>
      <c r="DA102" s="678">
        <f t="shared" si="30"/>
        <v>0</v>
      </c>
      <c r="DB102" s="769"/>
      <c r="DC102" s="768">
        <v>0</v>
      </c>
    </row>
    <row r="103" spans="1:107" ht="25.5">
      <c r="A103" s="437" t="s">
        <v>1383</v>
      </c>
      <c r="B103" s="148" t="s">
        <v>1110</v>
      </c>
      <c r="C103" s="443" t="s">
        <v>1111</v>
      </c>
      <c r="D103" s="440"/>
      <c r="E103" s="440"/>
      <c r="F103" s="440"/>
      <c r="G103" s="440"/>
      <c r="H103" s="440"/>
      <c r="I103" s="440"/>
      <c r="J103" s="440"/>
      <c r="K103" s="440"/>
      <c r="L103" s="440"/>
      <c r="M103" s="440"/>
      <c r="N103" s="440"/>
      <c r="O103" s="440"/>
      <c r="P103" s="440"/>
      <c r="Q103" s="440"/>
      <c r="R103" s="440"/>
      <c r="S103" s="440"/>
      <c r="T103" s="440"/>
      <c r="U103" s="440"/>
      <c r="V103" s="440"/>
      <c r="W103" s="440"/>
      <c r="X103" s="440"/>
      <c r="Y103" s="440"/>
      <c r="Z103" s="440"/>
      <c r="AA103" s="440"/>
      <c r="AB103" s="440"/>
      <c r="AC103" s="440"/>
      <c r="AD103" s="440"/>
      <c r="AE103" s="440"/>
      <c r="AF103" s="440"/>
      <c r="AG103" s="440"/>
      <c r="AH103" s="440"/>
      <c r="AI103" s="440"/>
      <c r="AJ103" s="440"/>
      <c r="AK103" s="440"/>
      <c r="AL103" s="440"/>
      <c r="AM103" s="440"/>
      <c r="AN103" s="440"/>
      <c r="AO103" s="440"/>
      <c r="AP103" s="440"/>
      <c r="AQ103" s="440"/>
      <c r="AR103" s="440"/>
      <c r="AS103" s="440"/>
      <c r="AT103" s="440"/>
      <c r="AU103" s="440"/>
      <c r="AV103" s="440"/>
      <c r="AW103" s="440"/>
      <c r="AX103" s="441"/>
      <c r="AY103" s="441"/>
      <c r="AZ103" s="441"/>
      <c r="BA103" s="440"/>
      <c r="BB103" s="440"/>
      <c r="BC103" s="440"/>
      <c r="BD103" s="440"/>
      <c r="BE103" s="440"/>
      <c r="BF103" s="440"/>
      <c r="BG103" s="440"/>
      <c r="BH103" s="440"/>
      <c r="BI103" s="440"/>
      <c r="BJ103" s="440"/>
      <c r="BK103" s="440"/>
      <c r="BL103" s="440"/>
      <c r="BM103" s="440"/>
      <c r="BN103" s="440"/>
      <c r="BO103" s="440"/>
      <c r="BP103" s="440"/>
      <c r="BQ103" s="440"/>
      <c r="BR103" s="440"/>
      <c r="BS103" s="440"/>
      <c r="BT103" s="440"/>
      <c r="BU103" s="440"/>
      <c r="BV103" s="440"/>
      <c r="BW103" s="440"/>
      <c r="BX103" s="440"/>
      <c r="BY103" s="440"/>
      <c r="BZ103" s="440"/>
      <c r="CA103" s="440"/>
      <c r="CB103" s="440"/>
      <c r="CC103" s="440"/>
      <c r="CD103" s="440"/>
      <c r="CE103" s="440"/>
      <c r="CF103" s="440"/>
      <c r="CG103" s="440"/>
      <c r="CH103" s="440"/>
      <c r="CI103" s="440"/>
      <c r="CJ103" s="440"/>
      <c r="CK103" s="440"/>
      <c r="CL103" s="440"/>
      <c r="CM103" s="440"/>
      <c r="CN103" s="440"/>
      <c r="CO103" s="440"/>
      <c r="CP103" s="440"/>
      <c r="CQ103" s="440"/>
      <c r="CR103" s="440"/>
      <c r="CS103" s="440"/>
      <c r="CT103" s="440"/>
      <c r="CU103" s="440"/>
      <c r="CV103" s="440"/>
      <c r="CW103" s="441">
        <f t="shared" si="36"/>
        <v>0</v>
      </c>
      <c r="CX103" s="441">
        <f t="shared" si="34"/>
        <v>0</v>
      </c>
      <c r="CY103" s="678">
        <f t="shared" si="31"/>
        <v>0</v>
      </c>
      <c r="CZ103" s="441">
        <f t="shared" si="33"/>
        <v>0</v>
      </c>
      <c r="DA103" s="678">
        <f t="shared" si="30"/>
        <v>0</v>
      </c>
      <c r="DB103" s="769"/>
      <c r="DC103" s="768">
        <v>0</v>
      </c>
    </row>
    <row r="104" spans="1:107" ht="25.5">
      <c r="A104" s="437" t="s">
        <v>1384</v>
      </c>
      <c r="B104" s="148" t="s">
        <v>1112</v>
      </c>
      <c r="C104" s="443" t="s">
        <v>1113</v>
      </c>
      <c r="D104" s="440"/>
      <c r="E104" s="440"/>
      <c r="F104" s="440"/>
      <c r="G104" s="440"/>
      <c r="H104" s="440"/>
      <c r="I104" s="440"/>
      <c r="J104" s="440"/>
      <c r="K104" s="440"/>
      <c r="L104" s="440"/>
      <c r="M104" s="440"/>
      <c r="N104" s="440"/>
      <c r="O104" s="440"/>
      <c r="P104" s="440"/>
      <c r="Q104" s="440"/>
      <c r="R104" s="440"/>
      <c r="S104" s="440"/>
      <c r="T104" s="440"/>
      <c r="U104" s="440"/>
      <c r="V104" s="440"/>
      <c r="W104" s="440"/>
      <c r="X104" s="440"/>
      <c r="Y104" s="440"/>
      <c r="Z104" s="440"/>
      <c r="AA104" s="440"/>
      <c r="AB104" s="440"/>
      <c r="AC104" s="440"/>
      <c r="AD104" s="440"/>
      <c r="AE104" s="440"/>
      <c r="AF104" s="440"/>
      <c r="AG104" s="440"/>
      <c r="AH104" s="440"/>
      <c r="AI104" s="440"/>
      <c r="AJ104" s="440"/>
      <c r="AK104" s="440"/>
      <c r="AL104" s="440"/>
      <c r="AM104" s="440"/>
      <c r="AN104" s="440"/>
      <c r="AO104" s="440"/>
      <c r="AP104" s="440"/>
      <c r="AQ104" s="440"/>
      <c r="AR104" s="440"/>
      <c r="AS104" s="440"/>
      <c r="AT104" s="440"/>
      <c r="AU104" s="440"/>
      <c r="AV104" s="440"/>
      <c r="AW104" s="440"/>
      <c r="AX104" s="441"/>
      <c r="AY104" s="441"/>
      <c r="AZ104" s="441"/>
      <c r="BA104" s="440"/>
      <c r="BB104" s="440"/>
      <c r="BC104" s="440"/>
      <c r="BD104" s="440"/>
      <c r="BE104" s="440"/>
      <c r="BF104" s="440"/>
      <c r="BG104" s="440"/>
      <c r="BH104" s="440"/>
      <c r="BI104" s="440"/>
      <c r="BJ104" s="440"/>
      <c r="BK104" s="440"/>
      <c r="BL104" s="440"/>
      <c r="BM104" s="440"/>
      <c r="BN104" s="440"/>
      <c r="BO104" s="440"/>
      <c r="BP104" s="440"/>
      <c r="BQ104" s="440"/>
      <c r="BR104" s="440"/>
      <c r="BS104" s="440"/>
      <c r="BT104" s="440"/>
      <c r="BU104" s="440"/>
      <c r="BV104" s="440"/>
      <c r="BW104" s="440"/>
      <c r="BX104" s="440"/>
      <c r="BY104" s="440"/>
      <c r="BZ104" s="440"/>
      <c r="CA104" s="440"/>
      <c r="CB104" s="440"/>
      <c r="CC104" s="440"/>
      <c r="CD104" s="440"/>
      <c r="CE104" s="440"/>
      <c r="CF104" s="440"/>
      <c r="CG104" s="440"/>
      <c r="CH104" s="440"/>
      <c r="CI104" s="440"/>
      <c r="CJ104" s="440"/>
      <c r="CK104" s="440"/>
      <c r="CL104" s="440"/>
      <c r="CM104" s="440"/>
      <c r="CN104" s="440"/>
      <c r="CO104" s="440"/>
      <c r="CP104" s="440"/>
      <c r="CQ104" s="440"/>
      <c r="CR104" s="440"/>
      <c r="CS104" s="440"/>
      <c r="CT104" s="440"/>
      <c r="CU104" s="440"/>
      <c r="CV104" s="440"/>
      <c r="CW104" s="441">
        <f t="shared" si="36"/>
        <v>0</v>
      </c>
      <c r="CX104" s="441">
        <f t="shared" si="34"/>
        <v>0</v>
      </c>
      <c r="CY104" s="678">
        <f t="shared" si="31"/>
        <v>0</v>
      </c>
      <c r="CZ104" s="441">
        <f t="shared" si="33"/>
        <v>0</v>
      </c>
      <c r="DA104" s="678">
        <f t="shared" si="30"/>
        <v>0</v>
      </c>
      <c r="DB104" s="769"/>
      <c r="DC104" s="768">
        <v>0</v>
      </c>
    </row>
    <row r="105" spans="1:107" ht="15.75">
      <c r="A105" s="437" t="s">
        <v>1385</v>
      </c>
      <c r="B105" s="148" t="s">
        <v>1114</v>
      </c>
      <c r="C105" s="443" t="s">
        <v>1115</v>
      </c>
      <c r="D105" s="440"/>
      <c r="E105" s="440"/>
      <c r="F105" s="440"/>
      <c r="G105" s="440"/>
      <c r="H105" s="440"/>
      <c r="I105" s="440"/>
      <c r="J105" s="440"/>
      <c r="K105" s="440"/>
      <c r="L105" s="440"/>
      <c r="M105" s="440"/>
      <c r="N105" s="440"/>
      <c r="O105" s="440"/>
      <c r="P105" s="440"/>
      <c r="Q105" s="440"/>
      <c r="R105" s="440"/>
      <c r="S105" s="440"/>
      <c r="T105" s="440"/>
      <c r="U105" s="440"/>
      <c r="V105" s="440"/>
      <c r="W105" s="440"/>
      <c r="X105" s="440"/>
      <c r="Y105" s="440"/>
      <c r="Z105" s="440"/>
      <c r="AA105" s="440"/>
      <c r="AB105" s="440"/>
      <c r="AC105" s="440"/>
      <c r="AD105" s="440"/>
      <c r="AE105" s="440"/>
      <c r="AF105" s="440"/>
      <c r="AG105" s="440"/>
      <c r="AH105" s="440"/>
      <c r="AI105" s="440"/>
      <c r="AJ105" s="440"/>
      <c r="AK105" s="440"/>
      <c r="AL105" s="440"/>
      <c r="AM105" s="440"/>
      <c r="AN105" s="440"/>
      <c r="AO105" s="440"/>
      <c r="AP105" s="440"/>
      <c r="AQ105" s="440"/>
      <c r="AR105" s="440"/>
      <c r="AS105" s="440"/>
      <c r="AT105" s="440"/>
      <c r="AU105" s="440"/>
      <c r="AV105" s="440"/>
      <c r="AW105" s="440"/>
      <c r="AX105" s="441"/>
      <c r="AY105" s="441"/>
      <c r="AZ105" s="441"/>
      <c r="BA105" s="440"/>
      <c r="BB105" s="440"/>
      <c r="BC105" s="440"/>
      <c r="BD105" s="440"/>
      <c r="BE105" s="440"/>
      <c r="BF105" s="440"/>
      <c r="BG105" s="440"/>
      <c r="BH105" s="440"/>
      <c r="BI105" s="440"/>
      <c r="BJ105" s="440"/>
      <c r="BK105" s="440"/>
      <c r="BL105" s="440"/>
      <c r="BM105" s="440"/>
      <c r="BN105" s="440"/>
      <c r="BO105" s="440"/>
      <c r="BP105" s="440"/>
      <c r="BQ105" s="440"/>
      <c r="BR105" s="440"/>
      <c r="BS105" s="440"/>
      <c r="BT105" s="440"/>
      <c r="BU105" s="440"/>
      <c r="BV105" s="440"/>
      <c r="BW105" s="440"/>
      <c r="BX105" s="440"/>
      <c r="BY105" s="440"/>
      <c r="BZ105" s="440"/>
      <c r="CA105" s="440"/>
      <c r="CB105" s="440"/>
      <c r="CC105" s="440"/>
      <c r="CD105" s="440"/>
      <c r="CE105" s="440"/>
      <c r="CF105" s="440"/>
      <c r="CG105" s="440"/>
      <c r="CH105" s="440"/>
      <c r="CI105" s="440"/>
      <c r="CJ105" s="440"/>
      <c r="CK105" s="440"/>
      <c r="CL105" s="440"/>
      <c r="CM105" s="440"/>
      <c r="CN105" s="440"/>
      <c r="CO105" s="440"/>
      <c r="CP105" s="440"/>
      <c r="CQ105" s="440"/>
      <c r="CR105" s="440"/>
      <c r="CS105" s="440"/>
      <c r="CT105" s="440"/>
      <c r="CU105" s="440"/>
      <c r="CV105" s="440"/>
      <c r="CW105" s="441">
        <f t="shared" si="36"/>
        <v>0</v>
      </c>
      <c r="CX105" s="441">
        <f t="shared" si="34"/>
        <v>0</v>
      </c>
      <c r="CY105" s="678">
        <f t="shared" si="31"/>
        <v>0</v>
      </c>
      <c r="CZ105" s="441">
        <f t="shared" si="33"/>
        <v>0</v>
      </c>
      <c r="DA105" s="678">
        <f t="shared" si="30"/>
        <v>0</v>
      </c>
      <c r="DB105" s="769"/>
      <c r="DC105" s="768">
        <v>0</v>
      </c>
    </row>
    <row r="106" spans="1:107" ht="15.75">
      <c r="A106" s="437" t="s">
        <v>1386</v>
      </c>
      <c r="B106" s="148" t="s">
        <v>1116</v>
      </c>
      <c r="C106" s="443" t="s">
        <v>1117</v>
      </c>
      <c r="D106" s="440"/>
      <c r="E106" s="440"/>
      <c r="F106" s="440"/>
      <c r="G106" s="440"/>
      <c r="H106" s="440"/>
      <c r="I106" s="440"/>
      <c r="J106" s="440"/>
      <c r="K106" s="440"/>
      <c r="L106" s="440"/>
      <c r="M106" s="440"/>
      <c r="N106" s="440"/>
      <c r="O106" s="440"/>
      <c r="P106" s="440"/>
      <c r="Q106" s="440"/>
      <c r="R106" s="440"/>
      <c r="S106" s="440"/>
      <c r="T106" s="440"/>
      <c r="U106" s="440"/>
      <c r="V106" s="441">
        <f>SUM(V98:V105)</f>
        <v>0</v>
      </c>
      <c r="W106" s="441"/>
      <c r="X106" s="441"/>
      <c r="Y106" s="440"/>
      <c r="Z106" s="440"/>
      <c r="AA106" s="440"/>
      <c r="AB106" s="440"/>
      <c r="AC106" s="440"/>
      <c r="AD106" s="440"/>
      <c r="AE106" s="440"/>
      <c r="AF106" s="440"/>
      <c r="AG106" s="440"/>
      <c r="AH106" s="440"/>
      <c r="AI106" s="440"/>
      <c r="AJ106" s="440"/>
      <c r="AK106" s="440"/>
      <c r="AL106" s="440"/>
      <c r="AM106" s="440"/>
      <c r="AN106" s="440"/>
      <c r="AO106" s="440"/>
      <c r="AP106" s="440"/>
      <c r="AQ106" s="440"/>
      <c r="AR106" s="440"/>
      <c r="AS106" s="440"/>
      <c r="AT106" s="440"/>
      <c r="AU106" s="440"/>
      <c r="AV106" s="440"/>
      <c r="AW106" s="440"/>
      <c r="AX106" s="441"/>
      <c r="AY106" s="441"/>
      <c r="AZ106" s="441"/>
      <c r="BA106" s="440"/>
      <c r="BB106" s="440"/>
      <c r="BC106" s="440"/>
      <c r="BD106" s="440"/>
      <c r="BE106" s="440"/>
      <c r="BF106" s="440"/>
      <c r="BG106" s="440"/>
      <c r="BH106" s="440"/>
      <c r="BI106" s="440"/>
      <c r="BJ106" s="440"/>
      <c r="BK106" s="440"/>
      <c r="BL106" s="440"/>
      <c r="BM106" s="440"/>
      <c r="BN106" s="440"/>
      <c r="BO106" s="440"/>
      <c r="BP106" s="440"/>
      <c r="BQ106" s="440"/>
      <c r="BR106" s="440"/>
      <c r="BS106" s="440"/>
      <c r="BT106" s="440"/>
      <c r="BU106" s="440"/>
      <c r="BV106" s="440"/>
      <c r="BW106" s="440"/>
      <c r="BX106" s="440"/>
      <c r="BY106" s="440"/>
      <c r="BZ106" s="440"/>
      <c r="CA106" s="440"/>
      <c r="CB106" s="440"/>
      <c r="CC106" s="440"/>
      <c r="CD106" s="440"/>
      <c r="CE106" s="440"/>
      <c r="CF106" s="440"/>
      <c r="CG106" s="440"/>
      <c r="CH106" s="440"/>
      <c r="CI106" s="440"/>
      <c r="CJ106" s="440"/>
      <c r="CK106" s="440"/>
      <c r="CL106" s="440"/>
      <c r="CM106" s="440"/>
      <c r="CN106" s="440"/>
      <c r="CO106" s="440"/>
      <c r="CP106" s="440"/>
      <c r="CQ106" s="440"/>
      <c r="CR106" s="440"/>
      <c r="CS106" s="440"/>
      <c r="CT106" s="440"/>
      <c r="CU106" s="440"/>
      <c r="CV106" s="440"/>
      <c r="CW106" s="441">
        <f t="shared" si="36"/>
        <v>0</v>
      </c>
      <c r="CX106" s="441">
        <f t="shared" si="34"/>
        <v>0</v>
      </c>
      <c r="CY106" s="678">
        <f t="shared" si="31"/>
        <v>0</v>
      </c>
      <c r="CZ106" s="441">
        <f t="shared" si="33"/>
        <v>0</v>
      </c>
      <c r="DA106" s="678">
        <f t="shared" si="30"/>
        <v>0</v>
      </c>
      <c r="DB106" s="769"/>
      <c r="DC106" s="768">
        <v>0</v>
      </c>
    </row>
    <row r="107" spans="1:107" ht="15.75">
      <c r="A107" s="437" t="s">
        <v>1387</v>
      </c>
      <c r="B107" s="379" t="s">
        <v>1118</v>
      </c>
      <c r="C107" s="447" t="s">
        <v>535</v>
      </c>
      <c r="D107" s="441">
        <f>SUM(D99:D106)</f>
        <v>0</v>
      </c>
      <c r="E107" s="441"/>
      <c r="F107" s="441"/>
      <c r="G107" s="441">
        <f>SUM(G99:G106)</f>
        <v>0</v>
      </c>
      <c r="H107" s="441"/>
      <c r="I107" s="441"/>
      <c r="J107" s="441">
        <f>SUM(J99:J106)</f>
        <v>0</v>
      </c>
      <c r="K107" s="441"/>
      <c r="L107" s="441"/>
      <c r="M107" s="441"/>
      <c r="N107" s="441"/>
      <c r="O107" s="441"/>
      <c r="P107" s="441"/>
      <c r="Q107" s="441"/>
      <c r="R107" s="441"/>
      <c r="S107" s="441">
        <f>SUM(S99:S106)</f>
        <v>0</v>
      </c>
      <c r="T107" s="441"/>
      <c r="U107" s="441"/>
      <c r="V107" s="441">
        <f>SUM(V29+V30+V58+V66+V83+V92+V97+V106)</f>
        <v>0</v>
      </c>
      <c r="W107" s="441"/>
      <c r="X107" s="441"/>
      <c r="Y107" s="441">
        <f>SUM(Y99:Y106)</f>
        <v>0</v>
      </c>
      <c r="Z107" s="441"/>
      <c r="AA107" s="441"/>
      <c r="AB107" s="441">
        <f>SUM(AB99:AB106)</f>
        <v>0</v>
      </c>
      <c r="AC107" s="441"/>
      <c r="AD107" s="441"/>
      <c r="AE107" s="441">
        <f>SUM(AE99:AE106)</f>
        <v>0</v>
      </c>
      <c r="AF107" s="441"/>
      <c r="AG107" s="441"/>
      <c r="AH107" s="441"/>
      <c r="AI107" s="441"/>
      <c r="AJ107" s="441"/>
      <c r="AK107" s="441"/>
      <c r="AL107" s="441">
        <f>SUM(AL99:AL106)</f>
        <v>0</v>
      </c>
      <c r="AM107" s="441"/>
      <c r="AN107" s="441"/>
      <c r="AO107" s="441">
        <f>SUM(AO99:AO106)</f>
        <v>0</v>
      </c>
      <c r="AP107" s="441"/>
      <c r="AQ107" s="441"/>
      <c r="AR107" s="441">
        <f>SUM(AR99:AR106)</f>
        <v>0</v>
      </c>
      <c r="AS107" s="441"/>
      <c r="AT107" s="441"/>
      <c r="AU107" s="441">
        <f>SUM(AU99:AU106)</f>
        <v>0</v>
      </c>
      <c r="AV107" s="441"/>
      <c r="AW107" s="441"/>
      <c r="AX107" s="441">
        <f>SUM(AX99:AX106)</f>
        <v>0</v>
      </c>
      <c r="AY107" s="441"/>
      <c r="AZ107" s="441"/>
      <c r="BA107" s="441">
        <f>SUM(BA99:BA106)</f>
        <v>0</v>
      </c>
      <c r="BB107" s="441"/>
      <c r="BC107" s="441"/>
      <c r="BD107" s="441">
        <f>SUM(BD99:BD106)</f>
        <v>0</v>
      </c>
      <c r="BE107" s="441"/>
      <c r="BF107" s="441"/>
      <c r="BG107" s="441">
        <f>SUM(BG99:BG106)</f>
        <v>0</v>
      </c>
      <c r="BH107" s="441"/>
      <c r="BI107" s="441"/>
      <c r="BJ107" s="441">
        <f>SUM(BJ99:BJ106)</f>
        <v>0</v>
      </c>
      <c r="BK107" s="441"/>
      <c r="BL107" s="441"/>
      <c r="BM107" s="441">
        <f>SUM(BM99:BM106)</f>
        <v>0</v>
      </c>
      <c r="BN107" s="441"/>
      <c r="BO107" s="441"/>
      <c r="BP107" s="441">
        <f>SUM(BP99:BP106)</f>
        <v>0</v>
      </c>
      <c r="BQ107" s="441"/>
      <c r="BR107" s="441"/>
      <c r="BS107" s="441">
        <f>SUM(BS99:BS106)</f>
        <v>0</v>
      </c>
      <c r="BT107" s="441"/>
      <c r="BU107" s="441"/>
      <c r="BV107" s="441"/>
      <c r="BW107" s="441"/>
      <c r="BX107" s="441"/>
      <c r="BY107" s="441">
        <f>SUM(BY99:BY106)</f>
        <v>0</v>
      </c>
      <c r="BZ107" s="441"/>
      <c r="CA107" s="441"/>
      <c r="CB107" s="441">
        <f>SUM(CB99:CB106)</f>
        <v>0</v>
      </c>
      <c r="CC107" s="441"/>
      <c r="CD107" s="441"/>
      <c r="CE107" s="441">
        <f>SUM(CE99:CE106)</f>
        <v>0</v>
      </c>
      <c r="CF107" s="441"/>
      <c r="CG107" s="441"/>
      <c r="CH107" s="441">
        <f>SUM(CH99:CH106)</f>
        <v>0</v>
      </c>
      <c r="CI107" s="441"/>
      <c r="CJ107" s="441"/>
      <c r="CK107" s="441">
        <f>SUM(CK99:CK106)</f>
        <v>0</v>
      </c>
      <c r="CL107" s="441"/>
      <c r="CM107" s="441"/>
      <c r="CN107" s="441">
        <f>SUM(CN99:CN106)</f>
        <v>0</v>
      </c>
      <c r="CO107" s="441"/>
      <c r="CP107" s="441"/>
      <c r="CQ107" s="441"/>
      <c r="CR107" s="441"/>
      <c r="CS107" s="441"/>
      <c r="CT107" s="441">
        <f>SUM(CT99:CT106)</f>
        <v>0</v>
      </c>
      <c r="CU107" s="441"/>
      <c r="CV107" s="441"/>
      <c r="CW107" s="441">
        <f t="shared" si="36"/>
        <v>0</v>
      </c>
      <c r="CX107" s="441">
        <f t="shared" si="34"/>
        <v>0</v>
      </c>
      <c r="CY107" s="678">
        <f t="shared" si="31"/>
        <v>0</v>
      </c>
      <c r="CZ107" s="441">
        <f t="shared" si="33"/>
        <v>0</v>
      </c>
      <c r="DA107" s="678">
        <f t="shared" si="30"/>
        <v>0</v>
      </c>
      <c r="DB107" s="769"/>
      <c r="DC107" s="768">
        <v>0</v>
      </c>
    </row>
    <row r="108" spans="1:107" ht="15.75">
      <c r="A108" s="437" t="s">
        <v>1388</v>
      </c>
      <c r="B108" s="379" t="s">
        <v>1297</v>
      </c>
      <c r="C108" s="452" t="s">
        <v>1113</v>
      </c>
      <c r="D108" s="441"/>
      <c r="E108" s="441"/>
      <c r="F108" s="441"/>
      <c r="G108" s="441"/>
      <c r="H108" s="441"/>
      <c r="I108" s="441"/>
      <c r="J108" s="441"/>
      <c r="K108" s="441"/>
      <c r="L108" s="441"/>
      <c r="M108" s="441"/>
      <c r="N108" s="441"/>
      <c r="O108" s="441"/>
      <c r="P108" s="441"/>
      <c r="Q108" s="441"/>
      <c r="R108" s="441"/>
      <c r="S108" s="441"/>
      <c r="T108" s="441"/>
      <c r="U108" s="441"/>
      <c r="V108" s="441"/>
      <c r="W108" s="441"/>
      <c r="X108" s="441"/>
      <c r="Y108" s="441"/>
      <c r="Z108" s="441"/>
      <c r="AA108" s="441"/>
      <c r="AB108" s="441"/>
      <c r="AC108" s="441"/>
      <c r="AD108" s="441"/>
      <c r="AE108" s="441"/>
      <c r="AF108" s="441"/>
      <c r="AG108" s="441"/>
      <c r="AH108" s="441"/>
      <c r="AI108" s="441"/>
      <c r="AJ108" s="441"/>
      <c r="AK108" s="441"/>
      <c r="AL108" s="441"/>
      <c r="AM108" s="441"/>
      <c r="AN108" s="441"/>
      <c r="AO108" s="441"/>
      <c r="AP108" s="441"/>
      <c r="AQ108" s="441"/>
      <c r="AR108" s="441"/>
      <c r="AS108" s="441"/>
      <c r="AT108" s="441"/>
      <c r="AU108" s="441"/>
      <c r="AV108" s="441"/>
      <c r="AW108" s="441"/>
      <c r="AX108" s="441"/>
      <c r="AY108" s="441"/>
      <c r="AZ108" s="441"/>
      <c r="BA108" s="441"/>
      <c r="BB108" s="441"/>
      <c r="BC108" s="441"/>
      <c r="BD108" s="441"/>
      <c r="BE108" s="441"/>
      <c r="BF108" s="441"/>
      <c r="BG108" s="441"/>
      <c r="BH108" s="441"/>
      <c r="BI108" s="441"/>
      <c r="BJ108" s="441"/>
      <c r="BK108" s="441"/>
      <c r="BL108" s="441">
        <v>1500000</v>
      </c>
      <c r="BM108" s="441"/>
      <c r="BN108" s="441"/>
      <c r="BO108" s="441"/>
      <c r="BP108" s="441"/>
      <c r="BQ108" s="441"/>
      <c r="BR108" s="441"/>
      <c r="BS108" s="441"/>
      <c r="BT108" s="441"/>
      <c r="BU108" s="441"/>
      <c r="BV108" s="441"/>
      <c r="BW108" s="441"/>
      <c r="BX108" s="441"/>
      <c r="BY108" s="441"/>
      <c r="BZ108" s="441"/>
      <c r="CA108" s="441"/>
      <c r="CB108" s="441"/>
      <c r="CC108" s="441"/>
      <c r="CD108" s="441"/>
      <c r="CE108" s="441"/>
      <c r="CF108" s="441"/>
      <c r="CG108" s="441"/>
      <c r="CH108" s="441"/>
      <c r="CI108" s="441"/>
      <c r="CJ108" s="441"/>
      <c r="CK108" s="441"/>
      <c r="CL108" s="441"/>
      <c r="CM108" s="441"/>
      <c r="CN108" s="441"/>
      <c r="CO108" s="441"/>
      <c r="CP108" s="441">
        <v>500000</v>
      </c>
      <c r="CQ108" s="441"/>
      <c r="CR108" s="441"/>
      <c r="CS108" s="441"/>
      <c r="CT108" s="441"/>
      <c r="CU108" s="441"/>
      <c r="CV108" s="441"/>
      <c r="CW108" s="441"/>
      <c r="CX108" s="441"/>
      <c r="CY108" s="678"/>
      <c r="CZ108" s="441">
        <f t="shared" si="33"/>
        <v>2000000</v>
      </c>
      <c r="DA108" s="678">
        <f t="shared" si="30"/>
        <v>2000000</v>
      </c>
      <c r="DB108" s="770">
        <v>500000</v>
      </c>
      <c r="DC108" s="768">
        <f t="shared" si="29"/>
        <v>0.25</v>
      </c>
    </row>
    <row r="109" spans="1:107" ht="15.75">
      <c r="A109" s="437" t="s">
        <v>1389</v>
      </c>
      <c r="B109" s="451" t="s">
        <v>1119</v>
      </c>
      <c r="C109" s="452" t="s">
        <v>1120</v>
      </c>
      <c r="D109" s="441">
        <f>D29+D30+D58+D84+D93+D98+D108</f>
        <v>13144598</v>
      </c>
      <c r="E109" s="441">
        <f aca="true" t="shared" si="37" ref="E109:BP109">E29+E30+E58+E67+E84+E93+E98</f>
        <v>2794308</v>
      </c>
      <c r="F109" s="441">
        <f t="shared" si="37"/>
        <v>-234201</v>
      </c>
      <c r="G109" s="441">
        <f t="shared" si="37"/>
        <v>586250</v>
      </c>
      <c r="H109" s="441">
        <f t="shared" si="37"/>
        <v>411998</v>
      </c>
      <c r="I109" s="441">
        <f t="shared" si="37"/>
        <v>1117921</v>
      </c>
      <c r="J109" s="441">
        <f t="shared" si="37"/>
        <v>0</v>
      </c>
      <c r="K109" s="441">
        <f t="shared" si="37"/>
        <v>6600</v>
      </c>
      <c r="L109" s="441">
        <f t="shared" si="37"/>
        <v>0</v>
      </c>
      <c r="M109" s="441">
        <f t="shared" si="37"/>
        <v>0</v>
      </c>
      <c r="N109" s="441">
        <f t="shared" si="37"/>
        <v>451000</v>
      </c>
      <c r="O109" s="441">
        <f t="shared" si="37"/>
        <v>0</v>
      </c>
      <c r="P109" s="441">
        <f t="shared" si="37"/>
        <v>0</v>
      </c>
      <c r="Q109" s="441">
        <f t="shared" si="37"/>
        <v>655244</v>
      </c>
      <c r="R109" s="441">
        <f t="shared" si="37"/>
        <v>0</v>
      </c>
      <c r="S109" s="441">
        <f t="shared" si="37"/>
        <v>0</v>
      </c>
      <c r="T109" s="441">
        <f t="shared" si="37"/>
        <v>0</v>
      </c>
      <c r="U109" s="441">
        <f t="shared" si="37"/>
        <v>864334</v>
      </c>
      <c r="V109" s="441">
        <f t="shared" si="37"/>
        <v>0</v>
      </c>
      <c r="W109" s="441">
        <f t="shared" si="37"/>
        <v>0</v>
      </c>
      <c r="X109" s="441">
        <f t="shared" si="37"/>
        <v>0</v>
      </c>
      <c r="Y109" s="441">
        <f t="shared" si="37"/>
        <v>1693019</v>
      </c>
      <c r="Z109" s="441">
        <f t="shared" si="37"/>
        <v>8232529</v>
      </c>
      <c r="AA109" s="441">
        <f t="shared" si="37"/>
        <v>-526648</v>
      </c>
      <c r="AB109" s="441">
        <f t="shared" si="37"/>
        <v>2476500</v>
      </c>
      <c r="AC109" s="441">
        <f t="shared" si="37"/>
        <v>0</v>
      </c>
      <c r="AD109" s="441">
        <f t="shared" si="37"/>
        <v>553010</v>
      </c>
      <c r="AE109" s="441">
        <f t="shared" si="37"/>
        <v>4064000</v>
      </c>
      <c r="AF109" s="441">
        <f t="shared" si="37"/>
        <v>127000</v>
      </c>
      <c r="AG109" s="441">
        <f t="shared" si="37"/>
        <v>16225612</v>
      </c>
      <c r="AH109" s="441">
        <f t="shared" si="37"/>
        <v>81518125</v>
      </c>
      <c r="AI109" s="441">
        <f t="shared" si="37"/>
        <v>2938550</v>
      </c>
      <c r="AJ109" s="441">
        <f t="shared" si="37"/>
        <v>5017347</v>
      </c>
      <c r="AK109" s="441">
        <f t="shared" si="37"/>
        <v>2131383</v>
      </c>
      <c r="AL109" s="441">
        <f t="shared" si="37"/>
        <v>2260600</v>
      </c>
      <c r="AM109" s="441">
        <f t="shared" si="37"/>
        <v>0</v>
      </c>
      <c r="AN109" s="441">
        <f t="shared" si="37"/>
        <v>159732</v>
      </c>
      <c r="AO109" s="441">
        <f t="shared" si="37"/>
        <v>4776967</v>
      </c>
      <c r="AP109" s="441">
        <f t="shared" si="37"/>
        <v>0</v>
      </c>
      <c r="AQ109" s="441">
        <f t="shared" si="37"/>
        <v>220072</v>
      </c>
      <c r="AR109" s="441">
        <f t="shared" si="37"/>
        <v>2312378</v>
      </c>
      <c r="AS109" s="441">
        <f>AS29+AS30+AS58+AS67+AS84+AS93+AS98</f>
        <v>4528816</v>
      </c>
      <c r="AT109" s="441">
        <f t="shared" si="37"/>
        <v>2402292</v>
      </c>
      <c r="AU109" s="441">
        <f t="shared" si="37"/>
        <v>386700</v>
      </c>
      <c r="AV109" s="441">
        <f t="shared" si="37"/>
        <v>154896</v>
      </c>
      <c r="AW109" s="441">
        <f t="shared" si="37"/>
        <v>0</v>
      </c>
      <c r="AX109" s="441">
        <f t="shared" si="37"/>
        <v>0</v>
      </c>
      <c r="AY109" s="441">
        <f t="shared" si="37"/>
        <v>0</v>
      </c>
      <c r="AZ109" s="441">
        <f t="shared" si="37"/>
        <v>0</v>
      </c>
      <c r="BA109" s="441">
        <f t="shared" si="37"/>
        <v>6375089</v>
      </c>
      <c r="BB109" s="441">
        <f t="shared" si="37"/>
        <v>684659</v>
      </c>
      <c r="BC109" s="441">
        <f t="shared" si="37"/>
        <v>-69235</v>
      </c>
      <c r="BD109" s="441">
        <f t="shared" si="37"/>
        <v>200660</v>
      </c>
      <c r="BE109" s="441">
        <f t="shared" si="37"/>
        <v>0</v>
      </c>
      <c r="BF109" s="441">
        <f t="shared" si="37"/>
        <v>22521</v>
      </c>
      <c r="BG109" s="441">
        <f t="shared" si="37"/>
        <v>5040037</v>
      </c>
      <c r="BH109" s="441">
        <f t="shared" si="37"/>
        <v>6765064</v>
      </c>
      <c r="BI109" s="441">
        <f t="shared" si="37"/>
        <v>1935129</v>
      </c>
      <c r="BJ109" s="441">
        <f t="shared" si="37"/>
        <v>0</v>
      </c>
      <c r="BK109" s="441">
        <f t="shared" si="37"/>
        <v>4861869</v>
      </c>
      <c r="BL109" s="441">
        <f>BL29+BL30+BL58+BL67+BL84+BL93+BL98+BL108</f>
        <v>7094753</v>
      </c>
      <c r="BM109" s="441">
        <f t="shared" si="37"/>
        <v>0</v>
      </c>
      <c r="BN109" s="441">
        <f t="shared" si="37"/>
        <v>0</v>
      </c>
      <c r="BO109" s="441">
        <f t="shared" si="37"/>
        <v>187325</v>
      </c>
      <c r="BP109" s="441">
        <f t="shared" si="37"/>
        <v>32815915</v>
      </c>
      <c r="BQ109" s="441">
        <f aca="true" t="shared" si="38" ref="BQ109:CY109">BQ29+BQ30+BQ58+BQ67+BQ84+BQ93+BQ98</f>
        <v>410500</v>
      </c>
      <c r="BR109" s="441">
        <f t="shared" si="38"/>
        <v>12053374</v>
      </c>
      <c r="BS109" s="441">
        <f t="shared" si="38"/>
        <v>0</v>
      </c>
      <c r="BT109" s="441">
        <f t="shared" si="38"/>
        <v>0</v>
      </c>
      <c r="BU109" s="441">
        <f t="shared" si="38"/>
        <v>0</v>
      </c>
      <c r="BV109" s="441">
        <f t="shared" si="38"/>
        <v>0</v>
      </c>
      <c r="BW109" s="441">
        <f t="shared" si="38"/>
        <v>2647065</v>
      </c>
      <c r="BX109" s="441">
        <f t="shared" si="38"/>
        <v>493314</v>
      </c>
      <c r="BY109" s="441">
        <f t="shared" si="38"/>
        <v>685000</v>
      </c>
      <c r="BZ109" s="441">
        <f t="shared" si="38"/>
        <v>0</v>
      </c>
      <c r="CA109" s="441">
        <f t="shared" si="38"/>
        <v>-596514</v>
      </c>
      <c r="CB109" s="441">
        <f t="shared" si="38"/>
        <v>0</v>
      </c>
      <c r="CC109" s="441">
        <f t="shared" si="38"/>
        <v>0</v>
      </c>
      <c r="CD109" s="441">
        <f t="shared" si="38"/>
        <v>0</v>
      </c>
      <c r="CE109" s="441">
        <f t="shared" si="38"/>
        <v>0</v>
      </c>
      <c r="CF109" s="441">
        <f t="shared" si="38"/>
        <v>0</v>
      </c>
      <c r="CG109" s="441">
        <f t="shared" si="38"/>
        <v>0</v>
      </c>
      <c r="CH109" s="441">
        <f t="shared" si="38"/>
        <v>5270500</v>
      </c>
      <c r="CI109" s="441">
        <f t="shared" si="38"/>
        <v>0</v>
      </c>
      <c r="CJ109" s="441">
        <f t="shared" si="38"/>
        <v>1527162</v>
      </c>
      <c r="CK109" s="441">
        <f t="shared" si="38"/>
        <v>3790776</v>
      </c>
      <c r="CL109" s="441">
        <f t="shared" si="38"/>
        <v>993690</v>
      </c>
      <c r="CM109" s="441">
        <f t="shared" si="38"/>
        <v>89484</v>
      </c>
      <c r="CN109" s="441">
        <f t="shared" si="38"/>
        <v>3246024</v>
      </c>
      <c r="CO109" s="441">
        <f t="shared" si="38"/>
        <v>0</v>
      </c>
      <c r="CP109" s="441">
        <f>CP29+CP30+CP58+CP67+CP84+CP93+CP98+CP108</f>
        <v>2330458</v>
      </c>
      <c r="CQ109" s="441">
        <f t="shared" si="38"/>
        <v>4500988</v>
      </c>
      <c r="CR109" s="441">
        <f t="shared" si="38"/>
        <v>4003019</v>
      </c>
      <c r="CS109" s="441">
        <f t="shared" si="38"/>
        <v>5212783</v>
      </c>
      <c r="CT109" s="441">
        <f t="shared" si="38"/>
        <v>0</v>
      </c>
      <c r="CU109" s="441">
        <f t="shared" si="38"/>
        <v>0</v>
      </c>
      <c r="CV109" s="441">
        <f t="shared" si="38"/>
        <v>0</v>
      </c>
      <c r="CW109" s="441">
        <f t="shared" si="38"/>
        <v>175144126</v>
      </c>
      <c r="CX109" s="441">
        <f t="shared" si="38"/>
        <v>40666807</v>
      </c>
      <c r="CY109" s="441">
        <f t="shared" si="38"/>
        <v>215810933</v>
      </c>
      <c r="CZ109" s="441">
        <f>CZ29+CZ30+CZ58+CZ67+CZ84+CZ93+CZ98+CZ108</f>
        <v>-6079119</v>
      </c>
      <c r="DA109" s="442">
        <f>DA29+DA30+DA58+DA67+DA84+DA93+DA98+DA108</f>
        <v>209731814</v>
      </c>
      <c r="DB109" s="442">
        <f>DB29+DB30+DB58+DB67+DB84+DB93+DB98+DB108</f>
        <v>180522152</v>
      </c>
      <c r="DC109" s="768">
        <f t="shared" si="29"/>
        <v>0.8607285111261185</v>
      </c>
    </row>
    <row r="110" spans="1:107" ht="15.75">
      <c r="A110" s="437" t="s">
        <v>1390</v>
      </c>
      <c r="B110" s="451" t="s">
        <v>1121</v>
      </c>
      <c r="C110" s="452"/>
      <c r="D110" s="441"/>
      <c r="E110" s="441"/>
      <c r="F110" s="441"/>
      <c r="G110" s="441"/>
      <c r="H110" s="441"/>
      <c r="I110" s="441"/>
      <c r="J110" s="441"/>
      <c r="K110" s="441"/>
      <c r="L110" s="441"/>
      <c r="M110" s="441"/>
      <c r="N110" s="441"/>
      <c r="O110" s="441"/>
      <c r="P110" s="441">
        <v>4466997</v>
      </c>
      <c r="Q110" s="441">
        <v>1738678</v>
      </c>
      <c r="R110" s="441">
        <v>1356539</v>
      </c>
      <c r="S110" s="441"/>
      <c r="T110" s="441"/>
      <c r="U110" s="441"/>
      <c r="V110" s="441"/>
      <c r="W110" s="441"/>
      <c r="X110" s="441"/>
      <c r="Y110" s="441"/>
      <c r="Z110" s="441"/>
      <c r="AA110" s="441"/>
      <c r="AB110" s="441"/>
      <c r="AC110" s="441"/>
      <c r="AD110" s="441"/>
      <c r="AE110" s="441"/>
      <c r="AF110" s="441"/>
      <c r="AG110" s="441"/>
      <c r="AH110" s="441"/>
      <c r="AI110" s="441"/>
      <c r="AJ110" s="441"/>
      <c r="AK110" s="441"/>
      <c r="AL110" s="441"/>
      <c r="AM110" s="441"/>
      <c r="AN110" s="441"/>
      <c r="AO110" s="441"/>
      <c r="AP110" s="441"/>
      <c r="AQ110" s="441"/>
      <c r="AR110" s="441"/>
      <c r="AS110" s="441"/>
      <c r="AT110" s="441"/>
      <c r="AU110" s="441"/>
      <c r="AV110" s="441"/>
      <c r="AW110" s="441"/>
      <c r="AX110" s="441"/>
      <c r="AY110" s="441"/>
      <c r="AZ110" s="441"/>
      <c r="BA110" s="441"/>
      <c r="BB110" s="441"/>
      <c r="BC110" s="441"/>
      <c r="BD110" s="441"/>
      <c r="BE110" s="441"/>
      <c r="BF110" s="441"/>
      <c r="BG110" s="441"/>
      <c r="BH110" s="441"/>
      <c r="BI110" s="441"/>
      <c r="BJ110" s="441"/>
      <c r="BK110" s="441"/>
      <c r="BL110" s="441"/>
      <c r="BM110" s="441"/>
      <c r="BN110" s="441"/>
      <c r="BO110" s="441"/>
      <c r="BP110" s="441"/>
      <c r="BQ110" s="441"/>
      <c r="BR110" s="441"/>
      <c r="BS110" s="441"/>
      <c r="BT110" s="441"/>
      <c r="BU110" s="441"/>
      <c r="BV110" s="441"/>
      <c r="BW110" s="441"/>
      <c r="BX110" s="441"/>
      <c r="BY110" s="441"/>
      <c r="BZ110" s="441"/>
      <c r="CA110" s="441"/>
      <c r="CB110" s="441"/>
      <c r="CC110" s="441"/>
      <c r="CD110" s="441"/>
      <c r="CE110" s="441"/>
      <c r="CF110" s="441"/>
      <c r="CG110" s="441"/>
      <c r="CH110" s="441"/>
      <c r="CI110" s="441"/>
      <c r="CJ110" s="441"/>
      <c r="CK110" s="441"/>
      <c r="CL110" s="441"/>
      <c r="CM110" s="441"/>
      <c r="CN110" s="441"/>
      <c r="CO110" s="441"/>
      <c r="CP110" s="441"/>
      <c r="CQ110" s="441"/>
      <c r="CR110" s="441"/>
      <c r="CS110" s="441"/>
      <c r="CT110" s="441"/>
      <c r="CU110" s="441"/>
      <c r="CV110" s="441"/>
      <c r="CW110" s="441">
        <f>D110+G110+J110+P110+S110+V110+Y110+AB110+AE110+AH110+AL110+AO110+AR110+AU110+AX110+BA110+BD110+BG110+BJ110+BM110+BP110+BS110+BY110+CB110+CE110+CH110+CK110+CN110+CQ110+CT110</f>
        <v>4466997</v>
      </c>
      <c r="CX110" s="441">
        <f>E110+H110+K110+Q110+T110+W110+Z110+AC110+AF110+AI110+AM110+AP110+AS110+AV110+AY110+BB110+BE110+BH110+BK110+BN110+BQ110+BT110+BZ110+CC110+CF110+CI110+CL110+CO110+CR110+CU110+N110+BW110</f>
        <v>1738678</v>
      </c>
      <c r="CY110" s="678">
        <f t="shared" si="31"/>
        <v>6205675</v>
      </c>
      <c r="CZ110" s="441">
        <f>F110+I110+L110+O110+R110+U110+X110+AA110+AD110+AG110+AJ110+AN110+AQ110+AT110+AW110+AZ110+BC110+BF110+BI110+BL110+BO110+BR110+BU110+BX110+CA110+CD110+CG110+CJ110+CM110+CP110+CS110+CV110+AK110</f>
        <v>1356539</v>
      </c>
      <c r="DA110" s="678">
        <f t="shared" si="30"/>
        <v>7562214</v>
      </c>
      <c r="DB110" s="769">
        <v>7562214</v>
      </c>
      <c r="DC110" s="768">
        <f t="shared" si="29"/>
        <v>1</v>
      </c>
    </row>
    <row r="111" spans="1:107" ht="15.75">
      <c r="A111" s="437" t="s">
        <v>1391</v>
      </c>
      <c r="B111" s="451" t="s">
        <v>1122</v>
      </c>
      <c r="C111" s="452"/>
      <c r="D111" s="441"/>
      <c r="E111" s="441"/>
      <c r="F111" s="441"/>
      <c r="G111" s="441"/>
      <c r="H111" s="441"/>
      <c r="I111" s="441"/>
      <c r="J111" s="441"/>
      <c r="K111" s="441"/>
      <c r="L111" s="441"/>
      <c r="M111" s="441"/>
      <c r="N111" s="441"/>
      <c r="O111" s="441"/>
      <c r="P111" s="441"/>
      <c r="Q111" s="441"/>
      <c r="R111" s="441"/>
      <c r="S111" s="442">
        <v>50731290</v>
      </c>
      <c r="T111" s="441">
        <v>8730476</v>
      </c>
      <c r="U111" s="441"/>
      <c r="V111" s="441"/>
      <c r="W111" s="441"/>
      <c r="X111" s="441"/>
      <c r="Y111" s="441"/>
      <c r="Z111" s="441"/>
      <c r="AA111" s="441"/>
      <c r="AB111" s="441"/>
      <c r="AC111" s="441"/>
      <c r="AD111" s="441"/>
      <c r="AE111" s="441"/>
      <c r="AF111" s="441"/>
      <c r="AG111" s="441"/>
      <c r="AH111" s="441"/>
      <c r="AI111" s="441"/>
      <c r="AJ111" s="441"/>
      <c r="AK111" s="441"/>
      <c r="AL111" s="441"/>
      <c r="AM111" s="441"/>
      <c r="AN111" s="441"/>
      <c r="AO111" s="441"/>
      <c r="AP111" s="441"/>
      <c r="AQ111" s="441"/>
      <c r="AR111" s="441"/>
      <c r="AS111" s="441"/>
      <c r="AT111" s="441"/>
      <c r="AU111" s="441"/>
      <c r="AV111" s="441"/>
      <c r="AW111" s="441"/>
      <c r="AX111" s="441"/>
      <c r="AY111" s="441"/>
      <c r="AZ111" s="441"/>
      <c r="BA111" s="441"/>
      <c r="BB111" s="441"/>
      <c r="BC111" s="441"/>
      <c r="BD111" s="441"/>
      <c r="BE111" s="441"/>
      <c r="BF111" s="441"/>
      <c r="BG111" s="441"/>
      <c r="BH111" s="441"/>
      <c r="BI111" s="441"/>
      <c r="BJ111" s="441"/>
      <c r="BK111" s="441"/>
      <c r="BL111" s="441"/>
      <c r="BM111" s="441"/>
      <c r="BN111" s="441"/>
      <c r="BO111" s="441"/>
      <c r="BP111" s="441"/>
      <c r="BQ111" s="441"/>
      <c r="BR111" s="441"/>
      <c r="BS111" s="441"/>
      <c r="BT111" s="441"/>
      <c r="BU111" s="441"/>
      <c r="BV111" s="441"/>
      <c r="BW111" s="441"/>
      <c r="BX111" s="441"/>
      <c r="BY111" s="441"/>
      <c r="BZ111" s="441"/>
      <c r="CA111" s="441"/>
      <c r="CB111" s="441"/>
      <c r="CC111" s="441"/>
      <c r="CD111" s="441"/>
      <c r="CE111" s="441"/>
      <c r="CF111" s="441"/>
      <c r="CG111" s="441"/>
      <c r="CH111" s="441"/>
      <c r="CI111" s="441"/>
      <c r="CJ111" s="441"/>
      <c r="CK111" s="441"/>
      <c r="CL111" s="441"/>
      <c r="CM111" s="441"/>
      <c r="CN111" s="441"/>
      <c r="CO111" s="441"/>
      <c r="CP111" s="441"/>
      <c r="CQ111" s="441"/>
      <c r="CR111" s="441"/>
      <c r="CS111" s="441"/>
      <c r="CT111" s="441"/>
      <c r="CU111" s="441"/>
      <c r="CV111" s="441"/>
      <c r="CW111" s="441">
        <f>D111+G111+J111+P111+S111+V111+Y111+AB111+AE111+AH111+AL111+AO111+AR111+AU111+AX111+BA111+BD111+BG111+BJ111+BM111+BP111+BS111+BY111+CB111+CE111+CH111+CK111+CN111+CQ111+CT111</f>
        <v>50731290</v>
      </c>
      <c r="CX111" s="441">
        <f>E111+H111+K111+Q111+T111+W111+Z111+AC111+AF111+AI111+AM111+AP111+AS111+AV111+AY111+BB111+BE111+BH111+BK111+BN111+BQ111+BT111+BZ111+CC111+CF111+CI111+CL111+CO111+CR111+CU111+N111+BW111</f>
        <v>8730476</v>
      </c>
      <c r="CY111" s="678">
        <f t="shared" si="31"/>
        <v>59461766</v>
      </c>
      <c r="CZ111" s="441">
        <f>F111+I111+L111+O111+R111+U111+X111+AA111+AD111+AG111+AJ111+AN111+AQ111+AT111+AW111+AZ111+BC111+BF111+BI111+BL111+BO111+BR111+BU111+BX111+CA111+CD111+CG111+CJ111+CM111+CP111+CS111+CV111+AK111</f>
        <v>0</v>
      </c>
      <c r="DA111" s="678">
        <f t="shared" si="30"/>
        <v>59461766</v>
      </c>
      <c r="DB111" s="769">
        <v>56049549</v>
      </c>
      <c r="DC111" s="768">
        <f t="shared" si="29"/>
        <v>0.9426149401617167</v>
      </c>
    </row>
    <row r="112" spans="1:107" ht="15.75">
      <c r="A112" s="437" t="s">
        <v>1392</v>
      </c>
      <c r="B112" s="451" t="s">
        <v>62</v>
      </c>
      <c r="C112" s="452"/>
      <c r="D112" s="441"/>
      <c r="E112" s="441"/>
      <c r="F112" s="441"/>
      <c r="G112" s="441"/>
      <c r="H112" s="441"/>
      <c r="I112" s="441"/>
      <c r="J112" s="441"/>
      <c r="K112" s="441"/>
      <c r="L112" s="441"/>
      <c r="M112" s="441"/>
      <c r="N112" s="441"/>
      <c r="O112" s="441"/>
      <c r="P112" s="441"/>
      <c r="Q112" s="441"/>
      <c r="R112" s="441"/>
      <c r="S112" s="441"/>
      <c r="T112" s="441"/>
      <c r="U112" s="441"/>
      <c r="V112" s="441"/>
      <c r="W112" s="441"/>
      <c r="X112" s="441"/>
      <c r="Y112" s="441"/>
      <c r="Z112" s="441"/>
      <c r="AA112" s="441"/>
      <c r="AB112" s="441"/>
      <c r="AC112" s="441"/>
      <c r="AD112" s="441"/>
      <c r="AE112" s="441"/>
      <c r="AF112" s="441"/>
      <c r="AG112" s="441"/>
      <c r="AH112" s="441"/>
      <c r="AI112" s="441"/>
      <c r="AJ112" s="441"/>
      <c r="AK112" s="441"/>
      <c r="AL112" s="441"/>
      <c r="AM112" s="441"/>
      <c r="AN112" s="441"/>
      <c r="AO112" s="441"/>
      <c r="AP112" s="441"/>
      <c r="AQ112" s="441"/>
      <c r="AR112" s="441"/>
      <c r="AS112" s="441"/>
      <c r="AT112" s="441"/>
      <c r="AU112" s="441"/>
      <c r="AV112" s="441"/>
      <c r="AW112" s="441"/>
      <c r="AX112" s="441"/>
      <c r="AY112" s="441"/>
      <c r="AZ112" s="441"/>
      <c r="BA112" s="441"/>
      <c r="BB112" s="441"/>
      <c r="BC112" s="441"/>
      <c r="BD112" s="441"/>
      <c r="BE112" s="441"/>
      <c r="BF112" s="441"/>
      <c r="BG112" s="441"/>
      <c r="BH112" s="441"/>
      <c r="BI112" s="441"/>
      <c r="BJ112" s="441"/>
      <c r="BK112" s="441"/>
      <c r="BL112" s="441"/>
      <c r="BM112" s="441"/>
      <c r="BN112" s="441"/>
      <c r="BO112" s="441"/>
      <c r="BP112" s="441"/>
      <c r="BQ112" s="441"/>
      <c r="BR112" s="441"/>
      <c r="BS112" s="441"/>
      <c r="BT112" s="441"/>
      <c r="BU112" s="441"/>
      <c r="BV112" s="441"/>
      <c r="BW112" s="441"/>
      <c r="BX112" s="441"/>
      <c r="BY112" s="441"/>
      <c r="BZ112" s="441"/>
      <c r="CA112" s="441"/>
      <c r="CB112" s="441"/>
      <c r="CC112" s="441"/>
      <c r="CD112" s="441"/>
      <c r="CE112" s="441"/>
      <c r="CF112" s="441"/>
      <c r="CG112" s="441"/>
      <c r="CH112" s="441"/>
      <c r="CI112" s="441"/>
      <c r="CJ112" s="441"/>
      <c r="CK112" s="441"/>
      <c r="CL112" s="441"/>
      <c r="CM112" s="441"/>
      <c r="CN112" s="441"/>
      <c r="CO112" s="441"/>
      <c r="CP112" s="441"/>
      <c r="CQ112" s="441"/>
      <c r="CR112" s="441"/>
      <c r="CS112" s="441"/>
      <c r="CT112" s="441"/>
      <c r="CU112" s="441"/>
      <c r="CV112" s="441"/>
      <c r="CW112" s="441">
        <f>SUM(CW110:CW111)</f>
        <v>55198287</v>
      </c>
      <c r="CX112" s="441">
        <f>SUM(CX110:CX111)</f>
        <v>10469154</v>
      </c>
      <c r="CY112" s="678">
        <f t="shared" si="31"/>
        <v>65667441</v>
      </c>
      <c r="CZ112" s="441">
        <f>F112+I112+L112+O112+R112+U112+X112+AA112+AD112+AG112+AJ112+AN112+AQ112+AT112+AW112+AZ112+BC112+BF112+BI112+BL112+BO112+BR112+BU112+BX112+CA112+CD112+CG112+CJ112+CM112+CP112+CS112+CV112+AK112</f>
        <v>0</v>
      </c>
      <c r="DA112" s="678">
        <f>SUM(DA110:DA111)</f>
        <v>67023980</v>
      </c>
      <c r="DB112" s="769">
        <f>SUM(DB110:DB111)</f>
        <v>63611763</v>
      </c>
      <c r="DC112" s="768">
        <f t="shared" si="29"/>
        <v>0.9490896094203896</v>
      </c>
    </row>
    <row r="113" spans="1:107" ht="15.75">
      <c r="A113" s="437" t="s">
        <v>1393</v>
      </c>
      <c r="B113" s="451" t="s">
        <v>1123</v>
      </c>
      <c r="C113" s="452" t="s">
        <v>254</v>
      </c>
      <c r="D113" s="441">
        <f>SUM(D109:D111)</f>
        <v>13144598</v>
      </c>
      <c r="E113" s="441">
        <f aca="true" t="shared" si="39" ref="E113:BP113">SUM(E109:E111)</f>
        <v>2794308</v>
      </c>
      <c r="F113" s="441">
        <f t="shared" si="39"/>
        <v>-234201</v>
      </c>
      <c r="G113" s="441">
        <f t="shared" si="39"/>
        <v>586250</v>
      </c>
      <c r="H113" s="441">
        <f t="shared" si="39"/>
        <v>411998</v>
      </c>
      <c r="I113" s="441">
        <f t="shared" si="39"/>
        <v>1117921</v>
      </c>
      <c r="J113" s="441">
        <f t="shared" si="39"/>
        <v>0</v>
      </c>
      <c r="K113" s="441">
        <f t="shared" si="39"/>
        <v>6600</v>
      </c>
      <c r="L113" s="441">
        <f t="shared" si="39"/>
        <v>0</v>
      </c>
      <c r="M113" s="441">
        <f t="shared" si="39"/>
        <v>0</v>
      </c>
      <c r="N113" s="441">
        <f t="shared" si="39"/>
        <v>451000</v>
      </c>
      <c r="O113" s="441">
        <f t="shared" si="39"/>
        <v>0</v>
      </c>
      <c r="P113" s="441">
        <f t="shared" si="39"/>
        <v>4466997</v>
      </c>
      <c r="Q113" s="441">
        <f t="shared" si="39"/>
        <v>2393922</v>
      </c>
      <c r="R113" s="441">
        <f t="shared" si="39"/>
        <v>1356539</v>
      </c>
      <c r="S113" s="441">
        <f t="shared" si="39"/>
        <v>50731290</v>
      </c>
      <c r="T113" s="441">
        <f t="shared" si="39"/>
        <v>8730476</v>
      </c>
      <c r="U113" s="441">
        <f t="shared" si="39"/>
        <v>864334</v>
      </c>
      <c r="V113" s="441">
        <f t="shared" si="39"/>
        <v>0</v>
      </c>
      <c r="W113" s="441">
        <f t="shared" si="39"/>
        <v>0</v>
      </c>
      <c r="X113" s="441">
        <f t="shared" si="39"/>
        <v>0</v>
      </c>
      <c r="Y113" s="441">
        <f t="shared" si="39"/>
        <v>1693019</v>
      </c>
      <c r="Z113" s="441">
        <f t="shared" si="39"/>
        <v>8232529</v>
      </c>
      <c r="AA113" s="441">
        <f t="shared" si="39"/>
        <v>-526648</v>
      </c>
      <c r="AB113" s="441">
        <f t="shared" si="39"/>
        <v>2476500</v>
      </c>
      <c r="AC113" s="441">
        <f t="shared" si="39"/>
        <v>0</v>
      </c>
      <c r="AD113" s="441">
        <f t="shared" si="39"/>
        <v>553010</v>
      </c>
      <c r="AE113" s="441">
        <f t="shared" si="39"/>
        <v>4064000</v>
      </c>
      <c r="AF113" s="441">
        <f t="shared" si="39"/>
        <v>127000</v>
      </c>
      <c r="AG113" s="441">
        <f t="shared" si="39"/>
        <v>16225612</v>
      </c>
      <c r="AH113" s="441">
        <f t="shared" si="39"/>
        <v>81518125</v>
      </c>
      <c r="AI113" s="441">
        <f t="shared" si="39"/>
        <v>2938550</v>
      </c>
      <c r="AJ113" s="441">
        <f t="shared" si="39"/>
        <v>5017347</v>
      </c>
      <c r="AK113" s="441">
        <f t="shared" si="39"/>
        <v>2131383</v>
      </c>
      <c r="AL113" s="441">
        <f t="shared" si="39"/>
        <v>2260600</v>
      </c>
      <c r="AM113" s="441">
        <f t="shared" si="39"/>
        <v>0</v>
      </c>
      <c r="AN113" s="441">
        <f t="shared" si="39"/>
        <v>159732</v>
      </c>
      <c r="AO113" s="441">
        <f t="shared" si="39"/>
        <v>4776967</v>
      </c>
      <c r="AP113" s="441">
        <f t="shared" si="39"/>
        <v>0</v>
      </c>
      <c r="AQ113" s="441">
        <f t="shared" si="39"/>
        <v>220072</v>
      </c>
      <c r="AR113" s="441">
        <f t="shared" si="39"/>
        <v>2312378</v>
      </c>
      <c r="AS113" s="441">
        <f t="shared" si="39"/>
        <v>4528816</v>
      </c>
      <c r="AT113" s="441">
        <f t="shared" si="39"/>
        <v>2402292</v>
      </c>
      <c r="AU113" s="441">
        <f t="shared" si="39"/>
        <v>386700</v>
      </c>
      <c r="AV113" s="441">
        <f t="shared" si="39"/>
        <v>154896</v>
      </c>
      <c r="AW113" s="441">
        <f t="shared" si="39"/>
        <v>0</v>
      </c>
      <c r="AX113" s="441">
        <f t="shared" si="39"/>
        <v>0</v>
      </c>
      <c r="AY113" s="441">
        <f t="shared" si="39"/>
        <v>0</v>
      </c>
      <c r="AZ113" s="441">
        <f t="shared" si="39"/>
        <v>0</v>
      </c>
      <c r="BA113" s="441">
        <f t="shared" si="39"/>
        <v>6375089</v>
      </c>
      <c r="BB113" s="441">
        <f t="shared" si="39"/>
        <v>684659</v>
      </c>
      <c r="BC113" s="441">
        <f t="shared" si="39"/>
        <v>-69235</v>
      </c>
      <c r="BD113" s="441">
        <f t="shared" si="39"/>
        <v>200660</v>
      </c>
      <c r="BE113" s="441">
        <f t="shared" si="39"/>
        <v>0</v>
      </c>
      <c r="BF113" s="441">
        <f t="shared" si="39"/>
        <v>22521</v>
      </c>
      <c r="BG113" s="441">
        <f t="shared" si="39"/>
        <v>5040037</v>
      </c>
      <c r="BH113" s="441">
        <f t="shared" si="39"/>
        <v>6765064</v>
      </c>
      <c r="BI113" s="441">
        <f t="shared" si="39"/>
        <v>1935129</v>
      </c>
      <c r="BJ113" s="441">
        <f t="shared" si="39"/>
        <v>0</v>
      </c>
      <c r="BK113" s="441">
        <f t="shared" si="39"/>
        <v>4861869</v>
      </c>
      <c r="BL113" s="441">
        <f t="shared" si="39"/>
        <v>7094753</v>
      </c>
      <c r="BM113" s="441">
        <f t="shared" si="39"/>
        <v>0</v>
      </c>
      <c r="BN113" s="441">
        <f t="shared" si="39"/>
        <v>0</v>
      </c>
      <c r="BO113" s="441">
        <f t="shared" si="39"/>
        <v>187325</v>
      </c>
      <c r="BP113" s="441">
        <f t="shared" si="39"/>
        <v>32815915</v>
      </c>
      <c r="BQ113" s="441">
        <f aca="true" t="shared" si="40" ref="BQ113:DB113">SUM(BQ109:BQ111)</f>
        <v>410500</v>
      </c>
      <c r="BR113" s="441">
        <f t="shared" si="40"/>
        <v>12053374</v>
      </c>
      <c r="BS113" s="441">
        <f t="shared" si="40"/>
        <v>0</v>
      </c>
      <c r="BT113" s="441">
        <f t="shared" si="40"/>
        <v>0</v>
      </c>
      <c r="BU113" s="441">
        <f t="shared" si="40"/>
        <v>0</v>
      </c>
      <c r="BV113" s="441">
        <f t="shared" si="40"/>
        <v>0</v>
      </c>
      <c r="BW113" s="441">
        <f t="shared" si="40"/>
        <v>2647065</v>
      </c>
      <c r="BX113" s="441">
        <f t="shared" si="40"/>
        <v>493314</v>
      </c>
      <c r="BY113" s="441">
        <f t="shared" si="40"/>
        <v>685000</v>
      </c>
      <c r="BZ113" s="441">
        <f t="shared" si="40"/>
        <v>0</v>
      </c>
      <c r="CA113" s="441">
        <f t="shared" si="40"/>
        <v>-596514</v>
      </c>
      <c r="CB113" s="441">
        <f t="shared" si="40"/>
        <v>0</v>
      </c>
      <c r="CC113" s="441">
        <f t="shared" si="40"/>
        <v>0</v>
      </c>
      <c r="CD113" s="441">
        <f t="shared" si="40"/>
        <v>0</v>
      </c>
      <c r="CE113" s="441">
        <f t="shared" si="40"/>
        <v>0</v>
      </c>
      <c r="CF113" s="441">
        <f t="shared" si="40"/>
        <v>0</v>
      </c>
      <c r="CG113" s="441">
        <f t="shared" si="40"/>
        <v>0</v>
      </c>
      <c r="CH113" s="441">
        <f t="shared" si="40"/>
        <v>5270500</v>
      </c>
      <c r="CI113" s="441">
        <f t="shared" si="40"/>
        <v>0</v>
      </c>
      <c r="CJ113" s="441">
        <f t="shared" si="40"/>
        <v>1527162</v>
      </c>
      <c r="CK113" s="441">
        <f t="shared" si="40"/>
        <v>3790776</v>
      </c>
      <c r="CL113" s="441">
        <f t="shared" si="40"/>
        <v>993690</v>
      </c>
      <c r="CM113" s="441">
        <f t="shared" si="40"/>
        <v>89484</v>
      </c>
      <c r="CN113" s="441">
        <f t="shared" si="40"/>
        <v>3246024</v>
      </c>
      <c r="CO113" s="441">
        <f t="shared" si="40"/>
        <v>0</v>
      </c>
      <c r="CP113" s="441">
        <f>SUM(CP109:CP111)</f>
        <v>2330458</v>
      </c>
      <c r="CQ113" s="441">
        <f t="shared" si="40"/>
        <v>4500988</v>
      </c>
      <c r="CR113" s="441">
        <f t="shared" si="40"/>
        <v>4003019</v>
      </c>
      <c r="CS113" s="441">
        <f t="shared" si="40"/>
        <v>5212783</v>
      </c>
      <c r="CT113" s="441">
        <f t="shared" si="40"/>
        <v>0</v>
      </c>
      <c r="CU113" s="441">
        <f t="shared" si="40"/>
        <v>0</v>
      </c>
      <c r="CV113" s="441">
        <f t="shared" si="40"/>
        <v>0</v>
      </c>
      <c r="CW113" s="441">
        <f>SUM(CW109:CW111)+CW83</f>
        <v>242806821</v>
      </c>
      <c r="CX113" s="441">
        <f>SUM(CX109:CX111)+CX83</f>
        <v>330145398</v>
      </c>
      <c r="CY113" s="441">
        <f>SUM(CY109:CY111)+291473845</f>
        <v>572952219</v>
      </c>
      <c r="CZ113" s="441">
        <f t="shared" si="40"/>
        <v>-4722580</v>
      </c>
      <c r="DA113" s="442">
        <f>SUM(DA109:DA111)+235581138</f>
        <v>512336932</v>
      </c>
      <c r="DB113" s="442">
        <f t="shared" si="40"/>
        <v>244133915</v>
      </c>
      <c r="DC113" s="768">
        <f t="shared" si="29"/>
        <v>0.4765104753369605</v>
      </c>
    </row>
  </sheetData>
  <sheetProtection/>
  <mergeCells count="1">
    <mergeCell ref="DB3:DB4"/>
  </mergeCells>
  <printOptions/>
  <pageMargins left="0.25" right="0.25" top="0.75" bottom="0.75" header="0.3" footer="0.3"/>
  <pageSetup fitToHeight="0" fitToWidth="1" horizontalDpi="600" verticalDpi="600" orientation="landscape" paperSize="9" scale="12" r:id="rId1"/>
  <headerFooter>
    <oddHeader>&amp;LMagyarpolány község Önkormányzata&amp;C2019. évi zárszámadás
módosított előirányzat 
kormányzati funkciónkémt
&amp;R11. melléklet
a 11/2020. (VI. 16.)
önkormányzati rendelethez  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9.125" style="138" customWidth="1"/>
    <col min="2" max="2" width="42.125" style="61" customWidth="1"/>
    <col min="3" max="3" width="13.625" style="68" bestFit="1" customWidth="1"/>
    <col min="4" max="4" width="13.625" style="61" bestFit="1" customWidth="1"/>
    <col min="5" max="5" width="11.25390625" style="61" bestFit="1" customWidth="1"/>
    <col min="6" max="16384" width="9.125" style="61" customWidth="1"/>
  </cols>
  <sheetData>
    <row r="1" spans="1:4" ht="15">
      <c r="A1" s="176"/>
      <c r="C1" s="62"/>
      <c r="D1" s="62"/>
    </row>
    <row r="2" spans="1:4" ht="31.5" customHeight="1">
      <c r="A2" s="139"/>
      <c r="B2" s="63" t="s">
        <v>0</v>
      </c>
      <c r="C2" s="64" t="s">
        <v>1</v>
      </c>
      <c r="D2" s="64" t="s">
        <v>2</v>
      </c>
    </row>
    <row r="3" spans="1:4" ht="31.5" customHeight="1">
      <c r="A3" s="139" t="s">
        <v>312</v>
      </c>
      <c r="B3" s="63" t="s">
        <v>308</v>
      </c>
      <c r="C3" s="137" t="s">
        <v>217</v>
      </c>
      <c r="D3" s="137" t="s">
        <v>461</v>
      </c>
    </row>
    <row r="4" spans="1:4" ht="31.5" customHeight="1">
      <c r="A4" s="139" t="s">
        <v>1209</v>
      </c>
      <c r="B4" s="65" t="s">
        <v>278</v>
      </c>
      <c r="C4" s="254">
        <v>74735951</v>
      </c>
      <c r="D4" s="254">
        <v>66030577</v>
      </c>
    </row>
    <row r="5" spans="1:4" ht="31.5" customHeight="1">
      <c r="A5" s="139" t="s">
        <v>1210</v>
      </c>
      <c r="B5" s="698" t="s">
        <v>1310</v>
      </c>
      <c r="C5" s="254"/>
      <c r="D5" s="254"/>
    </row>
    <row r="6" spans="1:4" ht="31.5" customHeight="1">
      <c r="A6" s="139" t="s">
        <v>1212</v>
      </c>
      <c r="B6" s="66" t="s">
        <v>1540</v>
      </c>
      <c r="C6" s="255"/>
      <c r="D6" s="255">
        <v>2322864</v>
      </c>
    </row>
    <row r="7" spans="1:4" ht="31.5" customHeight="1">
      <c r="A7" s="139" t="s">
        <v>1213</v>
      </c>
      <c r="B7" s="66" t="s">
        <v>597</v>
      </c>
      <c r="C7" s="255"/>
      <c r="D7" s="255">
        <v>138946011</v>
      </c>
    </row>
    <row r="8" spans="1:4" ht="31.5" customHeight="1">
      <c r="A8" s="139" t="s">
        <v>1214</v>
      </c>
      <c r="B8" s="66" t="s">
        <v>888</v>
      </c>
      <c r="C8" s="255"/>
      <c r="D8" s="255">
        <v>5556668</v>
      </c>
    </row>
    <row r="9" spans="1:4" ht="31.5" customHeight="1">
      <c r="A9" s="139" t="s">
        <v>1216</v>
      </c>
      <c r="B9" s="66" t="s">
        <v>1541</v>
      </c>
      <c r="C9" s="255"/>
      <c r="D9" s="255">
        <v>62977</v>
      </c>
    </row>
    <row r="10" spans="1:4" ht="31.5" customHeight="1">
      <c r="A10" s="139" t="s">
        <v>1218</v>
      </c>
      <c r="B10" s="66" t="s">
        <v>1126</v>
      </c>
      <c r="C10" s="255"/>
      <c r="D10" s="255">
        <v>289945</v>
      </c>
    </row>
    <row r="11" spans="1:4" ht="31.5" customHeight="1">
      <c r="A11" s="139" t="s">
        <v>1220</v>
      </c>
      <c r="B11" s="66" t="s">
        <v>1311</v>
      </c>
      <c r="C11" s="255"/>
      <c r="D11" s="255">
        <v>5178518</v>
      </c>
    </row>
    <row r="12" spans="1:4" ht="31.5" customHeight="1">
      <c r="A12" s="139" t="s">
        <v>1222</v>
      </c>
      <c r="B12" s="66" t="s">
        <v>1542</v>
      </c>
      <c r="C12" s="255"/>
      <c r="D12" s="255">
        <f>SUM(D6:D11)</f>
        <v>152356983</v>
      </c>
    </row>
    <row r="13" spans="1:5" s="67" customFormat="1" ht="31.5" customHeight="1">
      <c r="A13" s="139" t="s">
        <v>1224</v>
      </c>
      <c r="B13" s="65" t="s">
        <v>249</v>
      </c>
      <c r="C13" s="254">
        <f>SUM(C4:C12)</f>
        <v>74735951</v>
      </c>
      <c r="D13" s="254">
        <f>D4+D12</f>
        <v>218387560</v>
      </c>
      <c r="E13" s="699"/>
    </row>
  </sheetData>
  <sheetProtection/>
  <printOptions horizontalCentered="1"/>
  <pageMargins left="0.7480314960629921" right="0.7480314960629921" top="1.6929133858267718" bottom="0.984251968503937" header="0.5118110236220472" footer="0.5118110236220472"/>
  <pageSetup horizontalDpi="600" verticalDpi="600" orientation="portrait" paperSize="9" r:id="rId1"/>
  <headerFooter>
    <oddHeader xml:space="preserve">&amp;LMAGYARPOLÁNY KÖZSÉG 
ÖNKORMÁNYZATA&amp;C2019. ÉVI zárszámadás
TARTALÉK&amp;R12. melléklet
a 11/2020. (VI. 16.)
önkormányzati rendelethez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38"/>
  <sheetViews>
    <sheetView view="pageLayout" zoomScaleNormal="130" workbookViewId="0" topLeftCell="A1">
      <selection activeCell="O5" sqref="O5"/>
    </sheetView>
  </sheetViews>
  <sheetFormatPr defaultColWidth="9.00390625" defaultRowHeight="12.75"/>
  <cols>
    <col min="1" max="1" width="9.125" style="69" customWidth="1"/>
    <col min="2" max="2" width="47.00390625" style="70" customWidth="1"/>
    <col min="3" max="3" width="9.125" style="70" hidden="1" customWidth="1"/>
    <col min="4" max="4" width="28.875" style="70" hidden="1" customWidth="1"/>
    <col min="5" max="5" width="18.375" style="69" customWidth="1"/>
    <col min="6" max="6" width="19.75390625" style="69" customWidth="1"/>
    <col min="7" max="7" width="17.00390625" style="70" customWidth="1"/>
    <col min="8" max="16384" width="9.125" style="70" customWidth="1"/>
  </cols>
  <sheetData>
    <row r="1" spans="1:7" ht="19.5" thickBot="1">
      <c r="A1" s="175"/>
      <c r="G1" s="71"/>
    </row>
    <row r="2" spans="1:7" s="69" customFormat="1" ht="18.75">
      <c r="A2" s="983"/>
      <c r="B2" s="168" t="s">
        <v>0</v>
      </c>
      <c r="C2" s="168"/>
      <c r="D2" s="168"/>
      <c r="E2" s="168" t="s">
        <v>1</v>
      </c>
      <c r="F2" s="168" t="s">
        <v>2</v>
      </c>
      <c r="G2" s="169" t="s">
        <v>3</v>
      </c>
    </row>
    <row r="3" spans="1:7" s="75" customFormat="1" ht="15.75">
      <c r="A3" s="984"/>
      <c r="B3" s="73" t="s">
        <v>281</v>
      </c>
      <c r="C3" s="73"/>
      <c r="D3" s="73"/>
      <c r="E3" s="74" t="s">
        <v>301</v>
      </c>
      <c r="F3" s="74" t="s">
        <v>282</v>
      </c>
      <c r="G3" s="171" t="s">
        <v>237</v>
      </c>
    </row>
    <row r="4" spans="1:7" s="75" customFormat="1" ht="30.75" customHeight="1">
      <c r="A4" s="170">
        <v>1</v>
      </c>
      <c r="B4" s="28" t="s">
        <v>283</v>
      </c>
      <c r="C4" s="73"/>
      <c r="D4" s="73"/>
      <c r="E4" s="74"/>
      <c r="F4" s="256">
        <v>28059879</v>
      </c>
      <c r="G4" s="172">
        <v>2019</v>
      </c>
    </row>
    <row r="5" spans="1:7" s="75" customFormat="1" ht="30.75" customHeight="1">
      <c r="A5" s="170">
        <v>2</v>
      </c>
      <c r="B5" s="28" t="s">
        <v>284</v>
      </c>
      <c r="C5" s="28"/>
      <c r="D5" s="28"/>
      <c r="E5" s="76"/>
      <c r="F5" s="256">
        <v>7116991</v>
      </c>
      <c r="G5" s="172">
        <v>2019</v>
      </c>
    </row>
    <row r="6" spans="1:7" s="75" customFormat="1" ht="30.75" customHeight="1">
      <c r="A6" s="170">
        <v>3</v>
      </c>
      <c r="B6" s="28" t="s">
        <v>895</v>
      </c>
      <c r="C6" s="28"/>
      <c r="D6" s="28"/>
      <c r="E6" s="76"/>
      <c r="F6" s="256">
        <v>2522995</v>
      </c>
      <c r="G6" s="172">
        <v>2019</v>
      </c>
    </row>
    <row r="7" spans="1:7" s="75" customFormat="1" ht="30.75" customHeight="1">
      <c r="A7" s="170">
        <v>4</v>
      </c>
      <c r="B7" s="28" t="s">
        <v>896</v>
      </c>
      <c r="C7" s="28"/>
      <c r="D7" s="28"/>
      <c r="E7" s="76"/>
      <c r="F7" s="256">
        <v>60630</v>
      </c>
      <c r="G7" s="172">
        <v>2019</v>
      </c>
    </row>
    <row r="8" spans="1:7" s="75" customFormat="1" ht="30.75" customHeight="1">
      <c r="A8" s="170">
        <v>5</v>
      </c>
      <c r="B8" s="77" t="s">
        <v>285</v>
      </c>
      <c r="C8" s="78"/>
      <c r="D8" s="78"/>
      <c r="E8" s="74"/>
      <c r="F8" s="707">
        <f>SUM(F4:F5)</f>
        <v>35176870</v>
      </c>
      <c r="G8" s="172">
        <v>2019</v>
      </c>
    </row>
    <row r="9" spans="1:7" s="75" customFormat="1" ht="30.75" customHeight="1">
      <c r="A9" s="72" t="s">
        <v>1214</v>
      </c>
      <c r="B9" s="701" t="s">
        <v>1312</v>
      </c>
      <c r="C9" s="78"/>
      <c r="D9" s="78"/>
      <c r="E9" s="167" t="s">
        <v>108</v>
      </c>
      <c r="F9" s="702">
        <v>1000000</v>
      </c>
      <c r="G9" s="172">
        <v>2019</v>
      </c>
    </row>
    <row r="10" spans="1:7" s="75" customFormat="1" ht="30.75" customHeight="1">
      <c r="A10" s="72" t="s">
        <v>1216</v>
      </c>
      <c r="B10" s="701" t="s">
        <v>1313</v>
      </c>
      <c r="C10" s="78"/>
      <c r="D10" s="78"/>
      <c r="E10" s="167" t="s">
        <v>107</v>
      </c>
      <c r="F10" s="702">
        <v>216000</v>
      </c>
      <c r="G10" s="172">
        <v>2019</v>
      </c>
    </row>
    <row r="11" spans="1:7" s="75" customFormat="1" ht="28.5" customHeight="1">
      <c r="A11" s="72" t="s">
        <v>1218</v>
      </c>
      <c r="B11" s="701" t="s">
        <v>1314</v>
      </c>
      <c r="C11" s="78"/>
      <c r="D11" s="78"/>
      <c r="E11" s="167" t="s">
        <v>105</v>
      </c>
      <c r="F11" s="702">
        <v>20990</v>
      </c>
      <c r="G11" s="172">
        <v>2019</v>
      </c>
    </row>
    <row r="12" spans="1:7" s="75" customFormat="1" ht="28.5" customHeight="1">
      <c r="A12" s="72" t="s">
        <v>1220</v>
      </c>
      <c r="B12" s="701" t="s">
        <v>1315</v>
      </c>
      <c r="C12" s="78"/>
      <c r="D12" s="78"/>
      <c r="E12" s="167" t="s">
        <v>108</v>
      </c>
      <c r="F12" s="702">
        <v>16890</v>
      </c>
      <c r="G12" s="172">
        <v>2019</v>
      </c>
    </row>
    <row r="13" spans="1:7" s="75" customFormat="1" ht="28.5" customHeight="1">
      <c r="A13" s="72" t="s">
        <v>1222</v>
      </c>
      <c r="B13" s="701" t="s">
        <v>1316</v>
      </c>
      <c r="C13" s="78"/>
      <c r="D13" s="78"/>
      <c r="E13" s="167" t="s">
        <v>108</v>
      </c>
      <c r="F13" s="702">
        <v>45980</v>
      </c>
      <c r="G13" s="172">
        <v>2019</v>
      </c>
    </row>
    <row r="14" spans="1:7" s="75" customFormat="1" ht="28.5" customHeight="1">
      <c r="A14" s="72" t="s">
        <v>1224</v>
      </c>
      <c r="B14" s="701" t="s">
        <v>1317</v>
      </c>
      <c r="C14" s="78"/>
      <c r="D14" s="78"/>
      <c r="E14" s="167" t="s">
        <v>1318</v>
      </c>
      <c r="F14" s="702">
        <v>153593</v>
      </c>
      <c r="G14" s="172">
        <v>2019</v>
      </c>
    </row>
    <row r="15" spans="1:7" s="75" customFormat="1" ht="28.5" customHeight="1">
      <c r="A15" s="72" t="s">
        <v>1226</v>
      </c>
      <c r="B15" s="701" t="s">
        <v>1469</v>
      </c>
      <c r="C15" s="78"/>
      <c r="D15" s="78"/>
      <c r="E15" s="167" t="s">
        <v>106</v>
      </c>
      <c r="F15" s="702">
        <v>221500</v>
      </c>
      <c r="G15" s="172">
        <v>2019</v>
      </c>
    </row>
    <row r="16" spans="1:7" s="75" customFormat="1" ht="28.5" customHeight="1">
      <c r="A16" s="72" t="s">
        <v>1227</v>
      </c>
      <c r="B16" s="701" t="s">
        <v>1319</v>
      </c>
      <c r="C16" s="78"/>
      <c r="D16" s="78"/>
      <c r="E16" s="167" t="s">
        <v>108</v>
      </c>
      <c r="F16" s="702">
        <v>30210</v>
      </c>
      <c r="G16" s="172">
        <v>2019</v>
      </c>
    </row>
    <row r="17" spans="1:7" s="75" customFormat="1" ht="31.5" customHeight="1">
      <c r="A17" s="72" t="s">
        <v>1228</v>
      </c>
      <c r="B17" s="701" t="s">
        <v>1320</v>
      </c>
      <c r="C17" s="78"/>
      <c r="D17" s="78"/>
      <c r="E17" s="167" t="s">
        <v>1321</v>
      </c>
      <c r="F17" s="702">
        <v>249900</v>
      </c>
      <c r="G17" s="172">
        <v>2019</v>
      </c>
    </row>
    <row r="18" spans="1:7" s="75" customFormat="1" ht="31.5" customHeight="1">
      <c r="A18" s="72" t="s">
        <v>1229</v>
      </c>
      <c r="B18" s="701" t="s">
        <v>1322</v>
      </c>
      <c r="C18" s="78"/>
      <c r="D18" s="78"/>
      <c r="E18" s="167" t="s">
        <v>108</v>
      </c>
      <c r="F18" s="702">
        <v>20000</v>
      </c>
      <c r="G18" s="172">
        <v>2019</v>
      </c>
    </row>
    <row r="19" spans="1:7" s="75" customFormat="1" ht="31.5" customHeight="1">
      <c r="A19" s="72" t="s">
        <v>1231</v>
      </c>
      <c r="B19" s="701" t="s">
        <v>1323</v>
      </c>
      <c r="C19" s="78"/>
      <c r="D19" s="78"/>
      <c r="E19" s="167" t="s">
        <v>108</v>
      </c>
      <c r="F19" s="702">
        <v>396000</v>
      </c>
      <c r="G19" s="172">
        <v>2019</v>
      </c>
    </row>
    <row r="20" spans="1:7" s="75" customFormat="1" ht="31.5" customHeight="1">
      <c r="A20" s="72" t="s">
        <v>1232</v>
      </c>
      <c r="B20" s="706" t="s">
        <v>1327</v>
      </c>
      <c r="C20" s="78"/>
      <c r="D20" s="78"/>
      <c r="E20" s="167" t="s">
        <v>897</v>
      </c>
      <c r="F20" s="702">
        <v>9356420</v>
      </c>
      <c r="G20" s="172">
        <v>2019</v>
      </c>
    </row>
    <row r="21" spans="1:7" s="75" customFormat="1" ht="31.5" customHeight="1">
      <c r="A21" s="72" t="s">
        <v>1235</v>
      </c>
      <c r="B21" s="701" t="s">
        <v>1470</v>
      </c>
      <c r="C21" s="78"/>
      <c r="D21" s="78"/>
      <c r="E21" s="167" t="s">
        <v>106</v>
      </c>
      <c r="F21" s="702">
        <v>152400</v>
      </c>
      <c r="G21" s="172">
        <v>2019</v>
      </c>
    </row>
    <row r="22" spans="1:7" s="75" customFormat="1" ht="31.5" customHeight="1">
      <c r="A22" s="72" t="s">
        <v>1237</v>
      </c>
      <c r="B22" s="701" t="s">
        <v>1328</v>
      </c>
      <c r="C22" s="78"/>
      <c r="D22" s="78"/>
      <c r="E22" s="167" t="s">
        <v>1302</v>
      </c>
      <c r="F22" s="702">
        <v>469900</v>
      </c>
      <c r="G22" s="172">
        <v>2019</v>
      </c>
    </row>
    <row r="23" spans="1:7" s="75" customFormat="1" ht="31.5" customHeight="1">
      <c r="A23" s="72" t="s">
        <v>1243</v>
      </c>
      <c r="B23" s="701" t="s">
        <v>1329</v>
      </c>
      <c r="C23" s="78"/>
      <c r="D23" s="78"/>
      <c r="E23" s="167" t="s">
        <v>898</v>
      </c>
      <c r="F23" s="702">
        <v>2882290</v>
      </c>
      <c r="G23" s="172">
        <v>2019</v>
      </c>
    </row>
    <row r="24" spans="1:7" s="75" customFormat="1" ht="31.5" customHeight="1">
      <c r="A24" s="72" t="s">
        <v>1244</v>
      </c>
      <c r="B24" s="701" t="s">
        <v>1330</v>
      </c>
      <c r="C24" s="78"/>
      <c r="D24" s="78"/>
      <c r="E24" s="167" t="s">
        <v>109</v>
      </c>
      <c r="F24" s="702">
        <v>263390</v>
      </c>
      <c r="G24" s="172">
        <v>2019</v>
      </c>
    </row>
    <row r="25" spans="1:7" s="75" customFormat="1" ht="31.5" customHeight="1">
      <c r="A25" s="72" t="s">
        <v>1245</v>
      </c>
      <c r="B25" s="701" t="s">
        <v>1331</v>
      </c>
      <c r="C25" s="78"/>
      <c r="D25" s="78"/>
      <c r="E25" s="167" t="s">
        <v>897</v>
      </c>
      <c r="F25" s="702">
        <v>2006600</v>
      </c>
      <c r="G25" s="172">
        <v>2019</v>
      </c>
    </row>
    <row r="26" spans="1:7" s="75" customFormat="1" ht="31.5" customHeight="1">
      <c r="A26" s="72" t="s">
        <v>1246</v>
      </c>
      <c r="B26" s="701" t="s">
        <v>1124</v>
      </c>
      <c r="C26" s="78"/>
      <c r="D26" s="78"/>
      <c r="E26" s="167" t="s">
        <v>1125</v>
      </c>
      <c r="F26" s="702">
        <v>1114006</v>
      </c>
      <c r="G26" s="172">
        <v>2019</v>
      </c>
    </row>
    <row r="27" spans="1:7" s="75" customFormat="1" ht="31.5" customHeight="1">
      <c r="A27" s="72" t="s">
        <v>1247</v>
      </c>
      <c r="B27" s="700" t="s">
        <v>274</v>
      </c>
      <c r="C27" s="78"/>
      <c r="D27" s="78"/>
      <c r="E27" s="167"/>
      <c r="F27" s="720">
        <f>SUM(F9:F26)</f>
        <v>18616069</v>
      </c>
      <c r="G27" s="172">
        <v>2019</v>
      </c>
    </row>
    <row r="28" spans="1:7" s="75" customFormat="1" ht="31.5" customHeight="1">
      <c r="A28" s="72" t="s">
        <v>1248</v>
      </c>
      <c r="B28" s="701" t="s">
        <v>1324</v>
      </c>
      <c r="C28" s="78"/>
      <c r="D28" s="78"/>
      <c r="E28" s="167" t="s">
        <v>107</v>
      </c>
      <c r="F28" s="702">
        <v>11942445</v>
      </c>
      <c r="G28" s="172">
        <v>2019</v>
      </c>
    </row>
    <row r="29" spans="1:7" s="75" customFormat="1" ht="31.5" customHeight="1">
      <c r="A29" s="72" t="s">
        <v>1249</v>
      </c>
      <c r="B29" s="701" t="s">
        <v>1325</v>
      </c>
      <c r="C29" s="78"/>
      <c r="D29" s="78"/>
      <c r="E29" s="167" t="s">
        <v>107</v>
      </c>
      <c r="F29" s="702">
        <v>4118356</v>
      </c>
      <c r="G29" s="172">
        <v>2019</v>
      </c>
    </row>
    <row r="30" spans="1:7" s="75" customFormat="1" ht="31.5" customHeight="1">
      <c r="A30" s="72" t="s">
        <v>1250</v>
      </c>
      <c r="B30" s="703" t="s">
        <v>275</v>
      </c>
      <c r="C30" s="78"/>
      <c r="D30" s="78"/>
      <c r="E30" s="167"/>
      <c r="F30" s="720">
        <f>SUM(F28:F29)</f>
        <v>16060801</v>
      </c>
      <c r="G30" s="172">
        <v>2019</v>
      </c>
    </row>
    <row r="31" spans="1:7" s="75" customFormat="1" ht="31.5" customHeight="1">
      <c r="A31" s="72" t="s">
        <v>1251</v>
      </c>
      <c r="B31" s="703" t="s">
        <v>1471</v>
      </c>
      <c r="C31" s="78"/>
      <c r="D31" s="78"/>
      <c r="E31" s="167"/>
      <c r="F31" s="720">
        <v>500000</v>
      </c>
      <c r="G31" s="172"/>
    </row>
    <row r="32" spans="1:7" s="75" customFormat="1" ht="31.5" customHeight="1">
      <c r="A32" s="72" t="s">
        <v>1252</v>
      </c>
      <c r="B32" s="704" t="s">
        <v>1326</v>
      </c>
      <c r="C32" s="78"/>
      <c r="D32" s="78"/>
      <c r="E32" s="78"/>
      <c r="F32" s="705">
        <f>F27+F30+F31</f>
        <v>35176870</v>
      </c>
      <c r="G32" s="172">
        <v>2019</v>
      </c>
    </row>
    <row r="33" spans="1:7" s="75" customFormat="1" ht="15.75">
      <c r="A33" s="79"/>
      <c r="E33" s="79"/>
      <c r="F33" s="79"/>
      <c r="G33" s="282"/>
    </row>
    <row r="34" spans="1:6" s="75" customFormat="1" ht="15.75">
      <c r="A34" s="79"/>
      <c r="E34" s="79"/>
      <c r="F34" s="79"/>
    </row>
    <row r="35" spans="1:6" s="75" customFormat="1" ht="15.75">
      <c r="A35" s="79"/>
      <c r="E35" s="79"/>
      <c r="F35" s="79"/>
    </row>
    <row r="36" spans="1:6" s="75" customFormat="1" ht="15.75">
      <c r="A36" s="79"/>
      <c r="E36" s="79"/>
      <c r="F36" s="79"/>
    </row>
    <row r="37" spans="1:6" s="75" customFormat="1" ht="15.75">
      <c r="A37" s="79"/>
      <c r="E37" s="79"/>
      <c r="F37" s="79"/>
    </row>
    <row r="38" spans="1:6" s="75" customFormat="1" ht="15.75">
      <c r="A38" s="79"/>
      <c r="E38" s="79"/>
      <c r="F38" s="79"/>
    </row>
    <row r="39" spans="1:6" s="75" customFormat="1" ht="15.75">
      <c r="A39" s="79"/>
      <c r="E39" s="79"/>
      <c r="F39" s="79"/>
    </row>
    <row r="40" spans="1:6" s="75" customFormat="1" ht="15.75">
      <c r="A40" s="79"/>
      <c r="E40" s="79"/>
      <c r="F40" s="79"/>
    </row>
    <row r="41" spans="1:6" s="75" customFormat="1" ht="15.75">
      <c r="A41" s="79"/>
      <c r="E41" s="79"/>
      <c r="F41" s="79"/>
    </row>
    <row r="42" spans="1:6" s="75" customFormat="1" ht="15.75">
      <c r="A42" s="79"/>
      <c r="E42" s="79"/>
      <c r="F42" s="79"/>
    </row>
    <row r="43" spans="1:6" s="75" customFormat="1" ht="15.75">
      <c r="A43" s="79"/>
      <c r="E43" s="79"/>
      <c r="F43" s="79"/>
    </row>
    <row r="44" spans="1:6" s="75" customFormat="1" ht="15.75">
      <c r="A44" s="79"/>
      <c r="E44" s="79"/>
      <c r="F44" s="79"/>
    </row>
    <row r="45" spans="1:6" s="75" customFormat="1" ht="15.75">
      <c r="A45" s="79"/>
      <c r="E45" s="79"/>
      <c r="F45" s="79"/>
    </row>
    <row r="46" spans="1:6" s="75" customFormat="1" ht="15.75">
      <c r="A46" s="79"/>
      <c r="E46" s="79"/>
      <c r="F46" s="79"/>
    </row>
    <row r="47" spans="1:6" s="75" customFormat="1" ht="15.75">
      <c r="A47" s="79"/>
      <c r="E47" s="79"/>
      <c r="F47" s="79"/>
    </row>
    <row r="48" spans="1:6" s="75" customFormat="1" ht="15.75">
      <c r="A48" s="79"/>
      <c r="E48" s="79"/>
      <c r="F48" s="79"/>
    </row>
    <row r="49" spans="1:6" s="75" customFormat="1" ht="15.75">
      <c r="A49" s="79"/>
      <c r="E49" s="79"/>
      <c r="F49" s="79"/>
    </row>
    <row r="50" spans="1:6" s="75" customFormat="1" ht="15.75">
      <c r="A50" s="79"/>
      <c r="E50" s="79"/>
      <c r="F50" s="79"/>
    </row>
    <row r="51" spans="1:6" s="75" customFormat="1" ht="15.75">
      <c r="A51" s="79"/>
      <c r="E51" s="79"/>
      <c r="F51" s="79"/>
    </row>
    <row r="52" spans="1:6" s="75" customFormat="1" ht="15.75">
      <c r="A52" s="79"/>
      <c r="E52" s="79"/>
      <c r="F52" s="79"/>
    </row>
    <row r="53" spans="1:6" s="75" customFormat="1" ht="15.75">
      <c r="A53" s="79"/>
      <c r="E53" s="79"/>
      <c r="F53" s="79"/>
    </row>
    <row r="54" spans="1:6" s="75" customFormat="1" ht="15.75">
      <c r="A54" s="79"/>
      <c r="E54" s="79"/>
      <c r="F54" s="79"/>
    </row>
    <row r="55" spans="1:6" s="75" customFormat="1" ht="15.75">
      <c r="A55" s="79"/>
      <c r="E55" s="79"/>
      <c r="F55" s="79"/>
    </row>
    <row r="56" spans="1:6" s="75" customFormat="1" ht="15.75">
      <c r="A56" s="79"/>
      <c r="E56" s="79"/>
      <c r="F56" s="79"/>
    </row>
    <row r="57" spans="1:6" s="75" customFormat="1" ht="15.75">
      <c r="A57" s="79"/>
      <c r="E57" s="79"/>
      <c r="F57" s="79"/>
    </row>
    <row r="58" spans="1:6" s="75" customFormat="1" ht="15.75">
      <c r="A58" s="79"/>
      <c r="E58" s="79"/>
      <c r="F58" s="79"/>
    </row>
    <row r="59" spans="1:6" s="75" customFormat="1" ht="15.75">
      <c r="A59" s="79"/>
      <c r="E59" s="79"/>
      <c r="F59" s="79"/>
    </row>
    <row r="60" spans="1:6" s="75" customFormat="1" ht="15.75">
      <c r="A60" s="79"/>
      <c r="E60" s="79"/>
      <c r="F60" s="79"/>
    </row>
    <row r="61" spans="1:6" s="75" customFormat="1" ht="15.75">
      <c r="A61" s="79"/>
      <c r="E61" s="79"/>
      <c r="F61" s="79"/>
    </row>
    <row r="62" spans="1:6" s="75" customFormat="1" ht="15.75">
      <c r="A62" s="79"/>
      <c r="E62" s="79"/>
      <c r="F62" s="79"/>
    </row>
    <row r="63" spans="1:6" s="75" customFormat="1" ht="15.75">
      <c r="A63" s="79"/>
      <c r="E63" s="79"/>
      <c r="F63" s="79"/>
    </row>
    <row r="64" spans="1:6" s="75" customFormat="1" ht="15.75">
      <c r="A64" s="79"/>
      <c r="E64" s="79"/>
      <c r="F64" s="79"/>
    </row>
    <row r="65" spans="1:6" s="75" customFormat="1" ht="15.75">
      <c r="A65" s="79"/>
      <c r="E65" s="79"/>
      <c r="F65" s="79"/>
    </row>
    <row r="66" spans="1:6" s="75" customFormat="1" ht="15.75">
      <c r="A66" s="79"/>
      <c r="E66" s="79"/>
      <c r="F66" s="79"/>
    </row>
    <row r="67" spans="1:6" s="75" customFormat="1" ht="15.75">
      <c r="A67" s="79"/>
      <c r="E67" s="79"/>
      <c r="F67" s="79"/>
    </row>
    <row r="68" spans="1:6" s="75" customFormat="1" ht="15.75">
      <c r="A68" s="79"/>
      <c r="E68" s="79"/>
      <c r="F68" s="79"/>
    </row>
    <row r="69" spans="1:6" s="75" customFormat="1" ht="15.75">
      <c r="A69" s="79"/>
      <c r="E69" s="79"/>
      <c r="F69" s="79"/>
    </row>
    <row r="70" spans="1:6" s="75" customFormat="1" ht="15.75">
      <c r="A70" s="79"/>
      <c r="E70" s="79"/>
      <c r="F70" s="79"/>
    </row>
    <row r="71" spans="1:6" s="75" customFormat="1" ht="15.75">
      <c r="A71" s="79"/>
      <c r="E71" s="79"/>
      <c r="F71" s="79"/>
    </row>
    <row r="72" spans="1:6" s="75" customFormat="1" ht="15.75">
      <c r="A72" s="79"/>
      <c r="E72" s="79"/>
      <c r="F72" s="79"/>
    </row>
    <row r="73" spans="1:6" s="75" customFormat="1" ht="15.75">
      <c r="A73" s="79"/>
      <c r="E73" s="79"/>
      <c r="F73" s="79"/>
    </row>
    <row r="74" spans="1:6" s="75" customFormat="1" ht="15.75">
      <c r="A74" s="79"/>
      <c r="E74" s="79"/>
      <c r="F74" s="79"/>
    </row>
    <row r="75" spans="1:6" s="75" customFormat="1" ht="15.75">
      <c r="A75" s="79"/>
      <c r="E75" s="79"/>
      <c r="F75" s="79"/>
    </row>
    <row r="76" spans="1:6" s="75" customFormat="1" ht="15.75">
      <c r="A76" s="79"/>
      <c r="E76" s="79"/>
      <c r="F76" s="79"/>
    </row>
    <row r="77" spans="1:6" s="75" customFormat="1" ht="15.75">
      <c r="A77" s="79"/>
      <c r="E77" s="79"/>
      <c r="F77" s="79"/>
    </row>
    <row r="78" spans="1:6" s="75" customFormat="1" ht="15.75">
      <c r="A78" s="79"/>
      <c r="E78" s="79"/>
      <c r="F78" s="79"/>
    </row>
    <row r="79" spans="1:6" s="75" customFormat="1" ht="15.75">
      <c r="A79" s="79"/>
      <c r="E79" s="79"/>
      <c r="F79" s="79"/>
    </row>
    <row r="80" spans="1:6" s="75" customFormat="1" ht="15.75">
      <c r="A80" s="79"/>
      <c r="E80" s="79"/>
      <c r="F80" s="79"/>
    </row>
    <row r="81" spans="1:6" s="75" customFormat="1" ht="15.75">
      <c r="A81" s="79"/>
      <c r="E81" s="79"/>
      <c r="F81" s="79"/>
    </row>
    <row r="82" spans="1:6" s="75" customFormat="1" ht="15.75">
      <c r="A82" s="79"/>
      <c r="E82" s="79"/>
      <c r="F82" s="79"/>
    </row>
    <row r="83" spans="1:6" s="75" customFormat="1" ht="15.75">
      <c r="A83" s="79"/>
      <c r="E83" s="79"/>
      <c r="F83" s="79"/>
    </row>
    <row r="84" spans="1:6" s="75" customFormat="1" ht="15.75">
      <c r="A84" s="79"/>
      <c r="E84" s="79"/>
      <c r="F84" s="79"/>
    </row>
    <row r="85" spans="1:6" s="75" customFormat="1" ht="15.75">
      <c r="A85" s="79"/>
      <c r="E85" s="79"/>
      <c r="F85" s="79"/>
    </row>
    <row r="86" spans="1:6" s="75" customFormat="1" ht="15.75">
      <c r="A86" s="79"/>
      <c r="E86" s="79"/>
      <c r="F86" s="79"/>
    </row>
    <row r="87" spans="1:6" s="75" customFormat="1" ht="15.75">
      <c r="A87" s="79"/>
      <c r="E87" s="79"/>
      <c r="F87" s="79"/>
    </row>
    <row r="88" spans="1:6" s="75" customFormat="1" ht="15.75">
      <c r="A88" s="79"/>
      <c r="E88" s="79"/>
      <c r="F88" s="79"/>
    </row>
    <row r="89" spans="1:6" s="75" customFormat="1" ht="15.75">
      <c r="A89" s="79"/>
      <c r="E89" s="79"/>
      <c r="F89" s="79"/>
    </row>
    <row r="90" spans="1:6" s="75" customFormat="1" ht="15.75">
      <c r="A90" s="79"/>
      <c r="E90" s="79"/>
      <c r="F90" s="79"/>
    </row>
    <row r="91" spans="1:6" s="75" customFormat="1" ht="15.75">
      <c r="A91" s="79"/>
      <c r="E91" s="79"/>
      <c r="F91" s="79"/>
    </row>
    <row r="92" spans="1:6" s="75" customFormat="1" ht="15.75">
      <c r="A92" s="79"/>
      <c r="E92" s="79"/>
      <c r="F92" s="79"/>
    </row>
    <row r="93" spans="1:6" s="75" customFormat="1" ht="15.75">
      <c r="A93" s="79"/>
      <c r="E93" s="79"/>
      <c r="F93" s="79"/>
    </row>
    <row r="94" spans="1:6" s="75" customFormat="1" ht="15.75">
      <c r="A94" s="79"/>
      <c r="E94" s="79"/>
      <c r="F94" s="79"/>
    </row>
    <row r="95" spans="1:6" s="75" customFormat="1" ht="15.75">
      <c r="A95" s="79"/>
      <c r="E95" s="79"/>
      <c r="F95" s="79"/>
    </row>
    <row r="96" spans="1:6" s="75" customFormat="1" ht="15.75">
      <c r="A96" s="79"/>
      <c r="E96" s="79"/>
      <c r="F96" s="79"/>
    </row>
    <row r="97" spans="1:6" s="75" customFormat="1" ht="15.75">
      <c r="A97" s="79"/>
      <c r="E97" s="79"/>
      <c r="F97" s="79"/>
    </row>
    <row r="98" spans="1:6" s="75" customFormat="1" ht="15.75">
      <c r="A98" s="79"/>
      <c r="E98" s="79"/>
      <c r="F98" s="79"/>
    </row>
    <row r="99" spans="1:6" s="75" customFormat="1" ht="15.75">
      <c r="A99" s="79"/>
      <c r="E99" s="79"/>
      <c r="F99" s="79"/>
    </row>
    <row r="100" spans="1:6" s="75" customFormat="1" ht="15.75">
      <c r="A100" s="79"/>
      <c r="E100" s="79"/>
      <c r="F100" s="79"/>
    </row>
    <row r="101" spans="1:6" s="75" customFormat="1" ht="15.75">
      <c r="A101" s="79"/>
      <c r="E101" s="79"/>
      <c r="F101" s="79"/>
    </row>
    <row r="102" spans="1:6" s="75" customFormat="1" ht="15.75">
      <c r="A102" s="79"/>
      <c r="E102" s="79"/>
      <c r="F102" s="79"/>
    </row>
    <row r="103" spans="1:6" s="75" customFormat="1" ht="15.75">
      <c r="A103" s="79"/>
      <c r="E103" s="79"/>
      <c r="F103" s="79"/>
    </row>
    <row r="104" spans="1:6" s="75" customFormat="1" ht="15.75">
      <c r="A104" s="79"/>
      <c r="E104" s="79"/>
      <c r="F104" s="79"/>
    </row>
    <row r="105" spans="1:6" s="75" customFormat="1" ht="15.75">
      <c r="A105" s="79"/>
      <c r="E105" s="79"/>
      <c r="F105" s="79"/>
    </row>
    <row r="106" spans="1:6" s="75" customFormat="1" ht="15.75">
      <c r="A106" s="79"/>
      <c r="E106" s="79"/>
      <c r="F106" s="79"/>
    </row>
    <row r="107" spans="1:6" s="75" customFormat="1" ht="15.75">
      <c r="A107" s="79"/>
      <c r="E107" s="79"/>
      <c r="F107" s="79"/>
    </row>
    <row r="108" spans="1:6" s="75" customFormat="1" ht="15.75">
      <c r="A108" s="79"/>
      <c r="E108" s="79"/>
      <c r="F108" s="79"/>
    </row>
    <row r="109" spans="1:6" s="75" customFormat="1" ht="15.75">
      <c r="A109" s="79"/>
      <c r="E109" s="79"/>
      <c r="F109" s="79"/>
    </row>
    <row r="110" spans="1:6" s="75" customFormat="1" ht="15.75">
      <c r="A110" s="79"/>
      <c r="E110" s="79"/>
      <c r="F110" s="79"/>
    </row>
    <row r="111" spans="1:6" s="75" customFormat="1" ht="15.75">
      <c r="A111" s="79"/>
      <c r="E111" s="79"/>
      <c r="F111" s="79"/>
    </row>
    <row r="112" spans="1:6" s="75" customFormat="1" ht="15.75">
      <c r="A112" s="79"/>
      <c r="E112" s="79"/>
      <c r="F112" s="79"/>
    </row>
    <row r="113" spans="1:6" s="75" customFormat="1" ht="15.75">
      <c r="A113" s="79"/>
      <c r="E113" s="79"/>
      <c r="F113" s="79"/>
    </row>
    <row r="114" spans="1:6" s="75" customFormat="1" ht="15.75">
      <c r="A114" s="79"/>
      <c r="E114" s="79"/>
      <c r="F114" s="79"/>
    </row>
    <row r="115" spans="1:6" s="75" customFormat="1" ht="15.75">
      <c r="A115" s="79"/>
      <c r="E115" s="79"/>
      <c r="F115" s="79"/>
    </row>
    <row r="116" spans="1:6" s="75" customFormat="1" ht="15.75">
      <c r="A116" s="79"/>
      <c r="E116" s="79"/>
      <c r="F116" s="79"/>
    </row>
    <row r="117" spans="1:6" s="75" customFormat="1" ht="15.75">
      <c r="A117" s="79"/>
      <c r="E117" s="79"/>
      <c r="F117" s="79"/>
    </row>
    <row r="118" spans="1:6" s="75" customFormat="1" ht="15.75">
      <c r="A118" s="79"/>
      <c r="E118" s="79"/>
      <c r="F118" s="79"/>
    </row>
    <row r="119" spans="1:6" s="75" customFormat="1" ht="15.75">
      <c r="A119" s="79"/>
      <c r="E119" s="79"/>
      <c r="F119" s="79"/>
    </row>
    <row r="120" spans="1:6" s="75" customFormat="1" ht="15.75">
      <c r="A120" s="79"/>
      <c r="E120" s="79"/>
      <c r="F120" s="79"/>
    </row>
    <row r="121" spans="1:6" s="75" customFormat="1" ht="15.75">
      <c r="A121" s="79"/>
      <c r="E121" s="79"/>
      <c r="F121" s="79"/>
    </row>
    <row r="122" spans="1:6" s="75" customFormat="1" ht="15.75">
      <c r="A122" s="79"/>
      <c r="E122" s="79"/>
      <c r="F122" s="79"/>
    </row>
    <row r="123" spans="1:6" s="75" customFormat="1" ht="15.75">
      <c r="A123" s="79"/>
      <c r="E123" s="79"/>
      <c r="F123" s="79"/>
    </row>
    <row r="124" spans="1:6" s="75" customFormat="1" ht="15.75">
      <c r="A124" s="79"/>
      <c r="E124" s="79"/>
      <c r="F124" s="79"/>
    </row>
    <row r="125" spans="1:6" s="75" customFormat="1" ht="15.75">
      <c r="A125" s="79"/>
      <c r="E125" s="79"/>
      <c r="F125" s="79"/>
    </row>
    <row r="126" spans="1:6" s="75" customFormat="1" ht="15.75">
      <c r="A126" s="79"/>
      <c r="E126" s="79"/>
      <c r="F126" s="79"/>
    </row>
    <row r="127" spans="1:6" s="75" customFormat="1" ht="15.75">
      <c r="A127" s="79"/>
      <c r="E127" s="79"/>
      <c r="F127" s="79"/>
    </row>
    <row r="128" spans="1:6" s="75" customFormat="1" ht="15.75">
      <c r="A128" s="79"/>
      <c r="E128" s="79"/>
      <c r="F128" s="79"/>
    </row>
    <row r="129" spans="1:6" s="75" customFormat="1" ht="15.75">
      <c r="A129" s="79"/>
      <c r="E129" s="79"/>
      <c r="F129" s="79"/>
    </row>
    <row r="130" spans="1:6" s="75" customFormat="1" ht="15.75">
      <c r="A130" s="79"/>
      <c r="E130" s="79"/>
      <c r="F130" s="79"/>
    </row>
    <row r="131" spans="1:6" s="75" customFormat="1" ht="15.75">
      <c r="A131" s="79"/>
      <c r="E131" s="79"/>
      <c r="F131" s="79"/>
    </row>
    <row r="132" spans="1:6" s="75" customFormat="1" ht="15.75">
      <c r="A132" s="79"/>
      <c r="E132" s="79"/>
      <c r="F132" s="79"/>
    </row>
    <row r="133" spans="1:6" s="75" customFormat="1" ht="15.75">
      <c r="A133" s="79"/>
      <c r="E133" s="79"/>
      <c r="F133" s="79"/>
    </row>
    <row r="134" spans="1:6" s="75" customFormat="1" ht="15.75">
      <c r="A134" s="79"/>
      <c r="E134" s="79"/>
      <c r="F134" s="79"/>
    </row>
    <row r="135" spans="1:6" s="75" customFormat="1" ht="15.75">
      <c r="A135" s="79"/>
      <c r="E135" s="79"/>
      <c r="F135" s="79"/>
    </row>
    <row r="136" spans="1:6" s="75" customFormat="1" ht="15.75">
      <c r="A136" s="79"/>
      <c r="E136" s="79"/>
      <c r="F136" s="79"/>
    </row>
    <row r="137" spans="1:6" s="75" customFormat="1" ht="15.75">
      <c r="A137" s="79"/>
      <c r="E137" s="79"/>
      <c r="F137" s="79"/>
    </row>
    <row r="138" spans="1:6" s="75" customFormat="1" ht="15.75">
      <c r="A138" s="79"/>
      <c r="E138" s="79"/>
      <c r="F138" s="79"/>
    </row>
    <row r="139" spans="1:6" s="75" customFormat="1" ht="15.75">
      <c r="A139" s="79"/>
      <c r="E139" s="79"/>
      <c r="F139" s="79"/>
    </row>
    <row r="140" spans="1:6" s="75" customFormat="1" ht="15.75">
      <c r="A140" s="79"/>
      <c r="E140" s="79"/>
      <c r="F140" s="79"/>
    </row>
    <row r="141" spans="1:6" s="75" customFormat="1" ht="15.75">
      <c r="A141" s="79"/>
      <c r="E141" s="79"/>
      <c r="F141" s="79"/>
    </row>
    <row r="142" spans="1:6" s="75" customFormat="1" ht="15.75">
      <c r="A142" s="79"/>
      <c r="E142" s="79"/>
      <c r="F142" s="79"/>
    </row>
    <row r="143" spans="1:6" s="75" customFormat="1" ht="15.75">
      <c r="A143" s="79"/>
      <c r="E143" s="79"/>
      <c r="F143" s="79"/>
    </row>
    <row r="144" spans="1:6" s="75" customFormat="1" ht="15.75">
      <c r="A144" s="79"/>
      <c r="E144" s="79"/>
      <c r="F144" s="79"/>
    </row>
    <row r="145" spans="1:6" s="75" customFormat="1" ht="15.75">
      <c r="A145" s="79"/>
      <c r="E145" s="79"/>
      <c r="F145" s="79"/>
    </row>
    <row r="146" spans="1:6" s="75" customFormat="1" ht="15.75">
      <c r="A146" s="79"/>
      <c r="E146" s="79"/>
      <c r="F146" s="79"/>
    </row>
    <row r="147" spans="1:6" s="75" customFormat="1" ht="15.75">
      <c r="A147" s="79"/>
      <c r="E147" s="79"/>
      <c r="F147" s="79"/>
    </row>
    <row r="148" spans="1:6" s="75" customFormat="1" ht="15.75">
      <c r="A148" s="79"/>
      <c r="E148" s="79"/>
      <c r="F148" s="79"/>
    </row>
    <row r="149" spans="1:6" s="75" customFormat="1" ht="15.75">
      <c r="A149" s="79"/>
      <c r="E149" s="79"/>
      <c r="F149" s="79"/>
    </row>
    <row r="150" spans="1:6" s="75" customFormat="1" ht="15.75">
      <c r="A150" s="79"/>
      <c r="E150" s="79"/>
      <c r="F150" s="79"/>
    </row>
    <row r="151" spans="1:6" s="75" customFormat="1" ht="15.75">
      <c r="A151" s="79"/>
      <c r="E151" s="79"/>
      <c r="F151" s="79"/>
    </row>
    <row r="152" spans="1:6" s="75" customFormat="1" ht="15.75">
      <c r="A152" s="79"/>
      <c r="E152" s="79"/>
      <c r="F152" s="79"/>
    </row>
    <row r="153" spans="1:6" s="75" customFormat="1" ht="15.75">
      <c r="A153" s="79"/>
      <c r="E153" s="79"/>
      <c r="F153" s="79"/>
    </row>
    <row r="154" spans="1:6" s="75" customFormat="1" ht="15.75">
      <c r="A154" s="79"/>
      <c r="E154" s="79"/>
      <c r="F154" s="79"/>
    </row>
    <row r="155" spans="1:6" s="75" customFormat="1" ht="15.75">
      <c r="A155" s="79"/>
      <c r="E155" s="79"/>
      <c r="F155" s="79"/>
    </row>
    <row r="156" spans="1:6" s="75" customFormat="1" ht="15.75">
      <c r="A156" s="79"/>
      <c r="E156" s="79"/>
      <c r="F156" s="79"/>
    </row>
    <row r="157" spans="1:6" s="75" customFormat="1" ht="15.75">
      <c r="A157" s="79"/>
      <c r="E157" s="79"/>
      <c r="F157" s="79"/>
    </row>
    <row r="158" spans="1:6" s="75" customFormat="1" ht="15.75">
      <c r="A158" s="79"/>
      <c r="E158" s="79"/>
      <c r="F158" s="79"/>
    </row>
    <row r="159" spans="1:6" s="75" customFormat="1" ht="15.75">
      <c r="A159" s="79"/>
      <c r="E159" s="79"/>
      <c r="F159" s="79"/>
    </row>
    <row r="160" spans="1:6" s="75" customFormat="1" ht="15.75">
      <c r="A160" s="79"/>
      <c r="E160" s="79"/>
      <c r="F160" s="79"/>
    </row>
    <row r="161" spans="1:6" s="75" customFormat="1" ht="15.75">
      <c r="A161" s="79"/>
      <c r="E161" s="79"/>
      <c r="F161" s="79"/>
    </row>
    <row r="162" spans="1:6" s="75" customFormat="1" ht="15.75">
      <c r="A162" s="79"/>
      <c r="E162" s="79"/>
      <c r="F162" s="79"/>
    </row>
    <row r="163" spans="1:6" s="75" customFormat="1" ht="15.75">
      <c r="A163" s="79"/>
      <c r="E163" s="79"/>
      <c r="F163" s="79"/>
    </row>
    <row r="164" spans="1:6" s="75" customFormat="1" ht="15.75">
      <c r="A164" s="79"/>
      <c r="E164" s="79"/>
      <c r="F164" s="79"/>
    </row>
    <row r="165" spans="1:6" s="75" customFormat="1" ht="15.75">
      <c r="A165" s="79"/>
      <c r="E165" s="79"/>
      <c r="F165" s="79"/>
    </row>
    <row r="166" spans="1:6" s="75" customFormat="1" ht="15.75">
      <c r="A166" s="79"/>
      <c r="E166" s="79"/>
      <c r="F166" s="79"/>
    </row>
    <row r="167" spans="1:6" s="75" customFormat="1" ht="15.75">
      <c r="A167" s="79"/>
      <c r="E167" s="79"/>
      <c r="F167" s="79"/>
    </row>
    <row r="168" spans="1:6" s="75" customFormat="1" ht="15.75">
      <c r="A168" s="79"/>
      <c r="E168" s="79"/>
      <c r="F168" s="79"/>
    </row>
    <row r="169" spans="1:6" s="75" customFormat="1" ht="15.75">
      <c r="A169" s="79"/>
      <c r="E169" s="79"/>
      <c r="F169" s="79"/>
    </row>
    <row r="170" spans="1:6" s="75" customFormat="1" ht="15.75">
      <c r="A170" s="79"/>
      <c r="E170" s="79"/>
      <c r="F170" s="79"/>
    </row>
    <row r="171" spans="1:6" s="75" customFormat="1" ht="15.75">
      <c r="A171" s="79"/>
      <c r="E171" s="79"/>
      <c r="F171" s="79"/>
    </row>
    <row r="172" spans="1:6" s="75" customFormat="1" ht="15.75">
      <c r="A172" s="79"/>
      <c r="E172" s="79"/>
      <c r="F172" s="79"/>
    </row>
    <row r="173" spans="1:6" s="75" customFormat="1" ht="15.75">
      <c r="A173" s="79"/>
      <c r="E173" s="79"/>
      <c r="F173" s="79"/>
    </row>
    <row r="174" spans="1:6" s="75" customFormat="1" ht="15.75">
      <c r="A174" s="79"/>
      <c r="E174" s="79"/>
      <c r="F174" s="79"/>
    </row>
    <row r="175" spans="1:6" s="75" customFormat="1" ht="15.75">
      <c r="A175" s="79"/>
      <c r="E175" s="79"/>
      <c r="F175" s="79"/>
    </row>
    <row r="176" spans="1:6" s="75" customFormat="1" ht="15.75">
      <c r="A176" s="79"/>
      <c r="E176" s="79"/>
      <c r="F176" s="79"/>
    </row>
    <row r="177" spans="1:6" s="75" customFormat="1" ht="15.75">
      <c r="A177" s="79"/>
      <c r="E177" s="79"/>
      <c r="F177" s="79"/>
    </row>
    <row r="178" spans="1:6" s="75" customFormat="1" ht="15.75">
      <c r="A178" s="79"/>
      <c r="E178" s="79"/>
      <c r="F178" s="79"/>
    </row>
    <row r="179" spans="1:6" s="75" customFormat="1" ht="15.75">
      <c r="A179" s="79"/>
      <c r="E179" s="79"/>
      <c r="F179" s="79"/>
    </row>
    <row r="180" spans="1:6" s="75" customFormat="1" ht="15.75">
      <c r="A180" s="79"/>
      <c r="E180" s="79"/>
      <c r="F180" s="79"/>
    </row>
    <row r="181" spans="1:6" s="75" customFormat="1" ht="15.75">
      <c r="A181" s="79"/>
      <c r="E181" s="79"/>
      <c r="F181" s="79"/>
    </row>
    <row r="182" spans="1:6" s="75" customFormat="1" ht="15.75">
      <c r="A182" s="79"/>
      <c r="E182" s="79"/>
      <c r="F182" s="79"/>
    </row>
    <row r="183" spans="1:6" s="75" customFormat="1" ht="15.75">
      <c r="A183" s="79"/>
      <c r="E183" s="79"/>
      <c r="F183" s="79"/>
    </row>
    <row r="184" spans="1:6" s="75" customFormat="1" ht="15.75">
      <c r="A184" s="79"/>
      <c r="E184" s="79"/>
      <c r="F184" s="79"/>
    </row>
    <row r="185" spans="1:6" s="75" customFormat="1" ht="15.75">
      <c r="A185" s="79"/>
      <c r="E185" s="79"/>
      <c r="F185" s="79"/>
    </row>
    <row r="186" spans="1:6" s="75" customFormat="1" ht="15.75">
      <c r="A186" s="79"/>
      <c r="E186" s="79"/>
      <c r="F186" s="79"/>
    </row>
    <row r="187" spans="1:6" s="75" customFormat="1" ht="15.75">
      <c r="A187" s="79"/>
      <c r="E187" s="79"/>
      <c r="F187" s="79"/>
    </row>
    <row r="188" spans="1:6" s="75" customFormat="1" ht="15.75">
      <c r="A188" s="79"/>
      <c r="E188" s="79"/>
      <c r="F188" s="79"/>
    </row>
    <row r="189" spans="1:6" s="75" customFormat="1" ht="15.75">
      <c r="A189" s="79"/>
      <c r="E189" s="79"/>
      <c r="F189" s="79"/>
    </row>
    <row r="190" spans="1:6" s="75" customFormat="1" ht="15.75">
      <c r="A190" s="79"/>
      <c r="E190" s="79"/>
      <c r="F190" s="79"/>
    </row>
    <row r="191" spans="1:6" s="75" customFormat="1" ht="15.75">
      <c r="A191" s="79"/>
      <c r="E191" s="79"/>
      <c r="F191" s="79"/>
    </row>
    <row r="192" spans="1:6" s="75" customFormat="1" ht="15.75">
      <c r="A192" s="79"/>
      <c r="E192" s="79"/>
      <c r="F192" s="79"/>
    </row>
    <row r="193" spans="1:6" s="75" customFormat="1" ht="15.75">
      <c r="A193" s="79"/>
      <c r="E193" s="79"/>
      <c r="F193" s="79"/>
    </row>
    <row r="194" spans="1:6" s="75" customFormat="1" ht="15.75">
      <c r="A194" s="79"/>
      <c r="E194" s="79"/>
      <c r="F194" s="79"/>
    </row>
    <row r="195" spans="1:6" s="75" customFormat="1" ht="15.75">
      <c r="A195" s="79"/>
      <c r="E195" s="79"/>
      <c r="F195" s="79"/>
    </row>
    <row r="196" spans="1:6" s="75" customFormat="1" ht="15.75">
      <c r="A196" s="79"/>
      <c r="E196" s="79"/>
      <c r="F196" s="79"/>
    </row>
    <row r="197" spans="1:6" s="75" customFormat="1" ht="15.75">
      <c r="A197" s="79"/>
      <c r="E197" s="79"/>
      <c r="F197" s="79"/>
    </row>
    <row r="198" spans="1:6" s="75" customFormat="1" ht="15.75">
      <c r="A198" s="79"/>
      <c r="E198" s="79"/>
      <c r="F198" s="79"/>
    </row>
    <row r="199" spans="1:6" s="75" customFormat="1" ht="15.75">
      <c r="A199" s="79"/>
      <c r="E199" s="79"/>
      <c r="F199" s="79"/>
    </row>
    <row r="200" spans="1:6" s="75" customFormat="1" ht="15.75">
      <c r="A200" s="79"/>
      <c r="E200" s="79"/>
      <c r="F200" s="79"/>
    </row>
    <row r="201" spans="1:6" s="75" customFormat="1" ht="15.75">
      <c r="A201" s="79"/>
      <c r="E201" s="79"/>
      <c r="F201" s="79"/>
    </row>
    <row r="202" spans="1:6" s="75" customFormat="1" ht="15.75">
      <c r="A202" s="79"/>
      <c r="E202" s="79"/>
      <c r="F202" s="79"/>
    </row>
    <row r="203" spans="1:6" s="75" customFormat="1" ht="15.75">
      <c r="A203" s="79"/>
      <c r="E203" s="79"/>
      <c r="F203" s="79"/>
    </row>
    <row r="204" spans="1:6" s="75" customFormat="1" ht="15.75">
      <c r="A204" s="79"/>
      <c r="E204" s="79"/>
      <c r="F204" s="79"/>
    </row>
    <row r="205" spans="1:6" s="75" customFormat="1" ht="15.75">
      <c r="A205" s="79"/>
      <c r="E205" s="79"/>
      <c r="F205" s="79"/>
    </row>
    <row r="206" spans="1:6" s="75" customFormat="1" ht="15.75">
      <c r="A206" s="79"/>
      <c r="E206" s="79"/>
      <c r="F206" s="79"/>
    </row>
    <row r="207" spans="1:6" s="75" customFormat="1" ht="15.75">
      <c r="A207" s="79"/>
      <c r="E207" s="79"/>
      <c r="F207" s="79"/>
    </row>
    <row r="208" spans="1:6" s="75" customFormat="1" ht="15.75">
      <c r="A208" s="79"/>
      <c r="E208" s="79"/>
      <c r="F208" s="79"/>
    </row>
    <row r="209" spans="1:6" s="75" customFormat="1" ht="15.75">
      <c r="A209" s="79"/>
      <c r="E209" s="79"/>
      <c r="F209" s="79"/>
    </row>
    <row r="210" spans="1:6" s="75" customFormat="1" ht="15.75">
      <c r="A210" s="79"/>
      <c r="E210" s="79"/>
      <c r="F210" s="79"/>
    </row>
    <row r="211" spans="1:6" s="75" customFormat="1" ht="15.75">
      <c r="A211" s="79"/>
      <c r="E211" s="79"/>
      <c r="F211" s="79"/>
    </row>
    <row r="212" spans="1:6" s="75" customFormat="1" ht="15.75">
      <c r="A212" s="79"/>
      <c r="E212" s="79"/>
      <c r="F212" s="79"/>
    </row>
    <row r="213" spans="1:6" s="75" customFormat="1" ht="15.75">
      <c r="A213" s="79"/>
      <c r="E213" s="79"/>
      <c r="F213" s="79"/>
    </row>
    <row r="214" spans="1:6" s="75" customFormat="1" ht="15.75">
      <c r="A214" s="79"/>
      <c r="E214" s="79"/>
      <c r="F214" s="79"/>
    </row>
    <row r="215" spans="1:6" s="75" customFormat="1" ht="15.75">
      <c r="A215" s="79"/>
      <c r="E215" s="79"/>
      <c r="F215" s="79"/>
    </row>
    <row r="216" spans="1:6" s="75" customFormat="1" ht="15.75">
      <c r="A216" s="79"/>
      <c r="E216" s="79"/>
      <c r="F216" s="79"/>
    </row>
    <row r="217" spans="1:6" s="75" customFormat="1" ht="15.75">
      <c r="A217" s="79"/>
      <c r="E217" s="79"/>
      <c r="F217" s="79"/>
    </row>
    <row r="218" spans="1:6" s="75" customFormat="1" ht="15.75">
      <c r="A218" s="79"/>
      <c r="E218" s="79"/>
      <c r="F218" s="79"/>
    </row>
    <row r="219" spans="1:6" s="75" customFormat="1" ht="15.75">
      <c r="A219" s="79"/>
      <c r="E219" s="79"/>
      <c r="F219" s="79"/>
    </row>
    <row r="220" spans="1:6" s="75" customFormat="1" ht="15.75">
      <c r="A220" s="79"/>
      <c r="E220" s="79"/>
      <c r="F220" s="79"/>
    </row>
    <row r="221" spans="1:6" s="75" customFormat="1" ht="15.75">
      <c r="A221" s="79"/>
      <c r="E221" s="79"/>
      <c r="F221" s="79"/>
    </row>
    <row r="222" spans="1:6" s="75" customFormat="1" ht="15.75">
      <c r="A222" s="79"/>
      <c r="E222" s="79"/>
      <c r="F222" s="79"/>
    </row>
    <row r="223" spans="1:6" s="75" customFormat="1" ht="15.75">
      <c r="A223" s="79"/>
      <c r="E223" s="79"/>
      <c r="F223" s="79"/>
    </row>
    <row r="224" spans="1:6" s="75" customFormat="1" ht="15.75">
      <c r="A224" s="79"/>
      <c r="E224" s="79"/>
      <c r="F224" s="79"/>
    </row>
    <row r="225" spans="1:6" s="75" customFormat="1" ht="15.75">
      <c r="A225" s="79"/>
      <c r="E225" s="79"/>
      <c r="F225" s="79"/>
    </row>
    <row r="226" spans="1:6" s="75" customFormat="1" ht="15.75">
      <c r="A226" s="79"/>
      <c r="E226" s="79"/>
      <c r="F226" s="79"/>
    </row>
    <row r="227" spans="1:6" s="75" customFormat="1" ht="15.75">
      <c r="A227" s="79"/>
      <c r="E227" s="79"/>
      <c r="F227" s="79"/>
    </row>
    <row r="228" spans="1:6" s="75" customFormat="1" ht="15.75">
      <c r="A228" s="79"/>
      <c r="E228" s="79"/>
      <c r="F228" s="79"/>
    </row>
    <row r="229" spans="1:6" s="75" customFormat="1" ht="15.75">
      <c r="A229" s="79"/>
      <c r="E229" s="79"/>
      <c r="F229" s="79"/>
    </row>
    <row r="230" spans="1:6" s="75" customFormat="1" ht="15.75">
      <c r="A230" s="79"/>
      <c r="E230" s="79"/>
      <c r="F230" s="79"/>
    </row>
    <row r="231" spans="1:6" s="75" customFormat="1" ht="15.75">
      <c r="A231" s="79"/>
      <c r="E231" s="79"/>
      <c r="F231" s="79"/>
    </row>
    <row r="232" spans="1:6" s="75" customFormat="1" ht="15.75">
      <c r="A232" s="79"/>
      <c r="E232" s="79"/>
      <c r="F232" s="79"/>
    </row>
    <row r="233" spans="1:6" s="75" customFormat="1" ht="15.75">
      <c r="A233" s="79"/>
      <c r="E233" s="79"/>
      <c r="F233" s="79"/>
    </row>
    <row r="234" spans="1:6" s="75" customFormat="1" ht="15.75">
      <c r="A234" s="79"/>
      <c r="E234" s="79"/>
      <c r="F234" s="79"/>
    </row>
    <row r="235" spans="1:6" s="75" customFormat="1" ht="15.75">
      <c r="A235" s="79"/>
      <c r="E235" s="79"/>
      <c r="F235" s="79"/>
    </row>
    <row r="236" spans="1:6" s="75" customFormat="1" ht="15.75">
      <c r="A236" s="79"/>
      <c r="E236" s="79"/>
      <c r="F236" s="79"/>
    </row>
    <row r="237" spans="1:6" s="75" customFormat="1" ht="15.75">
      <c r="A237" s="79"/>
      <c r="E237" s="79"/>
      <c r="F237" s="79"/>
    </row>
    <row r="238" spans="1:6" s="75" customFormat="1" ht="15.75">
      <c r="A238" s="79"/>
      <c r="E238" s="79"/>
      <c r="F238" s="79"/>
    </row>
    <row r="239" spans="1:6" s="75" customFormat="1" ht="15.75">
      <c r="A239" s="79"/>
      <c r="E239" s="79"/>
      <c r="F239" s="79"/>
    </row>
    <row r="240" spans="1:6" s="75" customFormat="1" ht="15.75">
      <c r="A240" s="79"/>
      <c r="E240" s="79"/>
      <c r="F240" s="79"/>
    </row>
    <row r="241" spans="1:6" s="75" customFormat="1" ht="15.75">
      <c r="A241" s="79"/>
      <c r="E241" s="79"/>
      <c r="F241" s="79"/>
    </row>
    <row r="242" spans="1:6" s="75" customFormat="1" ht="15.75">
      <c r="A242" s="79"/>
      <c r="E242" s="79"/>
      <c r="F242" s="79"/>
    </row>
    <row r="243" spans="1:6" s="75" customFormat="1" ht="15.75">
      <c r="A243" s="79"/>
      <c r="E243" s="79"/>
      <c r="F243" s="79"/>
    </row>
    <row r="244" spans="1:6" s="75" customFormat="1" ht="15.75">
      <c r="A244" s="79"/>
      <c r="E244" s="79"/>
      <c r="F244" s="79"/>
    </row>
    <row r="245" spans="1:6" s="75" customFormat="1" ht="15.75">
      <c r="A245" s="79"/>
      <c r="E245" s="79"/>
      <c r="F245" s="79"/>
    </row>
    <row r="246" spans="1:6" s="75" customFormat="1" ht="15.75">
      <c r="A246" s="79"/>
      <c r="E246" s="79"/>
      <c r="F246" s="79"/>
    </row>
    <row r="247" spans="1:6" s="75" customFormat="1" ht="15.75">
      <c r="A247" s="79"/>
      <c r="E247" s="79"/>
      <c r="F247" s="79"/>
    </row>
    <row r="248" spans="1:6" s="75" customFormat="1" ht="15.75">
      <c r="A248" s="79"/>
      <c r="E248" s="79"/>
      <c r="F248" s="79"/>
    </row>
    <row r="249" spans="1:6" s="75" customFormat="1" ht="15.75">
      <c r="A249" s="79"/>
      <c r="E249" s="79"/>
      <c r="F249" s="79"/>
    </row>
    <row r="250" spans="1:6" s="75" customFormat="1" ht="15.75">
      <c r="A250" s="79"/>
      <c r="E250" s="79"/>
      <c r="F250" s="79"/>
    </row>
    <row r="251" spans="1:6" s="75" customFormat="1" ht="15.75">
      <c r="A251" s="79"/>
      <c r="E251" s="79"/>
      <c r="F251" s="79"/>
    </row>
    <row r="252" spans="1:6" s="75" customFormat="1" ht="15.75">
      <c r="A252" s="79"/>
      <c r="E252" s="79"/>
      <c r="F252" s="79"/>
    </row>
    <row r="253" spans="1:6" s="75" customFormat="1" ht="15.75">
      <c r="A253" s="79"/>
      <c r="E253" s="79"/>
      <c r="F253" s="79"/>
    </row>
    <row r="254" spans="1:6" s="75" customFormat="1" ht="15.75">
      <c r="A254" s="79"/>
      <c r="E254" s="79"/>
      <c r="F254" s="79"/>
    </row>
    <row r="255" spans="1:6" s="75" customFormat="1" ht="15.75">
      <c r="A255" s="79"/>
      <c r="E255" s="79"/>
      <c r="F255" s="79"/>
    </row>
    <row r="256" spans="1:6" s="75" customFormat="1" ht="15.75">
      <c r="A256" s="79"/>
      <c r="E256" s="79"/>
      <c r="F256" s="79"/>
    </row>
    <row r="257" spans="1:6" s="75" customFormat="1" ht="15.75">
      <c r="A257" s="79"/>
      <c r="E257" s="79"/>
      <c r="F257" s="79"/>
    </row>
    <row r="258" spans="1:6" s="75" customFormat="1" ht="15.75">
      <c r="A258" s="79"/>
      <c r="E258" s="79"/>
      <c r="F258" s="79"/>
    </row>
    <row r="259" spans="1:6" s="75" customFormat="1" ht="15.75">
      <c r="A259" s="79"/>
      <c r="E259" s="79"/>
      <c r="F259" s="79"/>
    </row>
    <row r="260" spans="1:6" s="75" customFormat="1" ht="15.75">
      <c r="A260" s="79"/>
      <c r="E260" s="79"/>
      <c r="F260" s="79"/>
    </row>
    <row r="261" spans="1:6" s="75" customFormat="1" ht="15.75">
      <c r="A261" s="79"/>
      <c r="E261" s="79"/>
      <c r="F261" s="79"/>
    </row>
    <row r="262" spans="1:6" s="75" customFormat="1" ht="15.75">
      <c r="A262" s="79"/>
      <c r="E262" s="79"/>
      <c r="F262" s="79"/>
    </row>
    <row r="263" spans="1:6" s="75" customFormat="1" ht="15.75">
      <c r="A263" s="79"/>
      <c r="E263" s="79"/>
      <c r="F263" s="79"/>
    </row>
    <row r="264" spans="1:6" s="75" customFormat="1" ht="15.75">
      <c r="A264" s="79"/>
      <c r="E264" s="79"/>
      <c r="F264" s="79"/>
    </row>
    <row r="265" spans="1:6" s="75" customFormat="1" ht="15.75">
      <c r="A265" s="79"/>
      <c r="E265" s="79"/>
      <c r="F265" s="79"/>
    </row>
    <row r="266" spans="1:6" s="75" customFormat="1" ht="15.75">
      <c r="A266" s="79"/>
      <c r="E266" s="79"/>
      <c r="F266" s="79"/>
    </row>
    <row r="267" spans="1:6" s="75" customFormat="1" ht="15.75">
      <c r="A267" s="79"/>
      <c r="E267" s="79"/>
      <c r="F267" s="79"/>
    </row>
    <row r="268" spans="1:6" s="75" customFormat="1" ht="15.75">
      <c r="A268" s="79"/>
      <c r="E268" s="79"/>
      <c r="F268" s="79"/>
    </row>
    <row r="269" spans="1:6" s="75" customFormat="1" ht="15.75">
      <c r="A269" s="79"/>
      <c r="E269" s="79"/>
      <c r="F269" s="79"/>
    </row>
    <row r="270" spans="1:6" s="75" customFormat="1" ht="15.75">
      <c r="A270" s="79"/>
      <c r="E270" s="79"/>
      <c r="F270" s="79"/>
    </row>
    <row r="271" spans="1:6" s="75" customFormat="1" ht="15.75">
      <c r="A271" s="79"/>
      <c r="E271" s="79"/>
      <c r="F271" s="79"/>
    </row>
    <row r="272" spans="1:6" s="75" customFormat="1" ht="15.75">
      <c r="A272" s="79"/>
      <c r="E272" s="79"/>
      <c r="F272" s="79"/>
    </row>
    <row r="273" spans="1:6" s="75" customFormat="1" ht="15.75">
      <c r="A273" s="79"/>
      <c r="E273" s="79"/>
      <c r="F273" s="79"/>
    </row>
    <row r="274" spans="1:6" s="75" customFormat="1" ht="15.75">
      <c r="A274" s="79"/>
      <c r="E274" s="79"/>
      <c r="F274" s="79"/>
    </row>
    <row r="275" spans="1:6" s="75" customFormat="1" ht="15.75">
      <c r="A275" s="79"/>
      <c r="E275" s="79"/>
      <c r="F275" s="79"/>
    </row>
    <row r="276" spans="1:6" s="75" customFormat="1" ht="15.75">
      <c r="A276" s="79"/>
      <c r="E276" s="79"/>
      <c r="F276" s="79"/>
    </row>
    <row r="277" spans="1:6" s="75" customFormat="1" ht="15.75">
      <c r="A277" s="79"/>
      <c r="E277" s="79"/>
      <c r="F277" s="79"/>
    </row>
    <row r="278" spans="1:6" s="75" customFormat="1" ht="15.75">
      <c r="A278" s="79"/>
      <c r="E278" s="79"/>
      <c r="F278" s="79"/>
    </row>
    <row r="279" spans="1:6" s="75" customFormat="1" ht="15.75">
      <c r="A279" s="79"/>
      <c r="E279" s="79"/>
      <c r="F279" s="79"/>
    </row>
    <row r="280" spans="1:6" s="75" customFormat="1" ht="15.75">
      <c r="A280" s="79"/>
      <c r="E280" s="79"/>
      <c r="F280" s="79"/>
    </row>
    <row r="281" spans="1:6" s="75" customFormat="1" ht="15.75">
      <c r="A281" s="79"/>
      <c r="E281" s="79"/>
      <c r="F281" s="79"/>
    </row>
    <row r="282" spans="1:6" s="75" customFormat="1" ht="15.75">
      <c r="A282" s="79"/>
      <c r="E282" s="79"/>
      <c r="F282" s="79"/>
    </row>
    <row r="283" spans="1:6" s="75" customFormat="1" ht="15.75">
      <c r="A283" s="79"/>
      <c r="E283" s="79"/>
      <c r="F283" s="79"/>
    </row>
    <row r="284" spans="1:6" s="75" customFormat="1" ht="15.75">
      <c r="A284" s="79"/>
      <c r="E284" s="79"/>
      <c r="F284" s="79"/>
    </row>
    <row r="285" spans="1:6" s="75" customFormat="1" ht="15.75">
      <c r="A285" s="79"/>
      <c r="E285" s="79"/>
      <c r="F285" s="79"/>
    </row>
    <row r="286" spans="1:6" s="75" customFormat="1" ht="15.75">
      <c r="A286" s="79"/>
      <c r="E286" s="79"/>
      <c r="F286" s="79"/>
    </row>
    <row r="287" spans="1:6" s="75" customFormat="1" ht="15.75">
      <c r="A287" s="79"/>
      <c r="E287" s="79"/>
      <c r="F287" s="79"/>
    </row>
    <row r="288" spans="1:6" s="75" customFormat="1" ht="15.75">
      <c r="A288" s="79"/>
      <c r="E288" s="79"/>
      <c r="F288" s="79"/>
    </row>
    <row r="289" spans="1:6" s="75" customFormat="1" ht="15.75">
      <c r="A289" s="79"/>
      <c r="E289" s="79"/>
      <c r="F289" s="79"/>
    </row>
    <row r="290" spans="1:6" s="75" customFormat="1" ht="15.75">
      <c r="A290" s="79"/>
      <c r="E290" s="79"/>
      <c r="F290" s="79"/>
    </row>
    <row r="291" spans="1:6" s="75" customFormat="1" ht="15.75">
      <c r="A291" s="79"/>
      <c r="E291" s="79"/>
      <c r="F291" s="79"/>
    </row>
    <row r="292" spans="1:6" s="75" customFormat="1" ht="15.75">
      <c r="A292" s="79"/>
      <c r="E292" s="79"/>
      <c r="F292" s="79"/>
    </row>
    <row r="293" spans="1:6" s="75" customFormat="1" ht="15.75">
      <c r="A293" s="79"/>
      <c r="E293" s="79"/>
      <c r="F293" s="79"/>
    </row>
    <row r="294" spans="1:6" s="75" customFormat="1" ht="15.75">
      <c r="A294" s="79"/>
      <c r="E294" s="79"/>
      <c r="F294" s="79"/>
    </row>
    <row r="295" spans="1:6" s="75" customFormat="1" ht="15.75">
      <c r="A295" s="79"/>
      <c r="E295" s="79"/>
      <c r="F295" s="79"/>
    </row>
    <row r="296" spans="1:6" s="75" customFormat="1" ht="15.75">
      <c r="A296" s="79"/>
      <c r="E296" s="79"/>
      <c r="F296" s="79"/>
    </row>
    <row r="297" spans="1:6" s="75" customFormat="1" ht="15.75">
      <c r="A297" s="79"/>
      <c r="E297" s="79"/>
      <c r="F297" s="79"/>
    </row>
    <row r="298" spans="1:6" s="75" customFormat="1" ht="15.75">
      <c r="A298" s="79"/>
      <c r="E298" s="79"/>
      <c r="F298" s="79"/>
    </row>
    <row r="299" spans="1:6" s="75" customFormat="1" ht="15.75">
      <c r="A299" s="79"/>
      <c r="E299" s="79"/>
      <c r="F299" s="79"/>
    </row>
    <row r="300" spans="1:6" s="75" customFormat="1" ht="15.75">
      <c r="A300" s="79"/>
      <c r="E300" s="79"/>
      <c r="F300" s="79"/>
    </row>
    <row r="301" spans="1:6" s="75" customFormat="1" ht="15.75">
      <c r="A301" s="79"/>
      <c r="E301" s="79"/>
      <c r="F301" s="79"/>
    </row>
    <row r="302" spans="1:6" s="75" customFormat="1" ht="15.75">
      <c r="A302" s="79"/>
      <c r="E302" s="79"/>
      <c r="F302" s="79"/>
    </row>
    <row r="303" spans="1:6" s="75" customFormat="1" ht="15.75">
      <c r="A303" s="79"/>
      <c r="E303" s="79"/>
      <c r="F303" s="79"/>
    </row>
    <row r="304" spans="1:6" s="75" customFormat="1" ht="15.75">
      <c r="A304" s="79"/>
      <c r="E304" s="79"/>
      <c r="F304" s="79"/>
    </row>
    <row r="305" spans="1:6" s="75" customFormat="1" ht="15.75">
      <c r="A305" s="79"/>
      <c r="E305" s="79"/>
      <c r="F305" s="79"/>
    </row>
    <row r="306" spans="1:6" s="75" customFormat="1" ht="15.75">
      <c r="A306" s="79"/>
      <c r="E306" s="79"/>
      <c r="F306" s="79"/>
    </row>
    <row r="307" spans="1:6" s="75" customFormat="1" ht="15.75">
      <c r="A307" s="79"/>
      <c r="E307" s="79"/>
      <c r="F307" s="79"/>
    </row>
    <row r="308" spans="1:6" s="75" customFormat="1" ht="15.75">
      <c r="A308" s="79"/>
      <c r="E308" s="79"/>
      <c r="F308" s="79"/>
    </row>
    <row r="309" spans="1:6" s="75" customFormat="1" ht="15.75">
      <c r="A309" s="79"/>
      <c r="E309" s="79"/>
      <c r="F309" s="79"/>
    </row>
    <row r="310" spans="1:6" s="75" customFormat="1" ht="15.75">
      <c r="A310" s="79"/>
      <c r="E310" s="79"/>
      <c r="F310" s="79"/>
    </row>
    <row r="311" spans="1:6" s="75" customFormat="1" ht="15.75">
      <c r="A311" s="79"/>
      <c r="E311" s="79"/>
      <c r="F311" s="79"/>
    </row>
    <row r="312" spans="1:6" s="75" customFormat="1" ht="15.75">
      <c r="A312" s="79"/>
      <c r="E312" s="79"/>
      <c r="F312" s="79"/>
    </row>
    <row r="313" spans="1:6" s="75" customFormat="1" ht="15.75">
      <c r="A313" s="79"/>
      <c r="E313" s="79"/>
      <c r="F313" s="79"/>
    </row>
    <row r="314" spans="1:6" s="75" customFormat="1" ht="15.75">
      <c r="A314" s="79"/>
      <c r="E314" s="79"/>
      <c r="F314" s="79"/>
    </row>
    <row r="315" spans="1:6" s="75" customFormat="1" ht="15.75">
      <c r="A315" s="79"/>
      <c r="E315" s="79"/>
      <c r="F315" s="79"/>
    </row>
    <row r="316" spans="1:6" s="75" customFormat="1" ht="15.75">
      <c r="A316" s="79"/>
      <c r="E316" s="79"/>
      <c r="F316" s="79"/>
    </row>
    <row r="317" spans="1:6" s="75" customFormat="1" ht="15.75">
      <c r="A317" s="79"/>
      <c r="E317" s="79"/>
      <c r="F317" s="79"/>
    </row>
    <row r="318" spans="1:6" s="75" customFormat="1" ht="15.75">
      <c r="A318" s="79"/>
      <c r="E318" s="79"/>
      <c r="F318" s="79"/>
    </row>
    <row r="319" spans="1:6" s="75" customFormat="1" ht="15.75">
      <c r="A319" s="79"/>
      <c r="E319" s="79"/>
      <c r="F319" s="79"/>
    </row>
    <row r="320" spans="1:6" s="75" customFormat="1" ht="15.75">
      <c r="A320" s="79"/>
      <c r="E320" s="79"/>
      <c r="F320" s="79"/>
    </row>
    <row r="321" spans="1:6" s="75" customFormat="1" ht="15.75">
      <c r="A321" s="79"/>
      <c r="E321" s="79"/>
      <c r="F321" s="79"/>
    </row>
    <row r="322" spans="1:6" s="75" customFormat="1" ht="15.75">
      <c r="A322" s="79"/>
      <c r="E322" s="79"/>
      <c r="F322" s="79"/>
    </row>
    <row r="323" spans="1:6" s="75" customFormat="1" ht="15.75">
      <c r="A323" s="79"/>
      <c r="E323" s="79"/>
      <c r="F323" s="79"/>
    </row>
    <row r="324" spans="1:6" s="75" customFormat="1" ht="15.75">
      <c r="A324" s="79"/>
      <c r="E324" s="79"/>
      <c r="F324" s="79"/>
    </row>
    <row r="325" spans="1:6" s="75" customFormat="1" ht="15.75">
      <c r="A325" s="79"/>
      <c r="E325" s="79"/>
      <c r="F325" s="79"/>
    </row>
    <row r="326" spans="1:6" s="75" customFormat="1" ht="15.75">
      <c r="A326" s="79"/>
      <c r="E326" s="79"/>
      <c r="F326" s="79"/>
    </row>
    <row r="327" spans="1:6" s="75" customFormat="1" ht="15.75">
      <c r="A327" s="79"/>
      <c r="E327" s="79"/>
      <c r="F327" s="79"/>
    </row>
    <row r="328" spans="1:6" s="75" customFormat="1" ht="15.75">
      <c r="A328" s="79"/>
      <c r="E328" s="79"/>
      <c r="F328" s="79"/>
    </row>
    <row r="329" spans="1:6" s="75" customFormat="1" ht="15.75">
      <c r="A329" s="79"/>
      <c r="E329" s="79"/>
      <c r="F329" s="79"/>
    </row>
    <row r="330" spans="1:6" s="75" customFormat="1" ht="15.75">
      <c r="A330" s="79"/>
      <c r="E330" s="79"/>
      <c r="F330" s="79"/>
    </row>
    <row r="331" spans="1:6" s="75" customFormat="1" ht="15.75">
      <c r="A331" s="79"/>
      <c r="E331" s="79"/>
      <c r="F331" s="79"/>
    </row>
    <row r="332" spans="1:6" s="75" customFormat="1" ht="15.75">
      <c r="A332" s="79"/>
      <c r="E332" s="79"/>
      <c r="F332" s="79"/>
    </row>
    <row r="333" spans="1:6" s="75" customFormat="1" ht="15.75">
      <c r="A333" s="79"/>
      <c r="E333" s="79"/>
      <c r="F333" s="79"/>
    </row>
    <row r="334" spans="1:6" s="75" customFormat="1" ht="15.75">
      <c r="A334" s="79"/>
      <c r="E334" s="79"/>
      <c r="F334" s="79"/>
    </row>
    <row r="335" spans="1:6" s="75" customFormat="1" ht="15.75">
      <c r="A335" s="79"/>
      <c r="E335" s="79"/>
      <c r="F335" s="79"/>
    </row>
    <row r="336" spans="1:6" s="75" customFormat="1" ht="15.75">
      <c r="A336" s="79"/>
      <c r="E336" s="79"/>
      <c r="F336" s="79"/>
    </row>
    <row r="337" spans="1:6" s="75" customFormat="1" ht="15.75">
      <c r="A337" s="79"/>
      <c r="E337" s="79"/>
      <c r="F337" s="79"/>
    </row>
    <row r="338" spans="1:6" s="75" customFormat="1" ht="15.75">
      <c r="A338" s="79"/>
      <c r="E338" s="79"/>
      <c r="F338" s="79"/>
    </row>
    <row r="339" spans="1:6" s="75" customFormat="1" ht="15.75">
      <c r="A339" s="79"/>
      <c r="E339" s="79"/>
      <c r="F339" s="79"/>
    </row>
    <row r="340" spans="1:6" s="75" customFormat="1" ht="15.75">
      <c r="A340" s="79"/>
      <c r="E340" s="79"/>
      <c r="F340" s="79"/>
    </row>
    <row r="341" spans="1:6" s="75" customFormat="1" ht="15.75">
      <c r="A341" s="79"/>
      <c r="E341" s="79"/>
      <c r="F341" s="79"/>
    </row>
    <row r="342" spans="1:6" s="75" customFormat="1" ht="15.75">
      <c r="A342" s="79"/>
      <c r="E342" s="79"/>
      <c r="F342" s="79"/>
    </row>
    <row r="343" spans="1:6" s="75" customFormat="1" ht="15.75">
      <c r="A343" s="79"/>
      <c r="E343" s="79"/>
      <c r="F343" s="79"/>
    </row>
    <row r="344" spans="1:6" s="75" customFormat="1" ht="15.75">
      <c r="A344" s="79"/>
      <c r="E344" s="79"/>
      <c r="F344" s="79"/>
    </row>
    <row r="345" spans="1:6" s="75" customFormat="1" ht="15.75">
      <c r="A345" s="79"/>
      <c r="E345" s="79"/>
      <c r="F345" s="79"/>
    </row>
    <row r="346" spans="1:6" s="75" customFormat="1" ht="15.75">
      <c r="A346" s="79"/>
      <c r="E346" s="79"/>
      <c r="F346" s="79"/>
    </row>
    <row r="347" spans="1:6" s="75" customFormat="1" ht="15.75">
      <c r="A347" s="79"/>
      <c r="E347" s="79"/>
      <c r="F347" s="79"/>
    </row>
    <row r="348" spans="1:6" s="75" customFormat="1" ht="15.75">
      <c r="A348" s="79"/>
      <c r="E348" s="79"/>
      <c r="F348" s="79"/>
    </row>
    <row r="349" spans="1:6" s="75" customFormat="1" ht="15.75">
      <c r="A349" s="79"/>
      <c r="E349" s="79"/>
      <c r="F349" s="79"/>
    </row>
    <row r="350" spans="1:6" s="75" customFormat="1" ht="15.75">
      <c r="A350" s="79"/>
      <c r="E350" s="79"/>
      <c r="F350" s="79"/>
    </row>
    <row r="351" spans="1:6" s="75" customFormat="1" ht="15.75">
      <c r="A351" s="79"/>
      <c r="E351" s="79"/>
      <c r="F351" s="79"/>
    </row>
    <row r="352" spans="1:6" s="75" customFormat="1" ht="15.75">
      <c r="A352" s="79"/>
      <c r="E352" s="79"/>
      <c r="F352" s="79"/>
    </row>
    <row r="353" spans="1:6" s="75" customFormat="1" ht="15.75">
      <c r="A353" s="79"/>
      <c r="E353" s="79"/>
      <c r="F353" s="79"/>
    </row>
    <row r="354" spans="1:6" s="75" customFormat="1" ht="15.75">
      <c r="A354" s="79"/>
      <c r="E354" s="79"/>
      <c r="F354" s="79"/>
    </row>
    <row r="355" spans="1:6" s="75" customFormat="1" ht="15.75">
      <c r="A355" s="79"/>
      <c r="E355" s="79"/>
      <c r="F355" s="79"/>
    </row>
    <row r="356" spans="1:6" s="75" customFormat="1" ht="15.75">
      <c r="A356" s="79"/>
      <c r="E356" s="79"/>
      <c r="F356" s="79"/>
    </row>
    <row r="357" spans="1:6" s="75" customFormat="1" ht="15.75">
      <c r="A357" s="79"/>
      <c r="E357" s="79"/>
      <c r="F357" s="79"/>
    </row>
    <row r="358" spans="1:6" s="75" customFormat="1" ht="15.75">
      <c r="A358" s="79"/>
      <c r="E358" s="79"/>
      <c r="F358" s="79"/>
    </row>
    <row r="359" spans="1:6" s="75" customFormat="1" ht="15.75">
      <c r="A359" s="79"/>
      <c r="E359" s="79"/>
      <c r="F359" s="79"/>
    </row>
    <row r="360" spans="1:6" s="75" customFormat="1" ht="15.75">
      <c r="A360" s="79"/>
      <c r="E360" s="79"/>
      <c r="F360" s="79"/>
    </row>
    <row r="361" spans="1:6" s="75" customFormat="1" ht="15.75">
      <c r="A361" s="79"/>
      <c r="E361" s="79"/>
      <c r="F361" s="79"/>
    </row>
    <row r="362" spans="1:6" s="75" customFormat="1" ht="15.75">
      <c r="A362" s="79"/>
      <c r="E362" s="79"/>
      <c r="F362" s="79"/>
    </row>
    <row r="363" spans="1:6" s="75" customFormat="1" ht="15.75">
      <c r="A363" s="79"/>
      <c r="E363" s="79"/>
      <c r="F363" s="79"/>
    </row>
    <row r="364" spans="1:6" s="75" customFormat="1" ht="15.75">
      <c r="A364" s="79"/>
      <c r="E364" s="79"/>
      <c r="F364" s="79"/>
    </row>
    <row r="365" spans="1:6" s="75" customFormat="1" ht="15.75">
      <c r="A365" s="79"/>
      <c r="E365" s="79"/>
      <c r="F365" s="79"/>
    </row>
    <row r="366" spans="1:6" s="75" customFormat="1" ht="15.75">
      <c r="A366" s="79"/>
      <c r="E366" s="79"/>
      <c r="F366" s="79"/>
    </row>
    <row r="367" spans="1:6" s="75" customFormat="1" ht="15.75">
      <c r="A367" s="79"/>
      <c r="E367" s="79"/>
      <c r="F367" s="79"/>
    </row>
    <row r="368" spans="1:6" s="75" customFormat="1" ht="15.75">
      <c r="A368" s="79"/>
      <c r="E368" s="79"/>
      <c r="F368" s="79"/>
    </row>
    <row r="369" spans="1:6" s="75" customFormat="1" ht="15.75">
      <c r="A369" s="79"/>
      <c r="E369" s="79"/>
      <c r="F369" s="79"/>
    </row>
    <row r="370" spans="1:6" s="75" customFormat="1" ht="15.75">
      <c r="A370" s="79"/>
      <c r="E370" s="79"/>
      <c r="F370" s="79"/>
    </row>
    <row r="371" spans="1:6" s="75" customFormat="1" ht="15.75">
      <c r="A371" s="79"/>
      <c r="E371" s="79"/>
      <c r="F371" s="79"/>
    </row>
    <row r="372" spans="1:6" s="75" customFormat="1" ht="15.75">
      <c r="A372" s="79"/>
      <c r="E372" s="79"/>
      <c r="F372" s="79"/>
    </row>
    <row r="373" spans="1:6" s="75" customFormat="1" ht="15.75">
      <c r="A373" s="79"/>
      <c r="E373" s="79"/>
      <c r="F373" s="79"/>
    </row>
    <row r="374" spans="1:6" s="75" customFormat="1" ht="15.75">
      <c r="A374" s="79"/>
      <c r="E374" s="79"/>
      <c r="F374" s="79"/>
    </row>
    <row r="375" spans="1:6" s="75" customFormat="1" ht="15.75">
      <c r="A375" s="79"/>
      <c r="E375" s="79"/>
      <c r="F375" s="79"/>
    </row>
    <row r="376" spans="1:6" s="75" customFormat="1" ht="15.75">
      <c r="A376" s="79"/>
      <c r="E376" s="79"/>
      <c r="F376" s="79"/>
    </row>
    <row r="377" spans="1:6" s="75" customFormat="1" ht="15.75">
      <c r="A377" s="79"/>
      <c r="E377" s="79"/>
      <c r="F377" s="79"/>
    </row>
    <row r="378" spans="1:6" s="75" customFormat="1" ht="15.75">
      <c r="A378" s="79"/>
      <c r="E378" s="79"/>
      <c r="F378" s="79"/>
    </row>
    <row r="379" spans="1:6" s="75" customFormat="1" ht="15.75">
      <c r="A379" s="79"/>
      <c r="E379" s="79"/>
      <c r="F379" s="79"/>
    </row>
    <row r="380" spans="1:6" s="75" customFormat="1" ht="15.75">
      <c r="A380" s="79"/>
      <c r="E380" s="79"/>
      <c r="F380" s="79"/>
    </row>
    <row r="381" spans="1:6" s="75" customFormat="1" ht="15.75">
      <c r="A381" s="79"/>
      <c r="E381" s="79"/>
      <c r="F381" s="79"/>
    </row>
    <row r="382" spans="1:6" s="75" customFormat="1" ht="15.75">
      <c r="A382" s="79"/>
      <c r="E382" s="79"/>
      <c r="F382" s="79"/>
    </row>
    <row r="383" spans="1:6" s="75" customFormat="1" ht="15.75">
      <c r="A383" s="79"/>
      <c r="E383" s="79"/>
      <c r="F383" s="79"/>
    </row>
    <row r="384" spans="1:6" s="75" customFormat="1" ht="15.75">
      <c r="A384" s="79"/>
      <c r="E384" s="79"/>
      <c r="F384" s="79"/>
    </row>
    <row r="385" spans="1:6" s="75" customFormat="1" ht="15.75">
      <c r="A385" s="79"/>
      <c r="E385" s="79"/>
      <c r="F385" s="79"/>
    </row>
    <row r="386" spans="1:6" s="75" customFormat="1" ht="15.75">
      <c r="A386" s="79"/>
      <c r="E386" s="79"/>
      <c r="F386" s="79"/>
    </row>
    <row r="387" spans="1:6" s="75" customFormat="1" ht="15.75">
      <c r="A387" s="79"/>
      <c r="E387" s="79"/>
      <c r="F387" s="79"/>
    </row>
    <row r="388" spans="1:6" s="75" customFormat="1" ht="15.75">
      <c r="A388" s="79"/>
      <c r="E388" s="79"/>
      <c r="F388" s="79"/>
    </row>
    <row r="389" spans="1:6" s="75" customFormat="1" ht="15.75">
      <c r="A389" s="79"/>
      <c r="E389" s="79"/>
      <c r="F389" s="79"/>
    </row>
    <row r="390" spans="1:6" s="75" customFormat="1" ht="15.75">
      <c r="A390" s="79"/>
      <c r="E390" s="79"/>
      <c r="F390" s="79"/>
    </row>
    <row r="391" spans="1:6" s="75" customFormat="1" ht="15.75">
      <c r="A391" s="79"/>
      <c r="E391" s="79"/>
      <c r="F391" s="79"/>
    </row>
    <row r="392" spans="1:6" s="75" customFormat="1" ht="15.75">
      <c r="A392" s="79"/>
      <c r="E392" s="79"/>
      <c r="F392" s="79"/>
    </row>
    <row r="393" spans="1:6" s="75" customFormat="1" ht="15.75">
      <c r="A393" s="79"/>
      <c r="E393" s="79"/>
      <c r="F393" s="79"/>
    </row>
    <row r="394" spans="1:6" s="75" customFormat="1" ht="15.75">
      <c r="A394" s="79"/>
      <c r="E394" s="79"/>
      <c r="F394" s="79"/>
    </row>
    <row r="395" spans="1:6" s="75" customFormat="1" ht="15.75">
      <c r="A395" s="79"/>
      <c r="E395" s="79"/>
      <c r="F395" s="79"/>
    </row>
    <row r="396" spans="1:6" s="75" customFormat="1" ht="15.75">
      <c r="A396" s="79"/>
      <c r="E396" s="79"/>
      <c r="F396" s="79"/>
    </row>
    <row r="397" spans="1:6" s="75" customFormat="1" ht="15.75">
      <c r="A397" s="79"/>
      <c r="E397" s="79"/>
      <c r="F397" s="79"/>
    </row>
    <row r="398" spans="1:6" s="75" customFormat="1" ht="15.75">
      <c r="A398" s="79"/>
      <c r="E398" s="79"/>
      <c r="F398" s="79"/>
    </row>
    <row r="399" spans="1:6" s="75" customFormat="1" ht="15.75">
      <c r="A399" s="79"/>
      <c r="E399" s="79"/>
      <c r="F399" s="79"/>
    </row>
    <row r="400" spans="1:6" s="75" customFormat="1" ht="15.75">
      <c r="A400" s="79"/>
      <c r="E400" s="79"/>
      <c r="F400" s="79"/>
    </row>
    <row r="401" spans="1:6" s="75" customFormat="1" ht="15.75">
      <c r="A401" s="79"/>
      <c r="E401" s="79"/>
      <c r="F401" s="79"/>
    </row>
    <row r="402" spans="1:6" s="75" customFormat="1" ht="15.75">
      <c r="A402" s="79"/>
      <c r="E402" s="79"/>
      <c r="F402" s="79"/>
    </row>
    <row r="403" spans="1:6" s="75" customFormat="1" ht="15.75">
      <c r="A403" s="79"/>
      <c r="E403" s="79"/>
      <c r="F403" s="79"/>
    </row>
    <row r="404" spans="1:6" s="75" customFormat="1" ht="15.75">
      <c r="A404" s="79"/>
      <c r="E404" s="79"/>
      <c r="F404" s="79"/>
    </row>
    <row r="405" spans="1:6" s="75" customFormat="1" ht="15.75">
      <c r="A405" s="79"/>
      <c r="E405" s="79"/>
      <c r="F405" s="79"/>
    </row>
    <row r="406" spans="1:6" s="75" customFormat="1" ht="15.75">
      <c r="A406" s="79"/>
      <c r="E406" s="79"/>
      <c r="F406" s="79"/>
    </row>
    <row r="407" spans="1:6" s="75" customFormat="1" ht="15.75">
      <c r="A407" s="79"/>
      <c r="E407" s="79"/>
      <c r="F407" s="79"/>
    </row>
    <row r="408" spans="1:6" s="75" customFormat="1" ht="15.75">
      <c r="A408" s="79"/>
      <c r="E408" s="79"/>
      <c r="F408" s="79"/>
    </row>
    <row r="409" spans="1:6" s="75" customFormat="1" ht="15.75">
      <c r="A409" s="79"/>
      <c r="E409" s="79"/>
      <c r="F409" s="79"/>
    </row>
    <row r="410" spans="1:6" s="75" customFormat="1" ht="15.75">
      <c r="A410" s="79"/>
      <c r="E410" s="79"/>
      <c r="F410" s="79"/>
    </row>
    <row r="411" spans="1:6" s="75" customFormat="1" ht="15.75">
      <c r="A411" s="79"/>
      <c r="E411" s="79"/>
      <c r="F411" s="79"/>
    </row>
    <row r="412" spans="1:6" s="75" customFormat="1" ht="15.75">
      <c r="A412" s="79"/>
      <c r="E412" s="79"/>
      <c r="F412" s="79"/>
    </row>
    <row r="413" spans="1:6" s="75" customFormat="1" ht="15.75">
      <c r="A413" s="79"/>
      <c r="E413" s="79"/>
      <c r="F413" s="79"/>
    </row>
    <row r="414" spans="1:6" s="75" customFormat="1" ht="15.75">
      <c r="A414" s="79"/>
      <c r="E414" s="79"/>
      <c r="F414" s="79"/>
    </row>
    <row r="415" spans="1:6" s="75" customFormat="1" ht="15.75">
      <c r="A415" s="79"/>
      <c r="E415" s="79"/>
      <c r="F415" s="79"/>
    </row>
    <row r="416" spans="1:6" s="75" customFormat="1" ht="15.75">
      <c r="A416" s="79"/>
      <c r="E416" s="79"/>
      <c r="F416" s="79"/>
    </row>
    <row r="417" spans="1:6" s="75" customFormat="1" ht="15.75">
      <c r="A417" s="79"/>
      <c r="E417" s="79"/>
      <c r="F417" s="79"/>
    </row>
    <row r="418" spans="1:6" s="75" customFormat="1" ht="15.75">
      <c r="A418" s="79"/>
      <c r="E418" s="79"/>
      <c r="F418" s="79"/>
    </row>
    <row r="419" spans="1:6" s="75" customFormat="1" ht="15.75">
      <c r="A419" s="79"/>
      <c r="E419" s="79"/>
      <c r="F419" s="79"/>
    </row>
    <row r="420" spans="1:6" s="75" customFormat="1" ht="15.75">
      <c r="A420" s="79"/>
      <c r="E420" s="79"/>
      <c r="F420" s="79"/>
    </row>
    <row r="421" spans="1:6" s="75" customFormat="1" ht="15.75">
      <c r="A421" s="79"/>
      <c r="E421" s="79"/>
      <c r="F421" s="79"/>
    </row>
    <row r="422" spans="1:6" s="75" customFormat="1" ht="15.75">
      <c r="A422" s="79"/>
      <c r="E422" s="79"/>
      <c r="F422" s="79"/>
    </row>
    <row r="423" spans="1:6" s="75" customFormat="1" ht="15.75">
      <c r="A423" s="79"/>
      <c r="E423" s="79"/>
      <c r="F423" s="79"/>
    </row>
    <row r="424" spans="1:6" s="75" customFormat="1" ht="15.75">
      <c r="A424" s="79"/>
      <c r="E424" s="79"/>
      <c r="F424" s="79"/>
    </row>
    <row r="425" spans="1:6" s="75" customFormat="1" ht="15.75">
      <c r="A425" s="79"/>
      <c r="E425" s="79"/>
      <c r="F425" s="79"/>
    </row>
    <row r="426" spans="1:6" s="75" customFormat="1" ht="15.75">
      <c r="A426" s="79"/>
      <c r="E426" s="79"/>
      <c r="F426" s="79"/>
    </row>
    <row r="427" spans="1:6" s="75" customFormat="1" ht="15.75">
      <c r="A427" s="79"/>
      <c r="E427" s="79"/>
      <c r="F427" s="79"/>
    </row>
    <row r="428" spans="1:6" s="75" customFormat="1" ht="15.75">
      <c r="A428" s="79"/>
      <c r="E428" s="79"/>
      <c r="F428" s="79"/>
    </row>
    <row r="429" spans="1:6" s="75" customFormat="1" ht="15.75">
      <c r="A429" s="79"/>
      <c r="E429" s="79"/>
      <c r="F429" s="79"/>
    </row>
    <row r="430" spans="1:6" s="75" customFormat="1" ht="15.75">
      <c r="A430" s="79"/>
      <c r="E430" s="79"/>
      <c r="F430" s="79"/>
    </row>
    <row r="431" spans="1:6" s="75" customFormat="1" ht="15.75">
      <c r="A431" s="79"/>
      <c r="E431" s="79"/>
      <c r="F431" s="79"/>
    </row>
    <row r="432" spans="1:6" s="75" customFormat="1" ht="15.75">
      <c r="A432" s="79"/>
      <c r="E432" s="79"/>
      <c r="F432" s="79"/>
    </row>
    <row r="433" spans="1:6" s="75" customFormat="1" ht="15.75">
      <c r="A433" s="79"/>
      <c r="E433" s="79"/>
      <c r="F433" s="79"/>
    </row>
    <row r="434" spans="1:6" s="75" customFormat="1" ht="15.75">
      <c r="A434" s="79"/>
      <c r="E434" s="79"/>
      <c r="F434" s="79"/>
    </row>
    <row r="435" spans="1:6" s="75" customFormat="1" ht="15.75">
      <c r="A435" s="79"/>
      <c r="E435" s="79"/>
      <c r="F435" s="79"/>
    </row>
    <row r="436" spans="1:6" s="75" customFormat="1" ht="15.75">
      <c r="A436" s="79"/>
      <c r="E436" s="79"/>
      <c r="F436" s="79"/>
    </row>
    <row r="437" spans="1:6" s="75" customFormat="1" ht="15.75">
      <c r="A437" s="79"/>
      <c r="E437" s="79"/>
      <c r="F437" s="79"/>
    </row>
    <row r="438" spans="1:6" s="75" customFormat="1" ht="15.75">
      <c r="A438" s="79"/>
      <c r="E438" s="79"/>
      <c r="F438" s="79"/>
    </row>
    <row r="439" spans="1:6" s="75" customFormat="1" ht="15.75">
      <c r="A439" s="79"/>
      <c r="E439" s="79"/>
      <c r="F439" s="79"/>
    </row>
    <row r="440" spans="1:6" s="75" customFormat="1" ht="15.75">
      <c r="A440" s="79"/>
      <c r="E440" s="79"/>
      <c r="F440" s="79"/>
    </row>
    <row r="441" spans="1:6" s="75" customFormat="1" ht="15.75">
      <c r="A441" s="79"/>
      <c r="E441" s="79"/>
      <c r="F441" s="79"/>
    </row>
    <row r="442" spans="1:6" s="75" customFormat="1" ht="15.75">
      <c r="A442" s="79"/>
      <c r="E442" s="79"/>
      <c r="F442" s="79"/>
    </row>
    <row r="443" spans="1:6" s="75" customFormat="1" ht="15.75">
      <c r="A443" s="79"/>
      <c r="E443" s="79"/>
      <c r="F443" s="79"/>
    </row>
    <row r="444" spans="1:6" s="75" customFormat="1" ht="15.75">
      <c r="A444" s="79"/>
      <c r="E444" s="79"/>
      <c r="F444" s="79"/>
    </row>
    <row r="445" spans="1:6" s="75" customFormat="1" ht="15.75">
      <c r="A445" s="79"/>
      <c r="E445" s="79"/>
      <c r="F445" s="79"/>
    </row>
    <row r="446" spans="1:6" s="75" customFormat="1" ht="15.75">
      <c r="A446" s="79"/>
      <c r="E446" s="79"/>
      <c r="F446" s="79"/>
    </row>
    <row r="447" spans="1:6" s="75" customFormat="1" ht="15.75">
      <c r="A447" s="79"/>
      <c r="E447" s="79"/>
      <c r="F447" s="79"/>
    </row>
    <row r="448" spans="1:6" s="75" customFormat="1" ht="15.75">
      <c r="A448" s="79"/>
      <c r="E448" s="79"/>
      <c r="F448" s="79"/>
    </row>
    <row r="449" spans="1:6" s="75" customFormat="1" ht="15.75">
      <c r="A449" s="79"/>
      <c r="E449" s="79"/>
      <c r="F449" s="79"/>
    </row>
    <row r="450" spans="1:6" s="75" customFormat="1" ht="15.75">
      <c r="A450" s="79"/>
      <c r="E450" s="79"/>
      <c r="F450" s="79"/>
    </row>
    <row r="451" spans="1:6" s="75" customFormat="1" ht="15.75">
      <c r="A451" s="79"/>
      <c r="E451" s="79"/>
      <c r="F451" s="79"/>
    </row>
    <row r="452" spans="1:6" s="75" customFormat="1" ht="15.75">
      <c r="A452" s="79"/>
      <c r="E452" s="79"/>
      <c r="F452" s="79"/>
    </row>
    <row r="453" spans="1:6" s="75" customFormat="1" ht="15.75">
      <c r="A453" s="79"/>
      <c r="E453" s="79"/>
      <c r="F453" s="79"/>
    </row>
    <row r="454" spans="1:6" s="75" customFormat="1" ht="15.75">
      <c r="A454" s="79"/>
      <c r="E454" s="79"/>
      <c r="F454" s="79"/>
    </row>
    <row r="455" spans="1:6" s="75" customFormat="1" ht="15.75">
      <c r="A455" s="79"/>
      <c r="E455" s="79"/>
      <c r="F455" s="79"/>
    </row>
    <row r="456" spans="1:6" s="75" customFormat="1" ht="15.75">
      <c r="A456" s="79"/>
      <c r="E456" s="79"/>
      <c r="F456" s="79"/>
    </row>
    <row r="457" spans="1:6" s="75" customFormat="1" ht="15.75">
      <c r="A457" s="79"/>
      <c r="E457" s="79"/>
      <c r="F457" s="79"/>
    </row>
    <row r="458" spans="1:6" s="75" customFormat="1" ht="15.75">
      <c r="A458" s="79"/>
      <c r="E458" s="79"/>
      <c r="F458" s="79"/>
    </row>
    <row r="459" spans="1:6" s="75" customFormat="1" ht="15.75">
      <c r="A459" s="79"/>
      <c r="E459" s="79"/>
      <c r="F459" s="79"/>
    </row>
    <row r="460" spans="1:6" s="75" customFormat="1" ht="15.75">
      <c r="A460" s="79"/>
      <c r="E460" s="79"/>
      <c r="F460" s="79"/>
    </row>
    <row r="461" spans="1:6" s="75" customFormat="1" ht="15.75">
      <c r="A461" s="79"/>
      <c r="E461" s="79"/>
      <c r="F461" s="79"/>
    </row>
    <row r="462" spans="1:6" s="75" customFormat="1" ht="15.75">
      <c r="A462" s="79"/>
      <c r="E462" s="79"/>
      <c r="F462" s="79"/>
    </row>
    <row r="463" spans="1:6" s="75" customFormat="1" ht="15.75">
      <c r="A463" s="79"/>
      <c r="E463" s="79"/>
      <c r="F463" s="79"/>
    </row>
    <row r="464" spans="1:6" s="75" customFormat="1" ht="15.75">
      <c r="A464" s="79"/>
      <c r="E464" s="79"/>
      <c r="F464" s="79"/>
    </row>
    <row r="465" spans="1:6" s="75" customFormat="1" ht="15.75">
      <c r="A465" s="79"/>
      <c r="E465" s="79"/>
      <c r="F465" s="79"/>
    </row>
    <row r="466" spans="1:6" s="75" customFormat="1" ht="15.75">
      <c r="A466" s="79"/>
      <c r="E466" s="79"/>
      <c r="F466" s="79"/>
    </row>
    <row r="467" spans="1:6" s="75" customFormat="1" ht="15.75">
      <c r="A467" s="79"/>
      <c r="E467" s="79"/>
      <c r="F467" s="79"/>
    </row>
    <row r="468" spans="1:6" s="75" customFormat="1" ht="15.75">
      <c r="A468" s="79"/>
      <c r="E468" s="79"/>
      <c r="F468" s="79"/>
    </row>
    <row r="469" spans="1:6" s="75" customFormat="1" ht="15.75">
      <c r="A469" s="79"/>
      <c r="E469" s="79"/>
      <c r="F469" s="79"/>
    </row>
    <row r="470" spans="1:6" s="75" customFormat="1" ht="15.75">
      <c r="A470" s="79"/>
      <c r="E470" s="79"/>
      <c r="F470" s="79"/>
    </row>
    <row r="471" spans="1:6" s="75" customFormat="1" ht="15.75">
      <c r="A471" s="79"/>
      <c r="E471" s="79"/>
      <c r="F471" s="79"/>
    </row>
    <row r="472" spans="1:6" s="75" customFormat="1" ht="15.75">
      <c r="A472" s="79"/>
      <c r="E472" s="79"/>
      <c r="F472" s="79"/>
    </row>
    <row r="473" spans="1:6" s="75" customFormat="1" ht="15.75">
      <c r="A473" s="79"/>
      <c r="E473" s="79"/>
      <c r="F473" s="79"/>
    </row>
    <row r="474" spans="1:6" s="75" customFormat="1" ht="15.75">
      <c r="A474" s="79"/>
      <c r="E474" s="79"/>
      <c r="F474" s="79"/>
    </row>
    <row r="475" spans="1:6" s="75" customFormat="1" ht="15.75">
      <c r="A475" s="79"/>
      <c r="E475" s="79"/>
      <c r="F475" s="79"/>
    </row>
    <row r="476" spans="1:6" s="75" customFormat="1" ht="15.75">
      <c r="A476" s="79"/>
      <c r="E476" s="79"/>
      <c r="F476" s="79"/>
    </row>
    <row r="477" spans="1:6" s="75" customFormat="1" ht="15.75">
      <c r="A477" s="79"/>
      <c r="E477" s="79"/>
      <c r="F477" s="79"/>
    </row>
    <row r="478" spans="1:6" s="75" customFormat="1" ht="15.75">
      <c r="A478" s="79"/>
      <c r="E478" s="79"/>
      <c r="F478" s="79"/>
    </row>
    <row r="479" spans="1:6" s="75" customFormat="1" ht="15.75">
      <c r="A479" s="79"/>
      <c r="E479" s="79"/>
      <c r="F479" s="79"/>
    </row>
    <row r="480" spans="1:6" s="75" customFormat="1" ht="15.75">
      <c r="A480" s="79"/>
      <c r="E480" s="79"/>
      <c r="F480" s="79"/>
    </row>
    <row r="481" spans="1:6" s="75" customFormat="1" ht="15.75">
      <c r="A481" s="79"/>
      <c r="E481" s="79"/>
      <c r="F481" s="79"/>
    </row>
    <row r="482" spans="1:6" s="75" customFormat="1" ht="15.75">
      <c r="A482" s="79"/>
      <c r="E482" s="79"/>
      <c r="F482" s="79"/>
    </row>
    <row r="483" spans="1:6" s="75" customFormat="1" ht="15.75">
      <c r="A483" s="79"/>
      <c r="E483" s="79"/>
      <c r="F483" s="79"/>
    </row>
    <row r="484" spans="1:6" s="75" customFormat="1" ht="15.75">
      <c r="A484" s="79"/>
      <c r="E484" s="79"/>
      <c r="F484" s="79"/>
    </row>
    <row r="485" spans="1:6" s="75" customFormat="1" ht="15.75">
      <c r="A485" s="79"/>
      <c r="E485" s="79"/>
      <c r="F485" s="79"/>
    </row>
    <row r="486" spans="1:6" s="75" customFormat="1" ht="15.75">
      <c r="A486" s="79"/>
      <c r="E486" s="79"/>
      <c r="F486" s="79"/>
    </row>
    <row r="487" spans="1:6" s="75" customFormat="1" ht="15.75">
      <c r="A487" s="79"/>
      <c r="E487" s="79"/>
      <c r="F487" s="79"/>
    </row>
    <row r="488" spans="1:6" s="75" customFormat="1" ht="15.75">
      <c r="A488" s="79"/>
      <c r="E488" s="79"/>
      <c r="F488" s="79"/>
    </row>
    <row r="489" spans="1:6" s="75" customFormat="1" ht="15.75">
      <c r="A489" s="79"/>
      <c r="E489" s="79"/>
      <c r="F489" s="79"/>
    </row>
    <row r="490" spans="1:6" s="75" customFormat="1" ht="15.75">
      <c r="A490" s="79"/>
      <c r="E490" s="79"/>
      <c r="F490" s="79"/>
    </row>
    <row r="491" spans="1:6" s="75" customFormat="1" ht="15.75">
      <c r="A491" s="79"/>
      <c r="E491" s="79"/>
      <c r="F491" s="79"/>
    </row>
    <row r="492" spans="1:6" s="75" customFormat="1" ht="15.75">
      <c r="A492" s="79"/>
      <c r="E492" s="79"/>
      <c r="F492" s="79"/>
    </row>
    <row r="493" spans="1:6" s="75" customFormat="1" ht="15.75">
      <c r="A493" s="79"/>
      <c r="E493" s="79"/>
      <c r="F493" s="79"/>
    </row>
    <row r="494" spans="1:6" s="75" customFormat="1" ht="15.75">
      <c r="A494" s="79"/>
      <c r="E494" s="79"/>
      <c r="F494" s="79"/>
    </row>
    <row r="495" spans="1:6" s="75" customFormat="1" ht="15.75">
      <c r="A495" s="79"/>
      <c r="E495" s="79"/>
      <c r="F495" s="79"/>
    </row>
    <row r="496" spans="1:6" s="75" customFormat="1" ht="15.75">
      <c r="A496" s="79"/>
      <c r="E496" s="79"/>
      <c r="F496" s="79"/>
    </row>
    <row r="497" spans="1:6" s="75" customFormat="1" ht="15.75">
      <c r="A497" s="79"/>
      <c r="E497" s="79"/>
      <c r="F497" s="79"/>
    </row>
    <row r="498" spans="1:6" s="75" customFormat="1" ht="15.75">
      <c r="A498" s="79"/>
      <c r="E498" s="79"/>
      <c r="F498" s="79"/>
    </row>
    <row r="499" spans="1:6" s="75" customFormat="1" ht="15.75">
      <c r="A499" s="79"/>
      <c r="E499" s="79"/>
      <c r="F499" s="79"/>
    </row>
    <row r="500" spans="1:6" s="75" customFormat="1" ht="15.75">
      <c r="A500" s="79"/>
      <c r="E500" s="79"/>
      <c r="F500" s="79"/>
    </row>
    <row r="501" spans="1:6" s="75" customFormat="1" ht="15.75">
      <c r="A501" s="79"/>
      <c r="E501" s="79"/>
      <c r="F501" s="79"/>
    </row>
    <row r="502" spans="1:6" s="75" customFormat="1" ht="15.75">
      <c r="A502" s="79"/>
      <c r="E502" s="79"/>
      <c r="F502" s="79"/>
    </row>
    <row r="503" spans="1:6" s="75" customFormat="1" ht="15.75">
      <c r="A503" s="79"/>
      <c r="E503" s="79"/>
      <c r="F503" s="79"/>
    </row>
    <row r="504" spans="1:6" s="75" customFormat="1" ht="15.75">
      <c r="A504" s="79"/>
      <c r="E504" s="79"/>
      <c r="F504" s="79"/>
    </row>
    <row r="505" spans="1:6" s="75" customFormat="1" ht="15.75">
      <c r="A505" s="79"/>
      <c r="E505" s="79"/>
      <c r="F505" s="79"/>
    </row>
    <row r="506" spans="1:6" s="75" customFormat="1" ht="15.75">
      <c r="A506" s="79"/>
      <c r="E506" s="79"/>
      <c r="F506" s="79"/>
    </row>
    <row r="507" spans="1:6" s="75" customFormat="1" ht="15.75">
      <c r="A507" s="79"/>
      <c r="E507" s="79"/>
      <c r="F507" s="79"/>
    </row>
    <row r="508" spans="1:6" s="75" customFormat="1" ht="15.75">
      <c r="A508" s="79"/>
      <c r="E508" s="79"/>
      <c r="F508" s="79"/>
    </row>
    <row r="509" spans="1:6" s="75" customFormat="1" ht="15.75">
      <c r="A509" s="79"/>
      <c r="E509" s="79"/>
      <c r="F509" s="79"/>
    </row>
    <row r="510" spans="1:6" s="75" customFormat="1" ht="15.75">
      <c r="A510" s="79"/>
      <c r="E510" s="79"/>
      <c r="F510" s="79"/>
    </row>
    <row r="511" spans="1:6" s="75" customFormat="1" ht="15.75">
      <c r="A511" s="79"/>
      <c r="E511" s="79"/>
      <c r="F511" s="79"/>
    </row>
    <row r="512" spans="1:6" s="75" customFormat="1" ht="15.75">
      <c r="A512" s="79"/>
      <c r="E512" s="79"/>
      <c r="F512" s="79"/>
    </row>
    <row r="513" spans="1:6" s="75" customFormat="1" ht="15.75">
      <c r="A513" s="79"/>
      <c r="E513" s="79"/>
      <c r="F513" s="79"/>
    </row>
    <row r="514" spans="1:6" s="75" customFormat="1" ht="15.75">
      <c r="A514" s="79"/>
      <c r="E514" s="79"/>
      <c r="F514" s="79"/>
    </row>
    <row r="515" spans="1:6" s="75" customFormat="1" ht="15.75">
      <c r="A515" s="79"/>
      <c r="E515" s="79"/>
      <c r="F515" s="79"/>
    </row>
    <row r="516" spans="1:6" s="75" customFormat="1" ht="15.75">
      <c r="A516" s="79"/>
      <c r="E516" s="79"/>
      <c r="F516" s="79"/>
    </row>
    <row r="517" spans="1:6" s="75" customFormat="1" ht="15.75">
      <c r="A517" s="79"/>
      <c r="E517" s="79"/>
      <c r="F517" s="79"/>
    </row>
    <row r="518" spans="1:6" s="75" customFormat="1" ht="15.75">
      <c r="A518" s="79"/>
      <c r="E518" s="79"/>
      <c r="F518" s="79"/>
    </row>
    <row r="519" spans="1:6" s="75" customFormat="1" ht="15.75">
      <c r="A519" s="79"/>
      <c r="E519" s="79"/>
      <c r="F519" s="79"/>
    </row>
    <row r="520" spans="1:6" s="75" customFormat="1" ht="15.75">
      <c r="A520" s="79"/>
      <c r="E520" s="79"/>
      <c r="F520" s="79"/>
    </row>
    <row r="521" spans="1:6" s="75" customFormat="1" ht="15.75">
      <c r="A521" s="79"/>
      <c r="E521" s="79"/>
      <c r="F521" s="79"/>
    </row>
    <row r="522" spans="1:6" s="75" customFormat="1" ht="15.75">
      <c r="A522" s="79"/>
      <c r="E522" s="79"/>
      <c r="F522" s="79"/>
    </row>
    <row r="523" spans="1:6" s="75" customFormat="1" ht="15.75">
      <c r="A523" s="79"/>
      <c r="E523" s="79"/>
      <c r="F523" s="79"/>
    </row>
    <row r="524" spans="1:6" s="75" customFormat="1" ht="15.75">
      <c r="A524" s="79"/>
      <c r="E524" s="79"/>
      <c r="F524" s="79"/>
    </row>
    <row r="525" spans="1:6" s="75" customFormat="1" ht="15.75">
      <c r="A525" s="79"/>
      <c r="E525" s="79"/>
      <c r="F525" s="79"/>
    </row>
    <row r="526" spans="1:6" s="75" customFormat="1" ht="15.75">
      <c r="A526" s="79"/>
      <c r="E526" s="79"/>
      <c r="F526" s="79"/>
    </row>
    <row r="527" spans="1:6" s="75" customFormat="1" ht="15.75">
      <c r="A527" s="79"/>
      <c r="E527" s="79"/>
      <c r="F527" s="79"/>
    </row>
    <row r="528" spans="1:6" s="75" customFormat="1" ht="15.75">
      <c r="A528" s="79"/>
      <c r="E528" s="79"/>
      <c r="F528" s="79"/>
    </row>
    <row r="529" spans="1:6" s="75" customFormat="1" ht="15.75">
      <c r="A529" s="79"/>
      <c r="E529" s="79"/>
      <c r="F529" s="79"/>
    </row>
    <row r="530" spans="1:6" s="75" customFormat="1" ht="15.75">
      <c r="A530" s="79"/>
      <c r="E530" s="79"/>
      <c r="F530" s="79"/>
    </row>
    <row r="531" spans="1:6" s="75" customFormat="1" ht="15.75">
      <c r="A531" s="79"/>
      <c r="E531" s="79"/>
      <c r="F531" s="79"/>
    </row>
    <row r="532" spans="1:6" s="75" customFormat="1" ht="15.75">
      <c r="A532" s="79"/>
      <c r="E532" s="79"/>
      <c r="F532" s="79"/>
    </row>
    <row r="533" spans="1:6" s="75" customFormat="1" ht="15.75">
      <c r="A533" s="79"/>
      <c r="E533" s="79"/>
      <c r="F533" s="79"/>
    </row>
    <row r="534" spans="1:6" s="75" customFormat="1" ht="15.75">
      <c r="A534" s="79"/>
      <c r="E534" s="79"/>
      <c r="F534" s="79"/>
    </row>
    <row r="535" spans="1:6" s="75" customFormat="1" ht="15.75">
      <c r="A535" s="79"/>
      <c r="E535" s="79"/>
      <c r="F535" s="79"/>
    </row>
    <row r="536" spans="1:6" s="75" customFormat="1" ht="15.75">
      <c r="A536" s="79"/>
      <c r="E536" s="79"/>
      <c r="F536" s="79"/>
    </row>
    <row r="537" spans="1:6" s="75" customFormat="1" ht="15.75">
      <c r="A537" s="79"/>
      <c r="E537" s="79"/>
      <c r="F537" s="79"/>
    </row>
    <row r="538" spans="1:6" s="75" customFormat="1" ht="15.75">
      <c r="A538" s="79"/>
      <c r="E538" s="79"/>
      <c r="F538" s="79"/>
    </row>
    <row r="539" spans="1:6" s="75" customFormat="1" ht="15.75">
      <c r="A539" s="79"/>
      <c r="E539" s="79"/>
      <c r="F539" s="79"/>
    </row>
    <row r="540" spans="1:6" s="75" customFormat="1" ht="15.75">
      <c r="A540" s="79"/>
      <c r="E540" s="79"/>
      <c r="F540" s="79"/>
    </row>
    <row r="541" spans="1:6" s="75" customFormat="1" ht="15.75">
      <c r="A541" s="79"/>
      <c r="E541" s="79"/>
      <c r="F541" s="79"/>
    </row>
    <row r="542" spans="1:6" s="75" customFormat="1" ht="15.75">
      <c r="A542" s="79"/>
      <c r="E542" s="79"/>
      <c r="F542" s="79"/>
    </row>
    <row r="543" spans="1:6" s="75" customFormat="1" ht="15.75">
      <c r="A543" s="79"/>
      <c r="E543" s="79"/>
      <c r="F543" s="79"/>
    </row>
    <row r="544" spans="1:6" s="75" customFormat="1" ht="15.75">
      <c r="A544" s="79"/>
      <c r="E544" s="79"/>
      <c r="F544" s="79"/>
    </row>
    <row r="545" spans="1:6" s="75" customFormat="1" ht="15.75">
      <c r="A545" s="79"/>
      <c r="E545" s="79"/>
      <c r="F545" s="79"/>
    </row>
    <row r="546" spans="1:6" s="75" customFormat="1" ht="15.75">
      <c r="A546" s="79"/>
      <c r="E546" s="79"/>
      <c r="F546" s="79"/>
    </row>
    <row r="547" spans="1:6" s="75" customFormat="1" ht="15.75">
      <c r="A547" s="79"/>
      <c r="E547" s="79"/>
      <c r="F547" s="79"/>
    </row>
    <row r="548" spans="1:6" s="75" customFormat="1" ht="15.75">
      <c r="A548" s="79"/>
      <c r="E548" s="79"/>
      <c r="F548" s="79"/>
    </row>
    <row r="549" spans="1:6" s="75" customFormat="1" ht="15.75">
      <c r="A549" s="79"/>
      <c r="E549" s="79"/>
      <c r="F549" s="79"/>
    </row>
    <row r="550" spans="1:6" s="75" customFormat="1" ht="15.75">
      <c r="A550" s="79"/>
      <c r="E550" s="79"/>
      <c r="F550" s="79"/>
    </row>
    <row r="551" spans="1:6" s="75" customFormat="1" ht="15.75">
      <c r="A551" s="79"/>
      <c r="E551" s="79"/>
      <c r="F551" s="79"/>
    </row>
    <row r="552" spans="1:6" s="75" customFormat="1" ht="15.75">
      <c r="A552" s="79"/>
      <c r="E552" s="79"/>
      <c r="F552" s="79"/>
    </row>
    <row r="553" spans="1:6" s="75" customFormat="1" ht="15.75">
      <c r="A553" s="79"/>
      <c r="E553" s="79"/>
      <c r="F553" s="79"/>
    </row>
    <row r="554" spans="1:6" s="75" customFormat="1" ht="15.75">
      <c r="A554" s="79"/>
      <c r="E554" s="79"/>
      <c r="F554" s="79"/>
    </row>
    <row r="555" spans="1:6" s="75" customFormat="1" ht="15.75">
      <c r="A555" s="79"/>
      <c r="E555" s="79"/>
      <c r="F555" s="79"/>
    </row>
    <row r="556" spans="1:6" s="75" customFormat="1" ht="15.75">
      <c r="A556" s="79"/>
      <c r="E556" s="79"/>
      <c r="F556" s="79"/>
    </row>
    <row r="557" spans="1:6" s="75" customFormat="1" ht="15.75">
      <c r="A557" s="79"/>
      <c r="E557" s="79"/>
      <c r="F557" s="79"/>
    </row>
    <row r="558" spans="1:6" s="75" customFormat="1" ht="15.75">
      <c r="A558" s="79"/>
      <c r="E558" s="79"/>
      <c r="F558" s="79"/>
    </row>
    <row r="559" spans="1:6" s="75" customFormat="1" ht="15.75">
      <c r="A559" s="79"/>
      <c r="E559" s="79"/>
      <c r="F559" s="79"/>
    </row>
    <row r="560" spans="1:6" s="75" customFormat="1" ht="15.75">
      <c r="A560" s="79"/>
      <c r="E560" s="79"/>
      <c r="F560" s="79"/>
    </row>
    <row r="561" spans="1:6" s="75" customFormat="1" ht="15.75">
      <c r="A561" s="79"/>
      <c r="E561" s="79"/>
      <c r="F561" s="79"/>
    </row>
    <row r="562" spans="1:6" s="75" customFormat="1" ht="15.75">
      <c r="A562" s="79"/>
      <c r="E562" s="79"/>
      <c r="F562" s="79"/>
    </row>
    <row r="563" spans="1:6" s="75" customFormat="1" ht="15.75">
      <c r="A563" s="79"/>
      <c r="E563" s="79"/>
      <c r="F563" s="79"/>
    </row>
    <row r="564" spans="1:6" s="75" customFormat="1" ht="15.75">
      <c r="A564" s="79"/>
      <c r="E564" s="79"/>
      <c r="F564" s="79"/>
    </row>
    <row r="565" spans="1:6" s="75" customFormat="1" ht="15.75">
      <c r="A565" s="79"/>
      <c r="E565" s="79"/>
      <c r="F565" s="79"/>
    </row>
    <row r="566" spans="1:6" s="75" customFormat="1" ht="15.75">
      <c r="A566" s="79"/>
      <c r="E566" s="79"/>
      <c r="F566" s="79"/>
    </row>
    <row r="567" spans="1:6" s="75" customFormat="1" ht="15.75">
      <c r="A567" s="79"/>
      <c r="E567" s="79"/>
      <c r="F567" s="79"/>
    </row>
    <row r="568" spans="1:6" s="75" customFormat="1" ht="15.75">
      <c r="A568" s="79"/>
      <c r="E568" s="79"/>
      <c r="F568" s="79"/>
    </row>
    <row r="569" spans="1:6" s="75" customFormat="1" ht="15.75">
      <c r="A569" s="79"/>
      <c r="E569" s="79"/>
      <c r="F569" s="79"/>
    </row>
    <row r="570" spans="1:6" s="75" customFormat="1" ht="15.75">
      <c r="A570" s="79"/>
      <c r="E570" s="79"/>
      <c r="F570" s="79"/>
    </row>
    <row r="571" spans="1:6" s="75" customFormat="1" ht="15.75">
      <c r="A571" s="79"/>
      <c r="E571" s="79"/>
      <c r="F571" s="79"/>
    </row>
    <row r="572" spans="1:6" s="75" customFormat="1" ht="15.75">
      <c r="A572" s="79"/>
      <c r="E572" s="79"/>
      <c r="F572" s="79"/>
    </row>
    <row r="573" spans="1:6" s="75" customFormat="1" ht="15.75">
      <c r="A573" s="79"/>
      <c r="E573" s="79"/>
      <c r="F573" s="79"/>
    </row>
    <row r="574" spans="1:6" s="75" customFormat="1" ht="15.75">
      <c r="A574" s="79"/>
      <c r="E574" s="79"/>
      <c r="F574" s="79"/>
    </row>
    <row r="575" spans="1:6" s="75" customFormat="1" ht="15.75">
      <c r="A575" s="79"/>
      <c r="E575" s="79"/>
      <c r="F575" s="79"/>
    </row>
    <row r="576" spans="1:6" s="75" customFormat="1" ht="15.75">
      <c r="A576" s="79"/>
      <c r="E576" s="79"/>
      <c r="F576" s="79"/>
    </row>
    <row r="577" spans="1:6" s="75" customFormat="1" ht="15.75">
      <c r="A577" s="79"/>
      <c r="E577" s="79"/>
      <c r="F577" s="79"/>
    </row>
    <row r="578" spans="1:6" s="75" customFormat="1" ht="15.75">
      <c r="A578" s="79"/>
      <c r="E578" s="79"/>
      <c r="F578" s="79"/>
    </row>
    <row r="579" spans="1:6" s="75" customFormat="1" ht="15.75">
      <c r="A579" s="79"/>
      <c r="E579" s="79"/>
      <c r="F579" s="79"/>
    </row>
    <row r="580" spans="1:6" s="75" customFormat="1" ht="15.75">
      <c r="A580" s="79"/>
      <c r="E580" s="79"/>
      <c r="F580" s="79"/>
    </row>
    <row r="581" spans="1:6" s="75" customFormat="1" ht="15.75">
      <c r="A581" s="79"/>
      <c r="E581" s="79"/>
      <c r="F581" s="79"/>
    </row>
    <row r="582" spans="1:6" s="75" customFormat="1" ht="15.75">
      <c r="A582" s="79"/>
      <c r="E582" s="79"/>
      <c r="F582" s="79"/>
    </row>
    <row r="583" spans="1:6" s="75" customFormat="1" ht="15.75">
      <c r="A583" s="79"/>
      <c r="E583" s="79"/>
      <c r="F583" s="79"/>
    </row>
    <row r="584" spans="1:6" s="75" customFormat="1" ht="15.75">
      <c r="A584" s="79"/>
      <c r="E584" s="79"/>
      <c r="F584" s="79"/>
    </row>
    <row r="585" spans="1:6" s="75" customFormat="1" ht="15.75">
      <c r="A585" s="79"/>
      <c r="E585" s="79"/>
      <c r="F585" s="79"/>
    </row>
    <row r="586" spans="1:6" s="75" customFormat="1" ht="15.75">
      <c r="A586" s="79"/>
      <c r="E586" s="79"/>
      <c r="F586" s="79"/>
    </row>
    <row r="587" spans="1:6" s="75" customFormat="1" ht="15.75">
      <c r="A587" s="79"/>
      <c r="E587" s="79"/>
      <c r="F587" s="79"/>
    </row>
    <row r="588" spans="1:6" s="75" customFormat="1" ht="15.75">
      <c r="A588" s="79"/>
      <c r="E588" s="79"/>
      <c r="F588" s="79"/>
    </row>
    <row r="589" spans="1:6" s="75" customFormat="1" ht="15.75">
      <c r="A589" s="79"/>
      <c r="E589" s="79"/>
      <c r="F589" s="79"/>
    </row>
    <row r="590" spans="1:6" s="75" customFormat="1" ht="15.75">
      <c r="A590" s="79"/>
      <c r="E590" s="79"/>
      <c r="F590" s="79"/>
    </row>
    <row r="591" spans="1:6" s="75" customFormat="1" ht="15.75">
      <c r="A591" s="79"/>
      <c r="E591" s="79"/>
      <c r="F591" s="79"/>
    </row>
    <row r="592" spans="1:6" s="75" customFormat="1" ht="15.75">
      <c r="A592" s="79"/>
      <c r="E592" s="79"/>
      <c r="F592" s="79"/>
    </row>
    <row r="593" spans="1:6" s="75" customFormat="1" ht="15.75">
      <c r="A593" s="79"/>
      <c r="E593" s="79"/>
      <c r="F593" s="79"/>
    </row>
    <row r="594" spans="1:6" s="75" customFormat="1" ht="15.75">
      <c r="A594" s="79"/>
      <c r="E594" s="79"/>
      <c r="F594" s="79"/>
    </row>
    <row r="595" spans="1:6" s="75" customFormat="1" ht="15.75">
      <c r="A595" s="79"/>
      <c r="E595" s="79"/>
      <c r="F595" s="79"/>
    </row>
    <row r="596" spans="1:6" s="75" customFormat="1" ht="15.75">
      <c r="A596" s="79"/>
      <c r="E596" s="79"/>
      <c r="F596" s="79"/>
    </row>
    <row r="597" spans="1:6" s="75" customFormat="1" ht="15.75">
      <c r="A597" s="79"/>
      <c r="E597" s="79"/>
      <c r="F597" s="79"/>
    </row>
    <row r="598" spans="1:6" s="75" customFormat="1" ht="15.75">
      <c r="A598" s="79"/>
      <c r="E598" s="79"/>
      <c r="F598" s="79"/>
    </row>
    <row r="599" spans="1:6" s="75" customFormat="1" ht="15.75">
      <c r="A599" s="79"/>
      <c r="E599" s="79"/>
      <c r="F599" s="79"/>
    </row>
    <row r="600" spans="1:6" s="75" customFormat="1" ht="15.75">
      <c r="A600" s="79"/>
      <c r="E600" s="79"/>
      <c r="F600" s="79"/>
    </row>
    <row r="601" spans="1:6" s="75" customFormat="1" ht="15.75">
      <c r="A601" s="79"/>
      <c r="E601" s="79"/>
      <c r="F601" s="79"/>
    </row>
    <row r="602" spans="1:6" s="75" customFormat="1" ht="15.75">
      <c r="A602" s="79"/>
      <c r="E602" s="79"/>
      <c r="F602" s="79"/>
    </row>
    <row r="603" spans="1:6" s="75" customFormat="1" ht="15.75">
      <c r="A603" s="79"/>
      <c r="E603" s="79"/>
      <c r="F603" s="79"/>
    </row>
    <row r="604" spans="1:6" s="75" customFormat="1" ht="15.75">
      <c r="A604" s="79"/>
      <c r="E604" s="79"/>
      <c r="F604" s="79"/>
    </row>
    <row r="605" spans="1:6" s="75" customFormat="1" ht="15.75">
      <c r="A605" s="79"/>
      <c r="E605" s="79"/>
      <c r="F605" s="79"/>
    </row>
    <row r="606" spans="1:6" s="75" customFormat="1" ht="15.75">
      <c r="A606" s="79"/>
      <c r="E606" s="79"/>
      <c r="F606" s="79"/>
    </row>
    <row r="607" spans="1:6" s="75" customFormat="1" ht="15.75">
      <c r="A607" s="79"/>
      <c r="E607" s="79"/>
      <c r="F607" s="79"/>
    </row>
    <row r="608" spans="1:6" s="75" customFormat="1" ht="15.75">
      <c r="A608" s="79"/>
      <c r="E608" s="79"/>
      <c r="F608" s="79"/>
    </row>
    <row r="609" spans="1:6" s="75" customFormat="1" ht="15.75">
      <c r="A609" s="79"/>
      <c r="E609" s="79"/>
      <c r="F609" s="79"/>
    </row>
    <row r="610" spans="1:6" s="75" customFormat="1" ht="15.75">
      <c r="A610" s="79"/>
      <c r="E610" s="79"/>
      <c r="F610" s="79"/>
    </row>
    <row r="611" spans="1:6" s="75" customFormat="1" ht="15.75">
      <c r="A611" s="79"/>
      <c r="E611" s="79"/>
      <c r="F611" s="79"/>
    </row>
    <row r="612" spans="1:6" s="75" customFormat="1" ht="15.75">
      <c r="A612" s="79"/>
      <c r="E612" s="79"/>
      <c r="F612" s="79"/>
    </row>
    <row r="613" spans="1:6" s="75" customFormat="1" ht="15.75">
      <c r="A613" s="79"/>
      <c r="E613" s="79"/>
      <c r="F613" s="79"/>
    </row>
    <row r="614" spans="1:6" s="75" customFormat="1" ht="15.75">
      <c r="A614" s="79"/>
      <c r="E614" s="79"/>
      <c r="F614" s="79"/>
    </row>
    <row r="615" spans="1:6" s="75" customFormat="1" ht="15.75">
      <c r="A615" s="79"/>
      <c r="E615" s="79"/>
      <c r="F615" s="79"/>
    </row>
    <row r="616" spans="1:6" s="75" customFormat="1" ht="15.75">
      <c r="A616" s="79"/>
      <c r="E616" s="79"/>
      <c r="F616" s="79"/>
    </row>
    <row r="617" spans="1:6" s="75" customFormat="1" ht="15.75">
      <c r="A617" s="79"/>
      <c r="E617" s="79"/>
      <c r="F617" s="79"/>
    </row>
    <row r="618" spans="1:6" s="75" customFormat="1" ht="15.75">
      <c r="A618" s="79"/>
      <c r="E618" s="79"/>
      <c r="F618" s="79"/>
    </row>
    <row r="619" spans="1:6" s="75" customFormat="1" ht="15.75">
      <c r="A619" s="79"/>
      <c r="E619" s="79"/>
      <c r="F619" s="79"/>
    </row>
    <row r="620" spans="1:6" s="75" customFormat="1" ht="15.75">
      <c r="A620" s="79"/>
      <c r="E620" s="79"/>
      <c r="F620" s="79"/>
    </row>
    <row r="621" spans="1:6" s="75" customFormat="1" ht="15.75">
      <c r="A621" s="79"/>
      <c r="E621" s="79"/>
      <c r="F621" s="79"/>
    </row>
    <row r="622" spans="1:6" s="75" customFormat="1" ht="15.75">
      <c r="A622" s="79"/>
      <c r="E622" s="79"/>
      <c r="F622" s="79"/>
    </row>
    <row r="623" spans="1:6" s="75" customFormat="1" ht="15.75">
      <c r="A623" s="79"/>
      <c r="E623" s="79"/>
      <c r="F623" s="79"/>
    </row>
    <row r="624" spans="1:6" s="75" customFormat="1" ht="15.75">
      <c r="A624" s="79"/>
      <c r="E624" s="79"/>
      <c r="F624" s="79"/>
    </row>
    <row r="625" spans="1:6" s="75" customFormat="1" ht="15.75">
      <c r="A625" s="79"/>
      <c r="E625" s="79"/>
      <c r="F625" s="79"/>
    </row>
    <row r="626" spans="1:6" s="75" customFormat="1" ht="15.75">
      <c r="A626" s="79"/>
      <c r="E626" s="79"/>
      <c r="F626" s="79"/>
    </row>
    <row r="627" spans="1:6" s="75" customFormat="1" ht="15.75">
      <c r="A627" s="79"/>
      <c r="E627" s="79"/>
      <c r="F627" s="79"/>
    </row>
    <row r="628" spans="1:6" s="75" customFormat="1" ht="15.75">
      <c r="A628" s="79"/>
      <c r="E628" s="79"/>
      <c r="F628" s="79"/>
    </row>
    <row r="629" spans="1:6" s="75" customFormat="1" ht="15.75">
      <c r="A629" s="79"/>
      <c r="E629" s="79"/>
      <c r="F629" s="79"/>
    </row>
    <row r="630" spans="1:6" s="75" customFormat="1" ht="15.75">
      <c r="A630" s="79"/>
      <c r="E630" s="79"/>
      <c r="F630" s="79"/>
    </row>
    <row r="631" spans="1:6" s="75" customFormat="1" ht="15.75">
      <c r="A631" s="79"/>
      <c r="E631" s="79"/>
      <c r="F631" s="79"/>
    </row>
    <row r="632" spans="1:6" s="75" customFormat="1" ht="15.75">
      <c r="A632" s="79"/>
      <c r="E632" s="79"/>
      <c r="F632" s="79"/>
    </row>
    <row r="633" spans="1:6" s="75" customFormat="1" ht="15.75">
      <c r="A633" s="79"/>
      <c r="E633" s="79"/>
      <c r="F633" s="79"/>
    </row>
    <row r="634" spans="1:6" s="75" customFormat="1" ht="15.75">
      <c r="A634" s="79"/>
      <c r="E634" s="79"/>
      <c r="F634" s="79"/>
    </row>
    <row r="635" spans="1:6" s="75" customFormat="1" ht="15.75">
      <c r="A635" s="79"/>
      <c r="E635" s="79"/>
      <c r="F635" s="79"/>
    </row>
    <row r="636" spans="1:6" s="75" customFormat="1" ht="15.75">
      <c r="A636" s="79"/>
      <c r="E636" s="79"/>
      <c r="F636" s="79"/>
    </row>
    <row r="637" spans="1:6" s="75" customFormat="1" ht="15.75">
      <c r="A637" s="79"/>
      <c r="E637" s="79"/>
      <c r="F637" s="79"/>
    </row>
    <row r="638" spans="1:6" s="75" customFormat="1" ht="15.75">
      <c r="A638" s="79"/>
      <c r="E638" s="79"/>
      <c r="F638" s="79"/>
    </row>
    <row r="639" spans="1:6" s="75" customFormat="1" ht="15.75">
      <c r="A639" s="79"/>
      <c r="E639" s="79"/>
      <c r="F639" s="79"/>
    </row>
    <row r="640" spans="1:6" s="75" customFormat="1" ht="15.75">
      <c r="A640" s="79"/>
      <c r="E640" s="79"/>
      <c r="F640" s="79"/>
    </row>
    <row r="641" spans="1:6" s="75" customFormat="1" ht="15.75">
      <c r="A641" s="79"/>
      <c r="E641" s="79"/>
      <c r="F641" s="79"/>
    </row>
    <row r="642" spans="1:6" s="75" customFormat="1" ht="15.75">
      <c r="A642" s="79"/>
      <c r="E642" s="79"/>
      <c r="F642" s="79"/>
    </row>
    <row r="643" spans="1:6" s="75" customFormat="1" ht="15.75">
      <c r="A643" s="79"/>
      <c r="E643" s="79"/>
      <c r="F643" s="79"/>
    </row>
    <row r="644" spans="1:6" s="75" customFormat="1" ht="15.75">
      <c r="A644" s="79"/>
      <c r="E644" s="79"/>
      <c r="F644" s="79"/>
    </row>
    <row r="645" spans="1:6" s="75" customFormat="1" ht="15.75">
      <c r="A645" s="79"/>
      <c r="E645" s="79"/>
      <c r="F645" s="79"/>
    </row>
    <row r="646" spans="1:6" s="75" customFormat="1" ht="15.75">
      <c r="A646" s="79"/>
      <c r="E646" s="79"/>
      <c r="F646" s="79"/>
    </row>
    <row r="647" spans="1:6" s="75" customFormat="1" ht="15.75">
      <c r="A647" s="79"/>
      <c r="E647" s="79"/>
      <c r="F647" s="79"/>
    </row>
    <row r="648" spans="1:6" s="75" customFormat="1" ht="15.75">
      <c r="A648" s="79"/>
      <c r="E648" s="79"/>
      <c r="F648" s="79"/>
    </row>
    <row r="649" spans="1:6" s="75" customFormat="1" ht="15.75">
      <c r="A649" s="79"/>
      <c r="E649" s="79"/>
      <c r="F649" s="79"/>
    </row>
    <row r="650" spans="1:6" s="75" customFormat="1" ht="15.75">
      <c r="A650" s="79"/>
      <c r="E650" s="79"/>
      <c r="F650" s="79"/>
    </row>
    <row r="651" spans="1:6" s="75" customFormat="1" ht="15.75">
      <c r="A651" s="79"/>
      <c r="E651" s="79"/>
      <c r="F651" s="79"/>
    </row>
    <row r="652" spans="1:6" s="75" customFormat="1" ht="15.75">
      <c r="A652" s="79"/>
      <c r="E652" s="79"/>
      <c r="F652" s="79"/>
    </row>
    <row r="653" spans="1:6" s="75" customFormat="1" ht="15.75">
      <c r="A653" s="79"/>
      <c r="E653" s="79"/>
      <c r="F653" s="79"/>
    </row>
    <row r="654" spans="1:6" s="75" customFormat="1" ht="15.75">
      <c r="A654" s="79"/>
      <c r="E654" s="79"/>
      <c r="F654" s="79"/>
    </row>
    <row r="655" spans="1:6" s="75" customFormat="1" ht="15.75">
      <c r="A655" s="79"/>
      <c r="E655" s="79"/>
      <c r="F655" s="79"/>
    </row>
    <row r="656" spans="1:6" s="75" customFormat="1" ht="15.75">
      <c r="A656" s="79"/>
      <c r="E656" s="79"/>
      <c r="F656" s="79"/>
    </row>
    <row r="657" spans="1:6" s="75" customFormat="1" ht="15.75">
      <c r="A657" s="79"/>
      <c r="E657" s="79"/>
      <c r="F657" s="79"/>
    </row>
    <row r="658" spans="1:6" s="75" customFormat="1" ht="15.75">
      <c r="A658" s="79"/>
      <c r="E658" s="79"/>
      <c r="F658" s="79"/>
    </row>
    <row r="659" spans="1:6" s="75" customFormat="1" ht="15.75">
      <c r="A659" s="79"/>
      <c r="E659" s="79"/>
      <c r="F659" s="79"/>
    </row>
    <row r="660" spans="1:6" s="75" customFormat="1" ht="15.75">
      <c r="A660" s="79"/>
      <c r="E660" s="79"/>
      <c r="F660" s="79"/>
    </row>
    <row r="661" spans="1:6" s="75" customFormat="1" ht="15.75">
      <c r="A661" s="79"/>
      <c r="E661" s="79"/>
      <c r="F661" s="79"/>
    </row>
    <row r="662" spans="1:6" s="75" customFormat="1" ht="15.75">
      <c r="A662" s="79"/>
      <c r="E662" s="79"/>
      <c r="F662" s="79"/>
    </row>
    <row r="663" spans="1:6" s="75" customFormat="1" ht="15.75">
      <c r="A663" s="79"/>
      <c r="E663" s="79"/>
      <c r="F663" s="79"/>
    </row>
    <row r="664" spans="1:6" s="75" customFormat="1" ht="15.75">
      <c r="A664" s="79"/>
      <c r="E664" s="79"/>
      <c r="F664" s="79"/>
    </row>
    <row r="665" spans="1:6" s="75" customFormat="1" ht="15.75">
      <c r="A665" s="79"/>
      <c r="E665" s="79"/>
      <c r="F665" s="79"/>
    </row>
    <row r="666" spans="1:6" s="75" customFormat="1" ht="15.75">
      <c r="A666" s="79"/>
      <c r="E666" s="79"/>
      <c r="F666" s="79"/>
    </row>
    <row r="667" spans="1:6" s="75" customFormat="1" ht="15.75">
      <c r="A667" s="79"/>
      <c r="E667" s="79"/>
      <c r="F667" s="79"/>
    </row>
    <row r="668" spans="1:6" s="75" customFormat="1" ht="15.75">
      <c r="A668" s="79"/>
      <c r="E668" s="79"/>
      <c r="F668" s="79"/>
    </row>
    <row r="669" spans="1:6" s="75" customFormat="1" ht="15.75">
      <c r="A669" s="79"/>
      <c r="E669" s="79"/>
      <c r="F669" s="79"/>
    </row>
    <row r="670" spans="1:6" s="75" customFormat="1" ht="15.75">
      <c r="A670" s="79"/>
      <c r="E670" s="79"/>
      <c r="F670" s="79"/>
    </row>
    <row r="671" spans="1:6" s="75" customFormat="1" ht="15.75">
      <c r="A671" s="79"/>
      <c r="E671" s="79"/>
      <c r="F671" s="79"/>
    </row>
    <row r="672" spans="1:6" s="75" customFormat="1" ht="15.75">
      <c r="A672" s="79"/>
      <c r="E672" s="79"/>
      <c r="F672" s="79"/>
    </row>
    <row r="673" spans="1:6" s="75" customFormat="1" ht="15.75">
      <c r="A673" s="79"/>
      <c r="E673" s="79"/>
      <c r="F673" s="79"/>
    </row>
    <row r="674" spans="1:6" s="75" customFormat="1" ht="15.75">
      <c r="A674" s="79"/>
      <c r="E674" s="79"/>
      <c r="F674" s="79"/>
    </row>
    <row r="675" spans="1:6" s="75" customFormat="1" ht="15.75">
      <c r="A675" s="79"/>
      <c r="E675" s="79"/>
      <c r="F675" s="79"/>
    </row>
    <row r="676" spans="1:6" s="75" customFormat="1" ht="15.75">
      <c r="A676" s="79"/>
      <c r="E676" s="79"/>
      <c r="F676" s="79"/>
    </row>
    <row r="677" spans="1:6" s="75" customFormat="1" ht="15.75">
      <c r="A677" s="79"/>
      <c r="E677" s="79"/>
      <c r="F677" s="79"/>
    </row>
    <row r="678" spans="1:6" s="75" customFormat="1" ht="15.75">
      <c r="A678" s="79"/>
      <c r="E678" s="79"/>
      <c r="F678" s="79"/>
    </row>
    <row r="679" spans="1:6" s="75" customFormat="1" ht="15.75">
      <c r="A679" s="79"/>
      <c r="E679" s="79"/>
      <c r="F679" s="79"/>
    </row>
    <row r="680" spans="1:6" s="75" customFormat="1" ht="15.75">
      <c r="A680" s="79"/>
      <c r="E680" s="79"/>
      <c r="F680" s="79"/>
    </row>
    <row r="681" spans="1:6" s="75" customFormat="1" ht="15.75">
      <c r="A681" s="79"/>
      <c r="E681" s="79"/>
      <c r="F681" s="79"/>
    </row>
    <row r="682" spans="1:6" s="75" customFormat="1" ht="15.75">
      <c r="A682" s="79"/>
      <c r="E682" s="79"/>
      <c r="F682" s="79"/>
    </row>
    <row r="683" spans="1:6" s="75" customFormat="1" ht="15.75">
      <c r="A683" s="79"/>
      <c r="E683" s="79"/>
      <c r="F683" s="79"/>
    </row>
    <row r="684" spans="1:6" s="75" customFormat="1" ht="15.75">
      <c r="A684" s="79"/>
      <c r="E684" s="79"/>
      <c r="F684" s="79"/>
    </row>
    <row r="685" spans="1:6" s="75" customFormat="1" ht="15.75">
      <c r="A685" s="79"/>
      <c r="E685" s="79"/>
      <c r="F685" s="79"/>
    </row>
    <row r="686" spans="1:6" s="75" customFormat="1" ht="15.75">
      <c r="A686" s="79"/>
      <c r="E686" s="79"/>
      <c r="F686" s="79"/>
    </row>
    <row r="687" spans="1:6" s="75" customFormat="1" ht="15.75">
      <c r="A687" s="79"/>
      <c r="E687" s="79"/>
      <c r="F687" s="79"/>
    </row>
    <row r="688" spans="1:6" s="75" customFormat="1" ht="15.75">
      <c r="A688" s="79"/>
      <c r="E688" s="79"/>
      <c r="F688" s="79"/>
    </row>
    <row r="689" spans="1:6" s="75" customFormat="1" ht="15.75">
      <c r="A689" s="79"/>
      <c r="E689" s="79"/>
      <c r="F689" s="79"/>
    </row>
    <row r="690" spans="1:6" s="75" customFormat="1" ht="15.75">
      <c r="A690" s="79"/>
      <c r="E690" s="79"/>
      <c r="F690" s="79"/>
    </row>
    <row r="691" spans="1:6" s="75" customFormat="1" ht="15.75">
      <c r="A691" s="79"/>
      <c r="E691" s="79"/>
      <c r="F691" s="79"/>
    </row>
    <row r="692" spans="1:6" s="75" customFormat="1" ht="15.75">
      <c r="A692" s="79"/>
      <c r="E692" s="79"/>
      <c r="F692" s="79"/>
    </row>
    <row r="693" spans="1:6" s="75" customFormat="1" ht="15.75">
      <c r="A693" s="79"/>
      <c r="E693" s="79"/>
      <c r="F693" s="79"/>
    </row>
    <row r="694" spans="1:6" s="75" customFormat="1" ht="15.75">
      <c r="A694" s="79"/>
      <c r="E694" s="79"/>
      <c r="F694" s="79"/>
    </row>
    <row r="695" spans="1:6" s="75" customFormat="1" ht="15.75">
      <c r="A695" s="79"/>
      <c r="E695" s="79"/>
      <c r="F695" s="79"/>
    </row>
    <row r="696" spans="1:6" s="75" customFormat="1" ht="15.75">
      <c r="A696" s="79"/>
      <c r="E696" s="79"/>
      <c r="F696" s="79"/>
    </row>
    <row r="697" spans="1:6" s="75" customFormat="1" ht="15.75">
      <c r="A697" s="79"/>
      <c r="E697" s="79"/>
      <c r="F697" s="79"/>
    </row>
    <row r="698" spans="1:6" s="75" customFormat="1" ht="15.75">
      <c r="A698" s="79"/>
      <c r="E698" s="79"/>
      <c r="F698" s="79"/>
    </row>
    <row r="699" spans="1:6" s="75" customFormat="1" ht="15.75">
      <c r="A699" s="79"/>
      <c r="E699" s="79"/>
      <c r="F699" s="79"/>
    </row>
    <row r="700" spans="1:6" s="75" customFormat="1" ht="15.75">
      <c r="A700" s="79"/>
      <c r="E700" s="79"/>
      <c r="F700" s="79"/>
    </row>
    <row r="701" spans="1:6" s="75" customFormat="1" ht="15.75">
      <c r="A701" s="79"/>
      <c r="E701" s="79"/>
      <c r="F701" s="79"/>
    </row>
    <row r="702" spans="1:6" s="75" customFormat="1" ht="15.75">
      <c r="A702" s="79"/>
      <c r="E702" s="79"/>
      <c r="F702" s="79"/>
    </row>
    <row r="703" spans="1:6" s="75" customFormat="1" ht="15.75">
      <c r="A703" s="79"/>
      <c r="E703" s="79"/>
      <c r="F703" s="79"/>
    </row>
    <row r="704" spans="1:6" s="75" customFormat="1" ht="15.75">
      <c r="A704" s="79"/>
      <c r="E704" s="79"/>
      <c r="F704" s="79"/>
    </row>
    <row r="705" spans="1:6" s="75" customFormat="1" ht="15.75">
      <c r="A705" s="79"/>
      <c r="E705" s="79"/>
      <c r="F705" s="79"/>
    </row>
    <row r="706" spans="1:6" s="75" customFormat="1" ht="15.75">
      <c r="A706" s="79"/>
      <c r="E706" s="79"/>
      <c r="F706" s="79"/>
    </row>
    <row r="707" spans="1:6" s="75" customFormat="1" ht="15.75">
      <c r="A707" s="79"/>
      <c r="E707" s="79"/>
      <c r="F707" s="79"/>
    </row>
    <row r="708" spans="1:6" s="75" customFormat="1" ht="15.75">
      <c r="A708" s="79"/>
      <c r="E708" s="79"/>
      <c r="F708" s="79"/>
    </row>
    <row r="709" spans="1:6" s="75" customFormat="1" ht="15.75">
      <c r="A709" s="79"/>
      <c r="E709" s="79"/>
      <c r="F709" s="79"/>
    </row>
    <row r="710" spans="1:6" s="75" customFormat="1" ht="15.75">
      <c r="A710" s="79"/>
      <c r="E710" s="79"/>
      <c r="F710" s="79"/>
    </row>
    <row r="711" spans="1:6" s="75" customFormat="1" ht="15.75">
      <c r="A711" s="79"/>
      <c r="E711" s="79"/>
      <c r="F711" s="79"/>
    </row>
    <row r="712" spans="1:6" s="75" customFormat="1" ht="15.75">
      <c r="A712" s="79"/>
      <c r="E712" s="79"/>
      <c r="F712" s="79"/>
    </row>
    <row r="713" spans="1:6" s="75" customFormat="1" ht="15.75">
      <c r="A713" s="79"/>
      <c r="E713" s="79"/>
      <c r="F713" s="79"/>
    </row>
    <row r="714" spans="1:6" s="75" customFormat="1" ht="15.75">
      <c r="A714" s="79"/>
      <c r="E714" s="79"/>
      <c r="F714" s="79"/>
    </row>
    <row r="715" spans="1:6" s="75" customFormat="1" ht="15.75">
      <c r="A715" s="79"/>
      <c r="E715" s="79"/>
      <c r="F715" s="79"/>
    </row>
    <row r="716" spans="1:6" s="75" customFormat="1" ht="15.75">
      <c r="A716" s="79"/>
      <c r="E716" s="79"/>
      <c r="F716" s="79"/>
    </row>
    <row r="717" spans="1:6" s="75" customFormat="1" ht="15.75">
      <c r="A717" s="79"/>
      <c r="E717" s="79"/>
      <c r="F717" s="79"/>
    </row>
    <row r="718" spans="1:6" s="75" customFormat="1" ht="15.75">
      <c r="A718" s="79"/>
      <c r="E718" s="79"/>
      <c r="F718" s="79"/>
    </row>
    <row r="719" spans="1:6" s="75" customFormat="1" ht="15.75">
      <c r="A719" s="79"/>
      <c r="E719" s="79"/>
      <c r="F719" s="79"/>
    </row>
    <row r="720" spans="1:6" s="75" customFormat="1" ht="15.75">
      <c r="A720" s="79"/>
      <c r="E720" s="79"/>
      <c r="F720" s="79"/>
    </row>
    <row r="721" spans="1:6" s="75" customFormat="1" ht="15.75">
      <c r="A721" s="79"/>
      <c r="E721" s="79"/>
      <c r="F721" s="79"/>
    </row>
    <row r="722" spans="1:6" s="75" customFormat="1" ht="15.75">
      <c r="A722" s="79"/>
      <c r="E722" s="79"/>
      <c r="F722" s="79"/>
    </row>
    <row r="723" spans="1:6" s="75" customFormat="1" ht="15.75">
      <c r="A723" s="79"/>
      <c r="E723" s="79"/>
      <c r="F723" s="79"/>
    </row>
    <row r="724" spans="1:6" s="75" customFormat="1" ht="15.75">
      <c r="A724" s="79"/>
      <c r="E724" s="79"/>
      <c r="F724" s="79"/>
    </row>
    <row r="725" spans="1:6" s="75" customFormat="1" ht="15.75">
      <c r="A725" s="79"/>
      <c r="E725" s="79"/>
      <c r="F725" s="79"/>
    </row>
    <row r="726" spans="1:6" s="75" customFormat="1" ht="15.75">
      <c r="A726" s="79"/>
      <c r="E726" s="79"/>
      <c r="F726" s="79"/>
    </row>
    <row r="727" spans="1:6" s="75" customFormat="1" ht="15.75">
      <c r="A727" s="79"/>
      <c r="E727" s="79"/>
      <c r="F727" s="79"/>
    </row>
    <row r="728" spans="1:6" s="75" customFormat="1" ht="15.75">
      <c r="A728" s="79"/>
      <c r="E728" s="79"/>
      <c r="F728" s="79"/>
    </row>
    <row r="729" spans="1:6" s="75" customFormat="1" ht="15.75">
      <c r="A729" s="79"/>
      <c r="E729" s="79"/>
      <c r="F729" s="79"/>
    </row>
    <row r="730" spans="1:6" s="75" customFormat="1" ht="15.75">
      <c r="A730" s="79"/>
      <c r="E730" s="79"/>
      <c r="F730" s="79"/>
    </row>
    <row r="731" spans="1:6" s="75" customFormat="1" ht="15.75">
      <c r="A731" s="79"/>
      <c r="E731" s="79"/>
      <c r="F731" s="79"/>
    </row>
    <row r="732" spans="1:6" s="75" customFormat="1" ht="15.75">
      <c r="A732" s="79"/>
      <c r="E732" s="79"/>
      <c r="F732" s="79"/>
    </row>
    <row r="733" spans="1:6" s="75" customFormat="1" ht="15.75">
      <c r="A733" s="79"/>
      <c r="E733" s="79"/>
      <c r="F733" s="79"/>
    </row>
    <row r="734" spans="1:6" s="75" customFormat="1" ht="15.75">
      <c r="A734" s="79"/>
      <c r="E734" s="79"/>
      <c r="F734" s="79"/>
    </row>
    <row r="735" spans="1:6" s="75" customFormat="1" ht="15.75">
      <c r="A735" s="79"/>
      <c r="E735" s="79"/>
      <c r="F735" s="79"/>
    </row>
    <row r="736" spans="1:6" s="75" customFormat="1" ht="15.75">
      <c r="A736" s="79"/>
      <c r="E736" s="79"/>
      <c r="F736" s="79"/>
    </row>
    <row r="737" spans="1:6" s="75" customFormat="1" ht="15.75">
      <c r="A737" s="79"/>
      <c r="E737" s="79"/>
      <c r="F737" s="79"/>
    </row>
    <row r="738" spans="1:6" s="75" customFormat="1" ht="15.75">
      <c r="A738" s="79"/>
      <c r="E738" s="79"/>
      <c r="F738" s="79"/>
    </row>
    <row r="739" spans="1:6" s="75" customFormat="1" ht="15.75">
      <c r="A739" s="79"/>
      <c r="E739" s="79"/>
      <c r="F739" s="79"/>
    </row>
    <row r="740" spans="1:6" s="75" customFormat="1" ht="15.75">
      <c r="A740" s="79"/>
      <c r="E740" s="79"/>
      <c r="F740" s="79"/>
    </row>
    <row r="741" spans="1:6" s="75" customFormat="1" ht="15.75">
      <c r="A741" s="79"/>
      <c r="E741" s="79"/>
      <c r="F741" s="79"/>
    </row>
    <row r="742" spans="1:6" s="75" customFormat="1" ht="15.75">
      <c r="A742" s="79"/>
      <c r="E742" s="79"/>
      <c r="F742" s="79"/>
    </row>
    <row r="743" spans="1:6" s="75" customFormat="1" ht="15.75">
      <c r="A743" s="79"/>
      <c r="E743" s="79"/>
      <c r="F743" s="79"/>
    </row>
    <row r="744" spans="1:6" s="75" customFormat="1" ht="15.75">
      <c r="A744" s="79"/>
      <c r="E744" s="79"/>
      <c r="F744" s="79"/>
    </row>
    <row r="745" spans="1:6" s="75" customFormat="1" ht="15.75">
      <c r="A745" s="79"/>
      <c r="E745" s="79"/>
      <c r="F745" s="79"/>
    </row>
    <row r="746" spans="1:6" s="75" customFormat="1" ht="15.75">
      <c r="A746" s="79"/>
      <c r="E746" s="79"/>
      <c r="F746" s="79"/>
    </row>
    <row r="747" spans="1:6" s="75" customFormat="1" ht="15.75">
      <c r="A747" s="79"/>
      <c r="E747" s="79"/>
      <c r="F747" s="79"/>
    </row>
    <row r="748" spans="1:6" s="75" customFormat="1" ht="15.75">
      <c r="A748" s="79"/>
      <c r="E748" s="79"/>
      <c r="F748" s="79"/>
    </row>
    <row r="749" spans="1:6" s="75" customFormat="1" ht="15.75">
      <c r="A749" s="79"/>
      <c r="E749" s="79"/>
      <c r="F749" s="79"/>
    </row>
    <row r="750" spans="1:6" s="75" customFormat="1" ht="15.75">
      <c r="A750" s="79"/>
      <c r="E750" s="79"/>
      <c r="F750" s="79"/>
    </row>
    <row r="751" spans="1:6" s="75" customFormat="1" ht="15.75">
      <c r="A751" s="79"/>
      <c r="E751" s="79"/>
      <c r="F751" s="79"/>
    </row>
    <row r="752" spans="1:6" s="75" customFormat="1" ht="15.75">
      <c r="A752" s="79"/>
      <c r="E752" s="79"/>
      <c r="F752" s="79"/>
    </row>
    <row r="753" spans="1:6" s="75" customFormat="1" ht="15.75">
      <c r="A753" s="79"/>
      <c r="E753" s="79"/>
      <c r="F753" s="79"/>
    </row>
    <row r="754" spans="1:6" s="75" customFormat="1" ht="15.75">
      <c r="A754" s="79"/>
      <c r="E754" s="79"/>
      <c r="F754" s="79"/>
    </row>
    <row r="755" spans="1:6" s="75" customFormat="1" ht="15.75">
      <c r="A755" s="79"/>
      <c r="E755" s="79"/>
      <c r="F755" s="79"/>
    </row>
    <row r="756" spans="1:6" s="75" customFormat="1" ht="15.75">
      <c r="A756" s="79"/>
      <c r="E756" s="79"/>
      <c r="F756" s="79"/>
    </row>
    <row r="757" spans="1:6" s="75" customFormat="1" ht="15.75">
      <c r="A757" s="79"/>
      <c r="E757" s="79"/>
      <c r="F757" s="79"/>
    </row>
    <row r="758" spans="1:6" s="75" customFormat="1" ht="15.75">
      <c r="A758" s="79"/>
      <c r="E758" s="79"/>
      <c r="F758" s="79"/>
    </row>
    <row r="759" spans="1:6" s="75" customFormat="1" ht="15.75">
      <c r="A759" s="79"/>
      <c r="E759" s="79"/>
      <c r="F759" s="79"/>
    </row>
    <row r="760" spans="1:6" s="75" customFormat="1" ht="15.75">
      <c r="A760" s="79"/>
      <c r="E760" s="79"/>
      <c r="F760" s="79"/>
    </row>
    <row r="761" spans="1:6" s="75" customFormat="1" ht="15.75">
      <c r="A761" s="79"/>
      <c r="E761" s="79"/>
      <c r="F761" s="79"/>
    </row>
    <row r="762" spans="1:6" s="75" customFormat="1" ht="15.75">
      <c r="A762" s="79"/>
      <c r="E762" s="79"/>
      <c r="F762" s="79"/>
    </row>
    <row r="763" spans="1:6" s="75" customFormat="1" ht="15.75">
      <c r="A763" s="79"/>
      <c r="E763" s="79"/>
      <c r="F763" s="79"/>
    </row>
    <row r="764" spans="1:6" s="75" customFormat="1" ht="15.75">
      <c r="A764" s="79"/>
      <c r="E764" s="79"/>
      <c r="F764" s="79"/>
    </row>
    <row r="765" spans="1:6" s="75" customFormat="1" ht="15.75">
      <c r="A765" s="79"/>
      <c r="E765" s="79"/>
      <c r="F765" s="79"/>
    </row>
    <row r="766" spans="1:6" s="75" customFormat="1" ht="15.75">
      <c r="A766" s="79"/>
      <c r="E766" s="79"/>
      <c r="F766" s="79"/>
    </row>
    <row r="767" spans="1:6" s="75" customFormat="1" ht="15.75">
      <c r="A767" s="79"/>
      <c r="E767" s="79"/>
      <c r="F767" s="79"/>
    </row>
    <row r="768" spans="1:6" s="75" customFormat="1" ht="15.75">
      <c r="A768" s="79"/>
      <c r="E768" s="79"/>
      <c r="F768" s="79"/>
    </row>
    <row r="769" spans="1:6" s="75" customFormat="1" ht="15.75">
      <c r="A769" s="79"/>
      <c r="E769" s="79"/>
      <c r="F769" s="79"/>
    </row>
    <row r="770" spans="1:6" s="75" customFormat="1" ht="15.75">
      <c r="A770" s="79"/>
      <c r="E770" s="79"/>
      <c r="F770" s="79"/>
    </row>
    <row r="771" spans="1:6" s="75" customFormat="1" ht="15.75">
      <c r="A771" s="79"/>
      <c r="E771" s="79"/>
      <c r="F771" s="79"/>
    </row>
    <row r="772" spans="1:6" s="75" customFormat="1" ht="15.75">
      <c r="A772" s="79"/>
      <c r="E772" s="79"/>
      <c r="F772" s="79"/>
    </row>
    <row r="773" spans="1:6" s="75" customFormat="1" ht="15.75">
      <c r="A773" s="79"/>
      <c r="E773" s="79"/>
      <c r="F773" s="79"/>
    </row>
    <row r="774" spans="1:6" s="75" customFormat="1" ht="15.75">
      <c r="A774" s="79"/>
      <c r="E774" s="79"/>
      <c r="F774" s="79"/>
    </row>
    <row r="775" spans="1:6" s="75" customFormat="1" ht="15.75">
      <c r="A775" s="79"/>
      <c r="E775" s="79"/>
      <c r="F775" s="79"/>
    </row>
    <row r="776" spans="1:6" s="75" customFormat="1" ht="15.75">
      <c r="A776" s="79"/>
      <c r="E776" s="79"/>
      <c r="F776" s="79"/>
    </row>
    <row r="777" spans="1:6" s="75" customFormat="1" ht="15.75">
      <c r="A777" s="79"/>
      <c r="E777" s="79"/>
      <c r="F777" s="79"/>
    </row>
    <row r="778" spans="1:6" s="75" customFormat="1" ht="15.75">
      <c r="A778" s="79"/>
      <c r="E778" s="79"/>
      <c r="F778" s="79"/>
    </row>
    <row r="779" spans="1:6" s="75" customFormat="1" ht="15.75">
      <c r="A779" s="79"/>
      <c r="E779" s="79"/>
      <c r="F779" s="79"/>
    </row>
    <row r="780" spans="1:6" s="75" customFormat="1" ht="15.75">
      <c r="A780" s="79"/>
      <c r="E780" s="79"/>
      <c r="F780" s="79"/>
    </row>
    <row r="781" spans="1:6" s="75" customFormat="1" ht="15.75">
      <c r="A781" s="79"/>
      <c r="E781" s="79"/>
      <c r="F781" s="79"/>
    </row>
    <row r="782" spans="1:6" s="75" customFormat="1" ht="15.75">
      <c r="A782" s="79"/>
      <c r="E782" s="79"/>
      <c r="F782" s="79"/>
    </row>
    <row r="783" spans="1:6" s="75" customFormat="1" ht="15.75">
      <c r="A783" s="79"/>
      <c r="E783" s="79"/>
      <c r="F783" s="79"/>
    </row>
    <row r="784" spans="1:6" s="75" customFormat="1" ht="15.75">
      <c r="A784" s="79"/>
      <c r="E784" s="79"/>
      <c r="F784" s="79"/>
    </row>
    <row r="785" spans="1:6" s="75" customFormat="1" ht="15.75">
      <c r="A785" s="79"/>
      <c r="E785" s="79"/>
      <c r="F785" s="79"/>
    </row>
    <row r="786" spans="1:6" s="75" customFormat="1" ht="15.75">
      <c r="A786" s="79"/>
      <c r="E786" s="79"/>
      <c r="F786" s="79"/>
    </row>
    <row r="787" spans="1:6" s="75" customFormat="1" ht="15.75">
      <c r="A787" s="79"/>
      <c r="E787" s="79"/>
      <c r="F787" s="79"/>
    </row>
    <row r="788" spans="1:6" s="75" customFormat="1" ht="15.75">
      <c r="A788" s="79"/>
      <c r="E788" s="79"/>
      <c r="F788" s="79"/>
    </row>
    <row r="789" spans="1:6" s="75" customFormat="1" ht="15.75">
      <c r="A789" s="79"/>
      <c r="E789" s="79"/>
      <c r="F789" s="79"/>
    </row>
    <row r="790" spans="1:6" s="75" customFormat="1" ht="15.75">
      <c r="A790" s="79"/>
      <c r="E790" s="79"/>
      <c r="F790" s="79"/>
    </row>
    <row r="791" spans="1:6" s="75" customFormat="1" ht="15.75">
      <c r="A791" s="79"/>
      <c r="E791" s="79"/>
      <c r="F791" s="79"/>
    </row>
    <row r="792" spans="1:6" s="75" customFormat="1" ht="15.75">
      <c r="A792" s="79"/>
      <c r="E792" s="79"/>
      <c r="F792" s="79"/>
    </row>
    <row r="793" spans="1:6" s="75" customFormat="1" ht="15.75">
      <c r="A793" s="79"/>
      <c r="E793" s="79"/>
      <c r="F793" s="79"/>
    </row>
    <row r="794" spans="1:6" s="75" customFormat="1" ht="15.75">
      <c r="A794" s="79"/>
      <c r="E794" s="79"/>
      <c r="F794" s="79"/>
    </row>
    <row r="795" spans="1:6" s="75" customFormat="1" ht="15.75">
      <c r="A795" s="79"/>
      <c r="E795" s="79"/>
      <c r="F795" s="79"/>
    </row>
    <row r="796" spans="1:6" s="75" customFormat="1" ht="15.75">
      <c r="A796" s="79"/>
      <c r="E796" s="79"/>
      <c r="F796" s="79"/>
    </row>
    <row r="797" spans="1:6" s="75" customFormat="1" ht="15.75">
      <c r="A797" s="79"/>
      <c r="E797" s="79"/>
      <c r="F797" s="79"/>
    </row>
    <row r="798" spans="1:6" s="75" customFormat="1" ht="15.75">
      <c r="A798" s="79"/>
      <c r="E798" s="79"/>
      <c r="F798" s="79"/>
    </row>
    <row r="799" spans="1:6" s="75" customFormat="1" ht="15.75">
      <c r="A799" s="79"/>
      <c r="E799" s="79"/>
      <c r="F799" s="79"/>
    </row>
    <row r="800" spans="1:6" s="75" customFormat="1" ht="15.75">
      <c r="A800" s="79"/>
      <c r="E800" s="79"/>
      <c r="F800" s="79"/>
    </row>
    <row r="801" spans="1:6" s="75" customFormat="1" ht="15.75">
      <c r="A801" s="79"/>
      <c r="E801" s="79"/>
      <c r="F801" s="79"/>
    </row>
    <row r="802" spans="1:6" s="75" customFormat="1" ht="15.75">
      <c r="A802" s="79"/>
      <c r="E802" s="79"/>
      <c r="F802" s="79"/>
    </row>
    <row r="803" spans="1:6" s="75" customFormat="1" ht="15.75">
      <c r="A803" s="79"/>
      <c r="E803" s="79"/>
      <c r="F803" s="79"/>
    </row>
    <row r="804" spans="1:6" s="75" customFormat="1" ht="15.75">
      <c r="A804" s="79"/>
      <c r="E804" s="79"/>
      <c r="F804" s="79"/>
    </row>
    <row r="805" spans="1:6" s="75" customFormat="1" ht="15.75">
      <c r="A805" s="79"/>
      <c r="E805" s="79"/>
      <c r="F805" s="79"/>
    </row>
    <row r="806" spans="1:6" s="75" customFormat="1" ht="15.75">
      <c r="A806" s="79"/>
      <c r="E806" s="79"/>
      <c r="F806" s="79"/>
    </row>
    <row r="807" spans="1:6" s="75" customFormat="1" ht="15.75">
      <c r="A807" s="79"/>
      <c r="E807" s="79"/>
      <c r="F807" s="79"/>
    </row>
    <row r="808" spans="1:6" s="75" customFormat="1" ht="15.75">
      <c r="A808" s="79"/>
      <c r="E808" s="79"/>
      <c r="F808" s="79"/>
    </row>
    <row r="809" spans="1:6" s="75" customFormat="1" ht="15.75">
      <c r="A809" s="79"/>
      <c r="E809" s="79"/>
      <c r="F809" s="79"/>
    </row>
    <row r="810" spans="1:6" s="75" customFormat="1" ht="15.75">
      <c r="A810" s="79"/>
      <c r="E810" s="79"/>
      <c r="F810" s="79"/>
    </row>
    <row r="811" spans="1:6" s="75" customFormat="1" ht="15.75">
      <c r="A811" s="79"/>
      <c r="E811" s="79"/>
      <c r="F811" s="79"/>
    </row>
    <row r="812" spans="1:6" s="75" customFormat="1" ht="15.75">
      <c r="A812" s="79"/>
      <c r="E812" s="79"/>
      <c r="F812" s="79"/>
    </row>
    <row r="813" spans="1:6" s="75" customFormat="1" ht="15.75">
      <c r="A813" s="79"/>
      <c r="E813" s="79"/>
      <c r="F813" s="79"/>
    </row>
    <row r="814" spans="1:6" s="75" customFormat="1" ht="15.75">
      <c r="A814" s="79"/>
      <c r="E814" s="79"/>
      <c r="F814" s="79"/>
    </row>
    <row r="815" spans="1:6" s="75" customFormat="1" ht="15.75">
      <c r="A815" s="79"/>
      <c r="E815" s="79"/>
      <c r="F815" s="79"/>
    </row>
    <row r="816" spans="1:6" s="75" customFormat="1" ht="15.75">
      <c r="A816" s="79"/>
      <c r="E816" s="79"/>
      <c r="F816" s="79"/>
    </row>
    <row r="817" spans="1:6" s="75" customFormat="1" ht="15.75">
      <c r="A817" s="79"/>
      <c r="E817" s="79"/>
      <c r="F817" s="79"/>
    </row>
    <row r="818" spans="1:6" s="75" customFormat="1" ht="15.75">
      <c r="A818" s="79"/>
      <c r="E818" s="79"/>
      <c r="F818" s="79"/>
    </row>
    <row r="819" spans="1:6" s="75" customFormat="1" ht="15.75">
      <c r="A819" s="79"/>
      <c r="E819" s="79"/>
      <c r="F819" s="79"/>
    </row>
    <row r="820" spans="1:6" s="75" customFormat="1" ht="15.75">
      <c r="A820" s="79"/>
      <c r="E820" s="79"/>
      <c r="F820" s="79"/>
    </row>
    <row r="821" spans="1:6" s="75" customFormat="1" ht="15.75">
      <c r="A821" s="79"/>
      <c r="E821" s="79"/>
      <c r="F821" s="79"/>
    </row>
    <row r="822" spans="1:6" s="75" customFormat="1" ht="15.75">
      <c r="A822" s="79"/>
      <c r="E822" s="79"/>
      <c r="F822" s="79"/>
    </row>
    <row r="823" spans="1:6" s="75" customFormat="1" ht="15.75">
      <c r="A823" s="79"/>
      <c r="E823" s="79"/>
      <c r="F823" s="79"/>
    </row>
    <row r="824" spans="1:6" s="75" customFormat="1" ht="15.75">
      <c r="A824" s="79"/>
      <c r="E824" s="79"/>
      <c r="F824" s="79"/>
    </row>
    <row r="825" spans="1:6" s="75" customFormat="1" ht="15.75">
      <c r="A825" s="79"/>
      <c r="E825" s="79"/>
      <c r="F825" s="79"/>
    </row>
    <row r="826" spans="1:6" s="75" customFormat="1" ht="15.75">
      <c r="A826" s="79"/>
      <c r="E826" s="79"/>
      <c r="F826" s="79"/>
    </row>
    <row r="827" spans="1:6" s="75" customFormat="1" ht="15.75">
      <c r="A827" s="79"/>
      <c r="E827" s="79"/>
      <c r="F827" s="79"/>
    </row>
    <row r="828" spans="1:6" s="75" customFormat="1" ht="15.75">
      <c r="A828" s="79"/>
      <c r="E828" s="79"/>
      <c r="F828" s="79"/>
    </row>
    <row r="829" spans="1:6" s="75" customFormat="1" ht="15.75">
      <c r="A829" s="79"/>
      <c r="E829" s="79"/>
      <c r="F829" s="79"/>
    </row>
    <row r="830" spans="1:6" s="75" customFormat="1" ht="15.75">
      <c r="A830" s="79"/>
      <c r="E830" s="79"/>
      <c r="F830" s="79"/>
    </row>
    <row r="831" spans="1:6" s="75" customFormat="1" ht="15.75">
      <c r="A831" s="79"/>
      <c r="E831" s="79"/>
      <c r="F831" s="79"/>
    </row>
    <row r="832" spans="1:6" s="75" customFormat="1" ht="15.75">
      <c r="A832" s="79"/>
      <c r="E832" s="79"/>
      <c r="F832" s="79"/>
    </row>
    <row r="833" spans="1:6" s="75" customFormat="1" ht="15.75">
      <c r="A833" s="79"/>
      <c r="E833" s="79"/>
      <c r="F833" s="79"/>
    </row>
    <row r="834" spans="1:6" s="75" customFormat="1" ht="15.75">
      <c r="A834" s="79"/>
      <c r="E834" s="79"/>
      <c r="F834" s="79"/>
    </row>
    <row r="835" spans="1:6" s="75" customFormat="1" ht="15.75">
      <c r="A835" s="79"/>
      <c r="E835" s="79"/>
      <c r="F835" s="79"/>
    </row>
    <row r="836" spans="1:6" s="75" customFormat="1" ht="15.75">
      <c r="A836" s="79"/>
      <c r="E836" s="79"/>
      <c r="F836" s="79"/>
    </row>
    <row r="837" spans="1:6" s="75" customFormat="1" ht="15.75">
      <c r="A837" s="79"/>
      <c r="E837" s="79"/>
      <c r="F837" s="79"/>
    </row>
    <row r="838" spans="1:6" s="75" customFormat="1" ht="15.75">
      <c r="A838" s="79"/>
      <c r="E838" s="79"/>
      <c r="F838" s="79"/>
    </row>
    <row r="839" spans="1:6" s="75" customFormat="1" ht="15.75">
      <c r="A839" s="79"/>
      <c r="E839" s="79"/>
      <c r="F839" s="79"/>
    </row>
    <row r="840" spans="1:6" s="75" customFormat="1" ht="15.75">
      <c r="A840" s="79"/>
      <c r="E840" s="79"/>
      <c r="F840" s="79"/>
    </row>
    <row r="841" spans="1:6" s="75" customFormat="1" ht="15.75">
      <c r="A841" s="79"/>
      <c r="E841" s="79"/>
      <c r="F841" s="79"/>
    </row>
    <row r="842" spans="1:6" s="75" customFormat="1" ht="15.75">
      <c r="A842" s="79"/>
      <c r="E842" s="79"/>
      <c r="F842" s="79"/>
    </row>
    <row r="843" spans="1:6" s="75" customFormat="1" ht="15.75">
      <c r="A843" s="79"/>
      <c r="E843" s="79"/>
      <c r="F843" s="79"/>
    </row>
    <row r="844" spans="1:6" s="75" customFormat="1" ht="15.75">
      <c r="A844" s="79"/>
      <c r="E844" s="79"/>
      <c r="F844" s="79"/>
    </row>
    <row r="845" spans="1:6" s="75" customFormat="1" ht="15.75">
      <c r="A845" s="79"/>
      <c r="E845" s="79"/>
      <c r="F845" s="79"/>
    </row>
    <row r="846" spans="1:6" s="75" customFormat="1" ht="15.75">
      <c r="A846" s="79"/>
      <c r="E846" s="79"/>
      <c r="F846" s="79"/>
    </row>
    <row r="847" spans="1:6" s="75" customFormat="1" ht="15.75">
      <c r="A847" s="79"/>
      <c r="E847" s="79"/>
      <c r="F847" s="79"/>
    </row>
    <row r="848" spans="1:6" s="75" customFormat="1" ht="15.75">
      <c r="A848" s="79"/>
      <c r="E848" s="79"/>
      <c r="F848" s="79"/>
    </row>
    <row r="849" spans="1:6" s="75" customFormat="1" ht="15.75">
      <c r="A849" s="79"/>
      <c r="E849" s="79"/>
      <c r="F849" s="79"/>
    </row>
    <row r="850" spans="1:6" s="75" customFormat="1" ht="15.75">
      <c r="A850" s="79"/>
      <c r="E850" s="79"/>
      <c r="F850" s="79"/>
    </row>
    <row r="851" spans="1:6" s="75" customFormat="1" ht="15.75">
      <c r="A851" s="79"/>
      <c r="E851" s="79"/>
      <c r="F851" s="79"/>
    </row>
    <row r="852" spans="1:6" s="75" customFormat="1" ht="15.75">
      <c r="A852" s="79"/>
      <c r="E852" s="79"/>
      <c r="F852" s="79"/>
    </row>
    <row r="853" spans="1:6" s="75" customFormat="1" ht="15.75">
      <c r="A853" s="79"/>
      <c r="E853" s="79"/>
      <c r="F853" s="79"/>
    </row>
    <row r="854" spans="1:6" s="75" customFormat="1" ht="15.75">
      <c r="A854" s="79"/>
      <c r="E854" s="79"/>
      <c r="F854" s="79"/>
    </row>
    <row r="855" spans="1:6" s="75" customFormat="1" ht="15.75">
      <c r="A855" s="79"/>
      <c r="E855" s="79"/>
      <c r="F855" s="79"/>
    </row>
    <row r="856" spans="1:6" s="75" customFormat="1" ht="15.75">
      <c r="A856" s="79"/>
      <c r="E856" s="79"/>
      <c r="F856" s="79"/>
    </row>
    <row r="857" spans="1:6" s="75" customFormat="1" ht="15.75">
      <c r="A857" s="79"/>
      <c r="E857" s="79"/>
      <c r="F857" s="79"/>
    </row>
    <row r="858" spans="1:6" s="75" customFormat="1" ht="15.75">
      <c r="A858" s="79"/>
      <c r="E858" s="79"/>
      <c r="F858" s="79"/>
    </row>
    <row r="859" spans="1:6" s="75" customFormat="1" ht="15.75">
      <c r="A859" s="79"/>
      <c r="E859" s="79"/>
      <c r="F859" s="79"/>
    </row>
    <row r="860" spans="1:6" s="75" customFormat="1" ht="15.75">
      <c r="A860" s="79"/>
      <c r="E860" s="79"/>
      <c r="F860" s="79"/>
    </row>
    <row r="861" spans="1:6" s="75" customFormat="1" ht="15.75">
      <c r="A861" s="79"/>
      <c r="E861" s="79"/>
      <c r="F861" s="79"/>
    </row>
    <row r="862" spans="1:6" s="75" customFormat="1" ht="15.75">
      <c r="A862" s="79"/>
      <c r="E862" s="79"/>
      <c r="F862" s="79"/>
    </row>
    <row r="863" spans="1:6" s="75" customFormat="1" ht="15.75">
      <c r="A863" s="79"/>
      <c r="E863" s="79"/>
      <c r="F863" s="79"/>
    </row>
    <row r="864" spans="1:6" s="75" customFormat="1" ht="15.75">
      <c r="A864" s="79"/>
      <c r="E864" s="79"/>
      <c r="F864" s="79"/>
    </row>
    <row r="865" spans="1:6" s="75" customFormat="1" ht="15.75">
      <c r="A865" s="79"/>
      <c r="E865" s="79"/>
      <c r="F865" s="79"/>
    </row>
    <row r="866" spans="1:6" s="75" customFormat="1" ht="15.75">
      <c r="A866" s="79"/>
      <c r="E866" s="79"/>
      <c r="F866" s="79"/>
    </row>
    <row r="867" spans="1:6" s="75" customFormat="1" ht="15.75">
      <c r="A867" s="79"/>
      <c r="E867" s="79"/>
      <c r="F867" s="79"/>
    </row>
    <row r="868" spans="1:6" s="75" customFormat="1" ht="15.75">
      <c r="A868" s="79"/>
      <c r="E868" s="79"/>
      <c r="F868" s="79"/>
    </row>
    <row r="869" spans="1:6" s="75" customFormat="1" ht="15.75">
      <c r="A869" s="79"/>
      <c r="E869" s="79"/>
      <c r="F869" s="79"/>
    </row>
    <row r="870" spans="1:6" s="75" customFormat="1" ht="15.75">
      <c r="A870" s="79"/>
      <c r="E870" s="79"/>
      <c r="F870" s="79"/>
    </row>
    <row r="871" spans="1:6" s="75" customFormat="1" ht="15.75">
      <c r="A871" s="79"/>
      <c r="E871" s="79"/>
      <c r="F871" s="79"/>
    </row>
    <row r="872" spans="1:6" s="75" customFormat="1" ht="15.75">
      <c r="A872" s="79"/>
      <c r="E872" s="79"/>
      <c r="F872" s="79"/>
    </row>
    <row r="873" spans="1:6" s="75" customFormat="1" ht="15.75">
      <c r="A873" s="79"/>
      <c r="E873" s="79"/>
      <c r="F873" s="79"/>
    </row>
    <row r="874" spans="1:6" s="75" customFormat="1" ht="15.75">
      <c r="A874" s="79"/>
      <c r="E874" s="79"/>
      <c r="F874" s="79"/>
    </row>
    <row r="875" spans="1:6" s="75" customFormat="1" ht="15.75">
      <c r="A875" s="79"/>
      <c r="E875" s="79"/>
      <c r="F875" s="79"/>
    </row>
    <row r="876" spans="1:6" s="75" customFormat="1" ht="15.75">
      <c r="A876" s="79"/>
      <c r="E876" s="79"/>
      <c r="F876" s="79"/>
    </row>
    <row r="877" spans="1:6" s="75" customFormat="1" ht="15.75">
      <c r="A877" s="79"/>
      <c r="E877" s="79"/>
      <c r="F877" s="79"/>
    </row>
    <row r="878" spans="1:6" s="75" customFormat="1" ht="15.75">
      <c r="A878" s="79"/>
      <c r="E878" s="79"/>
      <c r="F878" s="79"/>
    </row>
    <row r="879" spans="1:6" s="75" customFormat="1" ht="15.75">
      <c r="A879" s="79"/>
      <c r="E879" s="79"/>
      <c r="F879" s="79"/>
    </row>
    <row r="880" spans="1:6" s="75" customFormat="1" ht="15.75">
      <c r="A880" s="79"/>
      <c r="E880" s="79"/>
      <c r="F880" s="79"/>
    </row>
    <row r="881" spans="1:6" s="75" customFormat="1" ht="15.75">
      <c r="A881" s="79"/>
      <c r="E881" s="79"/>
      <c r="F881" s="79"/>
    </row>
    <row r="882" spans="1:6" s="75" customFormat="1" ht="15.75">
      <c r="A882" s="79"/>
      <c r="E882" s="79"/>
      <c r="F882" s="79"/>
    </row>
    <row r="883" spans="1:6" s="75" customFormat="1" ht="15.75">
      <c r="A883" s="79"/>
      <c r="E883" s="79"/>
      <c r="F883" s="79"/>
    </row>
    <row r="884" spans="1:6" s="75" customFormat="1" ht="15.75">
      <c r="A884" s="79"/>
      <c r="E884" s="79"/>
      <c r="F884" s="79"/>
    </row>
    <row r="885" spans="1:6" s="75" customFormat="1" ht="15.75">
      <c r="A885" s="79"/>
      <c r="E885" s="79"/>
      <c r="F885" s="79"/>
    </row>
    <row r="886" spans="1:6" s="75" customFormat="1" ht="15.75">
      <c r="A886" s="79"/>
      <c r="E886" s="79"/>
      <c r="F886" s="79"/>
    </row>
    <row r="887" spans="1:6" s="75" customFormat="1" ht="15.75">
      <c r="A887" s="79"/>
      <c r="E887" s="79"/>
      <c r="F887" s="79"/>
    </row>
    <row r="888" spans="1:6" s="75" customFormat="1" ht="15.75">
      <c r="A888" s="79"/>
      <c r="E888" s="79"/>
      <c r="F888" s="79"/>
    </row>
    <row r="889" spans="1:6" s="75" customFormat="1" ht="15.75">
      <c r="A889" s="79"/>
      <c r="E889" s="79"/>
      <c r="F889" s="79"/>
    </row>
    <row r="890" spans="1:6" s="75" customFormat="1" ht="15.75">
      <c r="A890" s="79"/>
      <c r="E890" s="79"/>
      <c r="F890" s="79"/>
    </row>
    <row r="891" spans="1:6" s="75" customFormat="1" ht="15.75">
      <c r="A891" s="79"/>
      <c r="E891" s="79"/>
      <c r="F891" s="79"/>
    </row>
    <row r="892" spans="1:6" s="75" customFormat="1" ht="15.75">
      <c r="A892" s="79"/>
      <c r="E892" s="79"/>
      <c r="F892" s="79"/>
    </row>
    <row r="893" spans="1:6" s="75" customFormat="1" ht="15.75">
      <c r="A893" s="79"/>
      <c r="E893" s="79"/>
      <c r="F893" s="79"/>
    </row>
    <row r="894" spans="1:6" s="75" customFormat="1" ht="15.75">
      <c r="A894" s="79"/>
      <c r="E894" s="79"/>
      <c r="F894" s="79"/>
    </row>
    <row r="895" spans="1:6" s="75" customFormat="1" ht="15.75">
      <c r="A895" s="79"/>
      <c r="E895" s="79"/>
      <c r="F895" s="79"/>
    </row>
    <row r="896" spans="1:6" s="75" customFormat="1" ht="15.75">
      <c r="A896" s="79"/>
      <c r="E896" s="79"/>
      <c r="F896" s="79"/>
    </row>
    <row r="897" spans="1:6" s="75" customFormat="1" ht="15.75">
      <c r="A897" s="79"/>
      <c r="E897" s="79"/>
      <c r="F897" s="79"/>
    </row>
    <row r="898" spans="1:6" s="75" customFormat="1" ht="15.75">
      <c r="A898" s="79"/>
      <c r="E898" s="79"/>
      <c r="F898" s="79"/>
    </row>
    <row r="899" spans="1:6" s="75" customFormat="1" ht="15.75">
      <c r="A899" s="79"/>
      <c r="E899" s="79"/>
      <c r="F899" s="79"/>
    </row>
    <row r="900" spans="1:6" s="75" customFormat="1" ht="15.75">
      <c r="A900" s="79"/>
      <c r="E900" s="79"/>
      <c r="F900" s="79"/>
    </row>
    <row r="901" spans="1:6" s="75" customFormat="1" ht="15.75">
      <c r="A901" s="79"/>
      <c r="E901" s="79"/>
      <c r="F901" s="79"/>
    </row>
    <row r="902" spans="1:6" s="75" customFormat="1" ht="15.75">
      <c r="A902" s="79"/>
      <c r="E902" s="79"/>
      <c r="F902" s="79"/>
    </row>
    <row r="903" spans="1:6" s="75" customFormat="1" ht="15.75">
      <c r="A903" s="79"/>
      <c r="E903" s="79"/>
      <c r="F903" s="79"/>
    </row>
    <row r="904" spans="1:6" s="75" customFormat="1" ht="15.75">
      <c r="A904" s="79"/>
      <c r="E904" s="79"/>
      <c r="F904" s="79"/>
    </row>
    <row r="905" spans="1:6" s="75" customFormat="1" ht="15.75">
      <c r="A905" s="79"/>
      <c r="E905" s="79"/>
      <c r="F905" s="79"/>
    </row>
    <row r="906" spans="1:6" s="75" customFormat="1" ht="15.75">
      <c r="A906" s="79"/>
      <c r="E906" s="79"/>
      <c r="F906" s="79"/>
    </row>
    <row r="907" spans="1:6" s="75" customFormat="1" ht="15.75">
      <c r="A907" s="79"/>
      <c r="E907" s="79"/>
      <c r="F907" s="79"/>
    </row>
    <row r="908" spans="1:6" s="75" customFormat="1" ht="15.75">
      <c r="A908" s="79"/>
      <c r="E908" s="79"/>
      <c r="F908" s="79"/>
    </row>
    <row r="909" spans="1:6" s="75" customFormat="1" ht="15.75">
      <c r="A909" s="79"/>
      <c r="E909" s="79"/>
      <c r="F909" s="79"/>
    </row>
    <row r="910" spans="1:6" s="75" customFormat="1" ht="15.75">
      <c r="A910" s="79"/>
      <c r="E910" s="79"/>
      <c r="F910" s="79"/>
    </row>
    <row r="911" spans="1:6" s="75" customFormat="1" ht="15.75">
      <c r="A911" s="79"/>
      <c r="E911" s="79"/>
      <c r="F911" s="79"/>
    </row>
    <row r="912" spans="1:6" s="75" customFormat="1" ht="15.75">
      <c r="A912" s="79"/>
      <c r="E912" s="79"/>
      <c r="F912" s="79"/>
    </row>
    <row r="913" spans="1:6" s="75" customFormat="1" ht="15.75">
      <c r="A913" s="79"/>
      <c r="E913" s="79"/>
      <c r="F913" s="79"/>
    </row>
    <row r="914" spans="1:6" s="75" customFormat="1" ht="15.75">
      <c r="A914" s="79"/>
      <c r="E914" s="79"/>
      <c r="F914" s="79"/>
    </row>
    <row r="915" spans="1:6" s="75" customFormat="1" ht="15.75">
      <c r="A915" s="79"/>
      <c r="E915" s="79"/>
      <c r="F915" s="79"/>
    </row>
    <row r="916" spans="1:6" s="75" customFormat="1" ht="15.75">
      <c r="A916" s="79"/>
      <c r="E916" s="79"/>
      <c r="F916" s="79"/>
    </row>
    <row r="917" spans="1:6" s="75" customFormat="1" ht="15.75">
      <c r="A917" s="79"/>
      <c r="E917" s="79"/>
      <c r="F917" s="79"/>
    </row>
    <row r="918" spans="1:6" s="75" customFormat="1" ht="15.75">
      <c r="A918" s="79"/>
      <c r="E918" s="79"/>
      <c r="F918" s="79"/>
    </row>
    <row r="919" spans="1:6" s="75" customFormat="1" ht="15.75">
      <c r="A919" s="79"/>
      <c r="E919" s="79"/>
      <c r="F919" s="79"/>
    </row>
    <row r="920" spans="1:6" s="75" customFormat="1" ht="15.75">
      <c r="A920" s="79"/>
      <c r="E920" s="79"/>
      <c r="F920" s="79"/>
    </row>
    <row r="921" spans="1:6" s="75" customFormat="1" ht="15.75">
      <c r="A921" s="79"/>
      <c r="E921" s="79"/>
      <c r="F921" s="79"/>
    </row>
    <row r="922" spans="1:6" s="75" customFormat="1" ht="15.75">
      <c r="A922" s="79"/>
      <c r="E922" s="79"/>
      <c r="F922" s="79"/>
    </row>
    <row r="923" spans="1:6" s="75" customFormat="1" ht="15.75">
      <c r="A923" s="79"/>
      <c r="E923" s="79"/>
      <c r="F923" s="79"/>
    </row>
    <row r="924" spans="1:6" s="75" customFormat="1" ht="15.75">
      <c r="A924" s="79"/>
      <c r="E924" s="79"/>
      <c r="F924" s="79"/>
    </row>
    <row r="925" spans="1:6" s="75" customFormat="1" ht="15.75">
      <c r="A925" s="79"/>
      <c r="E925" s="79"/>
      <c r="F925" s="79"/>
    </row>
    <row r="926" spans="1:6" s="75" customFormat="1" ht="15.75">
      <c r="A926" s="79"/>
      <c r="E926" s="79"/>
      <c r="F926" s="79"/>
    </row>
    <row r="927" spans="1:6" s="75" customFormat="1" ht="15.75">
      <c r="A927" s="79"/>
      <c r="E927" s="79"/>
      <c r="F927" s="79"/>
    </row>
    <row r="928" spans="1:6" s="75" customFormat="1" ht="15.75">
      <c r="A928" s="79"/>
      <c r="E928" s="79"/>
      <c r="F928" s="79"/>
    </row>
    <row r="929" spans="1:6" s="75" customFormat="1" ht="15.75">
      <c r="A929" s="79"/>
      <c r="E929" s="79"/>
      <c r="F929" s="79"/>
    </row>
    <row r="930" spans="1:6" s="75" customFormat="1" ht="15.75">
      <c r="A930" s="79"/>
      <c r="E930" s="79"/>
      <c r="F930" s="79"/>
    </row>
    <row r="931" spans="1:6" s="75" customFormat="1" ht="15.75">
      <c r="A931" s="79"/>
      <c r="E931" s="79"/>
      <c r="F931" s="79"/>
    </row>
    <row r="932" spans="1:6" s="75" customFormat="1" ht="15.75">
      <c r="A932" s="79"/>
      <c r="E932" s="79"/>
      <c r="F932" s="79"/>
    </row>
    <row r="933" spans="1:6" s="75" customFormat="1" ht="15.75">
      <c r="A933" s="79"/>
      <c r="E933" s="79"/>
      <c r="F933" s="79"/>
    </row>
    <row r="934" spans="1:6" s="75" customFormat="1" ht="15.75">
      <c r="A934" s="79"/>
      <c r="E934" s="79"/>
      <c r="F934" s="79"/>
    </row>
    <row r="935" spans="1:6" s="75" customFormat="1" ht="15.75">
      <c r="A935" s="79"/>
      <c r="E935" s="79"/>
      <c r="F935" s="79"/>
    </row>
    <row r="936" spans="1:6" s="75" customFormat="1" ht="15.75">
      <c r="A936" s="79"/>
      <c r="E936" s="79"/>
      <c r="F936" s="79"/>
    </row>
    <row r="937" spans="1:6" s="75" customFormat="1" ht="15.75">
      <c r="A937" s="79"/>
      <c r="E937" s="79"/>
      <c r="F937" s="79"/>
    </row>
    <row r="938" spans="1:6" s="75" customFormat="1" ht="15.75">
      <c r="A938" s="79"/>
      <c r="E938" s="79"/>
      <c r="F938" s="79"/>
    </row>
    <row r="939" spans="1:6" s="75" customFormat="1" ht="15.75">
      <c r="A939" s="79"/>
      <c r="E939" s="79"/>
      <c r="F939" s="79"/>
    </row>
    <row r="940" spans="1:6" s="75" customFormat="1" ht="15.75">
      <c r="A940" s="79"/>
      <c r="E940" s="79"/>
      <c r="F940" s="79"/>
    </row>
    <row r="941" spans="1:6" s="75" customFormat="1" ht="15.75">
      <c r="A941" s="79"/>
      <c r="E941" s="79"/>
      <c r="F941" s="79"/>
    </row>
    <row r="942" spans="1:6" s="75" customFormat="1" ht="15.75">
      <c r="A942" s="79"/>
      <c r="E942" s="79"/>
      <c r="F942" s="79"/>
    </row>
    <row r="943" spans="1:6" s="75" customFormat="1" ht="15.75">
      <c r="A943" s="79"/>
      <c r="E943" s="79"/>
      <c r="F943" s="79"/>
    </row>
    <row r="944" spans="1:6" s="75" customFormat="1" ht="15.75">
      <c r="A944" s="79"/>
      <c r="E944" s="79"/>
      <c r="F944" s="79"/>
    </row>
    <row r="945" spans="1:6" s="75" customFormat="1" ht="15.75">
      <c r="A945" s="79"/>
      <c r="E945" s="79"/>
      <c r="F945" s="79"/>
    </row>
    <row r="946" spans="1:6" s="75" customFormat="1" ht="15.75">
      <c r="A946" s="79"/>
      <c r="E946" s="79"/>
      <c r="F946" s="79"/>
    </row>
    <row r="947" spans="1:6" s="75" customFormat="1" ht="15.75">
      <c r="A947" s="79"/>
      <c r="E947" s="79"/>
      <c r="F947" s="79"/>
    </row>
    <row r="948" spans="1:6" s="75" customFormat="1" ht="15.75">
      <c r="A948" s="79"/>
      <c r="E948" s="79"/>
      <c r="F948" s="79"/>
    </row>
    <row r="949" spans="1:6" s="75" customFormat="1" ht="15.75">
      <c r="A949" s="79"/>
      <c r="E949" s="79"/>
      <c r="F949" s="79"/>
    </row>
    <row r="950" spans="1:6" s="75" customFormat="1" ht="15.75">
      <c r="A950" s="79"/>
      <c r="E950" s="79"/>
      <c r="F950" s="79"/>
    </row>
    <row r="951" spans="1:6" s="75" customFormat="1" ht="15.75">
      <c r="A951" s="79"/>
      <c r="E951" s="79"/>
      <c r="F951" s="79"/>
    </row>
    <row r="952" spans="1:6" s="75" customFormat="1" ht="15.75">
      <c r="A952" s="79"/>
      <c r="E952" s="79"/>
      <c r="F952" s="79"/>
    </row>
    <row r="953" spans="1:6" s="75" customFormat="1" ht="15.75">
      <c r="A953" s="79"/>
      <c r="E953" s="79"/>
      <c r="F953" s="79"/>
    </row>
    <row r="954" spans="1:6" s="75" customFormat="1" ht="15.75">
      <c r="A954" s="79"/>
      <c r="E954" s="79"/>
      <c r="F954" s="79"/>
    </row>
    <row r="955" spans="1:6" s="75" customFormat="1" ht="15.75">
      <c r="A955" s="79"/>
      <c r="E955" s="79"/>
      <c r="F955" s="79"/>
    </row>
    <row r="956" spans="1:6" s="75" customFormat="1" ht="15.75">
      <c r="A956" s="79"/>
      <c r="E956" s="79"/>
      <c r="F956" s="79"/>
    </row>
    <row r="957" spans="1:6" s="75" customFormat="1" ht="15.75">
      <c r="A957" s="79"/>
      <c r="E957" s="79"/>
      <c r="F957" s="79"/>
    </row>
    <row r="958" spans="1:6" s="75" customFormat="1" ht="15.75">
      <c r="A958" s="79"/>
      <c r="E958" s="79"/>
      <c r="F958" s="79"/>
    </row>
    <row r="959" spans="1:6" s="75" customFormat="1" ht="15.75">
      <c r="A959" s="79"/>
      <c r="E959" s="79"/>
      <c r="F959" s="79"/>
    </row>
    <row r="960" spans="1:6" s="75" customFormat="1" ht="15.75">
      <c r="A960" s="79"/>
      <c r="E960" s="79"/>
      <c r="F960" s="79"/>
    </row>
    <row r="961" spans="1:6" s="75" customFormat="1" ht="15.75">
      <c r="A961" s="79"/>
      <c r="E961" s="79"/>
      <c r="F961" s="79"/>
    </row>
    <row r="962" spans="1:6" s="75" customFormat="1" ht="15.75">
      <c r="A962" s="79"/>
      <c r="E962" s="79"/>
      <c r="F962" s="79"/>
    </row>
    <row r="963" spans="1:6" s="75" customFormat="1" ht="15.75">
      <c r="A963" s="79"/>
      <c r="E963" s="79"/>
      <c r="F963" s="79"/>
    </row>
    <row r="964" spans="1:6" s="75" customFormat="1" ht="15.75">
      <c r="A964" s="79"/>
      <c r="E964" s="79"/>
      <c r="F964" s="79"/>
    </row>
    <row r="965" spans="1:6" s="75" customFormat="1" ht="15.75">
      <c r="A965" s="79"/>
      <c r="E965" s="79"/>
      <c r="F965" s="79"/>
    </row>
    <row r="966" spans="1:6" s="75" customFormat="1" ht="15.75">
      <c r="A966" s="79"/>
      <c r="E966" s="79"/>
      <c r="F966" s="79"/>
    </row>
    <row r="967" spans="1:6" s="75" customFormat="1" ht="15.75">
      <c r="A967" s="79"/>
      <c r="E967" s="79"/>
      <c r="F967" s="79"/>
    </row>
    <row r="968" spans="1:6" s="75" customFormat="1" ht="15.75">
      <c r="A968" s="79"/>
      <c r="E968" s="79"/>
      <c r="F968" s="79"/>
    </row>
    <row r="969" spans="1:6" s="75" customFormat="1" ht="15.75">
      <c r="A969" s="79"/>
      <c r="E969" s="79"/>
      <c r="F969" s="79"/>
    </row>
    <row r="970" spans="1:6" s="75" customFormat="1" ht="15.75">
      <c r="A970" s="79"/>
      <c r="E970" s="79"/>
      <c r="F970" s="79"/>
    </row>
    <row r="971" spans="1:6" s="75" customFormat="1" ht="15.75">
      <c r="A971" s="79"/>
      <c r="E971" s="79"/>
      <c r="F971" s="79"/>
    </row>
    <row r="972" spans="1:6" s="75" customFormat="1" ht="15.75">
      <c r="A972" s="79"/>
      <c r="E972" s="79"/>
      <c r="F972" s="79"/>
    </row>
    <row r="973" spans="1:6" s="75" customFormat="1" ht="15.75">
      <c r="A973" s="79"/>
      <c r="E973" s="79"/>
      <c r="F973" s="79"/>
    </row>
    <row r="974" spans="1:6" s="75" customFormat="1" ht="15.75">
      <c r="A974" s="79"/>
      <c r="E974" s="79"/>
      <c r="F974" s="79"/>
    </row>
    <row r="975" spans="1:6" s="75" customFormat="1" ht="15.75">
      <c r="A975" s="79"/>
      <c r="E975" s="79"/>
      <c r="F975" s="79"/>
    </row>
    <row r="976" spans="1:6" s="75" customFormat="1" ht="15.75">
      <c r="A976" s="79"/>
      <c r="E976" s="79"/>
      <c r="F976" s="79"/>
    </row>
    <row r="977" spans="1:6" s="75" customFormat="1" ht="15.75">
      <c r="A977" s="79"/>
      <c r="E977" s="79"/>
      <c r="F977" s="79"/>
    </row>
    <row r="978" spans="1:6" s="75" customFormat="1" ht="15.75">
      <c r="A978" s="79"/>
      <c r="E978" s="79"/>
      <c r="F978" s="79"/>
    </row>
    <row r="979" spans="1:6" s="75" customFormat="1" ht="15.75">
      <c r="A979" s="79"/>
      <c r="E979" s="79"/>
      <c r="F979" s="79"/>
    </row>
    <row r="980" spans="1:6" s="75" customFormat="1" ht="15.75">
      <c r="A980" s="79"/>
      <c r="E980" s="79"/>
      <c r="F980" s="79"/>
    </row>
    <row r="981" spans="1:6" s="75" customFormat="1" ht="15.75">
      <c r="A981" s="79"/>
      <c r="E981" s="79"/>
      <c r="F981" s="79"/>
    </row>
    <row r="982" spans="1:6" s="75" customFormat="1" ht="15.75">
      <c r="A982" s="79"/>
      <c r="E982" s="79"/>
      <c r="F982" s="79"/>
    </row>
    <row r="983" spans="1:6" s="75" customFormat="1" ht="15.75">
      <c r="A983" s="79"/>
      <c r="E983" s="79"/>
      <c r="F983" s="79"/>
    </row>
    <row r="984" spans="1:6" s="75" customFormat="1" ht="15.75">
      <c r="A984" s="79"/>
      <c r="E984" s="79"/>
      <c r="F984" s="79"/>
    </row>
    <row r="985" spans="1:6" s="75" customFormat="1" ht="15.75">
      <c r="A985" s="79"/>
      <c r="E985" s="79"/>
      <c r="F985" s="79"/>
    </row>
    <row r="986" spans="1:6" s="75" customFormat="1" ht="15.75">
      <c r="A986" s="79"/>
      <c r="E986" s="79"/>
      <c r="F986" s="79"/>
    </row>
    <row r="987" spans="1:6" s="75" customFormat="1" ht="15.75">
      <c r="A987" s="79"/>
      <c r="E987" s="79"/>
      <c r="F987" s="79"/>
    </row>
    <row r="988" spans="1:6" s="75" customFormat="1" ht="15.75">
      <c r="A988" s="79"/>
      <c r="E988" s="79"/>
      <c r="F988" s="79"/>
    </row>
    <row r="989" spans="1:6" s="75" customFormat="1" ht="15.75">
      <c r="A989" s="79"/>
      <c r="E989" s="79"/>
      <c r="F989" s="79"/>
    </row>
    <row r="990" spans="1:6" s="75" customFormat="1" ht="15.75">
      <c r="A990" s="79"/>
      <c r="E990" s="79"/>
      <c r="F990" s="79"/>
    </row>
    <row r="991" spans="1:6" s="75" customFormat="1" ht="15.75">
      <c r="A991" s="79"/>
      <c r="E991" s="79"/>
      <c r="F991" s="79"/>
    </row>
    <row r="992" spans="1:6" s="75" customFormat="1" ht="15.75">
      <c r="A992" s="79"/>
      <c r="E992" s="79"/>
      <c r="F992" s="79"/>
    </row>
    <row r="993" spans="1:6" s="75" customFormat="1" ht="15.75">
      <c r="A993" s="79"/>
      <c r="E993" s="79"/>
      <c r="F993" s="79"/>
    </row>
    <row r="994" spans="1:6" s="75" customFormat="1" ht="15.75">
      <c r="A994" s="79"/>
      <c r="E994" s="79"/>
      <c r="F994" s="79"/>
    </row>
    <row r="995" spans="1:6" s="75" customFormat="1" ht="15.75">
      <c r="A995" s="79"/>
      <c r="E995" s="79"/>
      <c r="F995" s="79"/>
    </row>
    <row r="996" spans="1:6" s="75" customFormat="1" ht="15.75">
      <c r="A996" s="79"/>
      <c r="E996" s="79"/>
      <c r="F996" s="79"/>
    </row>
    <row r="997" spans="1:6" s="75" customFormat="1" ht="15.75">
      <c r="A997" s="79"/>
      <c r="E997" s="79"/>
      <c r="F997" s="79"/>
    </row>
    <row r="998" spans="1:6" s="75" customFormat="1" ht="15.75">
      <c r="A998" s="79"/>
      <c r="E998" s="79"/>
      <c r="F998" s="79"/>
    </row>
    <row r="999" spans="1:6" s="75" customFormat="1" ht="15.75">
      <c r="A999" s="79"/>
      <c r="E999" s="79"/>
      <c r="F999" s="79"/>
    </row>
    <row r="1000" spans="1:6" s="75" customFormat="1" ht="15.75">
      <c r="A1000" s="79"/>
      <c r="E1000" s="79"/>
      <c r="F1000" s="79"/>
    </row>
    <row r="1001" spans="1:6" s="75" customFormat="1" ht="15.75">
      <c r="A1001" s="79"/>
      <c r="E1001" s="79"/>
      <c r="F1001" s="79"/>
    </row>
    <row r="1002" spans="1:6" s="75" customFormat="1" ht="15.75">
      <c r="A1002" s="79"/>
      <c r="E1002" s="79"/>
      <c r="F1002" s="79"/>
    </row>
    <row r="1003" spans="1:6" s="75" customFormat="1" ht="15.75">
      <c r="A1003" s="79"/>
      <c r="E1003" s="79"/>
      <c r="F1003" s="79"/>
    </row>
    <row r="1004" spans="1:6" s="75" customFormat="1" ht="15.75">
      <c r="A1004" s="79"/>
      <c r="E1004" s="79"/>
      <c r="F1004" s="79"/>
    </row>
    <row r="1005" spans="1:6" s="75" customFormat="1" ht="15.75">
      <c r="A1005" s="79"/>
      <c r="E1005" s="79"/>
      <c r="F1005" s="79"/>
    </row>
    <row r="1006" spans="1:6" s="75" customFormat="1" ht="15.75">
      <c r="A1006" s="79"/>
      <c r="E1006" s="79"/>
      <c r="F1006" s="79"/>
    </row>
    <row r="1007" spans="1:6" s="75" customFormat="1" ht="15.75">
      <c r="A1007" s="79"/>
      <c r="E1007" s="79"/>
      <c r="F1007" s="79"/>
    </row>
    <row r="1008" spans="1:6" s="75" customFormat="1" ht="15.75">
      <c r="A1008" s="79"/>
      <c r="E1008" s="79"/>
      <c r="F1008" s="79"/>
    </row>
    <row r="1009" spans="1:6" s="75" customFormat="1" ht="15.75">
      <c r="A1009" s="79"/>
      <c r="E1009" s="79"/>
      <c r="F1009" s="79"/>
    </row>
    <row r="1010" spans="1:6" s="75" customFormat="1" ht="15.75">
      <c r="A1010" s="79"/>
      <c r="E1010" s="79"/>
      <c r="F1010" s="79"/>
    </row>
    <row r="1011" spans="1:6" s="75" customFormat="1" ht="15.75">
      <c r="A1011" s="79"/>
      <c r="E1011" s="79"/>
      <c r="F1011" s="79"/>
    </row>
    <row r="1012" spans="1:6" s="75" customFormat="1" ht="15.75">
      <c r="A1012" s="79"/>
      <c r="E1012" s="79"/>
      <c r="F1012" s="79"/>
    </row>
    <row r="1013" spans="1:6" s="75" customFormat="1" ht="15.75">
      <c r="A1013" s="79"/>
      <c r="E1013" s="79"/>
      <c r="F1013" s="79"/>
    </row>
    <row r="1014" spans="1:6" s="75" customFormat="1" ht="15.75">
      <c r="A1014" s="79"/>
      <c r="E1014" s="79"/>
      <c r="F1014" s="79"/>
    </row>
    <row r="1015" spans="1:6" s="75" customFormat="1" ht="15.75">
      <c r="A1015" s="79"/>
      <c r="E1015" s="79"/>
      <c r="F1015" s="79"/>
    </row>
    <row r="1016" spans="1:6" s="75" customFormat="1" ht="15.75">
      <c r="A1016" s="79"/>
      <c r="E1016" s="79"/>
      <c r="F1016" s="79"/>
    </row>
    <row r="1017" spans="1:6" s="75" customFormat="1" ht="15.75">
      <c r="A1017" s="79"/>
      <c r="E1017" s="79"/>
      <c r="F1017" s="79"/>
    </row>
    <row r="1018" spans="1:6" s="75" customFormat="1" ht="15.75">
      <c r="A1018" s="79"/>
      <c r="E1018" s="79"/>
      <c r="F1018" s="79"/>
    </row>
    <row r="1019" spans="1:6" s="75" customFormat="1" ht="15.75">
      <c r="A1019" s="79"/>
      <c r="E1019" s="79"/>
      <c r="F1019" s="79"/>
    </row>
    <row r="1020" spans="1:6" s="75" customFormat="1" ht="15.75">
      <c r="A1020" s="79"/>
      <c r="E1020" s="79"/>
      <c r="F1020" s="79"/>
    </row>
    <row r="1021" spans="1:6" s="75" customFormat="1" ht="15.75">
      <c r="A1021" s="79"/>
      <c r="E1021" s="79"/>
      <c r="F1021" s="79"/>
    </row>
    <row r="1022" spans="1:6" s="75" customFormat="1" ht="15.75">
      <c r="A1022" s="79"/>
      <c r="E1022" s="79"/>
      <c r="F1022" s="79"/>
    </row>
    <row r="1023" spans="1:6" s="75" customFormat="1" ht="15.75">
      <c r="A1023" s="79"/>
      <c r="E1023" s="79"/>
      <c r="F1023" s="79"/>
    </row>
    <row r="1024" spans="1:6" s="75" customFormat="1" ht="15.75">
      <c r="A1024" s="79"/>
      <c r="E1024" s="79"/>
      <c r="F1024" s="79"/>
    </row>
    <row r="1025" spans="1:6" s="75" customFormat="1" ht="15.75">
      <c r="A1025" s="79"/>
      <c r="E1025" s="79"/>
      <c r="F1025" s="79"/>
    </row>
    <row r="1026" spans="1:6" s="75" customFormat="1" ht="15.75">
      <c r="A1026" s="79"/>
      <c r="E1026" s="79"/>
      <c r="F1026" s="79"/>
    </row>
    <row r="1027" spans="1:6" s="75" customFormat="1" ht="15.75">
      <c r="A1027" s="79"/>
      <c r="E1027" s="79"/>
      <c r="F1027" s="79"/>
    </row>
    <row r="1028" spans="1:6" s="75" customFormat="1" ht="15.75">
      <c r="A1028" s="79"/>
      <c r="E1028" s="79"/>
      <c r="F1028" s="79"/>
    </row>
    <row r="1029" spans="1:6" s="75" customFormat="1" ht="15.75">
      <c r="A1029" s="79"/>
      <c r="E1029" s="79"/>
      <c r="F1029" s="79"/>
    </row>
    <row r="1030" spans="1:6" s="75" customFormat="1" ht="15.75">
      <c r="A1030" s="79"/>
      <c r="E1030" s="79"/>
      <c r="F1030" s="79"/>
    </row>
    <row r="1031" spans="1:6" s="75" customFormat="1" ht="15.75">
      <c r="A1031" s="79"/>
      <c r="E1031" s="79"/>
      <c r="F1031" s="79"/>
    </row>
    <row r="1032" spans="1:6" s="75" customFormat="1" ht="15.75">
      <c r="A1032" s="79"/>
      <c r="E1032" s="79"/>
      <c r="F1032" s="79"/>
    </row>
    <row r="1033" spans="1:6" s="75" customFormat="1" ht="15.75">
      <c r="A1033" s="79"/>
      <c r="E1033" s="79"/>
      <c r="F1033" s="79"/>
    </row>
    <row r="1034" spans="1:6" s="75" customFormat="1" ht="15.75">
      <c r="A1034" s="79"/>
      <c r="E1034" s="79"/>
      <c r="F1034" s="79"/>
    </row>
    <row r="1035" spans="1:6" s="75" customFormat="1" ht="15.75">
      <c r="A1035" s="79"/>
      <c r="E1035" s="79"/>
      <c r="F1035" s="79"/>
    </row>
    <row r="1036" spans="1:6" s="75" customFormat="1" ht="15.75">
      <c r="A1036" s="79"/>
      <c r="E1036" s="79"/>
      <c r="F1036" s="79"/>
    </row>
    <row r="1037" spans="1:6" s="75" customFormat="1" ht="15.75">
      <c r="A1037" s="79"/>
      <c r="E1037" s="79"/>
      <c r="F1037" s="79"/>
    </row>
    <row r="1038" spans="1:6" s="75" customFormat="1" ht="15.75">
      <c r="A1038" s="79"/>
      <c r="E1038" s="79"/>
      <c r="F1038" s="79"/>
    </row>
    <row r="1039" spans="1:6" s="75" customFormat="1" ht="15.75">
      <c r="A1039" s="79"/>
      <c r="E1039" s="79"/>
      <c r="F1039" s="79"/>
    </row>
    <row r="1040" spans="1:6" s="75" customFormat="1" ht="15.75">
      <c r="A1040" s="79"/>
      <c r="E1040" s="79"/>
      <c r="F1040" s="79"/>
    </row>
    <row r="1041" spans="1:6" s="75" customFormat="1" ht="15.75">
      <c r="A1041" s="79"/>
      <c r="E1041" s="79"/>
      <c r="F1041" s="79"/>
    </row>
    <row r="1042" spans="1:6" s="75" customFormat="1" ht="15.75">
      <c r="A1042" s="79"/>
      <c r="E1042" s="79"/>
      <c r="F1042" s="79"/>
    </row>
    <row r="1043" spans="1:6" s="75" customFormat="1" ht="15.75">
      <c r="A1043" s="79"/>
      <c r="E1043" s="79"/>
      <c r="F1043" s="79"/>
    </row>
    <row r="1044" spans="1:6" s="75" customFormat="1" ht="15.75">
      <c r="A1044" s="79"/>
      <c r="E1044" s="79"/>
      <c r="F1044" s="79"/>
    </row>
    <row r="1045" spans="1:6" s="75" customFormat="1" ht="15.75">
      <c r="A1045" s="79"/>
      <c r="E1045" s="79"/>
      <c r="F1045" s="79"/>
    </row>
    <row r="1046" spans="1:6" s="75" customFormat="1" ht="15.75">
      <c r="A1046" s="79"/>
      <c r="E1046" s="79"/>
      <c r="F1046" s="79"/>
    </row>
    <row r="1047" spans="1:6" s="75" customFormat="1" ht="15.75">
      <c r="A1047" s="79"/>
      <c r="E1047" s="79"/>
      <c r="F1047" s="79"/>
    </row>
    <row r="1048" spans="1:6" s="75" customFormat="1" ht="15.75">
      <c r="A1048" s="79"/>
      <c r="E1048" s="79"/>
      <c r="F1048" s="79"/>
    </row>
    <row r="1049" spans="1:6" s="75" customFormat="1" ht="15.75">
      <c r="A1049" s="79"/>
      <c r="E1049" s="79"/>
      <c r="F1049" s="79"/>
    </row>
    <row r="1050" spans="1:6" s="75" customFormat="1" ht="15.75">
      <c r="A1050" s="79"/>
      <c r="E1050" s="79"/>
      <c r="F1050" s="79"/>
    </row>
    <row r="1051" spans="1:6" s="75" customFormat="1" ht="15.75">
      <c r="A1051" s="79"/>
      <c r="E1051" s="79"/>
      <c r="F1051" s="79"/>
    </row>
    <row r="1052" spans="1:6" s="75" customFormat="1" ht="15.75">
      <c r="A1052" s="79"/>
      <c r="E1052" s="79"/>
      <c r="F1052" s="79"/>
    </row>
    <row r="1053" spans="1:6" s="75" customFormat="1" ht="15.75">
      <c r="A1053" s="79"/>
      <c r="E1053" s="79"/>
      <c r="F1053" s="79"/>
    </row>
    <row r="1054" spans="1:6" s="75" customFormat="1" ht="15.75">
      <c r="A1054" s="79"/>
      <c r="E1054" s="79"/>
      <c r="F1054" s="79"/>
    </row>
    <row r="1055" spans="1:6" s="75" customFormat="1" ht="15.75">
      <c r="A1055" s="79"/>
      <c r="E1055" s="79"/>
      <c r="F1055" s="79"/>
    </row>
    <row r="1056" spans="1:6" s="75" customFormat="1" ht="15.75">
      <c r="A1056" s="79"/>
      <c r="E1056" s="79"/>
      <c r="F1056" s="79"/>
    </row>
    <row r="1057" spans="1:6" s="75" customFormat="1" ht="15.75">
      <c r="A1057" s="79"/>
      <c r="E1057" s="79"/>
      <c r="F1057" s="79"/>
    </row>
    <row r="1058" spans="1:6" s="75" customFormat="1" ht="15.75">
      <c r="A1058" s="79"/>
      <c r="E1058" s="79"/>
      <c r="F1058" s="79"/>
    </row>
    <row r="1059" spans="1:6" s="75" customFormat="1" ht="15.75">
      <c r="A1059" s="79"/>
      <c r="E1059" s="79"/>
      <c r="F1059" s="79"/>
    </row>
    <row r="1060" spans="1:6" s="75" customFormat="1" ht="15.75">
      <c r="A1060" s="79"/>
      <c r="E1060" s="79"/>
      <c r="F1060" s="79"/>
    </row>
    <row r="1061" spans="1:6" s="75" customFormat="1" ht="15.75">
      <c r="A1061" s="79"/>
      <c r="E1061" s="79"/>
      <c r="F1061" s="79"/>
    </row>
    <row r="1062" spans="1:6" s="75" customFormat="1" ht="15.75">
      <c r="A1062" s="79"/>
      <c r="E1062" s="79"/>
      <c r="F1062" s="79"/>
    </row>
    <row r="1063" spans="1:6" s="75" customFormat="1" ht="15.75">
      <c r="A1063" s="79"/>
      <c r="E1063" s="79"/>
      <c r="F1063" s="79"/>
    </row>
    <row r="1064" spans="1:6" s="75" customFormat="1" ht="15.75">
      <c r="A1064" s="79"/>
      <c r="E1064" s="79"/>
      <c r="F1064" s="79"/>
    </row>
    <row r="1065" spans="1:6" s="75" customFormat="1" ht="15.75">
      <c r="A1065" s="79"/>
      <c r="E1065" s="79"/>
      <c r="F1065" s="79"/>
    </row>
    <row r="1066" spans="1:6" s="75" customFormat="1" ht="15.75">
      <c r="A1066" s="79"/>
      <c r="E1066" s="79"/>
      <c r="F1066" s="79"/>
    </row>
    <row r="1067" spans="1:6" s="75" customFormat="1" ht="15.75">
      <c r="A1067" s="79"/>
      <c r="E1067" s="79"/>
      <c r="F1067" s="79"/>
    </row>
    <row r="1068" spans="1:6" s="75" customFormat="1" ht="15.75">
      <c r="A1068" s="79"/>
      <c r="E1068" s="79"/>
      <c r="F1068" s="79"/>
    </row>
    <row r="1069" spans="1:6" s="75" customFormat="1" ht="15.75">
      <c r="A1069" s="79"/>
      <c r="E1069" s="79"/>
      <c r="F1069" s="79"/>
    </row>
    <row r="1070" spans="1:6" s="75" customFormat="1" ht="15.75">
      <c r="A1070" s="79"/>
      <c r="E1070" s="79"/>
      <c r="F1070" s="79"/>
    </row>
    <row r="1071" spans="1:6" s="75" customFormat="1" ht="15.75">
      <c r="A1071" s="79"/>
      <c r="E1071" s="79"/>
      <c r="F1071" s="79"/>
    </row>
    <row r="1072" spans="1:6" s="75" customFormat="1" ht="15.75">
      <c r="A1072" s="79"/>
      <c r="E1072" s="79"/>
      <c r="F1072" s="79"/>
    </row>
    <row r="1073" spans="1:6" s="75" customFormat="1" ht="15.75">
      <c r="A1073" s="79"/>
      <c r="E1073" s="79"/>
      <c r="F1073" s="79"/>
    </row>
    <row r="1074" spans="1:6" s="75" customFormat="1" ht="15.75">
      <c r="A1074" s="79"/>
      <c r="E1074" s="79"/>
      <c r="F1074" s="79"/>
    </row>
    <row r="1075" spans="1:6" s="75" customFormat="1" ht="15.75">
      <c r="A1075" s="79"/>
      <c r="E1075" s="79"/>
      <c r="F1075" s="79"/>
    </row>
    <row r="1076" spans="1:6" s="75" customFormat="1" ht="15.75">
      <c r="A1076" s="79"/>
      <c r="E1076" s="79"/>
      <c r="F1076" s="79"/>
    </row>
    <row r="1077" spans="1:6" s="75" customFormat="1" ht="15.75">
      <c r="A1077" s="79"/>
      <c r="E1077" s="79"/>
      <c r="F1077" s="79"/>
    </row>
    <row r="1078" spans="1:6" s="75" customFormat="1" ht="15.75">
      <c r="A1078" s="79"/>
      <c r="E1078" s="79"/>
      <c r="F1078" s="79"/>
    </row>
    <row r="1079" spans="1:6" s="75" customFormat="1" ht="15.75">
      <c r="A1079" s="79"/>
      <c r="E1079" s="79"/>
      <c r="F1079" s="79"/>
    </row>
    <row r="1080" spans="1:6" s="75" customFormat="1" ht="15.75">
      <c r="A1080" s="79"/>
      <c r="E1080" s="79"/>
      <c r="F1080" s="79"/>
    </row>
    <row r="1081" spans="1:6" s="75" customFormat="1" ht="15.75">
      <c r="A1081" s="79"/>
      <c r="E1081" s="79"/>
      <c r="F1081" s="79"/>
    </row>
    <row r="1082" spans="1:6" s="75" customFormat="1" ht="15.75">
      <c r="A1082" s="79"/>
      <c r="E1082" s="79"/>
      <c r="F1082" s="79"/>
    </row>
    <row r="1083" spans="1:6" s="75" customFormat="1" ht="15.75">
      <c r="A1083" s="79"/>
      <c r="E1083" s="79"/>
      <c r="F1083" s="79"/>
    </row>
    <row r="1084" spans="1:6" s="75" customFormat="1" ht="15.75">
      <c r="A1084" s="79"/>
      <c r="E1084" s="79"/>
      <c r="F1084" s="79"/>
    </row>
    <row r="1085" spans="1:6" s="75" customFormat="1" ht="15.75">
      <c r="A1085" s="79"/>
      <c r="E1085" s="79"/>
      <c r="F1085" s="79"/>
    </row>
    <row r="1086" spans="1:6" s="75" customFormat="1" ht="15.75">
      <c r="A1086" s="79"/>
      <c r="E1086" s="79"/>
      <c r="F1086" s="79"/>
    </row>
    <row r="1087" spans="1:6" s="75" customFormat="1" ht="15.75">
      <c r="A1087" s="79"/>
      <c r="E1087" s="79"/>
      <c r="F1087" s="79"/>
    </row>
    <row r="1088" spans="1:6" s="75" customFormat="1" ht="15.75">
      <c r="A1088" s="79"/>
      <c r="E1088" s="79"/>
      <c r="F1088" s="79"/>
    </row>
    <row r="1089" spans="1:6" s="75" customFormat="1" ht="15.75">
      <c r="A1089" s="79"/>
      <c r="E1089" s="79"/>
      <c r="F1089" s="79"/>
    </row>
    <row r="1090" spans="1:6" s="75" customFormat="1" ht="15.75">
      <c r="A1090" s="79"/>
      <c r="E1090" s="79"/>
      <c r="F1090" s="79"/>
    </row>
    <row r="1091" spans="1:6" s="75" customFormat="1" ht="15.75">
      <c r="A1091" s="79"/>
      <c r="E1091" s="79"/>
      <c r="F1091" s="79"/>
    </row>
    <row r="1092" spans="1:6" s="75" customFormat="1" ht="15.75">
      <c r="A1092" s="79"/>
      <c r="E1092" s="79"/>
      <c r="F1092" s="79"/>
    </row>
    <row r="1093" spans="1:6" s="75" customFormat="1" ht="15.75">
      <c r="A1093" s="79"/>
      <c r="E1093" s="79"/>
      <c r="F1093" s="79"/>
    </row>
    <row r="1094" spans="1:6" s="75" customFormat="1" ht="15.75">
      <c r="A1094" s="79"/>
      <c r="E1094" s="79"/>
      <c r="F1094" s="79"/>
    </row>
    <row r="1095" spans="1:6" s="75" customFormat="1" ht="15.75">
      <c r="A1095" s="79"/>
      <c r="E1095" s="79"/>
      <c r="F1095" s="79"/>
    </row>
    <row r="1096" spans="1:6" s="75" customFormat="1" ht="15.75">
      <c r="A1096" s="79"/>
      <c r="E1096" s="79"/>
      <c r="F1096" s="79"/>
    </row>
    <row r="1097" spans="1:6" s="75" customFormat="1" ht="15.75">
      <c r="A1097" s="79"/>
      <c r="E1097" s="79"/>
      <c r="F1097" s="79"/>
    </row>
    <row r="1098" spans="1:6" s="75" customFormat="1" ht="15.75">
      <c r="A1098" s="79"/>
      <c r="E1098" s="79"/>
      <c r="F1098" s="79"/>
    </row>
    <row r="1099" spans="1:6" s="75" customFormat="1" ht="15.75">
      <c r="A1099" s="79"/>
      <c r="E1099" s="79"/>
      <c r="F1099" s="79"/>
    </row>
    <row r="1100" spans="1:6" s="75" customFormat="1" ht="15.75">
      <c r="A1100" s="79"/>
      <c r="E1100" s="79"/>
      <c r="F1100" s="79"/>
    </row>
    <row r="1101" spans="1:6" s="75" customFormat="1" ht="15.75">
      <c r="A1101" s="79"/>
      <c r="E1101" s="79"/>
      <c r="F1101" s="79"/>
    </row>
    <row r="1102" spans="1:6" s="75" customFormat="1" ht="15.75">
      <c r="A1102" s="79"/>
      <c r="E1102" s="79"/>
      <c r="F1102" s="79"/>
    </row>
    <row r="1103" spans="1:6" s="75" customFormat="1" ht="15.75">
      <c r="A1103" s="79"/>
      <c r="E1103" s="79"/>
      <c r="F1103" s="79"/>
    </row>
    <row r="1104" spans="1:6" s="75" customFormat="1" ht="15.75">
      <c r="A1104" s="79"/>
      <c r="E1104" s="79"/>
      <c r="F1104" s="79"/>
    </row>
    <row r="1105" spans="1:6" s="75" customFormat="1" ht="15.75">
      <c r="A1105" s="79"/>
      <c r="E1105" s="79"/>
      <c r="F1105" s="79"/>
    </row>
    <row r="1106" spans="1:6" s="75" customFormat="1" ht="15.75">
      <c r="A1106" s="79"/>
      <c r="E1106" s="79"/>
      <c r="F1106" s="79"/>
    </row>
    <row r="1107" spans="1:6" s="75" customFormat="1" ht="15.75">
      <c r="A1107" s="79"/>
      <c r="E1107" s="79"/>
      <c r="F1107" s="79"/>
    </row>
    <row r="1108" spans="1:6" s="75" customFormat="1" ht="15.75">
      <c r="A1108" s="79"/>
      <c r="E1108" s="79"/>
      <c r="F1108" s="79"/>
    </row>
    <row r="1109" spans="1:6" s="75" customFormat="1" ht="15.75">
      <c r="A1109" s="79"/>
      <c r="E1109" s="79"/>
      <c r="F1109" s="79"/>
    </row>
    <row r="1110" spans="1:6" s="75" customFormat="1" ht="15.75">
      <c r="A1110" s="79"/>
      <c r="E1110" s="79"/>
      <c r="F1110" s="79"/>
    </row>
    <row r="1111" spans="1:6" s="75" customFormat="1" ht="15.75">
      <c r="A1111" s="79"/>
      <c r="E1111" s="79"/>
      <c r="F1111" s="79"/>
    </row>
    <row r="1112" spans="1:6" s="75" customFormat="1" ht="15.75">
      <c r="A1112" s="79"/>
      <c r="E1112" s="79"/>
      <c r="F1112" s="79"/>
    </row>
    <row r="1113" spans="1:6" s="75" customFormat="1" ht="15.75">
      <c r="A1113" s="79"/>
      <c r="E1113" s="79"/>
      <c r="F1113" s="79"/>
    </row>
    <row r="1114" spans="1:6" s="75" customFormat="1" ht="15.75">
      <c r="A1114" s="79"/>
      <c r="E1114" s="79"/>
      <c r="F1114" s="79"/>
    </row>
    <row r="1115" spans="1:6" s="75" customFormat="1" ht="15.75">
      <c r="A1115" s="79"/>
      <c r="E1115" s="79"/>
      <c r="F1115" s="79"/>
    </row>
    <row r="1116" spans="1:6" s="75" customFormat="1" ht="15.75">
      <c r="A1116" s="79"/>
      <c r="E1116" s="79"/>
      <c r="F1116" s="79"/>
    </row>
    <row r="1117" spans="1:6" s="75" customFormat="1" ht="15.75">
      <c r="A1117" s="79"/>
      <c r="E1117" s="79"/>
      <c r="F1117" s="79"/>
    </row>
    <row r="1118" spans="1:6" s="75" customFormat="1" ht="15.75">
      <c r="A1118" s="79"/>
      <c r="E1118" s="79"/>
      <c r="F1118" s="79"/>
    </row>
    <row r="1119" spans="1:6" s="75" customFormat="1" ht="15.75">
      <c r="A1119" s="79"/>
      <c r="E1119" s="79"/>
      <c r="F1119" s="79"/>
    </row>
    <row r="1120" spans="1:6" s="75" customFormat="1" ht="15.75">
      <c r="A1120" s="79"/>
      <c r="E1120" s="79"/>
      <c r="F1120" s="79"/>
    </row>
    <row r="1121" spans="1:6" s="75" customFormat="1" ht="15.75">
      <c r="A1121" s="79"/>
      <c r="E1121" s="79"/>
      <c r="F1121" s="79"/>
    </row>
    <row r="1122" spans="1:6" s="75" customFormat="1" ht="15.75">
      <c r="A1122" s="79"/>
      <c r="E1122" s="79"/>
      <c r="F1122" s="79"/>
    </row>
    <row r="1123" spans="1:6" s="75" customFormat="1" ht="15.75">
      <c r="A1123" s="79"/>
      <c r="E1123" s="79"/>
      <c r="F1123" s="79"/>
    </row>
    <row r="1124" spans="1:6" s="75" customFormat="1" ht="15.75">
      <c r="A1124" s="79"/>
      <c r="E1124" s="79"/>
      <c r="F1124" s="79"/>
    </row>
    <row r="1125" spans="1:6" s="75" customFormat="1" ht="15.75">
      <c r="A1125" s="79"/>
      <c r="E1125" s="79"/>
      <c r="F1125" s="79"/>
    </row>
    <row r="1126" spans="1:6" s="75" customFormat="1" ht="15.75">
      <c r="A1126" s="79"/>
      <c r="E1126" s="79"/>
      <c r="F1126" s="79"/>
    </row>
    <row r="1127" spans="1:6" s="75" customFormat="1" ht="15.75">
      <c r="A1127" s="79"/>
      <c r="E1127" s="79"/>
      <c r="F1127" s="79"/>
    </row>
    <row r="1128" spans="1:6" s="75" customFormat="1" ht="15.75">
      <c r="A1128" s="79"/>
      <c r="E1128" s="79"/>
      <c r="F1128" s="79"/>
    </row>
    <row r="1129" spans="1:6" s="75" customFormat="1" ht="15.75">
      <c r="A1129" s="79"/>
      <c r="E1129" s="79"/>
      <c r="F1129" s="79"/>
    </row>
    <row r="1130" spans="1:6" s="75" customFormat="1" ht="15.75">
      <c r="A1130" s="79"/>
      <c r="E1130" s="79"/>
      <c r="F1130" s="79"/>
    </row>
    <row r="1131" spans="1:6" s="75" customFormat="1" ht="15.75">
      <c r="A1131" s="79"/>
      <c r="E1131" s="79"/>
      <c r="F1131" s="79"/>
    </row>
    <row r="1132" spans="1:6" s="75" customFormat="1" ht="15.75">
      <c r="A1132" s="79"/>
      <c r="E1132" s="79"/>
      <c r="F1132" s="79"/>
    </row>
    <row r="1133" spans="1:6" s="75" customFormat="1" ht="15.75">
      <c r="A1133" s="79"/>
      <c r="E1133" s="79"/>
      <c r="F1133" s="79"/>
    </row>
    <row r="1134" spans="1:6" s="75" customFormat="1" ht="15.75">
      <c r="A1134" s="79"/>
      <c r="E1134" s="79"/>
      <c r="F1134" s="79"/>
    </row>
    <row r="1135" spans="1:6" s="75" customFormat="1" ht="15.75">
      <c r="A1135" s="79"/>
      <c r="E1135" s="79"/>
      <c r="F1135" s="79"/>
    </row>
    <row r="1136" spans="1:6" s="75" customFormat="1" ht="15.75">
      <c r="A1136" s="79"/>
      <c r="E1136" s="79"/>
      <c r="F1136" s="79"/>
    </row>
    <row r="1137" spans="1:6" s="75" customFormat="1" ht="15.75">
      <c r="A1137" s="79"/>
      <c r="E1137" s="79"/>
      <c r="F1137" s="79"/>
    </row>
    <row r="1138" spans="1:6" s="75" customFormat="1" ht="15.75">
      <c r="A1138" s="79"/>
      <c r="E1138" s="79"/>
      <c r="F1138" s="79"/>
    </row>
    <row r="1139" spans="1:6" s="75" customFormat="1" ht="15.75">
      <c r="A1139" s="79"/>
      <c r="E1139" s="79"/>
      <c r="F1139" s="79"/>
    </row>
    <row r="1140" spans="1:6" s="75" customFormat="1" ht="15.75">
      <c r="A1140" s="79"/>
      <c r="E1140" s="79"/>
      <c r="F1140" s="79"/>
    </row>
    <row r="1141" spans="1:6" s="75" customFormat="1" ht="15.75">
      <c r="A1141" s="79"/>
      <c r="E1141" s="79"/>
      <c r="F1141" s="79"/>
    </row>
    <row r="1142" spans="1:6" s="75" customFormat="1" ht="15.75">
      <c r="A1142" s="79"/>
      <c r="E1142" s="79"/>
      <c r="F1142" s="79"/>
    </row>
    <row r="1143" spans="1:6" s="75" customFormat="1" ht="15.75">
      <c r="A1143" s="79"/>
      <c r="E1143" s="79"/>
      <c r="F1143" s="79"/>
    </row>
    <row r="1144" spans="1:6" s="75" customFormat="1" ht="15.75">
      <c r="A1144" s="79"/>
      <c r="E1144" s="79"/>
      <c r="F1144" s="79"/>
    </row>
    <row r="1145" spans="1:6" s="75" customFormat="1" ht="15.75">
      <c r="A1145" s="79"/>
      <c r="E1145" s="79"/>
      <c r="F1145" s="79"/>
    </row>
    <row r="1146" spans="1:6" s="75" customFormat="1" ht="15.75">
      <c r="A1146" s="79"/>
      <c r="E1146" s="79"/>
      <c r="F1146" s="79"/>
    </row>
    <row r="1147" spans="1:6" s="75" customFormat="1" ht="15.75">
      <c r="A1147" s="79"/>
      <c r="E1147" s="79"/>
      <c r="F1147" s="79"/>
    </row>
    <row r="1148" spans="1:6" s="75" customFormat="1" ht="15.75">
      <c r="A1148" s="79"/>
      <c r="E1148" s="79"/>
      <c r="F1148" s="79"/>
    </row>
    <row r="1149" spans="1:6" s="75" customFormat="1" ht="15.75">
      <c r="A1149" s="79"/>
      <c r="E1149" s="79"/>
      <c r="F1149" s="79"/>
    </row>
    <row r="1150" spans="1:6" s="75" customFormat="1" ht="15.75">
      <c r="A1150" s="79"/>
      <c r="E1150" s="79"/>
      <c r="F1150" s="79"/>
    </row>
    <row r="1151" spans="1:6" s="75" customFormat="1" ht="15.75">
      <c r="A1151" s="79"/>
      <c r="E1151" s="79"/>
      <c r="F1151" s="79"/>
    </row>
    <row r="1152" spans="1:6" s="75" customFormat="1" ht="15.75">
      <c r="A1152" s="79"/>
      <c r="E1152" s="79"/>
      <c r="F1152" s="79"/>
    </row>
    <row r="1153" spans="1:6" s="75" customFormat="1" ht="15.75">
      <c r="A1153" s="79"/>
      <c r="E1153" s="79"/>
      <c r="F1153" s="79"/>
    </row>
    <row r="1154" spans="1:6" s="75" customFormat="1" ht="15.75">
      <c r="A1154" s="79"/>
      <c r="E1154" s="79"/>
      <c r="F1154" s="79"/>
    </row>
    <row r="1155" spans="1:6" s="75" customFormat="1" ht="15.75">
      <c r="A1155" s="79"/>
      <c r="E1155" s="79"/>
      <c r="F1155" s="79"/>
    </row>
    <row r="1156" spans="1:6" s="75" customFormat="1" ht="15.75">
      <c r="A1156" s="79"/>
      <c r="E1156" s="79"/>
      <c r="F1156" s="79"/>
    </row>
    <row r="1157" spans="1:6" s="75" customFormat="1" ht="15.75">
      <c r="A1157" s="79"/>
      <c r="E1157" s="79"/>
      <c r="F1157" s="79"/>
    </row>
    <row r="1158" spans="1:6" s="75" customFormat="1" ht="15.75">
      <c r="A1158" s="79"/>
      <c r="E1158" s="79"/>
      <c r="F1158" s="79"/>
    </row>
    <row r="1159" spans="1:6" s="75" customFormat="1" ht="15.75">
      <c r="A1159" s="79"/>
      <c r="E1159" s="79"/>
      <c r="F1159" s="79"/>
    </row>
    <row r="1160" spans="1:6" s="75" customFormat="1" ht="15.75">
      <c r="A1160" s="79"/>
      <c r="E1160" s="79"/>
      <c r="F1160" s="79"/>
    </row>
    <row r="1161" spans="1:6" s="75" customFormat="1" ht="15.75">
      <c r="A1161" s="79"/>
      <c r="E1161" s="79"/>
      <c r="F1161" s="79"/>
    </row>
    <row r="1162" spans="1:6" s="75" customFormat="1" ht="15.75">
      <c r="A1162" s="79"/>
      <c r="E1162" s="79"/>
      <c r="F1162" s="79"/>
    </row>
    <row r="1163" spans="1:6" s="75" customFormat="1" ht="15.75">
      <c r="A1163" s="79"/>
      <c r="E1163" s="79"/>
      <c r="F1163" s="79"/>
    </row>
    <row r="1164" spans="1:6" s="75" customFormat="1" ht="15.75">
      <c r="A1164" s="79"/>
      <c r="E1164" s="79"/>
      <c r="F1164" s="79"/>
    </row>
    <row r="1165" spans="1:6" s="75" customFormat="1" ht="15.75">
      <c r="A1165" s="79"/>
      <c r="E1165" s="79"/>
      <c r="F1165" s="79"/>
    </row>
    <row r="1166" spans="1:6" s="75" customFormat="1" ht="15.75">
      <c r="A1166" s="79"/>
      <c r="E1166" s="79"/>
      <c r="F1166" s="79"/>
    </row>
    <row r="1167" spans="1:6" s="75" customFormat="1" ht="15.75">
      <c r="A1167" s="79"/>
      <c r="E1167" s="79"/>
      <c r="F1167" s="79"/>
    </row>
    <row r="1168" spans="1:6" s="75" customFormat="1" ht="15.75">
      <c r="A1168" s="79"/>
      <c r="E1168" s="79"/>
      <c r="F1168" s="79"/>
    </row>
    <row r="1169" spans="1:6" s="75" customFormat="1" ht="15.75">
      <c r="A1169" s="79"/>
      <c r="E1169" s="79"/>
      <c r="F1169" s="79"/>
    </row>
    <row r="1170" spans="1:6" s="75" customFormat="1" ht="15.75">
      <c r="A1170" s="79"/>
      <c r="E1170" s="79"/>
      <c r="F1170" s="79"/>
    </row>
    <row r="1171" spans="1:6" s="75" customFormat="1" ht="15.75">
      <c r="A1171" s="79"/>
      <c r="E1171" s="79"/>
      <c r="F1171" s="79"/>
    </row>
    <row r="1172" spans="1:6" s="75" customFormat="1" ht="15.75">
      <c r="A1172" s="79"/>
      <c r="E1172" s="79"/>
      <c r="F1172" s="79"/>
    </row>
    <row r="1173" spans="1:6" s="75" customFormat="1" ht="15.75">
      <c r="A1173" s="79"/>
      <c r="E1173" s="79"/>
      <c r="F1173" s="79"/>
    </row>
    <row r="1174" spans="1:6" s="75" customFormat="1" ht="15.75">
      <c r="A1174" s="79"/>
      <c r="E1174" s="79"/>
      <c r="F1174" s="79"/>
    </row>
    <row r="1175" spans="1:6" s="75" customFormat="1" ht="15.75">
      <c r="A1175" s="79"/>
      <c r="E1175" s="79"/>
      <c r="F1175" s="79"/>
    </row>
    <row r="1176" spans="1:6" s="75" customFormat="1" ht="15.75">
      <c r="A1176" s="79"/>
      <c r="E1176" s="79"/>
      <c r="F1176" s="79"/>
    </row>
    <row r="1177" spans="1:6" s="75" customFormat="1" ht="15.75">
      <c r="A1177" s="79"/>
      <c r="E1177" s="79"/>
      <c r="F1177" s="79"/>
    </row>
    <row r="1178" spans="1:6" s="75" customFormat="1" ht="15.75">
      <c r="A1178" s="79"/>
      <c r="E1178" s="79"/>
      <c r="F1178" s="79"/>
    </row>
    <row r="1179" spans="1:6" s="75" customFormat="1" ht="15.75">
      <c r="A1179" s="79"/>
      <c r="E1179" s="79"/>
      <c r="F1179" s="79"/>
    </row>
    <row r="1180" spans="1:6" s="75" customFormat="1" ht="15.75">
      <c r="A1180" s="79"/>
      <c r="E1180" s="79"/>
      <c r="F1180" s="79"/>
    </row>
    <row r="1181" spans="1:6" s="75" customFormat="1" ht="15.75">
      <c r="A1181" s="79"/>
      <c r="E1181" s="79"/>
      <c r="F1181" s="79"/>
    </row>
    <row r="1182" spans="1:6" s="75" customFormat="1" ht="15.75">
      <c r="A1182" s="79"/>
      <c r="E1182" s="79"/>
      <c r="F1182" s="79"/>
    </row>
    <row r="1183" spans="1:6" s="75" customFormat="1" ht="15.75">
      <c r="A1183" s="79"/>
      <c r="E1183" s="79"/>
      <c r="F1183" s="79"/>
    </row>
    <row r="1184" spans="1:6" s="75" customFormat="1" ht="15.75">
      <c r="A1184" s="79"/>
      <c r="E1184" s="79"/>
      <c r="F1184" s="79"/>
    </row>
    <row r="1185" spans="1:6" s="75" customFormat="1" ht="15.75">
      <c r="A1185" s="79"/>
      <c r="E1185" s="79"/>
      <c r="F1185" s="79"/>
    </row>
    <row r="1186" spans="1:6" s="75" customFormat="1" ht="15.75">
      <c r="A1186" s="79"/>
      <c r="E1186" s="79"/>
      <c r="F1186" s="79"/>
    </row>
    <row r="1187" spans="1:6" s="75" customFormat="1" ht="15.75">
      <c r="A1187" s="79"/>
      <c r="E1187" s="79"/>
      <c r="F1187" s="79"/>
    </row>
    <row r="1188" spans="1:6" s="75" customFormat="1" ht="15.75">
      <c r="A1188" s="79"/>
      <c r="E1188" s="79"/>
      <c r="F1188" s="79"/>
    </row>
    <row r="1189" spans="1:6" s="75" customFormat="1" ht="15.75">
      <c r="A1189" s="79"/>
      <c r="E1189" s="79"/>
      <c r="F1189" s="79"/>
    </row>
    <row r="1190" spans="1:6" s="75" customFormat="1" ht="15.75">
      <c r="A1190" s="79"/>
      <c r="E1190" s="79"/>
      <c r="F1190" s="79"/>
    </row>
    <row r="1191" spans="1:6" s="75" customFormat="1" ht="15.75">
      <c r="A1191" s="79"/>
      <c r="E1191" s="79"/>
      <c r="F1191" s="79"/>
    </row>
    <row r="1192" spans="1:6" s="75" customFormat="1" ht="15.75">
      <c r="A1192" s="79"/>
      <c r="E1192" s="79"/>
      <c r="F1192" s="79"/>
    </row>
    <row r="1193" spans="1:6" s="75" customFormat="1" ht="15.75">
      <c r="A1193" s="79"/>
      <c r="E1193" s="79"/>
      <c r="F1193" s="79"/>
    </row>
    <row r="1194" spans="1:6" s="75" customFormat="1" ht="15.75">
      <c r="A1194" s="79"/>
      <c r="E1194" s="79"/>
      <c r="F1194" s="79"/>
    </row>
    <row r="1195" spans="1:6" s="75" customFormat="1" ht="15.75">
      <c r="A1195" s="79"/>
      <c r="E1195" s="79"/>
      <c r="F1195" s="79"/>
    </row>
    <row r="1196" spans="1:6" s="75" customFormat="1" ht="15.75">
      <c r="A1196" s="79"/>
      <c r="E1196" s="79"/>
      <c r="F1196" s="79"/>
    </row>
    <row r="1197" spans="1:6" s="75" customFormat="1" ht="15.75">
      <c r="A1197" s="79"/>
      <c r="E1197" s="79"/>
      <c r="F1197" s="79"/>
    </row>
    <row r="1198" spans="1:6" s="75" customFormat="1" ht="15.75">
      <c r="A1198" s="79"/>
      <c r="E1198" s="79"/>
      <c r="F1198" s="79"/>
    </row>
    <row r="1199" spans="1:6" s="75" customFormat="1" ht="15.75">
      <c r="A1199" s="79"/>
      <c r="E1199" s="79"/>
      <c r="F1199" s="79"/>
    </row>
    <row r="1200" spans="1:6" s="75" customFormat="1" ht="15.75">
      <c r="A1200" s="79"/>
      <c r="E1200" s="79"/>
      <c r="F1200" s="79"/>
    </row>
    <row r="1201" spans="1:6" s="75" customFormat="1" ht="15.75">
      <c r="A1201" s="79"/>
      <c r="E1201" s="79"/>
      <c r="F1201" s="79"/>
    </row>
    <row r="1202" spans="1:6" s="75" customFormat="1" ht="15.75">
      <c r="A1202" s="79"/>
      <c r="E1202" s="79"/>
      <c r="F1202" s="79"/>
    </row>
    <row r="1203" spans="1:6" s="75" customFormat="1" ht="15.75">
      <c r="A1203" s="79"/>
      <c r="E1203" s="79"/>
      <c r="F1203" s="79"/>
    </row>
    <row r="1204" spans="1:6" s="75" customFormat="1" ht="15.75">
      <c r="A1204" s="79"/>
      <c r="E1204" s="79"/>
      <c r="F1204" s="79"/>
    </row>
    <row r="1205" spans="1:6" s="75" customFormat="1" ht="15.75">
      <c r="A1205" s="79"/>
      <c r="E1205" s="79"/>
      <c r="F1205" s="79"/>
    </row>
    <row r="1206" spans="1:6" s="75" customFormat="1" ht="15.75">
      <c r="A1206" s="79"/>
      <c r="E1206" s="79"/>
      <c r="F1206" s="79"/>
    </row>
    <row r="1207" spans="1:6" s="75" customFormat="1" ht="15.75">
      <c r="A1207" s="79"/>
      <c r="E1207" s="79"/>
      <c r="F1207" s="79"/>
    </row>
    <row r="1208" spans="1:6" s="75" customFormat="1" ht="15.75">
      <c r="A1208" s="79"/>
      <c r="E1208" s="79"/>
      <c r="F1208" s="79"/>
    </row>
    <row r="1209" spans="1:6" s="75" customFormat="1" ht="15.75">
      <c r="A1209" s="79"/>
      <c r="E1209" s="79"/>
      <c r="F1209" s="79"/>
    </row>
    <row r="1210" spans="1:6" s="75" customFormat="1" ht="15.75">
      <c r="A1210" s="79"/>
      <c r="E1210" s="79"/>
      <c r="F1210" s="79"/>
    </row>
    <row r="1211" spans="1:6" s="75" customFormat="1" ht="15.75">
      <c r="A1211" s="79"/>
      <c r="E1211" s="79"/>
      <c r="F1211" s="79"/>
    </row>
    <row r="1212" spans="1:6" s="75" customFormat="1" ht="15.75">
      <c r="A1212" s="79"/>
      <c r="E1212" s="79"/>
      <c r="F1212" s="79"/>
    </row>
    <row r="1213" spans="1:6" s="75" customFormat="1" ht="15.75">
      <c r="A1213" s="79"/>
      <c r="E1213" s="79"/>
      <c r="F1213" s="79"/>
    </row>
    <row r="1214" spans="1:6" s="75" customFormat="1" ht="15.75">
      <c r="A1214" s="79"/>
      <c r="E1214" s="79"/>
      <c r="F1214" s="79"/>
    </row>
    <row r="1215" spans="1:6" s="75" customFormat="1" ht="15.75">
      <c r="A1215" s="79"/>
      <c r="E1215" s="79"/>
      <c r="F1215" s="79"/>
    </row>
    <row r="1216" spans="1:6" s="75" customFormat="1" ht="15.75">
      <c r="A1216" s="79"/>
      <c r="E1216" s="79"/>
      <c r="F1216" s="79"/>
    </row>
    <row r="1217" spans="1:6" s="75" customFormat="1" ht="15.75">
      <c r="A1217" s="79"/>
      <c r="E1217" s="79"/>
      <c r="F1217" s="79"/>
    </row>
    <row r="1218" spans="1:6" s="75" customFormat="1" ht="15.75">
      <c r="A1218" s="79"/>
      <c r="E1218" s="79"/>
      <c r="F1218" s="79"/>
    </row>
    <row r="1219" spans="1:6" s="75" customFormat="1" ht="15.75">
      <c r="A1219" s="79"/>
      <c r="E1219" s="79"/>
      <c r="F1219" s="79"/>
    </row>
    <row r="1220" spans="1:6" s="75" customFormat="1" ht="15.75">
      <c r="A1220" s="79"/>
      <c r="E1220" s="79"/>
      <c r="F1220" s="79"/>
    </row>
    <row r="1221" spans="1:6" s="75" customFormat="1" ht="15.75">
      <c r="A1221" s="79"/>
      <c r="E1221" s="79"/>
      <c r="F1221" s="79"/>
    </row>
    <row r="1222" spans="1:6" s="75" customFormat="1" ht="15.75">
      <c r="A1222" s="79"/>
      <c r="E1222" s="79"/>
      <c r="F1222" s="79"/>
    </row>
    <row r="1223" spans="1:6" s="75" customFormat="1" ht="15.75">
      <c r="A1223" s="79"/>
      <c r="E1223" s="79"/>
      <c r="F1223" s="79"/>
    </row>
    <row r="1224" spans="1:6" s="75" customFormat="1" ht="15.75">
      <c r="A1224" s="79"/>
      <c r="E1224" s="79"/>
      <c r="F1224" s="79"/>
    </row>
    <row r="1225" spans="1:6" s="75" customFormat="1" ht="15.75">
      <c r="A1225" s="79"/>
      <c r="E1225" s="79"/>
      <c r="F1225" s="79"/>
    </row>
    <row r="1226" spans="1:6" s="75" customFormat="1" ht="15.75">
      <c r="A1226" s="79"/>
      <c r="E1226" s="79"/>
      <c r="F1226" s="79"/>
    </row>
    <row r="1227" spans="1:6" s="75" customFormat="1" ht="15.75">
      <c r="A1227" s="79"/>
      <c r="E1227" s="79"/>
      <c r="F1227" s="79"/>
    </row>
    <row r="1228" spans="1:6" s="75" customFormat="1" ht="15.75">
      <c r="A1228" s="79"/>
      <c r="E1228" s="79"/>
      <c r="F1228" s="79"/>
    </row>
    <row r="1229" spans="1:6" s="75" customFormat="1" ht="15.75">
      <c r="A1229" s="79"/>
      <c r="E1229" s="79"/>
      <c r="F1229" s="79"/>
    </row>
    <row r="1230" spans="1:6" s="75" customFormat="1" ht="15.75">
      <c r="A1230" s="79"/>
      <c r="E1230" s="79"/>
      <c r="F1230" s="79"/>
    </row>
    <row r="1231" spans="1:6" s="75" customFormat="1" ht="15.75">
      <c r="A1231" s="79"/>
      <c r="E1231" s="79"/>
      <c r="F1231" s="79"/>
    </row>
    <row r="1232" spans="1:6" s="75" customFormat="1" ht="15.75">
      <c r="A1232" s="79"/>
      <c r="E1232" s="79"/>
      <c r="F1232" s="79"/>
    </row>
    <row r="1233" spans="1:6" s="75" customFormat="1" ht="15.75">
      <c r="A1233" s="79"/>
      <c r="E1233" s="79"/>
      <c r="F1233" s="79"/>
    </row>
    <row r="1234" spans="1:6" s="75" customFormat="1" ht="15.75">
      <c r="A1234" s="79"/>
      <c r="E1234" s="79"/>
      <c r="F1234" s="79"/>
    </row>
    <row r="1235" spans="1:6" s="75" customFormat="1" ht="15.75">
      <c r="A1235" s="79"/>
      <c r="E1235" s="79"/>
      <c r="F1235" s="79"/>
    </row>
    <row r="1236" spans="1:6" s="75" customFormat="1" ht="15.75">
      <c r="A1236" s="79"/>
      <c r="E1236" s="79"/>
      <c r="F1236" s="79"/>
    </row>
    <row r="1237" spans="1:6" s="75" customFormat="1" ht="15.75">
      <c r="A1237" s="79"/>
      <c r="E1237" s="79"/>
      <c r="F1237" s="79"/>
    </row>
    <row r="1238" spans="1:6" s="75" customFormat="1" ht="15.75">
      <c r="A1238" s="79"/>
      <c r="E1238" s="79"/>
      <c r="F1238" s="79"/>
    </row>
    <row r="1239" spans="1:6" s="75" customFormat="1" ht="15.75">
      <c r="A1239" s="79"/>
      <c r="E1239" s="79"/>
      <c r="F1239" s="79"/>
    </row>
    <row r="1240" spans="1:6" s="75" customFormat="1" ht="15.75">
      <c r="A1240" s="79"/>
      <c r="E1240" s="79"/>
      <c r="F1240" s="79"/>
    </row>
    <row r="1241" spans="1:6" s="75" customFormat="1" ht="15.75">
      <c r="A1241" s="79"/>
      <c r="E1241" s="79"/>
      <c r="F1241" s="79"/>
    </row>
    <row r="1242" spans="1:6" s="75" customFormat="1" ht="15.75">
      <c r="A1242" s="79"/>
      <c r="E1242" s="79"/>
      <c r="F1242" s="79"/>
    </row>
    <row r="1243" spans="1:6" s="75" customFormat="1" ht="15.75">
      <c r="A1243" s="79"/>
      <c r="E1243" s="79"/>
      <c r="F1243" s="79"/>
    </row>
    <row r="1244" spans="1:6" s="75" customFormat="1" ht="15.75">
      <c r="A1244" s="79"/>
      <c r="E1244" s="79"/>
      <c r="F1244" s="79"/>
    </row>
    <row r="1245" spans="1:6" s="75" customFormat="1" ht="15.75">
      <c r="A1245" s="79"/>
      <c r="E1245" s="79"/>
      <c r="F1245" s="79"/>
    </row>
    <row r="1246" spans="1:6" s="75" customFormat="1" ht="15.75">
      <c r="A1246" s="79"/>
      <c r="E1246" s="79"/>
      <c r="F1246" s="79"/>
    </row>
    <row r="1247" spans="1:6" s="75" customFormat="1" ht="15.75">
      <c r="A1247" s="79"/>
      <c r="E1247" s="79"/>
      <c r="F1247" s="79"/>
    </row>
    <row r="1248" spans="1:6" s="75" customFormat="1" ht="15.75">
      <c r="A1248" s="79"/>
      <c r="E1248" s="79"/>
      <c r="F1248" s="79"/>
    </row>
    <row r="1249" spans="1:6" s="75" customFormat="1" ht="15.75">
      <c r="A1249" s="79"/>
      <c r="E1249" s="79"/>
      <c r="F1249" s="79"/>
    </row>
    <row r="1250" spans="1:6" s="75" customFormat="1" ht="15.75">
      <c r="A1250" s="79"/>
      <c r="E1250" s="79"/>
      <c r="F1250" s="79"/>
    </row>
    <row r="1251" spans="1:6" s="75" customFormat="1" ht="15.75">
      <c r="A1251" s="79"/>
      <c r="E1251" s="79"/>
      <c r="F1251" s="79"/>
    </row>
    <row r="1252" spans="1:6" s="75" customFormat="1" ht="15.75">
      <c r="A1252" s="79"/>
      <c r="E1252" s="79"/>
      <c r="F1252" s="79"/>
    </row>
    <row r="1253" spans="1:6" s="75" customFormat="1" ht="15.75">
      <c r="A1253" s="79"/>
      <c r="E1253" s="79"/>
      <c r="F1253" s="79"/>
    </row>
    <row r="1254" spans="1:6" s="75" customFormat="1" ht="15.75">
      <c r="A1254" s="79"/>
      <c r="E1254" s="79"/>
      <c r="F1254" s="79"/>
    </row>
    <row r="1255" spans="1:6" s="75" customFormat="1" ht="15.75">
      <c r="A1255" s="79"/>
      <c r="E1255" s="79"/>
      <c r="F1255" s="79"/>
    </row>
    <row r="1256" spans="1:6" s="75" customFormat="1" ht="15.75">
      <c r="A1256" s="79"/>
      <c r="E1256" s="79"/>
      <c r="F1256" s="79"/>
    </row>
    <row r="1257" spans="1:6" s="75" customFormat="1" ht="15.75">
      <c r="A1257" s="79"/>
      <c r="E1257" s="79"/>
      <c r="F1257" s="79"/>
    </row>
    <row r="1258" spans="1:6" s="75" customFormat="1" ht="15.75">
      <c r="A1258" s="79"/>
      <c r="E1258" s="79"/>
      <c r="F1258" s="79"/>
    </row>
    <row r="1259" spans="1:6" s="75" customFormat="1" ht="15.75">
      <c r="A1259" s="79"/>
      <c r="E1259" s="79"/>
      <c r="F1259" s="79"/>
    </row>
    <row r="1260" spans="1:6" s="75" customFormat="1" ht="15.75">
      <c r="A1260" s="79"/>
      <c r="E1260" s="79"/>
      <c r="F1260" s="79"/>
    </row>
    <row r="1261" spans="1:6" s="75" customFormat="1" ht="15.75">
      <c r="A1261" s="79"/>
      <c r="E1261" s="79"/>
      <c r="F1261" s="79"/>
    </row>
    <row r="1262" spans="1:6" s="75" customFormat="1" ht="15.75">
      <c r="A1262" s="79"/>
      <c r="E1262" s="79"/>
      <c r="F1262" s="79"/>
    </row>
    <row r="1263" spans="1:6" s="75" customFormat="1" ht="15.75">
      <c r="A1263" s="79"/>
      <c r="E1263" s="79"/>
      <c r="F1263" s="79"/>
    </row>
    <row r="1264" spans="1:6" s="75" customFormat="1" ht="15.75">
      <c r="A1264" s="79"/>
      <c r="E1264" s="79"/>
      <c r="F1264" s="79"/>
    </row>
    <row r="1265" spans="1:6" s="75" customFormat="1" ht="15.75">
      <c r="A1265" s="79"/>
      <c r="E1265" s="79"/>
      <c r="F1265" s="79"/>
    </row>
    <row r="1266" spans="1:6" s="75" customFormat="1" ht="15.75">
      <c r="A1266" s="79"/>
      <c r="E1266" s="79"/>
      <c r="F1266" s="79"/>
    </row>
    <row r="1267" spans="1:6" s="75" customFormat="1" ht="15.75">
      <c r="A1267" s="79"/>
      <c r="E1267" s="79"/>
      <c r="F1267" s="79"/>
    </row>
    <row r="1268" spans="1:6" s="75" customFormat="1" ht="15.75">
      <c r="A1268" s="79"/>
      <c r="E1268" s="79"/>
      <c r="F1268" s="79"/>
    </row>
    <row r="1269" spans="1:6" s="75" customFormat="1" ht="15.75">
      <c r="A1269" s="79"/>
      <c r="E1269" s="79"/>
      <c r="F1269" s="79"/>
    </row>
    <row r="1270" spans="1:6" s="75" customFormat="1" ht="15.75">
      <c r="A1270" s="79"/>
      <c r="E1270" s="79"/>
      <c r="F1270" s="79"/>
    </row>
    <row r="1271" spans="1:6" s="75" customFormat="1" ht="15.75">
      <c r="A1271" s="79"/>
      <c r="E1271" s="79"/>
      <c r="F1271" s="79"/>
    </row>
    <row r="1272" spans="1:6" s="75" customFormat="1" ht="15.75">
      <c r="A1272" s="79"/>
      <c r="E1272" s="79"/>
      <c r="F1272" s="79"/>
    </row>
    <row r="1273" spans="1:6" s="75" customFormat="1" ht="15.75">
      <c r="A1273" s="79"/>
      <c r="E1273" s="79"/>
      <c r="F1273" s="79"/>
    </row>
    <row r="1274" spans="1:6" s="75" customFormat="1" ht="15.75">
      <c r="A1274" s="79"/>
      <c r="E1274" s="79"/>
      <c r="F1274" s="79"/>
    </row>
    <row r="1275" spans="1:6" s="75" customFormat="1" ht="15.75">
      <c r="A1275" s="79"/>
      <c r="E1275" s="79"/>
      <c r="F1275" s="79"/>
    </row>
    <row r="1276" spans="1:6" s="75" customFormat="1" ht="15.75">
      <c r="A1276" s="79"/>
      <c r="E1276" s="79"/>
      <c r="F1276" s="79"/>
    </row>
    <row r="1277" spans="1:6" s="75" customFormat="1" ht="15.75">
      <c r="A1277" s="79"/>
      <c r="E1277" s="79"/>
      <c r="F1277" s="79"/>
    </row>
    <row r="1278" spans="1:6" s="75" customFormat="1" ht="15.75">
      <c r="A1278" s="79"/>
      <c r="E1278" s="79"/>
      <c r="F1278" s="79"/>
    </row>
    <row r="1279" spans="1:6" s="75" customFormat="1" ht="15.75">
      <c r="A1279" s="79"/>
      <c r="E1279" s="79"/>
      <c r="F1279" s="79"/>
    </row>
    <row r="1280" spans="1:6" s="75" customFormat="1" ht="15.75">
      <c r="A1280" s="79"/>
      <c r="E1280" s="79"/>
      <c r="F1280" s="79"/>
    </row>
    <row r="1281" spans="1:6" s="75" customFormat="1" ht="15.75">
      <c r="A1281" s="79"/>
      <c r="E1281" s="79"/>
      <c r="F1281" s="79"/>
    </row>
    <row r="1282" spans="1:6" s="75" customFormat="1" ht="15.75">
      <c r="A1282" s="79"/>
      <c r="E1282" s="79"/>
      <c r="F1282" s="79"/>
    </row>
    <row r="1283" spans="1:6" s="75" customFormat="1" ht="15.75">
      <c r="A1283" s="79"/>
      <c r="E1283" s="79"/>
      <c r="F1283" s="79"/>
    </row>
    <row r="1284" spans="1:6" s="75" customFormat="1" ht="15.75">
      <c r="A1284" s="79"/>
      <c r="E1284" s="79"/>
      <c r="F1284" s="79"/>
    </row>
    <row r="1285" spans="1:6" s="75" customFormat="1" ht="15.75">
      <c r="A1285" s="79"/>
      <c r="E1285" s="79"/>
      <c r="F1285" s="79"/>
    </row>
    <row r="1286" spans="1:6" s="75" customFormat="1" ht="15.75">
      <c r="A1286" s="79"/>
      <c r="E1286" s="79"/>
      <c r="F1286" s="79"/>
    </row>
    <row r="1287" spans="1:6" s="75" customFormat="1" ht="15.75">
      <c r="A1287" s="79"/>
      <c r="E1287" s="79"/>
      <c r="F1287" s="79"/>
    </row>
    <row r="1288" spans="1:6" s="75" customFormat="1" ht="15.75">
      <c r="A1288" s="79"/>
      <c r="E1288" s="79"/>
      <c r="F1288" s="79"/>
    </row>
    <row r="1289" spans="1:6" s="75" customFormat="1" ht="15.75">
      <c r="A1289" s="79"/>
      <c r="E1289" s="79"/>
      <c r="F1289" s="79"/>
    </row>
    <row r="1290" spans="1:6" s="75" customFormat="1" ht="15.75">
      <c r="A1290" s="79"/>
      <c r="E1290" s="79"/>
      <c r="F1290" s="79"/>
    </row>
    <row r="1291" spans="1:6" s="75" customFormat="1" ht="15.75">
      <c r="A1291" s="79"/>
      <c r="E1291" s="79"/>
      <c r="F1291" s="79"/>
    </row>
    <row r="1292" spans="1:6" s="75" customFormat="1" ht="15.75">
      <c r="A1292" s="79"/>
      <c r="E1292" s="79"/>
      <c r="F1292" s="79"/>
    </row>
    <row r="1293" spans="1:6" s="75" customFormat="1" ht="15.75">
      <c r="A1293" s="79"/>
      <c r="E1293" s="79"/>
      <c r="F1293" s="79"/>
    </row>
    <row r="1294" spans="1:6" s="75" customFormat="1" ht="15.75">
      <c r="A1294" s="79"/>
      <c r="E1294" s="79"/>
      <c r="F1294" s="79"/>
    </row>
    <row r="1295" spans="1:6" s="75" customFormat="1" ht="15.75">
      <c r="A1295" s="79"/>
      <c r="E1295" s="79"/>
      <c r="F1295" s="79"/>
    </row>
    <row r="1296" spans="1:6" s="75" customFormat="1" ht="15.75">
      <c r="A1296" s="79"/>
      <c r="E1296" s="79"/>
      <c r="F1296" s="79"/>
    </row>
    <row r="1297" spans="1:6" s="75" customFormat="1" ht="15.75">
      <c r="A1297" s="79"/>
      <c r="E1297" s="79"/>
      <c r="F1297" s="79"/>
    </row>
    <row r="1298" spans="1:6" s="75" customFormat="1" ht="15.75">
      <c r="A1298" s="79"/>
      <c r="E1298" s="79"/>
      <c r="F1298" s="79"/>
    </row>
    <row r="1299" spans="1:6" s="75" customFormat="1" ht="15.75">
      <c r="A1299" s="79"/>
      <c r="E1299" s="79"/>
      <c r="F1299" s="79"/>
    </row>
    <row r="1300" spans="1:6" s="75" customFormat="1" ht="15.75">
      <c r="A1300" s="79"/>
      <c r="E1300" s="79"/>
      <c r="F1300" s="79"/>
    </row>
    <row r="1301" spans="1:6" s="75" customFormat="1" ht="15.75">
      <c r="A1301" s="79"/>
      <c r="E1301" s="79"/>
      <c r="F1301" s="79"/>
    </row>
    <row r="1302" spans="1:6" s="75" customFormat="1" ht="15.75">
      <c r="A1302" s="79"/>
      <c r="E1302" s="79"/>
      <c r="F1302" s="79"/>
    </row>
    <row r="1303" spans="1:6" s="75" customFormat="1" ht="15.75">
      <c r="A1303" s="79"/>
      <c r="E1303" s="79"/>
      <c r="F1303" s="79"/>
    </row>
    <row r="1304" spans="1:6" s="75" customFormat="1" ht="15.75">
      <c r="A1304" s="79"/>
      <c r="E1304" s="79"/>
      <c r="F1304" s="79"/>
    </row>
    <row r="1305" spans="1:6" s="75" customFormat="1" ht="15.75">
      <c r="A1305" s="79"/>
      <c r="E1305" s="79"/>
      <c r="F1305" s="79"/>
    </row>
    <row r="1306" spans="1:6" s="75" customFormat="1" ht="15.75">
      <c r="A1306" s="79"/>
      <c r="E1306" s="79"/>
      <c r="F1306" s="79"/>
    </row>
    <row r="1307" spans="1:6" s="75" customFormat="1" ht="15.75">
      <c r="A1307" s="79"/>
      <c r="E1307" s="79"/>
      <c r="F1307" s="79"/>
    </row>
    <row r="1308" spans="1:6" s="75" customFormat="1" ht="15.75">
      <c r="A1308" s="79"/>
      <c r="E1308" s="79"/>
      <c r="F1308" s="79"/>
    </row>
    <row r="1309" spans="1:6" s="75" customFormat="1" ht="15.75">
      <c r="A1309" s="79"/>
      <c r="E1309" s="79"/>
      <c r="F1309" s="79"/>
    </row>
    <row r="1310" spans="1:6" s="75" customFormat="1" ht="15.75">
      <c r="A1310" s="79"/>
      <c r="E1310" s="79"/>
      <c r="F1310" s="79"/>
    </row>
    <row r="1311" spans="1:6" s="75" customFormat="1" ht="15.75">
      <c r="A1311" s="79"/>
      <c r="E1311" s="79"/>
      <c r="F1311" s="79"/>
    </row>
    <row r="1312" spans="1:6" s="75" customFormat="1" ht="15.75">
      <c r="A1312" s="79"/>
      <c r="E1312" s="79"/>
      <c r="F1312" s="79"/>
    </row>
    <row r="1313" spans="1:6" s="75" customFormat="1" ht="15.75">
      <c r="A1313" s="79"/>
      <c r="E1313" s="79"/>
      <c r="F1313" s="79"/>
    </row>
    <row r="1314" spans="1:6" s="75" customFormat="1" ht="15.75">
      <c r="A1314" s="79"/>
      <c r="E1314" s="79"/>
      <c r="F1314" s="79"/>
    </row>
    <row r="1315" spans="1:6" s="75" customFormat="1" ht="15.75">
      <c r="A1315" s="79"/>
      <c r="E1315" s="79"/>
      <c r="F1315" s="79"/>
    </row>
    <row r="1316" spans="1:6" s="75" customFormat="1" ht="15.75">
      <c r="A1316" s="79"/>
      <c r="E1316" s="79"/>
      <c r="F1316" s="79"/>
    </row>
    <row r="1317" spans="1:6" s="75" customFormat="1" ht="15.75">
      <c r="A1317" s="79"/>
      <c r="E1317" s="79"/>
      <c r="F1317" s="79"/>
    </row>
    <row r="1318" spans="1:6" s="75" customFormat="1" ht="15.75">
      <c r="A1318" s="79"/>
      <c r="E1318" s="79"/>
      <c r="F1318" s="79"/>
    </row>
    <row r="1319" spans="1:6" s="75" customFormat="1" ht="15.75">
      <c r="A1319" s="79"/>
      <c r="E1319" s="79"/>
      <c r="F1319" s="79"/>
    </row>
    <row r="1320" spans="1:6" s="75" customFormat="1" ht="15.75">
      <c r="A1320" s="79"/>
      <c r="E1320" s="79"/>
      <c r="F1320" s="79"/>
    </row>
    <row r="1321" spans="1:6" s="75" customFormat="1" ht="15.75">
      <c r="A1321" s="79"/>
      <c r="E1321" s="79"/>
      <c r="F1321" s="79"/>
    </row>
    <row r="1322" spans="1:6" s="75" customFormat="1" ht="15.75">
      <c r="A1322" s="79"/>
      <c r="E1322" s="79"/>
      <c r="F1322" s="79"/>
    </row>
    <row r="1323" spans="1:6" s="75" customFormat="1" ht="15.75">
      <c r="A1323" s="79"/>
      <c r="E1323" s="79"/>
      <c r="F1323" s="79"/>
    </row>
    <row r="1324" spans="1:6" s="75" customFormat="1" ht="15.75">
      <c r="A1324" s="79"/>
      <c r="E1324" s="79"/>
      <c r="F1324" s="79"/>
    </row>
    <row r="1325" spans="1:6" s="75" customFormat="1" ht="15.75">
      <c r="A1325" s="79"/>
      <c r="E1325" s="79"/>
      <c r="F1325" s="79"/>
    </row>
    <row r="1326" spans="1:6" s="75" customFormat="1" ht="15.75">
      <c r="A1326" s="79"/>
      <c r="E1326" s="79"/>
      <c r="F1326" s="79"/>
    </row>
    <row r="1327" spans="1:6" s="75" customFormat="1" ht="15.75">
      <c r="A1327" s="79"/>
      <c r="E1327" s="79"/>
      <c r="F1327" s="79"/>
    </row>
    <row r="1328" spans="1:6" s="75" customFormat="1" ht="15.75">
      <c r="A1328" s="79"/>
      <c r="E1328" s="79"/>
      <c r="F1328" s="79"/>
    </row>
    <row r="1329" spans="1:6" s="75" customFormat="1" ht="15.75">
      <c r="A1329" s="79"/>
      <c r="E1329" s="79"/>
      <c r="F1329" s="79"/>
    </row>
    <row r="1330" spans="1:6" s="75" customFormat="1" ht="15.75">
      <c r="A1330" s="79"/>
      <c r="E1330" s="79"/>
      <c r="F1330" s="79"/>
    </row>
    <row r="1331" spans="1:6" s="75" customFormat="1" ht="15.75">
      <c r="A1331" s="79"/>
      <c r="E1331" s="79"/>
      <c r="F1331" s="79"/>
    </row>
    <row r="1332" spans="1:6" s="75" customFormat="1" ht="15.75">
      <c r="A1332" s="79"/>
      <c r="E1332" s="79"/>
      <c r="F1332" s="79"/>
    </row>
    <row r="1333" spans="1:6" s="75" customFormat="1" ht="15.75">
      <c r="A1333" s="79"/>
      <c r="E1333" s="79"/>
      <c r="F1333" s="79"/>
    </row>
    <row r="1334" spans="1:6" s="75" customFormat="1" ht="15.75">
      <c r="A1334" s="79"/>
      <c r="E1334" s="79"/>
      <c r="F1334" s="79"/>
    </row>
    <row r="1335" spans="1:6" s="75" customFormat="1" ht="15.75">
      <c r="A1335" s="79"/>
      <c r="E1335" s="79"/>
      <c r="F1335" s="79"/>
    </row>
    <row r="1336" spans="1:6" s="75" customFormat="1" ht="15.75">
      <c r="A1336" s="79"/>
      <c r="E1336" s="79"/>
      <c r="F1336" s="79"/>
    </row>
    <row r="1337" spans="1:6" s="75" customFormat="1" ht="15.75">
      <c r="A1337" s="79"/>
      <c r="E1337" s="79"/>
      <c r="F1337" s="79"/>
    </row>
    <row r="1338" spans="1:6" s="75" customFormat="1" ht="15.75">
      <c r="A1338" s="79"/>
      <c r="E1338" s="79"/>
      <c r="F1338" s="79"/>
    </row>
    <row r="1339" spans="1:6" s="75" customFormat="1" ht="15.75">
      <c r="A1339" s="79"/>
      <c r="E1339" s="79"/>
      <c r="F1339" s="79"/>
    </row>
    <row r="1340" spans="1:6" s="75" customFormat="1" ht="15.75">
      <c r="A1340" s="79"/>
      <c r="E1340" s="79"/>
      <c r="F1340" s="79"/>
    </row>
    <row r="1341" spans="1:6" s="75" customFormat="1" ht="15.75">
      <c r="A1341" s="79"/>
      <c r="E1341" s="79"/>
      <c r="F1341" s="79"/>
    </row>
    <row r="1342" spans="1:6" s="75" customFormat="1" ht="15.75">
      <c r="A1342" s="79"/>
      <c r="E1342" s="79"/>
      <c r="F1342" s="79"/>
    </row>
    <row r="1343" spans="1:6" s="75" customFormat="1" ht="15.75">
      <c r="A1343" s="79"/>
      <c r="E1343" s="79"/>
      <c r="F1343" s="79"/>
    </row>
    <row r="1344" spans="1:6" s="75" customFormat="1" ht="15.75">
      <c r="A1344" s="79"/>
      <c r="E1344" s="79"/>
      <c r="F1344" s="79"/>
    </row>
    <row r="1345" spans="1:6" s="75" customFormat="1" ht="15.75">
      <c r="A1345" s="79"/>
      <c r="E1345" s="79"/>
      <c r="F1345" s="79"/>
    </row>
    <row r="1346" spans="1:6" s="75" customFormat="1" ht="15.75">
      <c r="A1346" s="79"/>
      <c r="E1346" s="79"/>
      <c r="F1346" s="79"/>
    </row>
    <row r="1347" spans="1:6" s="75" customFormat="1" ht="15.75">
      <c r="A1347" s="79"/>
      <c r="E1347" s="79"/>
      <c r="F1347" s="79"/>
    </row>
    <row r="1348" spans="1:6" s="75" customFormat="1" ht="15.75">
      <c r="A1348" s="79"/>
      <c r="E1348" s="79"/>
      <c r="F1348" s="79"/>
    </row>
    <row r="1349" spans="1:6" s="75" customFormat="1" ht="15.75">
      <c r="A1349" s="79"/>
      <c r="E1349" s="79"/>
      <c r="F1349" s="79"/>
    </row>
    <row r="1350" spans="1:6" s="75" customFormat="1" ht="15.75">
      <c r="A1350" s="79"/>
      <c r="E1350" s="79"/>
      <c r="F1350" s="79"/>
    </row>
    <row r="1351" spans="1:6" s="75" customFormat="1" ht="15.75">
      <c r="A1351" s="79"/>
      <c r="E1351" s="79"/>
      <c r="F1351" s="79"/>
    </row>
    <row r="1352" spans="1:6" s="75" customFormat="1" ht="15.75">
      <c r="A1352" s="79"/>
      <c r="E1352" s="79"/>
      <c r="F1352" s="79"/>
    </row>
    <row r="1353" spans="1:6" s="75" customFormat="1" ht="15.75">
      <c r="A1353" s="79"/>
      <c r="E1353" s="79"/>
      <c r="F1353" s="79"/>
    </row>
    <row r="1354" spans="1:6" s="75" customFormat="1" ht="15.75">
      <c r="A1354" s="79"/>
      <c r="E1354" s="79"/>
      <c r="F1354" s="79"/>
    </row>
    <row r="1355" spans="1:6" s="75" customFormat="1" ht="15.75">
      <c r="A1355" s="79"/>
      <c r="E1355" s="79"/>
      <c r="F1355" s="79"/>
    </row>
    <row r="1356" spans="1:6" s="75" customFormat="1" ht="15.75">
      <c r="A1356" s="79"/>
      <c r="E1356" s="79"/>
      <c r="F1356" s="79"/>
    </row>
    <row r="1357" spans="1:6" s="75" customFormat="1" ht="15.75">
      <c r="A1357" s="79"/>
      <c r="E1357" s="79"/>
      <c r="F1357" s="79"/>
    </row>
    <row r="1358" spans="1:6" s="75" customFormat="1" ht="15.75">
      <c r="A1358" s="79"/>
      <c r="E1358" s="79"/>
      <c r="F1358" s="79"/>
    </row>
    <row r="1359" spans="1:6" s="75" customFormat="1" ht="15.75">
      <c r="A1359" s="79"/>
      <c r="E1359" s="79"/>
      <c r="F1359" s="79"/>
    </row>
    <row r="1360" spans="1:6" s="75" customFormat="1" ht="15.75">
      <c r="A1360" s="79"/>
      <c r="E1360" s="79"/>
      <c r="F1360" s="79"/>
    </row>
    <row r="1361" spans="1:6" s="75" customFormat="1" ht="15.75">
      <c r="A1361" s="79"/>
      <c r="E1361" s="79"/>
      <c r="F1361" s="79"/>
    </row>
    <row r="1362" spans="1:6" s="75" customFormat="1" ht="15.75">
      <c r="A1362" s="79"/>
      <c r="E1362" s="79"/>
      <c r="F1362" s="79"/>
    </row>
    <row r="1363" spans="1:6" s="75" customFormat="1" ht="15.75">
      <c r="A1363" s="79"/>
      <c r="E1363" s="79"/>
      <c r="F1363" s="79"/>
    </row>
    <row r="1364" spans="1:6" s="75" customFormat="1" ht="15.75">
      <c r="A1364" s="79"/>
      <c r="E1364" s="79"/>
      <c r="F1364" s="79"/>
    </row>
    <row r="1365" spans="1:6" s="75" customFormat="1" ht="15.75">
      <c r="A1365" s="79"/>
      <c r="E1365" s="79"/>
      <c r="F1365" s="79"/>
    </row>
    <row r="1366" spans="1:6" s="75" customFormat="1" ht="15.75">
      <c r="A1366" s="79"/>
      <c r="E1366" s="79"/>
      <c r="F1366" s="79"/>
    </row>
    <row r="1367" spans="1:6" s="75" customFormat="1" ht="15.75">
      <c r="A1367" s="79"/>
      <c r="E1367" s="79"/>
      <c r="F1367" s="79"/>
    </row>
    <row r="1368" spans="1:6" s="75" customFormat="1" ht="15.75">
      <c r="A1368" s="79"/>
      <c r="E1368" s="79"/>
      <c r="F1368" s="79"/>
    </row>
    <row r="1369" spans="1:6" s="75" customFormat="1" ht="15.75">
      <c r="A1369" s="79"/>
      <c r="E1369" s="79"/>
      <c r="F1369" s="79"/>
    </row>
    <row r="1370" spans="1:6" s="75" customFormat="1" ht="15.75">
      <c r="A1370" s="79"/>
      <c r="E1370" s="79"/>
      <c r="F1370" s="79"/>
    </row>
    <row r="1371" spans="1:6" s="75" customFormat="1" ht="15.75">
      <c r="A1371" s="79"/>
      <c r="E1371" s="79"/>
      <c r="F1371" s="79"/>
    </row>
    <row r="1372" spans="1:6" s="75" customFormat="1" ht="15.75">
      <c r="A1372" s="79"/>
      <c r="E1372" s="79"/>
      <c r="F1372" s="79"/>
    </row>
    <row r="1373" spans="1:6" s="75" customFormat="1" ht="15.75">
      <c r="A1373" s="79"/>
      <c r="E1373" s="79"/>
      <c r="F1373" s="79"/>
    </row>
    <row r="1374" spans="1:6" s="75" customFormat="1" ht="15.75">
      <c r="A1374" s="79"/>
      <c r="E1374" s="79"/>
      <c r="F1374" s="79"/>
    </row>
    <row r="1375" spans="1:6" s="75" customFormat="1" ht="15.75">
      <c r="A1375" s="79"/>
      <c r="E1375" s="79"/>
      <c r="F1375" s="79"/>
    </row>
    <row r="1376" spans="1:6" s="75" customFormat="1" ht="15.75">
      <c r="A1376" s="79"/>
      <c r="E1376" s="79"/>
      <c r="F1376" s="79"/>
    </row>
    <row r="1377" spans="1:6" s="75" customFormat="1" ht="15.75">
      <c r="A1377" s="79"/>
      <c r="E1377" s="79"/>
      <c r="F1377" s="79"/>
    </row>
    <row r="1378" spans="1:6" s="75" customFormat="1" ht="15.75">
      <c r="A1378" s="79"/>
      <c r="E1378" s="79"/>
      <c r="F1378" s="79"/>
    </row>
    <row r="1379" spans="1:6" s="75" customFormat="1" ht="15.75">
      <c r="A1379" s="79"/>
      <c r="E1379" s="79"/>
      <c r="F1379" s="79"/>
    </row>
    <row r="1380" spans="1:6" s="75" customFormat="1" ht="15.75">
      <c r="A1380" s="79"/>
      <c r="E1380" s="79"/>
      <c r="F1380" s="79"/>
    </row>
    <row r="1381" spans="1:6" s="75" customFormat="1" ht="15.75">
      <c r="A1381" s="79"/>
      <c r="E1381" s="79"/>
      <c r="F1381" s="79"/>
    </row>
    <row r="1382" spans="1:6" s="75" customFormat="1" ht="15.75">
      <c r="A1382" s="79"/>
      <c r="E1382" s="79"/>
      <c r="F1382" s="79"/>
    </row>
    <row r="1383" spans="1:6" s="75" customFormat="1" ht="15.75">
      <c r="A1383" s="79"/>
      <c r="E1383" s="79"/>
      <c r="F1383" s="79"/>
    </row>
    <row r="1384" spans="1:6" s="75" customFormat="1" ht="15.75">
      <c r="A1384" s="79"/>
      <c r="E1384" s="79"/>
      <c r="F1384" s="79"/>
    </row>
    <row r="1385" spans="1:6" s="75" customFormat="1" ht="15.75">
      <c r="A1385" s="79"/>
      <c r="E1385" s="79"/>
      <c r="F1385" s="79"/>
    </row>
    <row r="1386" spans="1:6" s="75" customFormat="1" ht="15.75">
      <c r="A1386" s="79"/>
      <c r="E1386" s="79"/>
      <c r="F1386" s="79"/>
    </row>
    <row r="1387" spans="1:6" s="75" customFormat="1" ht="15.75">
      <c r="A1387" s="79"/>
      <c r="E1387" s="79"/>
      <c r="F1387" s="79"/>
    </row>
    <row r="1388" spans="1:6" s="75" customFormat="1" ht="15.75">
      <c r="A1388" s="79"/>
      <c r="E1388" s="79"/>
      <c r="F1388" s="79"/>
    </row>
    <row r="1389" spans="1:6" s="75" customFormat="1" ht="15.75">
      <c r="A1389" s="79"/>
      <c r="E1389" s="79"/>
      <c r="F1389" s="79"/>
    </row>
    <row r="1390" spans="1:6" s="75" customFormat="1" ht="15.75">
      <c r="A1390" s="79"/>
      <c r="E1390" s="79"/>
      <c r="F1390" s="79"/>
    </row>
    <row r="1391" spans="1:6" s="75" customFormat="1" ht="15.75">
      <c r="A1391" s="79"/>
      <c r="E1391" s="79"/>
      <c r="F1391" s="79"/>
    </row>
    <row r="1392" spans="1:6" s="75" customFormat="1" ht="15.75">
      <c r="A1392" s="79"/>
      <c r="E1392" s="79"/>
      <c r="F1392" s="79"/>
    </row>
    <row r="1393" spans="1:6" s="75" customFormat="1" ht="15.75">
      <c r="A1393" s="79"/>
      <c r="E1393" s="79"/>
      <c r="F1393" s="79"/>
    </row>
    <row r="1394" spans="1:6" s="75" customFormat="1" ht="15.75">
      <c r="A1394" s="79"/>
      <c r="E1394" s="79"/>
      <c r="F1394" s="79"/>
    </row>
    <row r="1395" spans="1:6" s="75" customFormat="1" ht="15.75">
      <c r="A1395" s="79"/>
      <c r="E1395" s="79"/>
      <c r="F1395" s="79"/>
    </row>
    <row r="1396" spans="1:6" s="75" customFormat="1" ht="15.75">
      <c r="A1396" s="79"/>
      <c r="E1396" s="79"/>
      <c r="F1396" s="79"/>
    </row>
    <row r="1397" spans="1:6" s="75" customFormat="1" ht="15.75">
      <c r="A1397" s="79"/>
      <c r="E1397" s="79"/>
      <c r="F1397" s="79"/>
    </row>
    <row r="1398" spans="1:6" s="75" customFormat="1" ht="15.75">
      <c r="A1398" s="79"/>
      <c r="E1398" s="79"/>
      <c r="F1398" s="79"/>
    </row>
    <row r="1399" spans="1:6" s="75" customFormat="1" ht="15.75">
      <c r="A1399" s="79"/>
      <c r="E1399" s="79"/>
      <c r="F1399" s="79"/>
    </row>
    <row r="1400" spans="1:6" s="75" customFormat="1" ht="15.75">
      <c r="A1400" s="79"/>
      <c r="E1400" s="79"/>
      <c r="F1400" s="79"/>
    </row>
    <row r="1401" spans="1:6" s="75" customFormat="1" ht="15.75">
      <c r="A1401" s="79"/>
      <c r="E1401" s="79"/>
      <c r="F1401" s="79"/>
    </row>
    <row r="1402" spans="1:6" s="75" customFormat="1" ht="15.75">
      <c r="A1402" s="79"/>
      <c r="E1402" s="79"/>
      <c r="F1402" s="79"/>
    </row>
    <row r="1403" spans="1:6" s="75" customFormat="1" ht="15.75">
      <c r="A1403" s="79"/>
      <c r="E1403" s="79"/>
      <c r="F1403" s="79"/>
    </row>
    <row r="1404" spans="1:6" s="75" customFormat="1" ht="15.75">
      <c r="A1404" s="79"/>
      <c r="E1404" s="79"/>
      <c r="F1404" s="79"/>
    </row>
    <row r="1405" spans="1:6" s="75" customFormat="1" ht="15.75">
      <c r="A1405" s="79"/>
      <c r="E1405" s="79"/>
      <c r="F1405" s="79"/>
    </row>
    <row r="1406" spans="1:6" s="75" customFormat="1" ht="15.75">
      <c r="A1406" s="79"/>
      <c r="E1406" s="79"/>
      <c r="F1406" s="79"/>
    </row>
    <row r="1407" spans="1:6" s="75" customFormat="1" ht="15.75">
      <c r="A1407" s="79"/>
      <c r="E1407" s="79"/>
      <c r="F1407" s="79"/>
    </row>
    <row r="1408" spans="1:6" s="75" customFormat="1" ht="15.75">
      <c r="A1408" s="79"/>
      <c r="E1408" s="79"/>
      <c r="F1408" s="79"/>
    </row>
    <row r="1409" spans="1:6" s="75" customFormat="1" ht="15.75">
      <c r="A1409" s="79"/>
      <c r="E1409" s="79"/>
      <c r="F1409" s="79"/>
    </row>
    <row r="1410" spans="1:6" s="75" customFormat="1" ht="15.75">
      <c r="A1410" s="79"/>
      <c r="E1410" s="79"/>
      <c r="F1410" s="79"/>
    </row>
    <row r="1411" spans="1:6" s="75" customFormat="1" ht="15.75">
      <c r="A1411" s="79"/>
      <c r="E1411" s="79"/>
      <c r="F1411" s="79"/>
    </row>
    <row r="1412" spans="1:6" s="75" customFormat="1" ht="15.75">
      <c r="A1412" s="79"/>
      <c r="E1412" s="79"/>
      <c r="F1412" s="79"/>
    </row>
    <row r="1413" spans="1:6" s="75" customFormat="1" ht="15.75">
      <c r="A1413" s="79"/>
      <c r="E1413" s="79"/>
      <c r="F1413" s="79"/>
    </row>
    <row r="1414" spans="1:6" s="75" customFormat="1" ht="15.75">
      <c r="A1414" s="79"/>
      <c r="E1414" s="79"/>
      <c r="F1414" s="79"/>
    </row>
    <row r="1415" spans="1:6" s="75" customFormat="1" ht="15.75">
      <c r="A1415" s="79"/>
      <c r="E1415" s="79"/>
      <c r="F1415" s="79"/>
    </row>
    <row r="1416" spans="1:6" s="75" customFormat="1" ht="15.75">
      <c r="A1416" s="79"/>
      <c r="E1416" s="79"/>
      <c r="F1416" s="79"/>
    </row>
    <row r="1417" spans="1:6" s="75" customFormat="1" ht="15.75">
      <c r="A1417" s="79"/>
      <c r="E1417" s="79"/>
      <c r="F1417" s="79"/>
    </row>
    <row r="1418" spans="1:6" s="75" customFormat="1" ht="15.75">
      <c r="A1418" s="79"/>
      <c r="E1418" s="79"/>
      <c r="F1418" s="79"/>
    </row>
    <row r="1419" spans="1:6" s="75" customFormat="1" ht="15.75">
      <c r="A1419" s="79"/>
      <c r="E1419" s="79"/>
      <c r="F1419" s="79"/>
    </row>
    <row r="1420" spans="1:6" s="75" customFormat="1" ht="15.75">
      <c r="A1420" s="79"/>
      <c r="E1420" s="79"/>
      <c r="F1420" s="79"/>
    </row>
    <row r="1421" spans="1:6" s="75" customFormat="1" ht="15.75">
      <c r="A1421" s="79"/>
      <c r="E1421" s="79"/>
      <c r="F1421" s="79"/>
    </row>
    <row r="1422" spans="1:6" s="75" customFormat="1" ht="15.75">
      <c r="A1422" s="79"/>
      <c r="E1422" s="79"/>
      <c r="F1422" s="79"/>
    </row>
    <row r="1423" spans="1:6" s="75" customFormat="1" ht="15.75">
      <c r="A1423" s="79"/>
      <c r="E1423" s="79"/>
      <c r="F1423" s="79"/>
    </row>
    <row r="1424" spans="1:6" s="75" customFormat="1" ht="15.75">
      <c r="A1424" s="79"/>
      <c r="E1424" s="79"/>
      <c r="F1424" s="79"/>
    </row>
    <row r="1425" spans="1:6" s="75" customFormat="1" ht="15.75">
      <c r="A1425" s="79"/>
      <c r="E1425" s="79"/>
      <c r="F1425" s="79"/>
    </row>
    <row r="1426" spans="1:6" s="75" customFormat="1" ht="15.75">
      <c r="A1426" s="79"/>
      <c r="E1426" s="79"/>
      <c r="F1426" s="79"/>
    </row>
    <row r="1427" spans="1:6" s="75" customFormat="1" ht="15.75">
      <c r="A1427" s="79"/>
      <c r="E1427" s="79"/>
      <c r="F1427" s="79"/>
    </row>
    <row r="1428" spans="1:6" s="75" customFormat="1" ht="15.75">
      <c r="A1428" s="79"/>
      <c r="E1428" s="79"/>
      <c r="F1428" s="79"/>
    </row>
    <row r="1429" spans="1:6" s="75" customFormat="1" ht="15.75">
      <c r="A1429" s="79"/>
      <c r="E1429" s="79"/>
      <c r="F1429" s="79"/>
    </row>
    <row r="1430" spans="1:6" s="75" customFormat="1" ht="15.75">
      <c r="A1430" s="79"/>
      <c r="E1430" s="79"/>
      <c r="F1430" s="79"/>
    </row>
    <row r="1431" spans="1:6" s="75" customFormat="1" ht="15.75">
      <c r="A1431" s="79"/>
      <c r="E1431" s="79"/>
      <c r="F1431" s="79"/>
    </row>
    <row r="1432" spans="1:6" s="75" customFormat="1" ht="15.75">
      <c r="A1432" s="79"/>
      <c r="E1432" s="79"/>
      <c r="F1432" s="79"/>
    </row>
    <row r="1433" spans="1:6" s="75" customFormat="1" ht="15.75">
      <c r="A1433" s="79"/>
      <c r="E1433" s="79"/>
      <c r="F1433" s="79"/>
    </row>
    <row r="1434" spans="1:6" s="75" customFormat="1" ht="15.75">
      <c r="A1434" s="79"/>
      <c r="E1434" s="79"/>
      <c r="F1434" s="79"/>
    </row>
    <row r="1435" spans="1:6" s="75" customFormat="1" ht="15.75">
      <c r="A1435" s="79"/>
      <c r="E1435" s="79"/>
      <c r="F1435" s="79"/>
    </row>
    <row r="1436" spans="1:6" s="75" customFormat="1" ht="15.75">
      <c r="A1436" s="79"/>
      <c r="E1436" s="79"/>
      <c r="F1436" s="79"/>
    </row>
    <row r="1437" spans="1:6" s="75" customFormat="1" ht="15.75">
      <c r="A1437" s="79"/>
      <c r="E1437" s="79"/>
      <c r="F1437" s="79"/>
    </row>
    <row r="1438" spans="1:6" s="75" customFormat="1" ht="15.75">
      <c r="A1438" s="79"/>
      <c r="E1438" s="79"/>
      <c r="F1438" s="79"/>
    </row>
    <row r="1439" spans="1:6" s="75" customFormat="1" ht="15.75">
      <c r="A1439" s="79"/>
      <c r="E1439" s="79"/>
      <c r="F1439" s="79"/>
    </row>
    <row r="1440" spans="1:6" s="75" customFormat="1" ht="15.75">
      <c r="A1440" s="79"/>
      <c r="E1440" s="79"/>
      <c r="F1440" s="79"/>
    </row>
    <row r="1441" spans="1:6" s="75" customFormat="1" ht="15.75">
      <c r="A1441" s="79"/>
      <c r="E1441" s="79"/>
      <c r="F1441" s="79"/>
    </row>
    <row r="1442" spans="1:6" s="75" customFormat="1" ht="15.75">
      <c r="A1442" s="79"/>
      <c r="E1442" s="79"/>
      <c r="F1442" s="79"/>
    </row>
    <row r="1443" spans="1:6" s="75" customFormat="1" ht="15.75">
      <c r="A1443" s="79"/>
      <c r="E1443" s="79"/>
      <c r="F1443" s="79"/>
    </row>
    <row r="1444" spans="1:6" s="75" customFormat="1" ht="15.75">
      <c r="A1444" s="79"/>
      <c r="E1444" s="79"/>
      <c r="F1444" s="79"/>
    </row>
    <row r="1445" spans="1:6" s="75" customFormat="1" ht="15.75">
      <c r="A1445" s="79"/>
      <c r="E1445" s="79"/>
      <c r="F1445" s="79"/>
    </row>
    <row r="1446" spans="1:6" s="75" customFormat="1" ht="15.75">
      <c r="A1446" s="79"/>
      <c r="E1446" s="79"/>
      <c r="F1446" s="79"/>
    </row>
    <row r="1447" spans="1:6" s="75" customFormat="1" ht="15.75">
      <c r="A1447" s="79"/>
      <c r="E1447" s="79"/>
      <c r="F1447" s="79"/>
    </row>
    <row r="1448" spans="1:6" s="75" customFormat="1" ht="15.75">
      <c r="A1448" s="79"/>
      <c r="E1448" s="79"/>
      <c r="F1448" s="79"/>
    </row>
    <row r="1449" spans="1:6" s="75" customFormat="1" ht="15.75">
      <c r="A1449" s="79"/>
      <c r="E1449" s="79"/>
      <c r="F1449" s="79"/>
    </row>
    <row r="1450" spans="1:6" s="75" customFormat="1" ht="15.75">
      <c r="A1450" s="79"/>
      <c r="E1450" s="79"/>
      <c r="F1450" s="79"/>
    </row>
    <row r="1451" spans="1:6" s="75" customFormat="1" ht="15.75">
      <c r="A1451" s="79"/>
      <c r="E1451" s="79"/>
      <c r="F1451" s="79"/>
    </row>
    <row r="1452" spans="1:6" s="75" customFormat="1" ht="15.75">
      <c r="A1452" s="79"/>
      <c r="E1452" s="79"/>
      <c r="F1452" s="79"/>
    </row>
    <row r="1453" spans="1:6" s="75" customFormat="1" ht="15.75">
      <c r="A1453" s="79"/>
      <c r="E1453" s="79"/>
      <c r="F1453" s="79"/>
    </row>
    <row r="1454" spans="1:6" s="75" customFormat="1" ht="15.75">
      <c r="A1454" s="79"/>
      <c r="E1454" s="79"/>
      <c r="F1454" s="79"/>
    </row>
    <row r="1455" spans="1:6" s="75" customFormat="1" ht="15.75">
      <c r="A1455" s="79"/>
      <c r="E1455" s="79"/>
      <c r="F1455" s="79"/>
    </row>
    <row r="1456" spans="1:6" s="75" customFormat="1" ht="15.75">
      <c r="A1456" s="79"/>
      <c r="E1456" s="79"/>
      <c r="F1456" s="79"/>
    </row>
    <row r="1457" spans="1:6" s="75" customFormat="1" ht="15.75">
      <c r="A1457" s="79"/>
      <c r="E1457" s="79"/>
      <c r="F1457" s="79"/>
    </row>
    <row r="1458" spans="1:6" s="75" customFormat="1" ht="15.75">
      <c r="A1458" s="79"/>
      <c r="E1458" s="79"/>
      <c r="F1458" s="79"/>
    </row>
    <row r="1459" spans="1:6" s="75" customFormat="1" ht="15.75">
      <c r="A1459" s="79"/>
      <c r="E1459" s="79"/>
      <c r="F1459" s="79"/>
    </row>
    <row r="1460" spans="1:6" s="75" customFormat="1" ht="15.75">
      <c r="A1460" s="79"/>
      <c r="E1460" s="79"/>
      <c r="F1460" s="79"/>
    </row>
    <row r="1461" spans="1:6" s="75" customFormat="1" ht="15.75">
      <c r="A1461" s="79"/>
      <c r="E1461" s="79"/>
      <c r="F1461" s="79"/>
    </row>
    <row r="1462" spans="1:6" s="75" customFormat="1" ht="15.75">
      <c r="A1462" s="79"/>
      <c r="E1462" s="79"/>
      <c r="F1462" s="79"/>
    </row>
    <row r="1463" spans="1:6" s="75" customFormat="1" ht="15.75">
      <c r="A1463" s="79"/>
      <c r="E1463" s="79"/>
      <c r="F1463" s="79"/>
    </row>
    <row r="1464" spans="1:6" s="75" customFormat="1" ht="15.75">
      <c r="A1464" s="79"/>
      <c r="E1464" s="79"/>
      <c r="F1464" s="79"/>
    </row>
    <row r="1465" spans="1:6" s="75" customFormat="1" ht="15.75">
      <c r="A1465" s="79"/>
      <c r="E1465" s="79"/>
      <c r="F1465" s="79"/>
    </row>
    <row r="1466" spans="1:6" s="75" customFormat="1" ht="15.75">
      <c r="A1466" s="79"/>
      <c r="E1466" s="79"/>
      <c r="F1466" s="79"/>
    </row>
    <row r="1467" spans="1:6" s="75" customFormat="1" ht="15.75">
      <c r="A1467" s="79"/>
      <c r="E1467" s="79"/>
      <c r="F1467" s="79"/>
    </row>
    <row r="1468" spans="1:6" s="75" customFormat="1" ht="15.75">
      <c r="A1468" s="79"/>
      <c r="E1468" s="79"/>
      <c r="F1468" s="79"/>
    </row>
    <row r="1469" spans="1:6" s="75" customFormat="1" ht="15.75">
      <c r="A1469" s="79"/>
      <c r="E1469" s="79"/>
      <c r="F1469" s="79"/>
    </row>
    <row r="1470" spans="1:6" s="75" customFormat="1" ht="15.75">
      <c r="A1470" s="79"/>
      <c r="E1470" s="79"/>
      <c r="F1470" s="79"/>
    </row>
    <row r="1471" spans="1:6" s="75" customFormat="1" ht="15.75">
      <c r="A1471" s="79"/>
      <c r="E1471" s="79"/>
      <c r="F1471" s="79"/>
    </row>
    <row r="1472" spans="1:6" s="75" customFormat="1" ht="15.75">
      <c r="A1472" s="79"/>
      <c r="E1472" s="79"/>
      <c r="F1472" s="79"/>
    </row>
    <row r="1473" spans="1:6" s="75" customFormat="1" ht="15.75">
      <c r="A1473" s="79"/>
      <c r="E1473" s="79"/>
      <c r="F1473" s="79"/>
    </row>
    <row r="1474" spans="1:6" s="75" customFormat="1" ht="15.75">
      <c r="A1474" s="79"/>
      <c r="E1474" s="79"/>
      <c r="F1474" s="79"/>
    </row>
    <row r="1475" spans="1:6" s="75" customFormat="1" ht="15.75">
      <c r="A1475" s="79"/>
      <c r="E1475" s="79"/>
      <c r="F1475" s="79"/>
    </row>
    <row r="1476" spans="1:6" s="75" customFormat="1" ht="15.75">
      <c r="A1476" s="79"/>
      <c r="E1476" s="79"/>
      <c r="F1476" s="79"/>
    </row>
    <row r="1477" spans="1:6" s="75" customFormat="1" ht="15.75">
      <c r="A1477" s="79"/>
      <c r="E1477" s="79"/>
      <c r="F1477" s="79"/>
    </row>
    <row r="1478" spans="1:6" s="75" customFormat="1" ht="15.75">
      <c r="A1478" s="79"/>
      <c r="E1478" s="79"/>
      <c r="F1478" s="79"/>
    </row>
    <row r="1479" spans="1:6" s="75" customFormat="1" ht="15.75">
      <c r="A1479" s="79"/>
      <c r="E1479" s="79"/>
      <c r="F1479" s="79"/>
    </row>
    <row r="1480" spans="1:6" s="75" customFormat="1" ht="15.75">
      <c r="A1480" s="79"/>
      <c r="E1480" s="79"/>
      <c r="F1480" s="79"/>
    </row>
    <row r="1481" spans="1:6" s="75" customFormat="1" ht="15.75">
      <c r="A1481" s="79"/>
      <c r="E1481" s="79"/>
      <c r="F1481" s="79"/>
    </row>
    <row r="1482" spans="1:6" s="75" customFormat="1" ht="15.75">
      <c r="A1482" s="79"/>
      <c r="E1482" s="79"/>
      <c r="F1482" s="79"/>
    </row>
    <row r="1483" spans="1:6" s="75" customFormat="1" ht="15.75">
      <c r="A1483" s="79"/>
      <c r="E1483" s="79"/>
      <c r="F1483" s="79"/>
    </row>
    <row r="1484" spans="1:6" s="75" customFormat="1" ht="15.75">
      <c r="A1484" s="79"/>
      <c r="E1484" s="79"/>
      <c r="F1484" s="79"/>
    </row>
    <row r="1485" spans="1:6" s="75" customFormat="1" ht="15.75">
      <c r="A1485" s="79"/>
      <c r="E1485" s="79"/>
      <c r="F1485" s="79"/>
    </row>
    <row r="1486" spans="1:6" s="75" customFormat="1" ht="15.75">
      <c r="A1486" s="79"/>
      <c r="E1486" s="79"/>
      <c r="F1486" s="79"/>
    </row>
    <row r="1487" spans="1:6" s="75" customFormat="1" ht="15.75">
      <c r="A1487" s="79"/>
      <c r="E1487" s="79"/>
      <c r="F1487" s="79"/>
    </row>
    <row r="1488" spans="1:6" s="75" customFormat="1" ht="15.75">
      <c r="A1488" s="79"/>
      <c r="E1488" s="79"/>
      <c r="F1488" s="79"/>
    </row>
    <row r="1489" spans="1:6" s="75" customFormat="1" ht="15.75">
      <c r="A1489" s="79"/>
      <c r="E1489" s="79"/>
      <c r="F1489" s="79"/>
    </row>
    <row r="1490" spans="1:6" s="75" customFormat="1" ht="15.75">
      <c r="A1490" s="79"/>
      <c r="E1490" s="79"/>
      <c r="F1490" s="79"/>
    </row>
    <row r="1491" spans="1:6" s="75" customFormat="1" ht="15.75">
      <c r="A1491" s="79"/>
      <c r="E1491" s="79"/>
      <c r="F1491" s="79"/>
    </row>
    <row r="1492" spans="1:6" s="75" customFormat="1" ht="15.75">
      <c r="A1492" s="79"/>
      <c r="E1492" s="79"/>
      <c r="F1492" s="79"/>
    </row>
    <row r="1493" spans="1:6" s="75" customFormat="1" ht="15.75">
      <c r="A1493" s="79"/>
      <c r="E1493" s="79"/>
      <c r="F1493" s="79"/>
    </row>
    <row r="1494" spans="1:6" s="75" customFormat="1" ht="15.75">
      <c r="A1494" s="79"/>
      <c r="E1494" s="79"/>
      <c r="F1494" s="79"/>
    </row>
    <row r="1495" spans="1:6" s="75" customFormat="1" ht="15.75">
      <c r="A1495" s="79"/>
      <c r="E1495" s="79"/>
      <c r="F1495" s="79"/>
    </row>
    <row r="1496" spans="1:6" s="75" customFormat="1" ht="15.75">
      <c r="A1496" s="79"/>
      <c r="E1496" s="79"/>
      <c r="F1496" s="79"/>
    </row>
    <row r="1497" spans="1:6" s="75" customFormat="1" ht="15.75">
      <c r="A1497" s="79"/>
      <c r="E1497" s="79"/>
      <c r="F1497" s="79"/>
    </row>
    <row r="1498" spans="1:6" s="75" customFormat="1" ht="15.75">
      <c r="A1498" s="79"/>
      <c r="E1498" s="79"/>
      <c r="F1498" s="79"/>
    </row>
    <row r="1499" spans="1:6" s="75" customFormat="1" ht="15.75">
      <c r="A1499" s="79"/>
      <c r="E1499" s="79"/>
      <c r="F1499" s="79"/>
    </row>
    <row r="1500" spans="1:6" s="75" customFormat="1" ht="15.75">
      <c r="A1500" s="79"/>
      <c r="E1500" s="79"/>
      <c r="F1500" s="79"/>
    </row>
    <row r="1501" spans="1:6" s="75" customFormat="1" ht="15.75">
      <c r="A1501" s="79"/>
      <c r="E1501" s="79"/>
      <c r="F1501" s="79"/>
    </row>
    <row r="1502" spans="1:6" s="75" customFormat="1" ht="15.75">
      <c r="A1502" s="79"/>
      <c r="E1502" s="79"/>
      <c r="F1502" s="79"/>
    </row>
    <row r="1503" spans="1:6" s="75" customFormat="1" ht="15.75">
      <c r="A1503" s="79"/>
      <c r="E1503" s="79"/>
      <c r="F1503" s="79"/>
    </row>
    <row r="1504" spans="1:6" s="75" customFormat="1" ht="15.75">
      <c r="A1504" s="79"/>
      <c r="E1504" s="79"/>
      <c r="F1504" s="79"/>
    </row>
    <row r="1505" spans="1:6" s="75" customFormat="1" ht="15.75">
      <c r="A1505" s="79"/>
      <c r="E1505" s="79"/>
      <c r="F1505" s="79"/>
    </row>
    <row r="1506" spans="1:6" s="75" customFormat="1" ht="15.75">
      <c r="A1506" s="79"/>
      <c r="E1506" s="79"/>
      <c r="F1506" s="79"/>
    </row>
    <row r="1507" spans="1:6" s="75" customFormat="1" ht="15.75">
      <c r="A1507" s="79"/>
      <c r="E1507" s="79"/>
      <c r="F1507" s="79"/>
    </row>
    <row r="1508" spans="1:6" s="75" customFormat="1" ht="15.75">
      <c r="A1508" s="79"/>
      <c r="E1508" s="79"/>
      <c r="F1508" s="79"/>
    </row>
    <row r="1509" spans="1:6" s="75" customFormat="1" ht="15.75">
      <c r="A1509" s="79"/>
      <c r="E1509" s="79"/>
      <c r="F1509" s="79"/>
    </row>
    <row r="1510" spans="1:6" s="75" customFormat="1" ht="15.75">
      <c r="A1510" s="79"/>
      <c r="E1510" s="79"/>
      <c r="F1510" s="79"/>
    </row>
    <row r="1511" spans="1:6" s="75" customFormat="1" ht="15.75">
      <c r="A1511" s="79"/>
      <c r="E1511" s="79"/>
      <c r="F1511" s="79"/>
    </row>
    <row r="1512" spans="1:6" s="75" customFormat="1" ht="15.75">
      <c r="A1512" s="79"/>
      <c r="E1512" s="79"/>
      <c r="F1512" s="79"/>
    </row>
    <row r="1513" spans="1:6" s="75" customFormat="1" ht="15.75">
      <c r="A1513" s="79"/>
      <c r="E1513" s="79"/>
      <c r="F1513" s="79"/>
    </row>
    <row r="1514" spans="1:6" s="75" customFormat="1" ht="15.75">
      <c r="A1514" s="79"/>
      <c r="E1514" s="79"/>
      <c r="F1514" s="79"/>
    </row>
    <row r="1515" spans="1:6" s="75" customFormat="1" ht="15.75">
      <c r="A1515" s="79"/>
      <c r="E1515" s="79"/>
      <c r="F1515" s="79"/>
    </row>
    <row r="1516" spans="1:6" s="75" customFormat="1" ht="15.75">
      <c r="A1516" s="79"/>
      <c r="E1516" s="79"/>
      <c r="F1516" s="79"/>
    </row>
    <row r="1517" spans="1:6" s="75" customFormat="1" ht="15.75">
      <c r="A1517" s="79"/>
      <c r="E1517" s="79"/>
      <c r="F1517" s="79"/>
    </row>
    <row r="1518" spans="1:6" s="75" customFormat="1" ht="15.75">
      <c r="A1518" s="79"/>
      <c r="E1518" s="79"/>
      <c r="F1518" s="79"/>
    </row>
    <row r="1519" spans="1:6" s="75" customFormat="1" ht="15.75">
      <c r="A1519" s="79"/>
      <c r="E1519" s="79"/>
      <c r="F1519" s="79"/>
    </row>
    <row r="1520" spans="1:6" s="75" customFormat="1" ht="15.75">
      <c r="A1520" s="79"/>
      <c r="E1520" s="79"/>
      <c r="F1520" s="79"/>
    </row>
    <row r="1521" spans="1:6" s="75" customFormat="1" ht="15.75">
      <c r="A1521" s="79"/>
      <c r="E1521" s="79"/>
      <c r="F1521" s="79"/>
    </row>
    <row r="1522" spans="1:6" s="75" customFormat="1" ht="15.75">
      <c r="A1522" s="79"/>
      <c r="E1522" s="79"/>
      <c r="F1522" s="79"/>
    </row>
    <row r="1523" spans="1:6" s="75" customFormat="1" ht="15.75">
      <c r="A1523" s="79"/>
      <c r="E1523" s="79"/>
      <c r="F1523" s="79"/>
    </row>
    <row r="1524" spans="1:6" s="75" customFormat="1" ht="15.75">
      <c r="A1524" s="79"/>
      <c r="E1524" s="79"/>
      <c r="F1524" s="79"/>
    </row>
    <row r="1525" spans="1:6" s="75" customFormat="1" ht="15.75">
      <c r="A1525" s="79"/>
      <c r="E1525" s="79"/>
      <c r="F1525" s="79"/>
    </row>
    <row r="1526" spans="1:6" s="75" customFormat="1" ht="15.75">
      <c r="A1526" s="79"/>
      <c r="E1526" s="79"/>
      <c r="F1526" s="79"/>
    </row>
    <row r="1527" spans="1:6" s="75" customFormat="1" ht="15.75">
      <c r="A1527" s="79"/>
      <c r="E1527" s="79"/>
      <c r="F1527" s="79"/>
    </row>
    <row r="1528" spans="1:6" s="75" customFormat="1" ht="15.75">
      <c r="A1528" s="79"/>
      <c r="E1528" s="79"/>
      <c r="F1528" s="79"/>
    </row>
    <row r="1529" spans="1:6" s="75" customFormat="1" ht="15.75">
      <c r="A1529" s="79"/>
      <c r="E1529" s="79"/>
      <c r="F1529" s="79"/>
    </row>
    <row r="1530" spans="1:6" s="75" customFormat="1" ht="15.75">
      <c r="A1530" s="79"/>
      <c r="E1530" s="79"/>
      <c r="F1530" s="79"/>
    </row>
    <row r="1531" spans="1:6" s="75" customFormat="1" ht="15.75">
      <c r="A1531" s="79"/>
      <c r="E1531" s="79"/>
      <c r="F1531" s="79"/>
    </row>
    <row r="1532" spans="1:6" s="75" customFormat="1" ht="15.75">
      <c r="A1532" s="79"/>
      <c r="E1532" s="79"/>
      <c r="F1532" s="79"/>
    </row>
    <row r="1533" spans="1:6" s="75" customFormat="1" ht="15.75">
      <c r="A1533" s="79"/>
      <c r="E1533" s="79"/>
      <c r="F1533" s="79"/>
    </row>
    <row r="1534" spans="1:6" s="75" customFormat="1" ht="15.75">
      <c r="A1534" s="79"/>
      <c r="E1534" s="79"/>
      <c r="F1534" s="79"/>
    </row>
    <row r="1535" spans="1:6" s="75" customFormat="1" ht="15.75">
      <c r="A1535" s="79"/>
      <c r="E1535" s="79"/>
      <c r="F1535" s="79"/>
    </row>
    <row r="1536" spans="1:6" s="75" customFormat="1" ht="15.75">
      <c r="A1536" s="79"/>
      <c r="E1536" s="79"/>
      <c r="F1536" s="79"/>
    </row>
    <row r="1537" spans="1:6" s="75" customFormat="1" ht="15.75">
      <c r="A1537" s="79"/>
      <c r="E1537" s="79"/>
      <c r="F1537" s="79"/>
    </row>
    <row r="1538" spans="1:6" s="75" customFormat="1" ht="15.75">
      <c r="A1538" s="79"/>
      <c r="E1538" s="79"/>
      <c r="F1538" s="79"/>
    </row>
    <row r="1539" spans="1:6" s="75" customFormat="1" ht="15.75">
      <c r="A1539" s="79"/>
      <c r="E1539" s="79"/>
      <c r="F1539" s="79"/>
    </row>
    <row r="1540" spans="1:6" s="75" customFormat="1" ht="15.75">
      <c r="A1540" s="79"/>
      <c r="E1540" s="79"/>
      <c r="F1540" s="79"/>
    </row>
    <row r="1541" spans="1:6" s="75" customFormat="1" ht="15.75">
      <c r="A1541" s="79"/>
      <c r="E1541" s="79"/>
      <c r="F1541" s="79"/>
    </row>
    <row r="1542" spans="1:6" s="75" customFormat="1" ht="15.75">
      <c r="A1542" s="79"/>
      <c r="E1542" s="79"/>
      <c r="F1542" s="79"/>
    </row>
    <row r="1543" spans="1:6" s="75" customFormat="1" ht="15.75">
      <c r="A1543" s="79"/>
      <c r="E1543" s="79"/>
      <c r="F1543" s="79"/>
    </row>
    <row r="1544" spans="1:6" s="75" customFormat="1" ht="15.75">
      <c r="A1544" s="79"/>
      <c r="E1544" s="79"/>
      <c r="F1544" s="79"/>
    </row>
    <row r="1545" spans="1:6" s="75" customFormat="1" ht="15.75">
      <c r="A1545" s="79"/>
      <c r="E1545" s="79"/>
      <c r="F1545" s="79"/>
    </row>
    <row r="1546" spans="1:6" s="75" customFormat="1" ht="15.75">
      <c r="A1546" s="79"/>
      <c r="E1546" s="79"/>
      <c r="F1546" s="79"/>
    </row>
    <row r="1547" spans="1:6" s="75" customFormat="1" ht="15.75">
      <c r="A1547" s="79"/>
      <c r="E1547" s="79"/>
      <c r="F1547" s="79"/>
    </row>
    <row r="1548" spans="1:6" s="75" customFormat="1" ht="15.75">
      <c r="A1548" s="79"/>
      <c r="E1548" s="79"/>
      <c r="F1548" s="79"/>
    </row>
    <row r="1549" spans="1:6" s="75" customFormat="1" ht="15.75">
      <c r="A1549" s="79"/>
      <c r="E1549" s="79"/>
      <c r="F1549" s="79"/>
    </row>
    <row r="1550" spans="1:6" s="75" customFormat="1" ht="15.75">
      <c r="A1550" s="79"/>
      <c r="E1550" s="79"/>
      <c r="F1550" s="79"/>
    </row>
    <row r="1551" spans="1:6" s="75" customFormat="1" ht="15.75">
      <c r="A1551" s="79"/>
      <c r="E1551" s="79"/>
      <c r="F1551" s="79"/>
    </row>
    <row r="1552" spans="1:6" s="75" customFormat="1" ht="15.75">
      <c r="A1552" s="79"/>
      <c r="E1552" s="79"/>
      <c r="F1552" s="79"/>
    </row>
    <row r="1553" spans="1:6" s="75" customFormat="1" ht="15.75">
      <c r="A1553" s="79"/>
      <c r="E1553" s="79"/>
      <c r="F1553" s="79"/>
    </row>
    <row r="1554" spans="1:6" s="75" customFormat="1" ht="15.75">
      <c r="A1554" s="79"/>
      <c r="E1554" s="79"/>
      <c r="F1554" s="79"/>
    </row>
    <row r="1555" spans="1:6" s="75" customFormat="1" ht="15.75">
      <c r="A1555" s="79"/>
      <c r="E1555" s="79"/>
      <c r="F1555" s="79"/>
    </row>
    <row r="1556" spans="1:6" s="75" customFormat="1" ht="15.75">
      <c r="A1556" s="79"/>
      <c r="E1556" s="79"/>
      <c r="F1556" s="79"/>
    </row>
    <row r="1557" spans="1:6" s="75" customFormat="1" ht="15.75">
      <c r="A1557" s="79"/>
      <c r="E1557" s="79"/>
      <c r="F1557" s="79"/>
    </row>
    <row r="1558" spans="1:6" s="75" customFormat="1" ht="15.75">
      <c r="A1558" s="79"/>
      <c r="E1558" s="79"/>
      <c r="F1558" s="79"/>
    </row>
    <row r="1559" spans="1:6" s="75" customFormat="1" ht="15.75">
      <c r="A1559" s="79"/>
      <c r="E1559" s="79"/>
      <c r="F1559" s="79"/>
    </row>
    <row r="1560" spans="1:6" s="75" customFormat="1" ht="15.75">
      <c r="A1560" s="79"/>
      <c r="E1560" s="79"/>
      <c r="F1560" s="79"/>
    </row>
    <row r="1561" spans="1:6" s="75" customFormat="1" ht="15.75">
      <c r="A1561" s="79"/>
      <c r="E1561" s="79"/>
      <c r="F1561" s="79"/>
    </row>
    <row r="1562" spans="1:6" s="75" customFormat="1" ht="15.75">
      <c r="A1562" s="79"/>
      <c r="E1562" s="79"/>
      <c r="F1562" s="79"/>
    </row>
    <row r="1563" spans="1:6" s="75" customFormat="1" ht="15.75">
      <c r="A1563" s="79"/>
      <c r="E1563" s="79"/>
      <c r="F1563" s="79"/>
    </row>
    <row r="1564" spans="1:6" s="75" customFormat="1" ht="15.75">
      <c r="A1564" s="79"/>
      <c r="E1564" s="79"/>
      <c r="F1564" s="79"/>
    </row>
    <row r="1565" spans="1:6" s="75" customFormat="1" ht="15.75">
      <c r="A1565" s="79"/>
      <c r="E1565" s="79"/>
      <c r="F1565" s="79"/>
    </row>
    <row r="1566" spans="1:6" s="75" customFormat="1" ht="15.75">
      <c r="A1566" s="79"/>
      <c r="E1566" s="79"/>
      <c r="F1566" s="79"/>
    </row>
    <row r="1567" spans="1:6" s="75" customFormat="1" ht="15.75">
      <c r="A1567" s="79"/>
      <c r="E1567" s="79"/>
      <c r="F1567" s="79"/>
    </row>
    <row r="1568" spans="1:6" s="75" customFormat="1" ht="15.75">
      <c r="A1568" s="79"/>
      <c r="E1568" s="79"/>
      <c r="F1568" s="79"/>
    </row>
    <row r="1569" spans="1:6" s="75" customFormat="1" ht="15.75">
      <c r="A1569" s="79"/>
      <c r="E1569" s="79"/>
      <c r="F1569" s="79"/>
    </row>
    <row r="1570" spans="1:6" s="75" customFormat="1" ht="15.75">
      <c r="A1570" s="79"/>
      <c r="E1570" s="79"/>
      <c r="F1570" s="79"/>
    </row>
    <row r="1571" spans="1:6" s="75" customFormat="1" ht="15.75">
      <c r="A1571" s="79"/>
      <c r="E1571" s="79"/>
      <c r="F1571" s="79"/>
    </row>
    <row r="1572" spans="1:6" s="75" customFormat="1" ht="15.75">
      <c r="A1572" s="79"/>
      <c r="E1572" s="79"/>
      <c r="F1572" s="79"/>
    </row>
    <row r="1573" spans="1:6" s="75" customFormat="1" ht="15.75">
      <c r="A1573" s="79"/>
      <c r="E1573" s="79"/>
      <c r="F1573" s="79"/>
    </row>
    <row r="1574" spans="1:6" s="75" customFormat="1" ht="15.75">
      <c r="A1574" s="79"/>
      <c r="E1574" s="79"/>
      <c r="F1574" s="79"/>
    </row>
    <row r="1575" spans="1:6" s="75" customFormat="1" ht="15.75">
      <c r="A1575" s="79"/>
      <c r="E1575" s="79"/>
      <c r="F1575" s="79"/>
    </row>
    <row r="1576" spans="1:6" s="75" customFormat="1" ht="15.75">
      <c r="A1576" s="79"/>
      <c r="E1576" s="79"/>
      <c r="F1576" s="79"/>
    </row>
    <row r="1577" spans="1:6" s="75" customFormat="1" ht="15.75">
      <c r="A1577" s="79"/>
      <c r="E1577" s="79"/>
      <c r="F1577" s="79"/>
    </row>
    <row r="1578" spans="1:6" s="75" customFormat="1" ht="15.75">
      <c r="A1578" s="79"/>
      <c r="E1578" s="79"/>
      <c r="F1578" s="79"/>
    </row>
    <row r="1579" spans="1:6" s="75" customFormat="1" ht="15.75">
      <c r="A1579" s="79"/>
      <c r="E1579" s="79"/>
      <c r="F1579" s="79"/>
    </row>
    <row r="1580" spans="1:6" s="75" customFormat="1" ht="15.75">
      <c r="A1580" s="79"/>
      <c r="E1580" s="79"/>
      <c r="F1580" s="79"/>
    </row>
    <row r="1581" spans="1:6" s="75" customFormat="1" ht="15.75">
      <c r="A1581" s="79"/>
      <c r="E1581" s="79"/>
      <c r="F1581" s="79"/>
    </row>
    <row r="1582" spans="1:6" s="75" customFormat="1" ht="15.75">
      <c r="A1582" s="79"/>
      <c r="E1582" s="79"/>
      <c r="F1582" s="79"/>
    </row>
    <row r="1583" spans="1:6" s="75" customFormat="1" ht="15.75">
      <c r="A1583" s="79"/>
      <c r="E1583" s="79"/>
      <c r="F1583" s="79"/>
    </row>
    <row r="1584" spans="1:6" s="75" customFormat="1" ht="15.75">
      <c r="A1584" s="79"/>
      <c r="E1584" s="79"/>
      <c r="F1584" s="79"/>
    </row>
    <row r="1585" spans="1:6" s="75" customFormat="1" ht="15.75">
      <c r="A1585" s="79"/>
      <c r="E1585" s="79"/>
      <c r="F1585" s="79"/>
    </row>
    <row r="1586" spans="1:6" s="75" customFormat="1" ht="15.75">
      <c r="A1586" s="79"/>
      <c r="E1586" s="79"/>
      <c r="F1586" s="79"/>
    </row>
    <row r="1587" spans="1:6" s="75" customFormat="1" ht="15.75">
      <c r="A1587" s="79"/>
      <c r="E1587" s="79"/>
      <c r="F1587" s="79"/>
    </row>
    <row r="1588" spans="1:6" s="75" customFormat="1" ht="15.75">
      <c r="A1588" s="79"/>
      <c r="E1588" s="79"/>
      <c r="F1588" s="79"/>
    </row>
    <row r="1589" spans="1:6" s="75" customFormat="1" ht="15.75">
      <c r="A1589" s="79"/>
      <c r="E1589" s="79"/>
      <c r="F1589" s="79"/>
    </row>
    <row r="1590" spans="1:6" s="75" customFormat="1" ht="15.75">
      <c r="A1590" s="79"/>
      <c r="E1590" s="79"/>
      <c r="F1590" s="79"/>
    </row>
    <row r="1591" spans="1:6" s="75" customFormat="1" ht="15.75">
      <c r="A1591" s="79"/>
      <c r="E1591" s="79"/>
      <c r="F1591" s="79"/>
    </row>
    <row r="1592" spans="1:6" s="75" customFormat="1" ht="15.75">
      <c r="A1592" s="79"/>
      <c r="E1592" s="79"/>
      <c r="F1592" s="79"/>
    </row>
    <row r="1593" spans="1:6" s="75" customFormat="1" ht="15.75">
      <c r="A1593" s="79"/>
      <c r="E1593" s="79"/>
      <c r="F1593" s="79"/>
    </row>
    <row r="1594" spans="1:6" s="75" customFormat="1" ht="15.75">
      <c r="A1594" s="79"/>
      <c r="E1594" s="79"/>
      <c r="F1594" s="79"/>
    </row>
    <row r="1595" spans="1:6" s="75" customFormat="1" ht="15.75">
      <c r="A1595" s="79"/>
      <c r="E1595" s="79"/>
      <c r="F1595" s="79"/>
    </row>
    <row r="1596" spans="1:6" s="75" customFormat="1" ht="15.75">
      <c r="A1596" s="79"/>
      <c r="E1596" s="79"/>
      <c r="F1596" s="79"/>
    </row>
    <row r="1597" spans="1:6" s="75" customFormat="1" ht="15.75">
      <c r="A1597" s="79"/>
      <c r="E1597" s="79"/>
      <c r="F1597" s="79"/>
    </row>
    <row r="1598" spans="1:6" s="75" customFormat="1" ht="15.75">
      <c r="A1598" s="79"/>
      <c r="E1598" s="79"/>
      <c r="F1598" s="79"/>
    </row>
    <row r="1599" spans="1:6" s="75" customFormat="1" ht="15.75">
      <c r="A1599" s="79"/>
      <c r="E1599" s="79"/>
      <c r="F1599" s="79"/>
    </row>
    <row r="1600" spans="1:6" s="75" customFormat="1" ht="15.75">
      <c r="A1600" s="79"/>
      <c r="E1600" s="79"/>
      <c r="F1600" s="79"/>
    </row>
    <row r="1601" spans="1:6" s="75" customFormat="1" ht="15.75">
      <c r="A1601" s="79"/>
      <c r="E1601" s="79"/>
      <c r="F1601" s="79"/>
    </row>
    <row r="1602" spans="1:6" s="75" customFormat="1" ht="15.75">
      <c r="A1602" s="79"/>
      <c r="E1602" s="79"/>
      <c r="F1602" s="79"/>
    </row>
    <row r="1603" spans="1:6" s="75" customFormat="1" ht="15.75">
      <c r="A1603" s="79"/>
      <c r="E1603" s="79"/>
      <c r="F1603" s="79"/>
    </row>
    <row r="1604" spans="1:6" s="75" customFormat="1" ht="15.75">
      <c r="A1604" s="79"/>
      <c r="E1604" s="79"/>
      <c r="F1604" s="79"/>
    </row>
    <row r="1605" spans="1:6" s="75" customFormat="1" ht="15.75">
      <c r="A1605" s="79"/>
      <c r="E1605" s="79"/>
      <c r="F1605" s="79"/>
    </row>
    <row r="1606" spans="1:6" s="75" customFormat="1" ht="15.75">
      <c r="A1606" s="79"/>
      <c r="E1606" s="79"/>
      <c r="F1606" s="79"/>
    </row>
    <row r="1607" spans="1:6" s="75" customFormat="1" ht="15.75">
      <c r="A1607" s="79"/>
      <c r="E1607" s="79"/>
      <c r="F1607" s="79"/>
    </row>
    <row r="1608" spans="1:6" s="75" customFormat="1" ht="15.75">
      <c r="A1608" s="79"/>
      <c r="E1608" s="79"/>
      <c r="F1608" s="79"/>
    </row>
    <row r="1609" spans="1:6" s="75" customFormat="1" ht="15.75">
      <c r="A1609" s="79"/>
      <c r="E1609" s="79"/>
      <c r="F1609" s="79"/>
    </row>
    <row r="1610" spans="1:6" s="75" customFormat="1" ht="15.75">
      <c r="A1610" s="79"/>
      <c r="E1610" s="79"/>
      <c r="F1610" s="79"/>
    </row>
    <row r="1611" spans="1:6" s="75" customFormat="1" ht="15.75">
      <c r="A1611" s="79"/>
      <c r="E1611" s="79"/>
      <c r="F1611" s="79"/>
    </row>
    <row r="1612" spans="1:6" s="75" customFormat="1" ht="15.75">
      <c r="A1612" s="79"/>
      <c r="E1612" s="79"/>
      <c r="F1612" s="79"/>
    </row>
    <row r="1613" spans="1:6" s="75" customFormat="1" ht="15.75">
      <c r="A1613" s="79"/>
      <c r="E1613" s="79"/>
      <c r="F1613" s="79"/>
    </row>
    <row r="1614" spans="1:6" s="75" customFormat="1" ht="15.75">
      <c r="A1614" s="79"/>
      <c r="E1614" s="79"/>
      <c r="F1614" s="79"/>
    </row>
    <row r="1615" spans="1:6" s="75" customFormat="1" ht="15.75">
      <c r="A1615" s="79"/>
      <c r="E1615" s="79"/>
      <c r="F1615" s="79"/>
    </row>
    <row r="1616" spans="1:6" s="75" customFormat="1" ht="15.75">
      <c r="A1616" s="79"/>
      <c r="E1616" s="79"/>
      <c r="F1616" s="79"/>
    </row>
    <row r="1617" spans="1:6" s="75" customFormat="1" ht="15.75">
      <c r="A1617" s="79"/>
      <c r="E1617" s="79"/>
      <c r="F1617" s="79"/>
    </row>
    <row r="1618" spans="1:6" s="75" customFormat="1" ht="15.75">
      <c r="A1618" s="79"/>
      <c r="E1618" s="79"/>
      <c r="F1618" s="79"/>
    </row>
    <row r="1619" spans="1:6" s="75" customFormat="1" ht="15.75">
      <c r="A1619" s="79"/>
      <c r="E1619" s="79"/>
      <c r="F1619" s="79"/>
    </row>
    <row r="1620" spans="1:6" s="75" customFormat="1" ht="15.75">
      <c r="A1620" s="79"/>
      <c r="E1620" s="79"/>
      <c r="F1620" s="79"/>
    </row>
    <row r="1621" spans="1:6" s="75" customFormat="1" ht="15.75">
      <c r="A1621" s="79"/>
      <c r="E1621" s="79"/>
      <c r="F1621" s="79"/>
    </row>
    <row r="1622" spans="1:6" s="75" customFormat="1" ht="15.75">
      <c r="A1622" s="79"/>
      <c r="E1622" s="79"/>
      <c r="F1622" s="79"/>
    </row>
    <row r="1623" spans="1:6" s="75" customFormat="1" ht="15.75">
      <c r="A1623" s="79"/>
      <c r="E1623" s="79"/>
      <c r="F1623" s="79"/>
    </row>
    <row r="1624" spans="1:6" s="75" customFormat="1" ht="15.75">
      <c r="A1624" s="79"/>
      <c r="E1624" s="79"/>
      <c r="F1624" s="79"/>
    </row>
    <row r="1625" spans="1:6" s="75" customFormat="1" ht="15.75">
      <c r="A1625" s="79"/>
      <c r="E1625" s="79"/>
      <c r="F1625" s="79"/>
    </row>
    <row r="1626" spans="1:6" s="75" customFormat="1" ht="15.75">
      <c r="A1626" s="79"/>
      <c r="E1626" s="79"/>
      <c r="F1626" s="79"/>
    </row>
    <row r="1627" spans="1:6" s="75" customFormat="1" ht="15.75">
      <c r="A1627" s="79"/>
      <c r="E1627" s="79"/>
      <c r="F1627" s="79"/>
    </row>
    <row r="1628" spans="1:6" s="75" customFormat="1" ht="15.75">
      <c r="A1628" s="79"/>
      <c r="E1628" s="79"/>
      <c r="F1628" s="79"/>
    </row>
    <row r="1629" spans="1:6" s="75" customFormat="1" ht="15.75">
      <c r="A1629" s="79"/>
      <c r="E1629" s="79"/>
      <c r="F1629" s="79"/>
    </row>
    <row r="1630" spans="1:6" s="75" customFormat="1" ht="15.75">
      <c r="A1630" s="79"/>
      <c r="E1630" s="79"/>
      <c r="F1630" s="79"/>
    </row>
    <row r="1631" spans="1:6" s="75" customFormat="1" ht="15.75">
      <c r="A1631" s="79"/>
      <c r="E1631" s="79"/>
      <c r="F1631" s="79"/>
    </row>
    <row r="1632" spans="1:6" s="75" customFormat="1" ht="15.75">
      <c r="A1632" s="79"/>
      <c r="E1632" s="79"/>
      <c r="F1632" s="79"/>
    </row>
    <row r="1633" spans="1:6" s="75" customFormat="1" ht="15.75">
      <c r="A1633" s="79"/>
      <c r="E1633" s="79"/>
      <c r="F1633" s="79"/>
    </row>
    <row r="1634" spans="1:6" s="75" customFormat="1" ht="15.75">
      <c r="A1634" s="79"/>
      <c r="E1634" s="79"/>
      <c r="F1634" s="79"/>
    </row>
    <row r="1635" spans="1:6" s="75" customFormat="1" ht="15.75">
      <c r="A1635" s="79"/>
      <c r="E1635" s="79"/>
      <c r="F1635" s="79"/>
    </row>
    <row r="1636" spans="1:6" s="75" customFormat="1" ht="15.75">
      <c r="A1636" s="79"/>
      <c r="E1636" s="79"/>
      <c r="F1636" s="79"/>
    </row>
    <row r="1637" spans="1:6" s="75" customFormat="1" ht="15.75">
      <c r="A1637" s="79"/>
      <c r="E1637" s="79"/>
      <c r="F1637" s="79"/>
    </row>
    <row r="1638" spans="1:6" s="75" customFormat="1" ht="15.75">
      <c r="A1638" s="79"/>
      <c r="E1638" s="79"/>
      <c r="F1638" s="79"/>
    </row>
    <row r="1639" spans="1:6" s="75" customFormat="1" ht="15.75">
      <c r="A1639" s="79"/>
      <c r="E1639" s="79"/>
      <c r="F1639" s="79"/>
    </row>
    <row r="1640" spans="1:6" s="75" customFormat="1" ht="15.75">
      <c r="A1640" s="79"/>
      <c r="E1640" s="79"/>
      <c r="F1640" s="79"/>
    </row>
    <row r="1641" spans="1:6" s="75" customFormat="1" ht="15.75">
      <c r="A1641" s="79"/>
      <c r="E1641" s="79"/>
      <c r="F1641" s="79"/>
    </row>
    <row r="1642" spans="1:6" s="75" customFormat="1" ht="15.75">
      <c r="A1642" s="79"/>
      <c r="E1642" s="79"/>
      <c r="F1642" s="79"/>
    </row>
    <row r="1643" spans="1:6" s="75" customFormat="1" ht="15.75">
      <c r="A1643" s="79"/>
      <c r="E1643" s="79"/>
      <c r="F1643" s="79"/>
    </row>
    <row r="1644" spans="1:6" s="75" customFormat="1" ht="15.75">
      <c r="A1644" s="79"/>
      <c r="E1644" s="79"/>
      <c r="F1644" s="79"/>
    </row>
    <row r="1645" spans="1:6" s="75" customFormat="1" ht="15.75">
      <c r="A1645" s="79"/>
      <c r="E1645" s="79"/>
      <c r="F1645" s="79"/>
    </row>
    <row r="1646" spans="1:6" s="75" customFormat="1" ht="15.75">
      <c r="A1646" s="79"/>
      <c r="E1646" s="79"/>
      <c r="F1646" s="79"/>
    </row>
    <row r="1647" spans="1:6" s="75" customFormat="1" ht="15.75">
      <c r="A1647" s="79"/>
      <c r="E1647" s="79"/>
      <c r="F1647" s="79"/>
    </row>
    <row r="1648" spans="1:6" s="75" customFormat="1" ht="15.75">
      <c r="A1648" s="79"/>
      <c r="E1648" s="79"/>
      <c r="F1648" s="79"/>
    </row>
    <row r="1649" spans="1:6" s="75" customFormat="1" ht="15.75">
      <c r="A1649" s="79"/>
      <c r="E1649" s="79"/>
      <c r="F1649" s="79"/>
    </row>
    <row r="1650" spans="1:6" s="75" customFormat="1" ht="15.75">
      <c r="A1650" s="79"/>
      <c r="E1650" s="79"/>
      <c r="F1650" s="79"/>
    </row>
    <row r="1651" spans="1:6" s="75" customFormat="1" ht="15.75">
      <c r="A1651" s="79"/>
      <c r="E1651" s="79"/>
      <c r="F1651" s="79"/>
    </row>
    <row r="1652" spans="1:6" s="75" customFormat="1" ht="15.75">
      <c r="A1652" s="79"/>
      <c r="E1652" s="79"/>
      <c r="F1652" s="79"/>
    </row>
    <row r="1653" spans="1:6" s="75" customFormat="1" ht="15.75">
      <c r="A1653" s="79"/>
      <c r="E1653" s="79"/>
      <c r="F1653" s="79"/>
    </row>
    <row r="1654" spans="1:6" s="75" customFormat="1" ht="15.75">
      <c r="A1654" s="79"/>
      <c r="E1654" s="79"/>
      <c r="F1654" s="79"/>
    </row>
    <row r="1655" spans="1:6" s="75" customFormat="1" ht="15.75">
      <c r="A1655" s="79"/>
      <c r="E1655" s="79"/>
      <c r="F1655" s="79"/>
    </row>
    <row r="1656" spans="1:6" s="75" customFormat="1" ht="15.75">
      <c r="A1656" s="79"/>
      <c r="E1656" s="79"/>
      <c r="F1656" s="79"/>
    </row>
    <row r="1657" spans="1:6" s="75" customFormat="1" ht="15.75">
      <c r="A1657" s="79"/>
      <c r="E1657" s="79"/>
      <c r="F1657" s="79"/>
    </row>
    <row r="1658" spans="1:6" s="75" customFormat="1" ht="15.75">
      <c r="A1658" s="79"/>
      <c r="E1658" s="79"/>
      <c r="F1658" s="79"/>
    </row>
    <row r="1659" spans="1:6" s="75" customFormat="1" ht="15.75">
      <c r="A1659" s="79"/>
      <c r="E1659" s="79"/>
      <c r="F1659" s="79"/>
    </row>
    <row r="1660" spans="1:6" s="75" customFormat="1" ht="15.75">
      <c r="A1660" s="79"/>
      <c r="E1660" s="79"/>
      <c r="F1660" s="79"/>
    </row>
    <row r="1661" spans="1:6" s="75" customFormat="1" ht="15.75">
      <c r="A1661" s="79"/>
      <c r="E1661" s="79"/>
      <c r="F1661" s="79"/>
    </row>
    <row r="1662" spans="1:6" s="75" customFormat="1" ht="15.75">
      <c r="A1662" s="79"/>
      <c r="E1662" s="79"/>
      <c r="F1662" s="79"/>
    </row>
    <row r="1663" spans="1:6" s="75" customFormat="1" ht="15.75">
      <c r="A1663" s="79"/>
      <c r="E1663" s="79"/>
      <c r="F1663" s="79"/>
    </row>
    <row r="1664" spans="1:6" s="75" customFormat="1" ht="15.75">
      <c r="A1664" s="79"/>
      <c r="E1664" s="79"/>
      <c r="F1664" s="79"/>
    </row>
    <row r="1665" spans="1:6" s="75" customFormat="1" ht="15.75">
      <c r="A1665" s="79"/>
      <c r="E1665" s="79"/>
      <c r="F1665" s="79"/>
    </row>
    <row r="1666" spans="1:6" s="75" customFormat="1" ht="15.75">
      <c r="A1666" s="79"/>
      <c r="E1666" s="79"/>
      <c r="F1666" s="79"/>
    </row>
    <row r="1667" spans="1:6" s="75" customFormat="1" ht="15.75">
      <c r="A1667" s="79"/>
      <c r="E1667" s="79"/>
      <c r="F1667" s="79"/>
    </row>
    <row r="1668" spans="1:6" s="75" customFormat="1" ht="15.75">
      <c r="A1668" s="79"/>
      <c r="E1668" s="79"/>
      <c r="F1668" s="79"/>
    </row>
    <row r="1669" spans="1:6" s="75" customFormat="1" ht="15.75">
      <c r="A1669" s="79"/>
      <c r="E1669" s="79"/>
      <c r="F1669" s="79"/>
    </row>
    <row r="1670" spans="1:6" s="75" customFormat="1" ht="15.75">
      <c r="A1670" s="79"/>
      <c r="E1670" s="79"/>
      <c r="F1670" s="79"/>
    </row>
    <row r="1671" spans="1:6" s="75" customFormat="1" ht="15.75">
      <c r="A1671" s="79"/>
      <c r="E1671" s="79"/>
      <c r="F1671" s="79"/>
    </row>
    <row r="1672" spans="1:6" s="75" customFormat="1" ht="15.75">
      <c r="A1672" s="79"/>
      <c r="E1672" s="79"/>
      <c r="F1672" s="79"/>
    </row>
    <row r="1673" spans="1:6" s="75" customFormat="1" ht="15.75">
      <c r="A1673" s="79"/>
      <c r="E1673" s="79"/>
      <c r="F1673" s="79"/>
    </row>
    <row r="1674" spans="1:6" s="75" customFormat="1" ht="15.75">
      <c r="A1674" s="79"/>
      <c r="E1674" s="79"/>
      <c r="F1674" s="79"/>
    </row>
    <row r="1675" spans="1:6" s="75" customFormat="1" ht="15.75">
      <c r="A1675" s="79"/>
      <c r="E1675" s="79"/>
      <c r="F1675" s="79"/>
    </row>
    <row r="1676" spans="1:6" s="75" customFormat="1" ht="15.75">
      <c r="A1676" s="79"/>
      <c r="E1676" s="79"/>
      <c r="F1676" s="79"/>
    </row>
    <row r="1677" spans="1:6" s="75" customFormat="1" ht="15.75">
      <c r="A1677" s="79"/>
      <c r="E1677" s="79"/>
      <c r="F1677" s="79"/>
    </row>
    <row r="1678" spans="1:6" s="75" customFormat="1" ht="15.75">
      <c r="A1678" s="79"/>
      <c r="E1678" s="79"/>
      <c r="F1678" s="79"/>
    </row>
    <row r="1679" spans="1:6" s="75" customFormat="1" ht="15.75">
      <c r="A1679" s="79"/>
      <c r="E1679" s="79"/>
      <c r="F1679" s="79"/>
    </row>
    <row r="1680" spans="1:6" s="75" customFormat="1" ht="15.75">
      <c r="A1680" s="79"/>
      <c r="E1680" s="79"/>
      <c r="F1680" s="79"/>
    </row>
    <row r="1681" spans="1:6" s="75" customFormat="1" ht="15.75">
      <c r="A1681" s="79"/>
      <c r="E1681" s="79"/>
      <c r="F1681" s="79"/>
    </row>
    <row r="1682" spans="1:6" s="75" customFormat="1" ht="15.75">
      <c r="A1682" s="79"/>
      <c r="E1682" s="79"/>
      <c r="F1682" s="79"/>
    </row>
    <row r="1683" spans="1:6" s="75" customFormat="1" ht="15.75">
      <c r="A1683" s="79"/>
      <c r="E1683" s="79"/>
      <c r="F1683" s="79"/>
    </row>
    <row r="1684" spans="1:6" s="75" customFormat="1" ht="15.75">
      <c r="A1684" s="79"/>
      <c r="E1684" s="79"/>
      <c r="F1684" s="79"/>
    </row>
    <row r="1685" spans="1:6" s="75" customFormat="1" ht="15.75">
      <c r="A1685" s="79"/>
      <c r="E1685" s="79"/>
      <c r="F1685" s="79"/>
    </row>
    <row r="1686" spans="1:6" s="75" customFormat="1" ht="15.75">
      <c r="A1686" s="79"/>
      <c r="E1686" s="79"/>
      <c r="F1686" s="79"/>
    </row>
    <row r="1687" spans="1:6" s="75" customFormat="1" ht="15.75">
      <c r="A1687" s="79"/>
      <c r="E1687" s="79"/>
      <c r="F1687" s="79"/>
    </row>
    <row r="1688" spans="1:6" s="75" customFormat="1" ht="15.75">
      <c r="A1688" s="79"/>
      <c r="E1688" s="79"/>
      <c r="F1688" s="79"/>
    </row>
    <row r="1689" spans="1:6" s="75" customFormat="1" ht="15.75">
      <c r="A1689" s="79"/>
      <c r="E1689" s="79"/>
      <c r="F1689" s="79"/>
    </row>
    <row r="1690" spans="1:6" s="75" customFormat="1" ht="15.75">
      <c r="A1690" s="79"/>
      <c r="E1690" s="79"/>
      <c r="F1690" s="79"/>
    </row>
    <row r="1691" spans="1:6" s="75" customFormat="1" ht="15.75">
      <c r="A1691" s="79"/>
      <c r="E1691" s="79"/>
      <c r="F1691" s="79"/>
    </row>
    <row r="1692" spans="1:6" s="75" customFormat="1" ht="15.75">
      <c r="A1692" s="79"/>
      <c r="E1692" s="79"/>
      <c r="F1692" s="79"/>
    </row>
    <row r="1693" spans="1:6" s="75" customFormat="1" ht="15.75">
      <c r="A1693" s="79"/>
      <c r="E1693" s="79"/>
      <c r="F1693" s="79"/>
    </row>
    <row r="1694" spans="1:6" s="75" customFormat="1" ht="15.75">
      <c r="A1694" s="79"/>
      <c r="E1694" s="79"/>
      <c r="F1694" s="79"/>
    </row>
    <row r="1695" spans="1:6" s="75" customFormat="1" ht="15.75">
      <c r="A1695" s="79"/>
      <c r="E1695" s="79"/>
      <c r="F1695" s="79"/>
    </row>
    <row r="1696" spans="1:6" s="75" customFormat="1" ht="15.75">
      <c r="A1696" s="79"/>
      <c r="E1696" s="79"/>
      <c r="F1696" s="79"/>
    </row>
    <row r="1697" spans="1:6" s="75" customFormat="1" ht="15.75">
      <c r="A1697" s="79"/>
      <c r="E1697" s="79"/>
      <c r="F1697" s="79"/>
    </row>
    <row r="1698" spans="1:6" s="75" customFormat="1" ht="15.75">
      <c r="A1698" s="79"/>
      <c r="E1698" s="79"/>
      <c r="F1698" s="79"/>
    </row>
    <row r="1699" spans="1:6" s="75" customFormat="1" ht="15.75">
      <c r="A1699" s="79"/>
      <c r="E1699" s="79"/>
      <c r="F1699" s="79"/>
    </row>
    <row r="1700" spans="1:6" s="75" customFormat="1" ht="15.75">
      <c r="A1700" s="79"/>
      <c r="E1700" s="79"/>
      <c r="F1700" s="79"/>
    </row>
    <row r="1701" spans="1:6" s="75" customFormat="1" ht="15.75">
      <c r="A1701" s="79"/>
      <c r="E1701" s="79"/>
      <c r="F1701" s="79"/>
    </row>
    <row r="1702" spans="1:6" s="75" customFormat="1" ht="15.75">
      <c r="A1702" s="79"/>
      <c r="E1702" s="79"/>
      <c r="F1702" s="79"/>
    </row>
    <row r="1703" spans="1:6" s="75" customFormat="1" ht="15.75">
      <c r="A1703" s="79"/>
      <c r="E1703" s="79"/>
      <c r="F1703" s="79"/>
    </row>
    <row r="1704" spans="1:6" s="75" customFormat="1" ht="15.75">
      <c r="A1704" s="79"/>
      <c r="E1704" s="79"/>
      <c r="F1704" s="79"/>
    </row>
    <row r="1705" spans="1:6" s="75" customFormat="1" ht="15.75">
      <c r="A1705" s="79"/>
      <c r="E1705" s="79"/>
      <c r="F1705" s="79"/>
    </row>
    <row r="1706" spans="1:6" s="75" customFormat="1" ht="15.75">
      <c r="A1706" s="79"/>
      <c r="E1706" s="79"/>
      <c r="F1706" s="79"/>
    </row>
    <row r="1707" spans="1:6" s="75" customFormat="1" ht="15.75">
      <c r="A1707" s="79"/>
      <c r="E1707" s="79"/>
      <c r="F1707" s="79"/>
    </row>
    <row r="1708" spans="1:6" s="75" customFormat="1" ht="15.75">
      <c r="A1708" s="79"/>
      <c r="E1708" s="79"/>
      <c r="F1708" s="79"/>
    </row>
    <row r="1709" spans="1:6" s="75" customFormat="1" ht="15.75">
      <c r="A1709" s="79"/>
      <c r="E1709" s="79"/>
      <c r="F1709" s="79"/>
    </row>
    <row r="1710" spans="1:6" s="75" customFormat="1" ht="15.75">
      <c r="A1710" s="79"/>
      <c r="E1710" s="79"/>
      <c r="F1710" s="79"/>
    </row>
    <row r="1711" spans="1:6" s="75" customFormat="1" ht="15.75">
      <c r="A1711" s="79"/>
      <c r="E1711" s="79"/>
      <c r="F1711" s="79"/>
    </row>
    <row r="1712" spans="1:6" s="75" customFormat="1" ht="15.75">
      <c r="A1712" s="79"/>
      <c r="E1712" s="79"/>
      <c r="F1712" s="79"/>
    </row>
    <row r="1713" spans="1:6" s="75" customFormat="1" ht="15.75">
      <c r="A1713" s="79"/>
      <c r="E1713" s="79"/>
      <c r="F1713" s="79"/>
    </row>
    <row r="1714" spans="1:6" s="75" customFormat="1" ht="15.75">
      <c r="A1714" s="79"/>
      <c r="E1714" s="79"/>
      <c r="F1714" s="79"/>
    </row>
    <row r="1715" spans="1:6" s="75" customFormat="1" ht="15.75">
      <c r="A1715" s="79"/>
      <c r="E1715" s="79"/>
      <c r="F1715" s="79"/>
    </row>
    <row r="1716" spans="1:6" s="75" customFormat="1" ht="15.75">
      <c r="A1716" s="79"/>
      <c r="E1716" s="79"/>
      <c r="F1716" s="79"/>
    </row>
    <row r="1717" spans="1:6" s="75" customFormat="1" ht="15.75">
      <c r="A1717" s="79"/>
      <c r="E1717" s="79"/>
      <c r="F1717" s="79"/>
    </row>
    <row r="1718" spans="1:6" s="75" customFormat="1" ht="15.75">
      <c r="A1718" s="79"/>
      <c r="E1718" s="79"/>
      <c r="F1718" s="79"/>
    </row>
    <row r="1719" spans="1:6" s="75" customFormat="1" ht="15.75">
      <c r="A1719" s="79"/>
      <c r="E1719" s="79"/>
      <c r="F1719" s="79"/>
    </row>
    <row r="1720" spans="1:6" s="75" customFormat="1" ht="15.75">
      <c r="A1720" s="79"/>
      <c r="E1720" s="79"/>
      <c r="F1720" s="79"/>
    </row>
    <row r="1721" spans="1:6" s="75" customFormat="1" ht="15.75">
      <c r="A1721" s="79"/>
      <c r="E1721" s="79"/>
      <c r="F1721" s="79"/>
    </row>
    <row r="1722" spans="1:6" s="75" customFormat="1" ht="15.75">
      <c r="A1722" s="79"/>
      <c r="E1722" s="79"/>
      <c r="F1722" s="79"/>
    </row>
    <row r="1723" spans="1:6" s="75" customFormat="1" ht="15.75">
      <c r="A1723" s="79"/>
      <c r="E1723" s="79"/>
      <c r="F1723" s="79"/>
    </row>
    <row r="1724" spans="1:6" s="75" customFormat="1" ht="15.75">
      <c r="A1724" s="79"/>
      <c r="E1724" s="79"/>
      <c r="F1724" s="79"/>
    </row>
    <row r="1725" spans="1:6" s="75" customFormat="1" ht="15.75">
      <c r="A1725" s="79"/>
      <c r="E1725" s="79"/>
      <c r="F1725" s="79"/>
    </row>
    <row r="1726" spans="1:6" s="75" customFormat="1" ht="15.75">
      <c r="A1726" s="79"/>
      <c r="E1726" s="79"/>
      <c r="F1726" s="79"/>
    </row>
    <row r="1727" spans="1:6" s="75" customFormat="1" ht="15.75">
      <c r="A1727" s="79"/>
      <c r="E1727" s="79"/>
      <c r="F1727" s="79"/>
    </row>
    <row r="1728" spans="1:6" s="75" customFormat="1" ht="15.75">
      <c r="A1728" s="79"/>
      <c r="E1728" s="79"/>
      <c r="F1728" s="79"/>
    </row>
    <row r="1729" spans="1:6" s="75" customFormat="1" ht="15.75">
      <c r="A1729" s="79"/>
      <c r="E1729" s="79"/>
      <c r="F1729" s="79"/>
    </row>
    <row r="1730" spans="1:6" s="75" customFormat="1" ht="15.75">
      <c r="A1730" s="79"/>
      <c r="E1730" s="79"/>
      <c r="F1730" s="79"/>
    </row>
    <row r="1731" spans="1:6" s="75" customFormat="1" ht="15.75">
      <c r="A1731" s="79"/>
      <c r="E1731" s="79"/>
      <c r="F1731" s="79"/>
    </row>
    <row r="1732" spans="1:6" s="75" customFormat="1" ht="15.75">
      <c r="A1732" s="79"/>
      <c r="E1732" s="79"/>
      <c r="F1732" s="79"/>
    </row>
    <row r="1733" spans="1:6" s="75" customFormat="1" ht="15.75">
      <c r="A1733" s="79"/>
      <c r="E1733" s="79"/>
      <c r="F1733" s="79"/>
    </row>
    <row r="1734" spans="1:6" s="75" customFormat="1" ht="15.75">
      <c r="A1734" s="79"/>
      <c r="E1734" s="79"/>
      <c r="F1734" s="79"/>
    </row>
    <row r="1735" spans="1:6" s="75" customFormat="1" ht="15.75">
      <c r="A1735" s="79"/>
      <c r="E1735" s="79"/>
      <c r="F1735" s="79"/>
    </row>
    <row r="1736" spans="1:6" s="75" customFormat="1" ht="15.75">
      <c r="A1736" s="79"/>
      <c r="E1736" s="79"/>
      <c r="F1736" s="79"/>
    </row>
    <row r="1737" spans="1:6" s="75" customFormat="1" ht="15.75">
      <c r="A1737" s="79"/>
      <c r="E1737" s="79"/>
      <c r="F1737" s="79"/>
    </row>
    <row r="1738" spans="1:6" s="75" customFormat="1" ht="15.75">
      <c r="A1738" s="79"/>
      <c r="E1738" s="79"/>
      <c r="F1738" s="79"/>
    </row>
    <row r="1739" spans="1:6" s="75" customFormat="1" ht="15.75">
      <c r="A1739" s="79"/>
      <c r="E1739" s="79"/>
      <c r="F1739" s="79"/>
    </row>
    <row r="1740" spans="1:6" s="75" customFormat="1" ht="15.75">
      <c r="A1740" s="79"/>
      <c r="E1740" s="79"/>
      <c r="F1740" s="79"/>
    </row>
    <row r="1741" spans="1:6" s="75" customFormat="1" ht="15.75">
      <c r="A1741" s="79"/>
      <c r="E1741" s="79"/>
      <c r="F1741" s="79"/>
    </row>
    <row r="1742" spans="1:6" s="75" customFormat="1" ht="15.75">
      <c r="A1742" s="79"/>
      <c r="E1742" s="79"/>
      <c r="F1742" s="79"/>
    </row>
    <row r="1743" spans="1:6" s="75" customFormat="1" ht="15.75">
      <c r="A1743" s="79"/>
      <c r="E1743" s="79"/>
      <c r="F1743" s="79"/>
    </row>
    <row r="1744" spans="1:6" s="75" customFormat="1" ht="15.75">
      <c r="A1744" s="79"/>
      <c r="E1744" s="79"/>
      <c r="F1744" s="79"/>
    </row>
    <row r="1745" spans="1:6" s="75" customFormat="1" ht="15.75">
      <c r="A1745" s="79"/>
      <c r="E1745" s="79"/>
      <c r="F1745" s="79"/>
    </row>
    <row r="1746" spans="1:6" s="75" customFormat="1" ht="15.75">
      <c r="A1746" s="79"/>
      <c r="E1746" s="79"/>
      <c r="F1746" s="79"/>
    </row>
    <row r="1747" spans="1:6" s="75" customFormat="1" ht="15.75">
      <c r="A1747" s="79"/>
      <c r="E1747" s="79"/>
      <c r="F1747" s="79"/>
    </row>
    <row r="1748" spans="1:6" s="75" customFormat="1" ht="15.75">
      <c r="A1748" s="79"/>
      <c r="E1748" s="79"/>
      <c r="F1748" s="79"/>
    </row>
    <row r="1749" spans="1:6" s="75" customFormat="1" ht="15.75">
      <c r="A1749" s="79"/>
      <c r="E1749" s="79"/>
      <c r="F1749" s="79"/>
    </row>
    <row r="1750" spans="1:6" s="75" customFormat="1" ht="15.75">
      <c r="A1750" s="79"/>
      <c r="E1750" s="79"/>
      <c r="F1750" s="79"/>
    </row>
    <row r="1751" spans="1:6" s="75" customFormat="1" ht="15.75">
      <c r="A1751" s="79"/>
      <c r="E1751" s="79"/>
      <c r="F1751" s="79"/>
    </row>
    <row r="1752" spans="1:6" s="75" customFormat="1" ht="15.75">
      <c r="A1752" s="79"/>
      <c r="E1752" s="79"/>
      <c r="F1752" s="79"/>
    </row>
    <row r="1753" spans="1:6" s="75" customFormat="1" ht="15.75">
      <c r="A1753" s="79"/>
      <c r="E1753" s="79"/>
      <c r="F1753" s="79"/>
    </row>
    <row r="1754" spans="1:6" s="75" customFormat="1" ht="15.75">
      <c r="A1754" s="79"/>
      <c r="E1754" s="79"/>
      <c r="F1754" s="79"/>
    </row>
    <row r="1755" spans="1:6" s="75" customFormat="1" ht="15.75">
      <c r="A1755" s="79"/>
      <c r="E1755" s="79"/>
      <c r="F1755" s="79"/>
    </row>
    <row r="1756" spans="1:6" s="75" customFormat="1" ht="15.75">
      <c r="A1756" s="79"/>
      <c r="E1756" s="79"/>
      <c r="F1756" s="79"/>
    </row>
    <row r="1757" spans="1:6" s="75" customFormat="1" ht="15.75">
      <c r="A1757" s="79"/>
      <c r="E1757" s="79"/>
      <c r="F1757" s="79"/>
    </row>
    <row r="1758" spans="1:6" s="75" customFormat="1" ht="15.75">
      <c r="A1758" s="79"/>
      <c r="E1758" s="79"/>
      <c r="F1758" s="79"/>
    </row>
    <row r="1759" spans="1:6" s="75" customFormat="1" ht="15.75">
      <c r="A1759" s="79"/>
      <c r="E1759" s="79"/>
      <c r="F1759" s="79"/>
    </row>
    <row r="1760" spans="1:6" s="75" customFormat="1" ht="15.75">
      <c r="A1760" s="79"/>
      <c r="E1760" s="79"/>
      <c r="F1760" s="79"/>
    </row>
    <row r="1761" spans="1:6" s="75" customFormat="1" ht="15.75">
      <c r="A1761" s="79"/>
      <c r="E1761" s="79"/>
      <c r="F1761" s="79"/>
    </row>
    <row r="1762" spans="1:6" s="75" customFormat="1" ht="15.75">
      <c r="A1762" s="79"/>
      <c r="E1762" s="79"/>
      <c r="F1762" s="79"/>
    </row>
    <row r="1763" spans="1:6" s="75" customFormat="1" ht="15.75">
      <c r="A1763" s="79"/>
      <c r="E1763" s="79"/>
      <c r="F1763" s="79"/>
    </row>
    <row r="1764" spans="1:6" s="75" customFormat="1" ht="15.75">
      <c r="A1764" s="79"/>
      <c r="E1764" s="79"/>
      <c r="F1764" s="79"/>
    </row>
    <row r="1765" spans="1:6" s="75" customFormat="1" ht="15.75">
      <c r="A1765" s="79"/>
      <c r="E1765" s="79"/>
      <c r="F1765" s="79"/>
    </row>
    <row r="1766" spans="1:6" s="75" customFormat="1" ht="15.75">
      <c r="A1766" s="79"/>
      <c r="E1766" s="79"/>
      <c r="F1766" s="79"/>
    </row>
    <row r="1767" spans="1:6" s="75" customFormat="1" ht="15.75">
      <c r="A1767" s="79"/>
      <c r="E1767" s="79"/>
      <c r="F1767" s="79"/>
    </row>
    <row r="1768" spans="1:6" s="75" customFormat="1" ht="15.75">
      <c r="A1768" s="79"/>
      <c r="E1768" s="79"/>
      <c r="F1768" s="79"/>
    </row>
    <row r="1769" spans="1:6" s="75" customFormat="1" ht="15.75">
      <c r="A1769" s="79"/>
      <c r="E1769" s="79"/>
      <c r="F1769" s="79"/>
    </row>
    <row r="1770" spans="1:6" s="75" customFormat="1" ht="15.75">
      <c r="A1770" s="79"/>
      <c r="E1770" s="79"/>
      <c r="F1770" s="79"/>
    </row>
    <row r="1771" spans="1:6" s="75" customFormat="1" ht="15.75">
      <c r="A1771" s="79"/>
      <c r="E1771" s="79"/>
      <c r="F1771" s="79"/>
    </row>
    <row r="1772" spans="1:6" s="75" customFormat="1" ht="15.75">
      <c r="A1772" s="79"/>
      <c r="E1772" s="79"/>
      <c r="F1772" s="79"/>
    </row>
    <row r="1773" spans="1:6" s="75" customFormat="1" ht="15.75">
      <c r="A1773" s="79"/>
      <c r="E1773" s="79"/>
      <c r="F1773" s="79"/>
    </row>
    <row r="1774" spans="1:6" s="75" customFormat="1" ht="15.75">
      <c r="A1774" s="79"/>
      <c r="E1774" s="79"/>
      <c r="F1774" s="79"/>
    </row>
    <row r="1775" spans="1:6" s="75" customFormat="1" ht="15.75">
      <c r="A1775" s="79"/>
      <c r="E1775" s="79"/>
      <c r="F1775" s="79"/>
    </row>
    <row r="1776" spans="1:6" s="75" customFormat="1" ht="15.75">
      <c r="A1776" s="79"/>
      <c r="E1776" s="79"/>
      <c r="F1776" s="79"/>
    </row>
    <row r="1777" spans="1:6" s="75" customFormat="1" ht="15.75">
      <c r="A1777" s="79"/>
      <c r="E1777" s="79"/>
      <c r="F1777" s="79"/>
    </row>
    <row r="1778" spans="1:6" s="75" customFormat="1" ht="15.75">
      <c r="A1778" s="79"/>
      <c r="E1778" s="79"/>
      <c r="F1778" s="79"/>
    </row>
    <row r="1779" spans="1:6" s="75" customFormat="1" ht="15.75">
      <c r="A1779" s="79"/>
      <c r="E1779" s="79"/>
      <c r="F1779" s="79"/>
    </row>
    <row r="1780" spans="1:6" s="75" customFormat="1" ht="15.75">
      <c r="A1780" s="79"/>
      <c r="E1780" s="79"/>
      <c r="F1780" s="79"/>
    </row>
    <row r="1781" spans="1:6" s="75" customFormat="1" ht="15.75">
      <c r="A1781" s="79"/>
      <c r="E1781" s="79"/>
      <c r="F1781" s="79"/>
    </row>
    <row r="1782" spans="1:6" s="75" customFormat="1" ht="15.75">
      <c r="A1782" s="79"/>
      <c r="E1782" s="79"/>
      <c r="F1782" s="79"/>
    </row>
    <row r="1783" spans="1:6" s="75" customFormat="1" ht="15.75">
      <c r="A1783" s="79"/>
      <c r="E1783" s="79"/>
      <c r="F1783" s="79"/>
    </row>
    <row r="1784" spans="1:6" s="75" customFormat="1" ht="15.75">
      <c r="A1784" s="79"/>
      <c r="E1784" s="79"/>
      <c r="F1784" s="79"/>
    </row>
    <row r="1785" spans="1:6" s="75" customFormat="1" ht="15.75">
      <c r="A1785" s="79"/>
      <c r="E1785" s="79"/>
      <c r="F1785" s="79"/>
    </row>
    <row r="1786" spans="1:6" s="75" customFormat="1" ht="15.75">
      <c r="A1786" s="79"/>
      <c r="E1786" s="79"/>
      <c r="F1786" s="79"/>
    </row>
    <row r="1787" spans="1:6" s="75" customFormat="1" ht="15.75">
      <c r="A1787" s="79"/>
      <c r="E1787" s="79"/>
      <c r="F1787" s="79"/>
    </row>
    <row r="1788" spans="1:6" s="75" customFormat="1" ht="15.75">
      <c r="A1788" s="79"/>
      <c r="E1788" s="79"/>
      <c r="F1788" s="79"/>
    </row>
    <row r="1789" spans="1:6" s="75" customFormat="1" ht="15.75">
      <c r="A1789" s="79"/>
      <c r="E1789" s="79"/>
      <c r="F1789" s="79"/>
    </row>
    <row r="1790" spans="1:6" s="75" customFormat="1" ht="15.75">
      <c r="A1790" s="79"/>
      <c r="E1790" s="79"/>
      <c r="F1790" s="79"/>
    </row>
    <row r="1791" spans="1:6" s="75" customFormat="1" ht="15.75">
      <c r="A1791" s="79"/>
      <c r="E1791" s="79"/>
      <c r="F1791" s="79"/>
    </row>
    <row r="1792" spans="1:6" s="75" customFormat="1" ht="15.75">
      <c r="A1792" s="79"/>
      <c r="E1792" s="79"/>
      <c r="F1792" s="79"/>
    </row>
    <row r="1793" spans="1:6" s="75" customFormat="1" ht="15.75">
      <c r="A1793" s="79"/>
      <c r="E1793" s="79"/>
      <c r="F1793" s="79"/>
    </row>
    <row r="1794" spans="1:6" s="75" customFormat="1" ht="15.75">
      <c r="A1794" s="79"/>
      <c r="E1794" s="79"/>
      <c r="F1794" s="79"/>
    </row>
    <row r="1795" spans="1:6" s="75" customFormat="1" ht="15.75">
      <c r="A1795" s="79"/>
      <c r="E1795" s="79"/>
      <c r="F1795" s="79"/>
    </row>
    <row r="1796" spans="1:6" s="75" customFormat="1" ht="15.75">
      <c r="A1796" s="79"/>
      <c r="E1796" s="79"/>
      <c r="F1796" s="79"/>
    </row>
    <row r="1797" spans="1:6" s="75" customFormat="1" ht="15.75">
      <c r="A1797" s="79"/>
      <c r="E1797" s="79"/>
      <c r="F1797" s="79"/>
    </row>
    <row r="1798" spans="1:6" s="75" customFormat="1" ht="15.75">
      <c r="A1798" s="79"/>
      <c r="E1798" s="79"/>
      <c r="F1798" s="79"/>
    </row>
    <row r="1799" spans="1:6" s="75" customFormat="1" ht="15.75">
      <c r="A1799" s="79"/>
      <c r="E1799" s="79"/>
      <c r="F1799" s="79"/>
    </row>
    <row r="1800" spans="1:6" s="75" customFormat="1" ht="15.75">
      <c r="A1800" s="79"/>
      <c r="E1800" s="79"/>
      <c r="F1800" s="79"/>
    </row>
    <row r="1801" spans="1:6" s="75" customFormat="1" ht="15.75">
      <c r="A1801" s="79"/>
      <c r="E1801" s="79"/>
      <c r="F1801" s="79"/>
    </row>
    <row r="1802" spans="1:6" s="75" customFormat="1" ht="15.75">
      <c r="A1802" s="79"/>
      <c r="E1802" s="79"/>
      <c r="F1802" s="79"/>
    </row>
    <row r="1803" spans="1:6" s="75" customFormat="1" ht="15.75">
      <c r="A1803" s="79"/>
      <c r="E1803" s="79"/>
      <c r="F1803" s="79"/>
    </row>
    <row r="1804" spans="1:6" s="75" customFormat="1" ht="15.75">
      <c r="A1804" s="79"/>
      <c r="E1804" s="79"/>
      <c r="F1804" s="79"/>
    </row>
    <row r="1805" spans="1:6" s="75" customFormat="1" ht="15.75">
      <c r="A1805" s="79"/>
      <c r="E1805" s="79"/>
      <c r="F1805" s="79"/>
    </row>
    <row r="1806" spans="1:6" s="75" customFormat="1" ht="15.75">
      <c r="A1806" s="79"/>
      <c r="E1806" s="79"/>
      <c r="F1806" s="79"/>
    </row>
    <row r="1807" spans="1:6" s="75" customFormat="1" ht="15.75">
      <c r="A1807" s="79"/>
      <c r="E1807" s="79"/>
      <c r="F1807" s="79"/>
    </row>
    <row r="1808" spans="1:6" s="75" customFormat="1" ht="15.75">
      <c r="A1808" s="79"/>
      <c r="E1808" s="79"/>
      <c r="F1808" s="79"/>
    </row>
    <row r="1809" spans="1:6" s="75" customFormat="1" ht="15.75">
      <c r="A1809" s="79"/>
      <c r="E1809" s="79"/>
      <c r="F1809" s="79"/>
    </row>
    <row r="1810" spans="1:6" s="75" customFormat="1" ht="15.75">
      <c r="A1810" s="79"/>
      <c r="E1810" s="79"/>
      <c r="F1810" s="79"/>
    </row>
    <row r="1811" spans="1:6" s="75" customFormat="1" ht="15.75">
      <c r="A1811" s="79"/>
      <c r="E1811" s="79"/>
      <c r="F1811" s="79"/>
    </row>
    <row r="1812" spans="1:6" s="75" customFormat="1" ht="15.75">
      <c r="A1812" s="79"/>
      <c r="E1812" s="79"/>
      <c r="F1812" s="79"/>
    </row>
    <row r="1813" spans="1:6" s="75" customFormat="1" ht="15.75">
      <c r="A1813" s="79"/>
      <c r="E1813" s="79"/>
      <c r="F1813" s="79"/>
    </row>
    <row r="1814" spans="1:6" s="75" customFormat="1" ht="15.75">
      <c r="A1814" s="79"/>
      <c r="E1814" s="79"/>
      <c r="F1814" s="79"/>
    </row>
    <row r="1815" spans="1:6" s="75" customFormat="1" ht="15.75">
      <c r="A1815" s="79"/>
      <c r="E1815" s="79"/>
      <c r="F1815" s="79"/>
    </row>
    <row r="1816" spans="1:6" s="75" customFormat="1" ht="15.75">
      <c r="A1816" s="79"/>
      <c r="E1816" s="79"/>
      <c r="F1816" s="79"/>
    </row>
    <row r="1817" spans="1:6" s="75" customFormat="1" ht="15.75">
      <c r="A1817" s="79"/>
      <c r="E1817" s="79"/>
      <c r="F1817" s="79"/>
    </row>
    <row r="1818" spans="1:6" s="75" customFormat="1" ht="15.75">
      <c r="A1818" s="79"/>
      <c r="E1818" s="79"/>
      <c r="F1818" s="79"/>
    </row>
    <row r="1819" spans="1:6" s="75" customFormat="1" ht="15.75">
      <c r="A1819" s="79"/>
      <c r="E1819" s="79"/>
      <c r="F1819" s="79"/>
    </row>
    <row r="1820" spans="1:6" s="75" customFormat="1" ht="15.75">
      <c r="A1820" s="79"/>
      <c r="E1820" s="79"/>
      <c r="F1820" s="79"/>
    </row>
    <row r="1821" spans="1:6" s="75" customFormat="1" ht="15.75">
      <c r="A1821" s="79"/>
      <c r="E1821" s="79"/>
      <c r="F1821" s="79"/>
    </row>
    <row r="1822" spans="1:6" s="75" customFormat="1" ht="15.75">
      <c r="A1822" s="79"/>
      <c r="E1822" s="79"/>
      <c r="F1822" s="79"/>
    </row>
    <row r="1823" spans="1:6" s="75" customFormat="1" ht="15.75">
      <c r="A1823" s="79"/>
      <c r="E1823" s="79"/>
      <c r="F1823" s="79"/>
    </row>
    <row r="1824" spans="1:6" s="75" customFormat="1" ht="15.75">
      <c r="A1824" s="79"/>
      <c r="E1824" s="79"/>
      <c r="F1824" s="79"/>
    </row>
    <row r="1825" spans="1:6" s="75" customFormat="1" ht="15.75">
      <c r="A1825" s="79"/>
      <c r="E1825" s="79"/>
      <c r="F1825" s="79"/>
    </row>
    <row r="1826" spans="1:6" s="75" customFormat="1" ht="15.75">
      <c r="A1826" s="79"/>
      <c r="E1826" s="79"/>
      <c r="F1826" s="79"/>
    </row>
    <row r="1827" spans="1:6" s="75" customFormat="1" ht="15.75">
      <c r="A1827" s="79"/>
      <c r="E1827" s="79"/>
      <c r="F1827" s="79"/>
    </row>
    <row r="1828" spans="1:6" s="75" customFormat="1" ht="15.75">
      <c r="A1828" s="79"/>
      <c r="E1828" s="79"/>
      <c r="F1828" s="79"/>
    </row>
    <row r="1829" spans="1:6" s="75" customFormat="1" ht="15.75">
      <c r="A1829" s="79"/>
      <c r="E1829" s="79"/>
      <c r="F1829" s="79"/>
    </row>
    <row r="1830" spans="1:6" s="75" customFormat="1" ht="15.75">
      <c r="A1830" s="79"/>
      <c r="E1830" s="79"/>
      <c r="F1830" s="79"/>
    </row>
    <row r="1831" spans="1:6" s="75" customFormat="1" ht="15.75">
      <c r="A1831" s="79"/>
      <c r="E1831" s="79"/>
      <c r="F1831" s="79"/>
    </row>
    <row r="1832" spans="1:6" s="75" customFormat="1" ht="15.75">
      <c r="A1832" s="79"/>
      <c r="E1832" s="79"/>
      <c r="F1832" s="79"/>
    </row>
    <row r="1833" spans="1:6" s="75" customFormat="1" ht="15.75">
      <c r="A1833" s="79"/>
      <c r="E1833" s="79"/>
      <c r="F1833" s="79"/>
    </row>
    <row r="1834" spans="1:6" s="75" customFormat="1" ht="15.75">
      <c r="A1834" s="79"/>
      <c r="E1834" s="79"/>
      <c r="F1834" s="79"/>
    </row>
    <row r="1835" spans="1:6" s="75" customFormat="1" ht="15.75">
      <c r="A1835" s="79"/>
      <c r="E1835" s="79"/>
      <c r="F1835" s="79"/>
    </row>
    <row r="1836" spans="1:6" s="75" customFormat="1" ht="15.75">
      <c r="A1836" s="79"/>
      <c r="E1836" s="79"/>
      <c r="F1836" s="79"/>
    </row>
    <row r="1837" spans="1:6" s="75" customFormat="1" ht="15.75">
      <c r="A1837" s="79"/>
      <c r="E1837" s="79"/>
      <c r="F1837" s="79"/>
    </row>
    <row r="1838" spans="1:6" s="75" customFormat="1" ht="15.75">
      <c r="A1838" s="79"/>
      <c r="E1838" s="79"/>
      <c r="F1838" s="79"/>
    </row>
    <row r="1839" spans="1:6" s="75" customFormat="1" ht="15.75">
      <c r="A1839" s="79"/>
      <c r="E1839" s="79"/>
      <c r="F1839" s="79"/>
    </row>
    <row r="1840" spans="1:6" s="75" customFormat="1" ht="15.75">
      <c r="A1840" s="79"/>
      <c r="E1840" s="79"/>
      <c r="F1840" s="79"/>
    </row>
    <row r="1841" spans="1:6" s="75" customFormat="1" ht="15.75">
      <c r="A1841" s="79"/>
      <c r="E1841" s="79"/>
      <c r="F1841" s="79"/>
    </row>
    <row r="1842" spans="1:6" s="75" customFormat="1" ht="15.75">
      <c r="A1842" s="79"/>
      <c r="E1842" s="79"/>
      <c r="F1842" s="79"/>
    </row>
    <row r="1843" spans="1:6" s="75" customFormat="1" ht="15.75">
      <c r="A1843" s="79"/>
      <c r="E1843" s="79"/>
      <c r="F1843" s="79"/>
    </row>
    <row r="1844" spans="1:6" s="75" customFormat="1" ht="15.75">
      <c r="A1844" s="79"/>
      <c r="E1844" s="79"/>
      <c r="F1844" s="79"/>
    </row>
    <row r="1845" spans="1:6" s="75" customFormat="1" ht="15.75">
      <c r="A1845" s="79"/>
      <c r="E1845" s="79"/>
      <c r="F1845" s="79"/>
    </row>
    <row r="1846" spans="1:6" s="75" customFormat="1" ht="15.75">
      <c r="A1846" s="79"/>
      <c r="E1846" s="79"/>
      <c r="F1846" s="79"/>
    </row>
    <row r="1847" spans="1:6" s="75" customFormat="1" ht="15.75">
      <c r="A1847" s="79"/>
      <c r="E1847" s="79"/>
      <c r="F1847" s="79"/>
    </row>
    <row r="1848" spans="1:6" s="75" customFormat="1" ht="15.75">
      <c r="A1848" s="79"/>
      <c r="E1848" s="79"/>
      <c r="F1848" s="79"/>
    </row>
    <row r="1849" spans="1:6" s="75" customFormat="1" ht="15.75">
      <c r="A1849" s="79"/>
      <c r="E1849" s="79"/>
      <c r="F1849" s="79"/>
    </row>
    <row r="1850" spans="1:6" s="75" customFormat="1" ht="15.75">
      <c r="A1850" s="79"/>
      <c r="E1850" s="79"/>
      <c r="F1850" s="79"/>
    </row>
    <row r="1851" spans="1:6" s="75" customFormat="1" ht="15.75">
      <c r="A1851" s="79"/>
      <c r="E1851" s="79"/>
      <c r="F1851" s="79"/>
    </row>
    <row r="1852" spans="1:6" s="75" customFormat="1" ht="15.75">
      <c r="A1852" s="79"/>
      <c r="E1852" s="79"/>
      <c r="F1852" s="79"/>
    </row>
    <row r="1853" spans="1:6" s="75" customFormat="1" ht="15.75">
      <c r="A1853" s="79"/>
      <c r="E1853" s="79"/>
      <c r="F1853" s="79"/>
    </row>
    <row r="1854" spans="1:6" s="75" customFormat="1" ht="15.75">
      <c r="A1854" s="79"/>
      <c r="E1854" s="79"/>
      <c r="F1854" s="79"/>
    </row>
    <row r="1855" spans="1:6" s="75" customFormat="1" ht="15.75">
      <c r="A1855" s="79"/>
      <c r="E1855" s="79"/>
      <c r="F1855" s="79"/>
    </row>
    <row r="1856" spans="1:6" s="75" customFormat="1" ht="15.75">
      <c r="A1856" s="79"/>
      <c r="E1856" s="79"/>
      <c r="F1856" s="79"/>
    </row>
    <row r="1857" spans="1:6" s="75" customFormat="1" ht="15.75">
      <c r="A1857" s="79"/>
      <c r="E1857" s="79"/>
      <c r="F1857" s="79"/>
    </row>
    <row r="1858" spans="1:6" s="75" customFormat="1" ht="15.75">
      <c r="A1858" s="79"/>
      <c r="E1858" s="79"/>
      <c r="F1858" s="79"/>
    </row>
    <row r="1859" spans="1:6" s="75" customFormat="1" ht="15.75">
      <c r="A1859" s="79"/>
      <c r="E1859" s="79"/>
      <c r="F1859" s="79"/>
    </row>
    <row r="1860" spans="1:6" s="75" customFormat="1" ht="15.75">
      <c r="A1860" s="79"/>
      <c r="E1860" s="79"/>
      <c r="F1860" s="79"/>
    </row>
    <row r="1861" spans="1:6" s="75" customFormat="1" ht="15.75">
      <c r="A1861" s="79"/>
      <c r="E1861" s="79"/>
      <c r="F1861" s="79"/>
    </row>
    <row r="1862" spans="1:6" s="75" customFormat="1" ht="15.75">
      <c r="A1862" s="79"/>
      <c r="E1862" s="79"/>
      <c r="F1862" s="79"/>
    </row>
    <row r="1863" spans="1:6" s="75" customFormat="1" ht="15.75">
      <c r="A1863" s="79"/>
      <c r="E1863" s="79"/>
      <c r="F1863" s="79"/>
    </row>
    <row r="1864" spans="1:6" s="75" customFormat="1" ht="15.75">
      <c r="A1864" s="79"/>
      <c r="E1864" s="79"/>
      <c r="F1864" s="79"/>
    </row>
    <row r="1865" spans="1:6" s="75" customFormat="1" ht="15.75">
      <c r="A1865" s="79"/>
      <c r="E1865" s="79"/>
      <c r="F1865" s="79"/>
    </row>
    <row r="1866" spans="1:6" s="75" customFormat="1" ht="15.75">
      <c r="A1866" s="79"/>
      <c r="E1866" s="79"/>
      <c r="F1866" s="79"/>
    </row>
    <row r="1867" spans="1:6" s="75" customFormat="1" ht="15.75">
      <c r="A1867" s="79"/>
      <c r="E1867" s="79"/>
      <c r="F1867" s="79"/>
    </row>
    <row r="1868" spans="1:6" s="75" customFormat="1" ht="15.75">
      <c r="A1868" s="79"/>
      <c r="E1868" s="79"/>
      <c r="F1868" s="79"/>
    </row>
    <row r="1869" spans="1:6" s="75" customFormat="1" ht="15.75">
      <c r="A1869" s="79"/>
      <c r="E1869" s="79"/>
      <c r="F1869" s="79"/>
    </row>
    <row r="1870" spans="1:6" s="75" customFormat="1" ht="15.75">
      <c r="A1870" s="79"/>
      <c r="E1870" s="79"/>
      <c r="F1870" s="79"/>
    </row>
    <row r="1871" spans="1:6" s="75" customFormat="1" ht="15.75">
      <c r="A1871" s="79"/>
      <c r="E1871" s="79"/>
      <c r="F1871" s="79"/>
    </row>
    <row r="1872" spans="1:6" s="75" customFormat="1" ht="15.75">
      <c r="A1872" s="79"/>
      <c r="E1872" s="79"/>
      <c r="F1872" s="79"/>
    </row>
    <row r="1873" spans="1:6" s="75" customFormat="1" ht="15.75">
      <c r="A1873" s="79"/>
      <c r="E1873" s="79"/>
      <c r="F1873" s="79"/>
    </row>
    <row r="1874" spans="1:6" s="75" customFormat="1" ht="15.75">
      <c r="A1874" s="79"/>
      <c r="E1874" s="79"/>
      <c r="F1874" s="79"/>
    </row>
    <row r="1875" spans="1:6" s="75" customFormat="1" ht="15.75">
      <c r="A1875" s="79"/>
      <c r="E1875" s="79"/>
      <c r="F1875" s="79"/>
    </row>
    <row r="1876" spans="1:6" s="75" customFormat="1" ht="15.75">
      <c r="A1876" s="79"/>
      <c r="E1876" s="79"/>
      <c r="F1876" s="79"/>
    </row>
    <row r="1877" spans="1:6" s="75" customFormat="1" ht="15.75">
      <c r="A1877" s="79"/>
      <c r="E1877" s="79"/>
      <c r="F1877" s="79"/>
    </row>
    <row r="1878" spans="1:6" s="75" customFormat="1" ht="15.75">
      <c r="A1878" s="79"/>
      <c r="E1878" s="79"/>
      <c r="F1878" s="79"/>
    </row>
    <row r="1879" spans="1:6" s="75" customFormat="1" ht="15.75">
      <c r="A1879" s="79"/>
      <c r="E1879" s="79"/>
      <c r="F1879" s="79"/>
    </row>
    <row r="1880" spans="1:6" s="75" customFormat="1" ht="15.75">
      <c r="A1880" s="79"/>
      <c r="E1880" s="79"/>
      <c r="F1880" s="79"/>
    </row>
    <row r="1881" spans="1:6" s="75" customFormat="1" ht="15.75">
      <c r="A1881" s="79"/>
      <c r="E1881" s="79"/>
      <c r="F1881" s="79"/>
    </row>
    <row r="1882" spans="1:6" s="75" customFormat="1" ht="15.75">
      <c r="A1882" s="79"/>
      <c r="E1882" s="79"/>
      <c r="F1882" s="79"/>
    </row>
    <row r="1883" spans="1:6" s="75" customFormat="1" ht="15.75">
      <c r="A1883" s="79"/>
      <c r="E1883" s="79"/>
      <c r="F1883" s="79"/>
    </row>
    <row r="1884" spans="1:6" s="75" customFormat="1" ht="15.75">
      <c r="A1884" s="79"/>
      <c r="E1884" s="79"/>
      <c r="F1884" s="79"/>
    </row>
    <row r="1885" spans="1:6" s="75" customFormat="1" ht="15.75">
      <c r="A1885" s="79"/>
      <c r="E1885" s="79"/>
      <c r="F1885" s="79"/>
    </row>
    <row r="1886" spans="1:6" s="75" customFormat="1" ht="15.75">
      <c r="A1886" s="79"/>
      <c r="E1886" s="79"/>
      <c r="F1886" s="79"/>
    </row>
    <row r="1887" spans="1:6" s="75" customFormat="1" ht="15.75">
      <c r="A1887" s="79"/>
      <c r="E1887" s="79"/>
      <c r="F1887" s="79"/>
    </row>
    <row r="1888" spans="1:6" s="75" customFormat="1" ht="15.75">
      <c r="A1888" s="79"/>
      <c r="E1888" s="79"/>
      <c r="F1888" s="79"/>
    </row>
    <row r="1889" spans="1:6" s="75" customFormat="1" ht="15.75">
      <c r="A1889" s="79"/>
      <c r="E1889" s="79"/>
      <c r="F1889" s="79"/>
    </row>
    <row r="1890" spans="1:6" s="75" customFormat="1" ht="15.75">
      <c r="A1890" s="79"/>
      <c r="E1890" s="79"/>
      <c r="F1890" s="79"/>
    </row>
    <row r="1891" spans="1:6" s="75" customFormat="1" ht="15.75">
      <c r="A1891" s="79"/>
      <c r="E1891" s="79"/>
      <c r="F1891" s="79"/>
    </row>
    <row r="1892" spans="1:6" s="75" customFormat="1" ht="15.75">
      <c r="A1892" s="79"/>
      <c r="E1892" s="79"/>
      <c r="F1892" s="79"/>
    </row>
    <row r="1893" spans="1:6" s="75" customFormat="1" ht="15.75">
      <c r="A1893" s="79"/>
      <c r="E1893" s="79"/>
      <c r="F1893" s="79"/>
    </row>
    <row r="1894" spans="1:6" s="75" customFormat="1" ht="15.75">
      <c r="A1894" s="79"/>
      <c r="E1894" s="79"/>
      <c r="F1894" s="79"/>
    </row>
    <row r="1895" spans="1:6" s="75" customFormat="1" ht="15.75">
      <c r="A1895" s="79"/>
      <c r="E1895" s="79"/>
      <c r="F1895" s="79"/>
    </row>
    <row r="1896" spans="1:6" s="75" customFormat="1" ht="15.75">
      <c r="A1896" s="79"/>
      <c r="E1896" s="79"/>
      <c r="F1896" s="79"/>
    </row>
    <row r="1897" spans="1:6" s="75" customFormat="1" ht="15.75">
      <c r="A1897" s="79"/>
      <c r="E1897" s="79"/>
      <c r="F1897" s="79"/>
    </row>
    <row r="1898" spans="1:6" s="75" customFormat="1" ht="15.75">
      <c r="A1898" s="79"/>
      <c r="E1898" s="79"/>
      <c r="F1898" s="79"/>
    </row>
    <row r="1899" spans="1:6" s="75" customFormat="1" ht="15.75">
      <c r="A1899" s="79"/>
      <c r="E1899" s="79"/>
      <c r="F1899" s="79"/>
    </row>
    <row r="1900" spans="1:6" s="75" customFormat="1" ht="15.75">
      <c r="A1900" s="79"/>
      <c r="E1900" s="79"/>
      <c r="F1900" s="79"/>
    </row>
    <row r="1901" spans="1:6" s="75" customFormat="1" ht="15.75">
      <c r="A1901" s="79"/>
      <c r="E1901" s="79"/>
      <c r="F1901" s="79"/>
    </row>
    <row r="1902" spans="1:6" s="75" customFormat="1" ht="15.75">
      <c r="A1902" s="79"/>
      <c r="E1902" s="79"/>
      <c r="F1902" s="79"/>
    </row>
    <row r="1903" spans="1:6" s="75" customFormat="1" ht="15.75">
      <c r="A1903" s="79"/>
      <c r="E1903" s="79"/>
      <c r="F1903" s="79"/>
    </row>
    <row r="1904" spans="1:6" s="75" customFormat="1" ht="15.75">
      <c r="A1904" s="79"/>
      <c r="E1904" s="79"/>
      <c r="F1904" s="79"/>
    </row>
    <row r="1905" spans="1:6" s="75" customFormat="1" ht="15.75">
      <c r="A1905" s="79"/>
      <c r="E1905" s="79"/>
      <c r="F1905" s="79"/>
    </row>
    <row r="1906" spans="1:6" s="75" customFormat="1" ht="15.75">
      <c r="A1906" s="79"/>
      <c r="E1906" s="79"/>
      <c r="F1906" s="79"/>
    </row>
    <row r="1907" spans="1:6" s="75" customFormat="1" ht="15.75">
      <c r="A1907" s="79"/>
      <c r="E1907" s="79"/>
      <c r="F1907" s="79"/>
    </row>
    <row r="1908" spans="1:6" s="75" customFormat="1" ht="15.75">
      <c r="A1908" s="79"/>
      <c r="E1908" s="79"/>
      <c r="F1908" s="79"/>
    </row>
    <row r="1909" spans="1:6" s="75" customFormat="1" ht="15.75">
      <c r="A1909" s="79"/>
      <c r="E1909" s="79"/>
      <c r="F1909" s="79"/>
    </row>
    <row r="1910" spans="1:6" s="75" customFormat="1" ht="15.75">
      <c r="A1910" s="79"/>
      <c r="E1910" s="79"/>
      <c r="F1910" s="79"/>
    </row>
    <row r="1911" spans="1:6" s="75" customFormat="1" ht="15.75">
      <c r="A1911" s="79"/>
      <c r="E1911" s="79"/>
      <c r="F1911" s="79"/>
    </row>
    <row r="1912" spans="1:6" s="75" customFormat="1" ht="15.75">
      <c r="A1912" s="79"/>
      <c r="E1912" s="79"/>
      <c r="F1912" s="79"/>
    </row>
    <row r="1913" spans="1:6" s="75" customFormat="1" ht="15.75">
      <c r="A1913" s="79"/>
      <c r="E1913" s="79"/>
      <c r="F1913" s="79"/>
    </row>
    <row r="1914" spans="1:6" s="75" customFormat="1" ht="15.75">
      <c r="A1914" s="79"/>
      <c r="E1914" s="79"/>
      <c r="F1914" s="79"/>
    </row>
    <row r="1915" spans="1:6" s="75" customFormat="1" ht="15.75">
      <c r="A1915" s="79"/>
      <c r="E1915" s="79"/>
      <c r="F1915" s="79"/>
    </row>
    <row r="1916" spans="1:6" s="75" customFormat="1" ht="15.75">
      <c r="A1916" s="79"/>
      <c r="E1916" s="79"/>
      <c r="F1916" s="79"/>
    </row>
    <row r="1917" spans="1:6" s="75" customFormat="1" ht="15.75">
      <c r="A1917" s="79"/>
      <c r="E1917" s="79"/>
      <c r="F1917" s="79"/>
    </row>
    <row r="1918" spans="1:6" s="75" customFormat="1" ht="15.75">
      <c r="A1918" s="79"/>
      <c r="E1918" s="79"/>
      <c r="F1918" s="79"/>
    </row>
    <row r="1919" spans="1:6" s="75" customFormat="1" ht="15.75">
      <c r="A1919" s="79"/>
      <c r="E1919" s="79"/>
      <c r="F1919" s="79"/>
    </row>
    <row r="1920" spans="1:6" s="75" customFormat="1" ht="15.75">
      <c r="A1920" s="79"/>
      <c r="E1920" s="79"/>
      <c r="F1920" s="79"/>
    </row>
    <row r="1921" spans="1:6" s="75" customFormat="1" ht="15.75">
      <c r="A1921" s="79"/>
      <c r="E1921" s="79"/>
      <c r="F1921" s="79"/>
    </row>
    <row r="1922" spans="1:6" s="75" customFormat="1" ht="15.75">
      <c r="A1922" s="79"/>
      <c r="E1922" s="79"/>
      <c r="F1922" s="79"/>
    </row>
    <row r="1923" spans="1:6" s="75" customFormat="1" ht="15.75">
      <c r="A1923" s="79"/>
      <c r="E1923" s="79"/>
      <c r="F1923" s="79"/>
    </row>
    <row r="1924" spans="1:6" s="75" customFormat="1" ht="15.75">
      <c r="A1924" s="79"/>
      <c r="E1924" s="79"/>
      <c r="F1924" s="79"/>
    </row>
    <row r="1925" spans="1:6" s="75" customFormat="1" ht="15.75">
      <c r="A1925" s="79"/>
      <c r="E1925" s="79"/>
      <c r="F1925" s="79"/>
    </row>
    <row r="1926" spans="1:6" s="75" customFormat="1" ht="15.75">
      <c r="A1926" s="79"/>
      <c r="E1926" s="79"/>
      <c r="F1926" s="79"/>
    </row>
    <row r="1927" spans="1:6" s="75" customFormat="1" ht="15.75">
      <c r="A1927" s="79"/>
      <c r="E1927" s="79"/>
      <c r="F1927" s="79"/>
    </row>
    <row r="1928" spans="1:6" s="75" customFormat="1" ht="15.75">
      <c r="A1928" s="79"/>
      <c r="E1928" s="79"/>
      <c r="F1928" s="79"/>
    </row>
    <row r="1929" spans="1:6" s="75" customFormat="1" ht="15.75">
      <c r="A1929" s="79"/>
      <c r="E1929" s="79"/>
      <c r="F1929" s="79"/>
    </row>
    <row r="1930" spans="1:6" s="75" customFormat="1" ht="15.75">
      <c r="A1930" s="79"/>
      <c r="E1930" s="79"/>
      <c r="F1930" s="79"/>
    </row>
    <row r="1931" spans="1:6" s="75" customFormat="1" ht="15.75">
      <c r="A1931" s="79"/>
      <c r="E1931" s="79"/>
      <c r="F1931" s="79"/>
    </row>
    <row r="1932" spans="1:6" s="75" customFormat="1" ht="15.75">
      <c r="A1932" s="79"/>
      <c r="E1932" s="79"/>
      <c r="F1932" s="79"/>
    </row>
    <row r="1933" spans="1:6" s="75" customFormat="1" ht="15.75">
      <c r="A1933" s="79"/>
      <c r="E1933" s="79"/>
      <c r="F1933" s="79"/>
    </row>
    <row r="1934" spans="1:6" s="75" customFormat="1" ht="15.75">
      <c r="A1934" s="79"/>
      <c r="E1934" s="79"/>
      <c r="F1934" s="79"/>
    </row>
    <row r="1935" spans="1:6" s="75" customFormat="1" ht="15.75">
      <c r="A1935" s="79"/>
      <c r="E1935" s="79"/>
      <c r="F1935" s="79"/>
    </row>
    <row r="1936" spans="1:6" s="75" customFormat="1" ht="15.75">
      <c r="A1936" s="79"/>
      <c r="E1936" s="79"/>
      <c r="F1936" s="79"/>
    </row>
    <row r="1937" spans="1:6" s="75" customFormat="1" ht="15.75">
      <c r="A1937" s="79"/>
      <c r="E1937" s="79"/>
      <c r="F1937" s="79"/>
    </row>
    <row r="1938" spans="1:6" s="75" customFormat="1" ht="15.75">
      <c r="A1938" s="79"/>
      <c r="E1938" s="79"/>
      <c r="F1938" s="79"/>
    </row>
    <row r="1939" spans="1:6" s="75" customFormat="1" ht="15.75">
      <c r="A1939" s="79"/>
      <c r="E1939" s="79"/>
      <c r="F1939" s="79"/>
    </row>
    <row r="1940" spans="1:6" s="75" customFormat="1" ht="15.75">
      <c r="A1940" s="79"/>
      <c r="E1940" s="79"/>
      <c r="F1940" s="79"/>
    </row>
    <row r="1941" spans="1:6" s="75" customFormat="1" ht="15.75">
      <c r="A1941" s="79"/>
      <c r="E1941" s="79"/>
      <c r="F1941" s="79"/>
    </row>
    <row r="1942" spans="1:6" s="75" customFormat="1" ht="15.75">
      <c r="A1942" s="79"/>
      <c r="E1942" s="79"/>
      <c r="F1942" s="79"/>
    </row>
    <row r="1943" spans="1:6" s="75" customFormat="1" ht="15.75">
      <c r="A1943" s="79"/>
      <c r="E1943" s="79"/>
      <c r="F1943" s="79"/>
    </row>
    <row r="1944" spans="1:6" s="75" customFormat="1" ht="15.75">
      <c r="A1944" s="79"/>
      <c r="E1944" s="79"/>
      <c r="F1944" s="79"/>
    </row>
    <row r="1945" spans="1:6" s="75" customFormat="1" ht="15.75">
      <c r="A1945" s="79"/>
      <c r="E1945" s="79"/>
      <c r="F1945" s="79"/>
    </row>
    <row r="1946" spans="1:6" s="75" customFormat="1" ht="15.75">
      <c r="A1946" s="79"/>
      <c r="E1946" s="79"/>
      <c r="F1946" s="79"/>
    </row>
    <row r="1947" spans="1:6" s="75" customFormat="1" ht="15.75">
      <c r="A1947" s="79"/>
      <c r="E1947" s="79"/>
      <c r="F1947" s="79"/>
    </row>
    <row r="1948" spans="1:6" s="75" customFormat="1" ht="15.75">
      <c r="A1948" s="79"/>
      <c r="E1948" s="79"/>
      <c r="F1948" s="79"/>
    </row>
    <row r="1949" spans="1:6" s="75" customFormat="1" ht="15.75">
      <c r="A1949" s="79"/>
      <c r="E1949" s="79"/>
      <c r="F1949" s="79"/>
    </row>
    <row r="1950" spans="1:6" s="75" customFormat="1" ht="15.75">
      <c r="A1950" s="79"/>
      <c r="E1950" s="79"/>
      <c r="F1950" s="79"/>
    </row>
    <row r="1951" spans="1:6" s="75" customFormat="1" ht="15.75">
      <c r="A1951" s="79"/>
      <c r="E1951" s="79"/>
      <c r="F1951" s="79"/>
    </row>
    <row r="1952" spans="1:6" s="75" customFormat="1" ht="15.75">
      <c r="A1952" s="79"/>
      <c r="E1952" s="79"/>
      <c r="F1952" s="79"/>
    </row>
    <row r="1953" spans="1:6" s="75" customFormat="1" ht="15.75">
      <c r="A1953" s="79"/>
      <c r="E1953" s="79"/>
      <c r="F1953" s="79"/>
    </row>
    <row r="1954" spans="1:6" s="75" customFormat="1" ht="15.75">
      <c r="A1954" s="79"/>
      <c r="E1954" s="79"/>
      <c r="F1954" s="79"/>
    </row>
    <row r="1955" spans="1:6" s="75" customFormat="1" ht="15.75">
      <c r="A1955" s="79"/>
      <c r="E1955" s="79"/>
      <c r="F1955" s="79"/>
    </row>
    <row r="1956" spans="1:6" s="75" customFormat="1" ht="15.75">
      <c r="A1956" s="79"/>
      <c r="E1956" s="79"/>
      <c r="F1956" s="79"/>
    </row>
    <row r="1957" spans="1:6" s="75" customFormat="1" ht="15.75">
      <c r="A1957" s="79"/>
      <c r="E1957" s="79"/>
      <c r="F1957" s="79"/>
    </row>
    <row r="1958" spans="1:6" s="75" customFormat="1" ht="15.75">
      <c r="A1958" s="79"/>
      <c r="E1958" s="79"/>
      <c r="F1958" s="79"/>
    </row>
    <row r="1959" spans="1:6" s="75" customFormat="1" ht="15.75">
      <c r="A1959" s="79"/>
      <c r="E1959" s="79"/>
      <c r="F1959" s="79"/>
    </row>
    <row r="1960" spans="1:6" s="75" customFormat="1" ht="15.75">
      <c r="A1960" s="79"/>
      <c r="E1960" s="79"/>
      <c r="F1960" s="79"/>
    </row>
    <row r="1961" spans="1:6" s="75" customFormat="1" ht="15.75">
      <c r="A1961" s="79"/>
      <c r="E1961" s="79"/>
      <c r="F1961" s="79"/>
    </row>
    <row r="1962" spans="1:6" s="75" customFormat="1" ht="15.75">
      <c r="A1962" s="79"/>
      <c r="E1962" s="79"/>
      <c r="F1962" s="79"/>
    </row>
    <row r="1963" spans="1:6" s="75" customFormat="1" ht="15.75">
      <c r="A1963" s="79"/>
      <c r="E1963" s="79"/>
      <c r="F1963" s="79"/>
    </row>
    <row r="1964" spans="1:6" s="75" customFormat="1" ht="15.75">
      <c r="A1964" s="79"/>
      <c r="E1964" s="79"/>
      <c r="F1964" s="79"/>
    </row>
    <row r="1965" spans="1:6" s="75" customFormat="1" ht="15.75">
      <c r="A1965" s="79"/>
      <c r="E1965" s="79"/>
      <c r="F1965" s="79"/>
    </row>
    <row r="1966" spans="1:6" s="75" customFormat="1" ht="15.75">
      <c r="A1966" s="79"/>
      <c r="E1966" s="79"/>
      <c r="F1966" s="79"/>
    </row>
    <row r="1967" spans="1:6" s="75" customFormat="1" ht="15.75">
      <c r="A1967" s="79"/>
      <c r="E1967" s="79"/>
      <c r="F1967" s="79"/>
    </row>
    <row r="1968" spans="1:6" s="75" customFormat="1" ht="15.75">
      <c r="A1968" s="79"/>
      <c r="E1968" s="79"/>
      <c r="F1968" s="79"/>
    </row>
    <row r="1969" spans="1:6" s="75" customFormat="1" ht="15.75">
      <c r="A1969" s="79"/>
      <c r="E1969" s="79"/>
      <c r="F1969" s="79"/>
    </row>
    <row r="1970" spans="1:6" s="75" customFormat="1" ht="15.75">
      <c r="A1970" s="79"/>
      <c r="E1970" s="79"/>
      <c r="F1970" s="79"/>
    </row>
    <row r="1971" spans="1:6" s="75" customFormat="1" ht="15.75">
      <c r="A1971" s="79"/>
      <c r="E1971" s="79"/>
      <c r="F1971" s="79"/>
    </row>
    <row r="1972" spans="1:6" s="75" customFormat="1" ht="15.75">
      <c r="A1972" s="79"/>
      <c r="E1972" s="79"/>
      <c r="F1972" s="79"/>
    </row>
    <row r="1973" spans="1:6" s="75" customFormat="1" ht="15.75">
      <c r="A1973" s="79"/>
      <c r="E1973" s="79"/>
      <c r="F1973" s="79"/>
    </row>
    <row r="1974" spans="1:6" s="75" customFormat="1" ht="15.75">
      <c r="A1974" s="79"/>
      <c r="E1974" s="79"/>
      <c r="F1974" s="79"/>
    </row>
    <row r="1975" spans="1:6" s="75" customFormat="1" ht="15.75">
      <c r="A1975" s="79"/>
      <c r="E1975" s="79"/>
      <c r="F1975" s="79"/>
    </row>
    <row r="1976" spans="1:6" s="75" customFormat="1" ht="15.75">
      <c r="A1976" s="79"/>
      <c r="E1976" s="79"/>
      <c r="F1976" s="79"/>
    </row>
    <row r="1977" spans="1:6" s="75" customFormat="1" ht="15.75">
      <c r="A1977" s="79"/>
      <c r="E1977" s="79"/>
      <c r="F1977" s="79"/>
    </row>
    <row r="1978" spans="1:6" s="75" customFormat="1" ht="15.75">
      <c r="A1978" s="79"/>
      <c r="E1978" s="79"/>
      <c r="F1978" s="79"/>
    </row>
    <row r="1979" spans="1:6" s="75" customFormat="1" ht="15.75">
      <c r="A1979" s="79"/>
      <c r="E1979" s="79"/>
      <c r="F1979" s="79"/>
    </row>
    <row r="1980" spans="1:6" s="75" customFormat="1" ht="15.75">
      <c r="A1980" s="79"/>
      <c r="E1980" s="79"/>
      <c r="F1980" s="79"/>
    </row>
    <row r="1981" spans="1:6" s="75" customFormat="1" ht="15.75">
      <c r="A1981" s="79"/>
      <c r="E1981" s="79"/>
      <c r="F1981" s="79"/>
    </row>
    <row r="1982" spans="1:6" s="75" customFormat="1" ht="15.75">
      <c r="A1982" s="79"/>
      <c r="E1982" s="79"/>
      <c r="F1982" s="79"/>
    </row>
    <row r="1983" spans="1:6" s="75" customFormat="1" ht="15.75">
      <c r="A1983" s="79"/>
      <c r="E1983" s="79"/>
      <c r="F1983" s="79"/>
    </row>
    <row r="1984" spans="1:6" s="75" customFormat="1" ht="15.75">
      <c r="A1984" s="79"/>
      <c r="E1984" s="79"/>
      <c r="F1984" s="79"/>
    </row>
    <row r="1985" spans="1:6" s="75" customFormat="1" ht="15.75">
      <c r="A1985" s="79"/>
      <c r="E1985" s="79"/>
      <c r="F1985" s="79"/>
    </row>
    <row r="1986" spans="1:6" s="75" customFormat="1" ht="15.75">
      <c r="A1986" s="79"/>
      <c r="E1986" s="79"/>
      <c r="F1986" s="79"/>
    </row>
    <row r="1987" spans="1:6" s="75" customFormat="1" ht="15.75">
      <c r="A1987" s="79"/>
      <c r="E1987" s="79"/>
      <c r="F1987" s="79"/>
    </row>
    <row r="1988" spans="1:6" s="75" customFormat="1" ht="15.75">
      <c r="A1988" s="79"/>
      <c r="E1988" s="79"/>
      <c r="F1988" s="79"/>
    </row>
    <row r="1989" spans="1:6" s="75" customFormat="1" ht="15.75">
      <c r="A1989" s="79"/>
      <c r="E1989" s="79"/>
      <c r="F1989" s="79"/>
    </row>
    <row r="1990" spans="1:6" s="75" customFormat="1" ht="15.75">
      <c r="A1990" s="79"/>
      <c r="E1990" s="79"/>
      <c r="F1990" s="79"/>
    </row>
    <row r="1991" spans="1:6" s="75" customFormat="1" ht="15.75">
      <c r="A1991" s="79"/>
      <c r="E1991" s="79"/>
      <c r="F1991" s="79"/>
    </row>
    <row r="1992" spans="1:6" s="75" customFormat="1" ht="15.75">
      <c r="A1992" s="79"/>
      <c r="E1992" s="79"/>
      <c r="F1992" s="79"/>
    </row>
    <row r="1993" spans="1:6" s="75" customFormat="1" ht="15.75">
      <c r="A1993" s="79"/>
      <c r="E1993" s="79"/>
      <c r="F1993" s="79"/>
    </row>
    <row r="1994" spans="1:6" s="75" customFormat="1" ht="15.75">
      <c r="A1994" s="79"/>
      <c r="E1994" s="79"/>
      <c r="F1994" s="79"/>
    </row>
    <row r="1995" spans="1:6" s="75" customFormat="1" ht="15.75">
      <c r="A1995" s="79"/>
      <c r="E1995" s="79"/>
      <c r="F1995" s="79"/>
    </row>
    <row r="1996" spans="1:6" s="75" customFormat="1" ht="15.75">
      <c r="A1996" s="79"/>
      <c r="E1996" s="79"/>
      <c r="F1996" s="79"/>
    </row>
    <row r="1997" spans="1:6" s="75" customFormat="1" ht="15.75">
      <c r="A1997" s="79"/>
      <c r="E1997" s="79"/>
      <c r="F1997" s="79"/>
    </row>
    <row r="1998" spans="1:6" s="75" customFormat="1" ht="15.75">
      <c r="A1998" s="79"/>
      <c r="E1998" s="79"/>
      <c r="F1998" s="79"/>
    </row>
    <row r="1999" spans="1:6" s="75" customFormat="1" ht="15.75">
      <c r="A1999" s="79"/>
      <c r="E1999" s="79"/>
      <c r="F1999" s="79"/>
    </row>
    <row r="2000" spans="1:6" s="75" customFormat="1" ht="15.75">
      <c r="A2000" s="79"/>
      <c r="E2000" s="79"/>
      <c r="F2000" s="79"/>
    </row>
    <row r="2001" spans="1:6" s="75" customFormat="1" ht="15.75">
      <c r="A2001" s="79"/>
      <c r="E2001" s="79"/>
      <c r="F2001" s="79"/>
    </row>
    <row r="2002" spans="1:6" s="75" customFormat="1" ht="15.75">
      <c r="A2002" s="79"/>
      <c r="E2002" s="79"/>
      <c r="F2002" s="79"/>
    </row>
    <row r="2003" spans="1:6" s="75" customFormat="1" ht="15.75">
      <c r="A2003" s="79"/>
      <c r="E2003" s="79"/>
      <c r="F2003" s="79"/>
    </row>
    <row r="2004" spans="1:6" s="75" customFormat="1" ht="15.75">
      <c r="A2004" s="79"/>
      <c r="E2004" s="79"/>
      <c r="F2004" s="79"/>
    </row>
    <row r="2005" spans="1:6" s="75" customFormat="1" ht="15.75">
      <c r="A2005" s="79"/>
      <c r="E2005" s="79"/>
      <c r="F2005" s="79"/>
    </row>
    <row r="2006" spans="1:6" s="75" customFormat="1" ht="15.75">
      <c r="A2006" s="79"/>
      <c r="E2006" s="79"/>
      <c r="F2006" s="79"/>
    </row>
    <row r="2007" spans="1:6" s="75" customFormat="1" ht="15.75">
      <c r="A2007" s="79"/>
      <c r="E2007" s="79"/>
      <c r="F2007" s="79"/>
    </row>
    <row r="2008" spans="1:6" s="75" customFormat="1" ht="15.75">
      <c r="A2008" s="79"/>
      <c r="E2008" s="79"/>
      <c r="F2008" s="79"/>
    </row>
    <row r="2009" spans="1:6" s="75" customFormat="1" ht="15.75">
      <c r="A2009" s="79"/>
      <c r="E2009" s="79"/>
      <c r="F2009" s="79"/>
    </row>
    <row r="2010" spans="1:6" s="75" customFormat="1" ht="15.75">
      <c r="A2010" s="79"/>
      <c r="E2010" s="79"/>
      <c r="F2010" s="79"/>
    </row>
    <row r="2011" spans="1:6" s="75" customFormat="1" ht="15.75">
      <c r="A2011" s="79"/>
      <c r="E2011" s="79"/>
      <c r="F2011" s="79"/>
    </row>
    <row r="2012" spans="1:6" s="75" customFormat="1" ht="15.75">
      <c r="A2012" s="79"/>
      <c r="E2012" s="79"/>
      <c r="F2012" s="79"/>
    </row>
    <row r="2013" spans="1:6" s="75" customFormat="1" ht="15.75">
      <c r="A2013" s="79"/>
      <c r="E2013" s="79"/>
      <c r="F2013" s="79"/>
    </row>
    <row r="2014" spans="1:6" s="75" customFormat="1" ht="15.75">
      <c r="A2014" s="79"/>
      <c r="E2014" s="79"/>
      <c r="F2014" s="79"/>
    </row>
    <row r="2015" spans="1:6" s="75" customFormat="1" ht="15.75">
      <c r="A2015" s="79"/>
      <c r="E2015" s="79"/>
      <c r="F2015" s="79"/>
    </row>
    <row r="2016" spans="1:6" s="75" customFormat="1" ht="15.75">
      <c r="A2016" s="79"/>
      <c r="E2016" s="79"/>
      <c r="F2016" s="79"/>
    </row>
    <row r="2017" spans="1:6" s="75" customFormat="1" ht="15.75">
      <c r="A2017" s="79"/>
      <c r="E2017" s="79"/>
      <c r="F2017" s="79"/>
    </row>
    <row r="2018" spans="1:6" s="75" customFormat="1" ht="15.75">
      <c r="A2018" s="79"/>
      <c r="E2018" s="79"/>
      <c r="F2018" s="79"/>
    </row>
    <row r="2019" spans="1:6" s="75" customFormat="1" ht="15.75">
      <c r="A2019" s="79"/>
      <c r="E2019" s="79"/>
      <c r="F2019" s="79"/>
    </row>
    <row r="2020" spans="1:6" s="75" customFormat="1" ht="15.75">
      <c r="A2020" s="79"/>
      <c r="E2020" s="79"/>
      <c r="F2020" s="79"/>
    </row>
    <row r="2021" spans="1:6" s="75" customFormat="1" ht="15.75">
      <c r="A2021" s="79"/>
      <c r="E2021" s="79"/>
      <c r="F2021" s="79"/>
    </row>
    <row r="2022" spans="1:6" s="75" customFormat="1" ht="15.75">
      <c r="A2022" s="79"/>
      <c r="E2022" s="79"/>
      <c r="F2022" s="79"/>
    </row>
    <row r="2023" spans="1:6" s="75" customFormat="1" ht="15.75">
      <c r="A2023" s="79"/>
      <c r="E2023" s="79"/>
      <c r="F2023" s="79"/>
    </row>
    <row r="2024" spans="1:6" s="75" customFormat="1" ht="15.75">
      <c r="A2024" s="79"/>
      <c r="E2024" s="79"/>
      <c r="F2024" s="79"/>
    </row>
    <row r="2025" spans="1:6" s="75" customFormat="1" ht="15.75">
      <c r="A2025" s="79"/>
      <c r="E2025" s="79"/>
      <c r="F2025" s="79"/>
    </row>
    <row r="2026" spans="1:6" s="75" customFormat="1" ht="15.75">
      <c r="A2026" s="79"/>
      <c r="E2026" s="79"/>
      <c r="F2026" s="79"/>
    </row>
    <row r="2027" spans="1:6" s="75" customFormat="1" ht="15.75">
      <c r="A2027" s="79"/>
      <c r="E2027" s="79"/>
      <c r="F2027" s="79"/>
    </row>
    <row r="2028" spans="1:6" s="75" customFormat="1" ht="15.75">
      <c r="A2028" s="79"/>
      <c r="E2028" s="79"/>
      <c r="F2028" s="79"/>
    </row>
    <row r="2029" spans="1:6" s="75" customFormat="1" ht="15.75">
      <c r="A2029" s="79"/>
      <c r="E2029" s="79"/>
      <c r="F2029" s="79"/>
    </row>
    <row r="2030" spans="1:6" s="75" customFormat="1" ht="15.75">
      <c r="A2030" s="79"/>
      <c r="E2030" s="79"/>
      <c r="F2030" s="79"/>
    </row>
    <row r="2031" spans="1:6" s="75" customFormat="1" ht="15.75">
      <c r="A2031" s="79"/>
      <c r="E2031" s="79"/>
      <c r="F2031" s="79"/>
    </row>
    <row r="2032" spans="1:6" s="75" customFormat="1" ht="15.75">
      <c r="A2032" s="79"/>
      <c r="E2032" s="79"/>
      <c r="F2032" s="79"/>
    </row>
    <row r="2033" spans="1:6" s="75" customFormat="1" ht="15.75">
      <c r="A2033" s="79"/>
      <c r="E2033" s="79"/>
      <c r="F2033" s="79"/>
    </row>
    <row r="2034" spans="1:6" s="75" customFormat="1" ht="15.75">
      <c r="A2034" s="79"/>
      <c r="E2034" s="79"/>
      <c r="F2034" s="79"/>
    </row>
    <row r="2035" spans="1:6" s="75" customFormat="1" ht="15.75">
      <c r="A2035" s="79"/>
      <c r="E2035" s="79"/>
      <c r="F2035" s="79"/>
    </row>
    <row r="2036" spans="1:6" s="75" customFormat="1" ht="15.75">
      <c r="A2036" s="79"/>
      <c r="E2036" s="79"/>
      <c r="F2036" s="79"/>
    </row>
    <row r="2037" spans="1:6" s="75" customFormat="1" ht="15.75">
      <c r="A2037" s="79"/>
      <c r="E2037" s="79"/>
      <c r="F2037" s="79"/>
    </row>
    <row r="2038" spans="1:6" s="75" customFormat="1" ht="15.75">
      <c r="A2038" s="79"/>
      <c r="E2038" s="79"/>
      <c r="F2038" s="79"/>
    </row>
    <row r="2039" spans="1:6" s="75" customFormat="1" ht="15.75">
      <c r="A2039" s="79"/>
      <c r="E2039" s="79"/>
      <c r="F2039" s="79"/>
    </row>
    <row r="2040" spans="1:6" s="75" customFormat="1" ht="15.75">
      <c r="A2040" s="79"/>
      <c r="E2040" s="79"/>
      <c r="F2040" s="79"/>
    </row>
    <row r="2041" spans="1:6" s="75" customFormat="1" ht="15.75">
      <c r="A2041" s="79"/>
      <c r="E2041" s="79"/>
      <c r="F2041" s="79"/>
    </row>
    <row r="2042" spans="1:6" s="75" customFormat="1" ht="15.75">
      <c r="A2042" s="79"/>
      <c r="E2042" s="79"/>
      <c r="F2042" s="79"/>
    </row>
    <row r="2043" spans="1:6" s="75" customFormat="1" ht="15.75">
      <c r="A2043" s="79"/>
      <c r="E2043" s="79"/>
      <c r="F2043" s="79"/>
    </row>
    <row r="2044" spans="1:6" s="75" customFormat="1" ht="15.75">
      <c r="A2044" s="79"/>
      <c r="E2044" s="79"/>
      <c r="F2044" s="79"/>
    </row>
    <row r="2045" spans="1:6" s="75" customFormat="1" ht="15.75">
      <c r="A2045" s="79"/>
      <c r="E2045" s="79"/>
      <c r="F2045" s="79"/>
    </row>
    <row r="2046" spans="1:6" s="75" customFormat="1" ht="15.75">
      <c r="A2046" s="79"/>
      <c r="E2046" s="79"/>
      <c r="F2046" s="79"/>
    </row>
    <row r="2047" spans="1:6" s="75" customFormat="1" ht="15.75">
      <c r="A2047" s="79"/>
      <c r="E2047" s="79"/>
      <c r="F2047" s="79"/>
    </row>
    <row r="2048" spans="1:6" s="75" customFormat="1" ht="15.75">
      <c r="A2048" s="79"/>
      <c r="E2048" s="79"/>
      <c r="F2048" s="79"/>
    </row>
    <row r="2049" spans="1:6" s="75" customFormat="1" ht="15.75">
      <c r="A2049" s="79"/>
      <c r="E2049" s="79"/>
      <c r="F2049" s="79"/>
    </row>
    <row r="2050" spans="1:6" s="75" customFormat="1" ht="15.75">
      <c r="A2050" s="79"/>
      <c r="E2050" s="79"/>
      <c r="F2050" s="79"/>
    </row>
    <row r="2051" spans="1:6" s="75" customFormat="1" ht="15.75">
      <c r="A2051" s="79"/>
      <c r="E2051" s="79"/>
      <c r="F2051" s="79"/>
    </row>
    <row r="2052" spans="1:6" s="75" customFormat="1" ht="15.75">
      <c r="A2052" s="79"/>
      <c r="E2052" s="79"/>
      <c r="F2052" s="79"/>
    </row>
    <row r="2053" spans="1:6" s="75" customFormat="1" ht="15.75">
      <c r="A2053" s="79"/>
      <c r="E2053" s="79"/>
      <c r="F2053" s="79"/>
    </row>
    <row r="2054" spans="1:6" s="75" customFormat="1" ht="15.75">
      <c r="A2054" s="79"/>
      <c r="E2054" s="79"/>
      <c r="F2054" s="79"/>
    </row>
    <row r="2055" spans="1:6" s="75" customFormat="1" ht="15.75">
      <c r="A2055" s="79"/>
      <c r="E2055" s="79"/>
      <c r="F2055" s="79"/>
    </row>
    <row r="2056" spans="1:6" s="75" customFormat="1" ht="15.75">
      <c r="A2056" s="79"/>
      <c r="E2056" s="79"/>
      <c r="F2056" s="79"/>
    </row>
    <row r="2057" spans="1:6" s="75" customFormat="1" ht="15.75">
      <c r="A2057" s="79"/>
      <c r="E2057" s="79"/>
      <c r="F2057" s="79"/>
    </row>
    <row r="2058" spans="1:6" s="75" customFormat="1" ht="15.75">
      <c r="A2058" s="79"/>
      <c r="E2058" s="79"/>
      <c r="F2058" s="79"/>
    </row>
    <row r="2059" spans="1:6" s="75" customFormat="1" ht="15.75">
      <c r="A2059" s="79"/>
      <c r="E2059" s="79"/>
      <c r="F2059" s="79"/>
    </row>
    <row r="2060" spans="1:6" s="75" customFormat="1" ht="15.75">
      <c r="A2060" s="79"/>
      <c r="E2060" s="79"/>
      <c r="F2060" s="79"/>
    </row>
    <row r="2061" spans="1:6" s="75" customFormat="1" ht="15.75">
      <c r="A2061" s="79"/>
      <c r="E2061" s="79"/>
      <c r="F2061" s="79"/>
    </row>
    <row r="2062" spans="1:6" s="75" customFormat="1" ht="15.75">
      <c r="A2062" s="79"/>
      <c r="E2062" s="79"/>
      <c r="F2062" s="79"/>
    </row>
    <row r="2063" spans="1:6" s="75" customFormat="1" ht="15.75">
      <c r="A2063" s="79"/>
      <c r="E2063" s="79"/>
      <c r="F2063" s="79"/>
    </row>
    <row r="2064" spans="1:6" s="75" customFormat="1" ht="15.75">
      <c r="A2064" s="79"/>
      <c r="E2064" s="79"/>
      <c r="F2064" s="79"/>
    </row>
    <row r="2065" spans="1:6" s="75" customFormat="1" ht="15.75">
      <c r="A2065" s="79"/>
      <c r="E2065" s="79"/>
      <c r="F2065" s="79"/>
    </row>
    <row r="2066" spans="1:6" s="75" customFormat="1" ht="15.75">
      <c r="A2066" s="79"/>
      <c r="E2066" s="79"/>
      <c r="F2066" s="79"/>
    </row>
    <row r="2067" spans="1:6" s="75" customFormat="1" ht="15.75">
      <c r="A2067" s="79"/>
      <c r="E2067" s="79"/>
      <c r="F2067" s="79"/>
    </row>
    <row r="2068" spans="1:6" s="75" customFormat="1" ht="15.75">
      <c r="A2068" s="79"/>
      <c r="E2068" s="79"/>
      <c r="F2068" s="79"/>
    </row>
    <row r="2069" spans="1:6" s="75" customFormat="1" ht="15.75">
      <c r="A2069" s="79"/>
      <c r="E2069" s="79"/>
      <c r="F2069" s="79"/>
    </row>
    <row r="2070" spans="1:6" s="75" customFormat="1" ht="15.75">
      <c r="A2070" s="79"/>
      <c r="E2070" s="79"/>
      <c r="F2070" s="79"/>
    </row>
    <row r="2071" spans="1:6" s="75" customFormat="1" ht="15.75">
      <c r="A2071" s="79"/>
      <c r="E2071" s="79"/>
      <c r="F2071" s="79"/>
    </row>
    <row r="2072" spans="1:6" s="75" customFormat="1" ht="15.75">
      <c r="A2072" s="79"/>
      <c r="E2072" s="79"/>
      <c r="F2072" s="79"/>
    </row>
    <row r="2073" spans="1:6" s="75" customFormat="1" ht="15.75">
      <c r="A2073" s="79"/>
      <c r="E2073" s="79"/>
      <c r="F2073" s="79"/>
    </row>
    <row r="2074" spans="1:6" s="75" customFormat="1" ht="15.75">
      <c r="A2074" s="79"/>
      <c r="E2074" s="79"/>
      <c r="F2074" s="79"/>
    </row>
    <row r="2075" spans="1:6" s="75" customFormat="1" ht="15.75">
      <c r="A2075" s="79"/>
      <c r="E2075" s="79"/>
      <c r="F2075" s="79"/>
    </row>
    <row r="2076" spans="1:6" s="75" customFormat="1" ht="15.75">
      <c r="A2076" s="79"/>
      <c r="E2076" s="79"/>
      <c r="F2076" s="79"/>
    </row>
    <row r="2077" spans="1:6" s="75" customFormat="1" ht="15.75">
      <c r="A2077" s="79"/>
      <c r="E2077" s="79"/>
      <c r="F2077" s="79"/>
    </row>
    <row r="2078" spans="1:6" s="75" customFormat="1" ht="15.75">
      <c r="A2078" s="79"/>
      <c r="E2078" s="79"/>
      <c r="F2078" s="79"/>
    </row>
    <row r="2079" spans="1:6" s="75" customFormat="1" ht="15.75">
      <c r="A2079" s="79"/>
      <c r="E2079" s="79"/>
      <c r="F2079" s="79"/>
    </row>
    <row r="2080" spans="1:6" s="75" customFormat="1" ht="15.75">
      <c r="A2080" s="79"/>
      <c r="E2080" s="79"/>
      <c r="F2080" s="79"/>
    </row>
    <row r="2081" spans="1:6" s="75" customFormat="1" ht="15.75">
      <c r="A2081" s="79"/>
      <c r="E2081" s="79"/>
      <c r="F2081" s="79"/>
    </row>
    <row r="2082" spans="1:6" s="75" customFormat="1" ht="15.75">
      <c r="A2082" s="79"/>
      <c r="E2082" s="79"/>
      <c r="F2082" s="79"/>
    </row>
    <row r="2083" spans="1:6" s="75" customFormat="1" ht="15.75">
      <c r="A2083" s="79"/>
      <c r="E2083" s="79"/>
      <c r="F2083" s="79"/>
    </row>
    <row r="2084" spans="1:6" s="75" customFormat="1" ht="15.75">
      <c r="A2084" s="79"/>
      <c r="E2084" s="79"/>
      <c r="F2084" s="79"/>
    </row>
    <row r="2085" spans="1:6" s="75" customFormat="1" ht="15.75">
      <c r="A2085" s="79"/>
      <c r="E2085" s="79"/>
      <c r="F2085" s="79"/>
    </row>
    <row r="2086" spans="1:6" s="75" customFormat="1" ht="15.75">
      <c r="A2086" s="79"/>
      <c r="E2086" s="79"/>
      <c r="F2086" s="79"/>
    </row>
    <row r="2087" spans="1:6" s="75" customFormat="1" ht="15.75">
      <c r="A2087" s="79"/>
      <c r="E2087" s="79"/>
      <c r="F2087" s="79"/>
    </row>
    <row r="2088" spans="1:6" s="75" customFormat="1" ht="15.75">
      <c r="A2088" s="79"/>
      <c r="E2088" s="79"/>
      <c r="F2088" s="79"/>
    </row>
    <row r="2089" spans="1:6" s="75" customFormat="1" ht="15.75">
      <c r="A2089" s="79"/>
      <c r="E2089" s="79"/>
      <c r="F2089" s="79"/>
    </row>
    <row r="2090" spans="1:6" s="75" customFormat="1" ht="15.75">
      <c r="A2090" s="79"/>
      <c r="E2090" s="79"/>
      <c r="F2090" s="79"/>
    </row>
    <row r="2091" spans="1:6" s="75" customFormat="1" ht="15.75">
      <c r="A2091" s="79"/>
      <c r="E2091" s="79"/>
      <c r="F2091" s="79"/>
    </row>
    <row r="2092" spans="1:6" s="75" customFormat="1" ht="15.75">
      <c r="A2092" s="79"/>
      <c r="E2092" s="79"/>
      <c r="F2092" s="79"/>
    </row>
    <row r="2093" spans="1:6" s="75" customFormat="1" ht="15.75">
      <c r="A2093" s="79"/>
      <c r="E2093" s="79"/>
      <c r="F2093" s="79"/>
    </row>
    <row r="2094" spans="1:6" s="75" customFormat="1" ht="15.75">
      <c r="A2094" s="79"/>
      <c r="E2094" s="79"/>
      <c r="F2094" s="79"/>
    </row>
    <row r="2095" spans="1:6" s="75" customFormat="1" ht="15.75">
      <c r="A2095" s="79"/>
      <c r="E2095" s="79"/>
      <c r="F2095" s="79"/>
    </row>
    <row r="2096" spans="1:6" s="75" customFormat="1" ht="15.75">
      <c r="A2096" s="79"/>
      <c r="E2096" s="79"/>
      <c r="F2096" s="79"/>
    </row>
    <row r="2097" spans="1:6" s="75" customFormat="1" ht="15.75">
      <c r="A2097" s="79"/>
      <c r="E2097" s="79"/>
      <c r="F2097" s="79"/>
    </row>
    <row r="2098" spans="1:6" s="75" customFormat="1" ht="15.75">
      <c r="A2098" s="79"/>
      <c r="E2098" s="79"/>
      <c r="F2098" s="79"/>
    </row>
    <row r="2099" spans="1:6" s="75" customFormat="1" ht="15.75">
      <c r="A2099" s="79"/>
      <c r="E2099" s="79"/>
      <c r="F2099" s="79"/>
    </row>
    <row r="2100" spans="1:6" s="75" customFormat="1" ht="15.75">
      <c r="A2100" s="79"/>
      <c r="E2100" s="79"/>
      <c r="F2100" s="79"/>
    </row>
    <row r="2101" spans="1:6" s="75" customFormat="1" ht="15.75">
      <c r="A2101" s="79"/>
      <c r="E2101" s="79"/>
      <c r="F2101" s="79"/>
    </row>
    <row r="2102" spans="1:6" s="75" customFormat="1" ht="15.75">
      <c r="A2102" s="79"/>
      <c r="E2102" s="79"/>
      <c r="F2102" s="79"/>
    </row>
    <row r="2103" spans="1:6" s="75" customFormat="1" ht="15.75">
      <c r="A2103" s="79"/>
      <c r="E2103" s="79"/>
      <c r="F2103" s="79"/>
    </row>
    <row r="2104" spans="1:6" s="75" customFormat="1" ht="15.75">
      <c r="A2104" s="79"/>
      <c r="E2104" s="79"/>
      <c r="F2104" s="79"/>
    </row>
    <row r="2105" spans="1:6" s="75" customFormat="1" ht="15.75">
      <c r="A2105" s="79"/>
      <c r="E2105" s="79"/>
      <c r="F2105" s="79"/>
    </row>
    <row r="2106" spans="1:6" s="75" customFormat="1" ht="15.75">
      <c r="A2106" s="79"/>
      <c r="E2106" s="79"/>
      <c r="F2106" s="79"/>
    </row>
    <row r="2107" spans="1:6" s="75" customFormat="1" ht="15.75">
      <c r="A2107" s="79"/>
      <c r="E2107" s="79"/>
      <c r="F2107" s="79"/>
    </row>
    <row r="2108" spans="1:6" s="75" customFormat="1" ht="15.75">
      <c r="A2108" s="79"/>
      <c r="E2108" s="79"/>
      <c r="F2108" s="79"/>
    </row>
    <row r="2109" spans="1:6" s="75" customFormat="1" ht="15.75">
      <c r="A2109" s="79"/>
      <c r="E2109" s="79"/>
      <c r="F2109" s="79"/>
    </row>
    <row r="2110" spans="1:6" s="75" customFormat="1" ht="15.75">
      <c r="A2110" s="79"/>
      <c r="E2110" s="79"/>
      <c r="F2110" s="79"/>
    </row>
    <row r="2111" spans="1:6" s="75" customFormat="1" ht="15.75">
      <c r="A2111" s="79"/>
      <c r="E2111" s="79"/>
      <c r="F2111" s="79"/>
    </row>
    <row r="2112" spans="1:6" s="75" customFormat="1" ht="15.75">
      <c r="A2112" s="79"/>
      <c r="E2112" s="79"/>
      <c r="F2112" s="79"/>
    </row>
    <row r="2113" spans="1:6" s="75" customFormat="1" ht="15.75">
      <c r="A2113" s="79"/>
      <c r="E2113" s="79"/>
      <c r="F2113" s="79"/>
    </row>
    <row r="2114" spans="1:6" s="75" customFormat="1" ht="15.75">
      <c r="A2114" s="79"/>
      <c r="E2114" s="79"/>
      <c r="F2114" s="79"/>
    </row>
    <row r="2115" spans="1:6" s="75" customFormat="1" ht="15.75">
      <c r="A2115" s="79"/>
      <c r="E2115" s="79"/>
      <c r="F2115" s="79"/>
    </row>
    <row r="2116" spans="1:6" s="75" customFormat="1" ht="15.75">
      <c r="A2116" s="79"/>
      <c r="E2116" s="79"/>
      <c r="F2116" s="79"/>
    </row>
    <row r="2117" spans="1:6" s="75" customFormat="1" ht="15.75">
      <c r="A2117" s="79"/>
      <c r="E2117" s="79"/>
      <c r="F2117" s="79"/>
    </row>
    <row r="2118" spans="1:6" s="75" customFormat="1" ht="15.75">
      <c r="A2118" s="79"/>
      <c r="E2118" s="79"/>
      <c r="F2118" s="79"/>
    </row>
    <row r="2119" spans="1:6" s="75" customFormat="1" ht="15.75">
      <c r="A2119" s="79"/>
      <c r="E2119" s="79"/>
      <c r="F2119" s="79"/>
    </row>
    <row r="2120" spans="1:6" s="75" customFormat="1" ht="15.75">
      <c r="A2120" s="79"/>
      <c r="E2120" s="79"/>
      <c r="F2120" s="79"/>
    </row>
    <row r="2121" spans="1:6" s="75" customFormat="1" ht="15.75">
      <c r="A2121" s="79"/>
      <c r="E2121" s="79"/>
      <c r="F2121" s="79"/>
    </row>
    <row r="2122" spans="1:6" s="75" customFormat="1" ht="15.75">
      <c r="A2122" s="79"/>
      <c r="E2122" s="79"/>
      <c r="F2122" s="79"/>
    </row>
    <row r="2123" spans="1:6" s="75" customFormat="1" ht="15.75">
      <c r="A2123" s="79"/>
      <c r="E2123" s="79"/>
      <c r="F2123" s="79"/>
    </row>
    <row r="2124" spans="1:6" s="75" customFormat="1" ht="15.75">
      <c r="A2124" s="79"/>
      <c r="E2124" s="79"/>
      <c r="F2124" s="79"/>
    </row>
    <row r="2125" spans="1:6" s="75" customFormat="1" ht="15.75">
      <c r="A2125" s="79"/>
      <c r="E2125" s="79"/>
      <c r="F2125" s="79"/>
    </row>
    <row r="2126" spans="1:6" s="75" customFormat="1" ht="15.75">
      <c r="A2126" s="79"/>
      <c r="E2126" s="79"/>
      <c r="F2126" s="79"/>
    </row>
    <row r="2127" spans="1:6" s="75" customFormat="1" ht="15.75">
      <c r="A2127" s="79"/>
      <c r="E2127" s="79"/>
      <c r="F2127" s="79"/>
    </row>
    <row r="2128" spans="1:6" s="75" customFormat="1" ht="15.75">
      <c r="A2128" s="79"/>
      <c r="E2128" s="79"/>
      <c r="F2128" s="79"/>
    </row>
    <row r="2129" spans="1:6" s="75" customFormat="1" ht="15.75">
      <c r="A2129" s="79"/>
      <c r="E2129" s="79"/>
      <c r="F2129" s="79"/>
    </row>
    <row r="2130" spans="1:6" s="75" customFormat="1" ht="15.75">
      <c r="A2130" s="79"/>
      <c r="E2130" s="79"/>
      <c r="F2130" s="79"/>
    </row>
    <row r="2131" spans="1:6" s="75" customFormat="1" ht="15.75">
      <c r="A2131" s="79"/>
      <c r="E2131" s="79"/>
      <c r="F2131" s="79"/>
    </row>
    <row r="2132" spans="1:6" s="75" customFormat="1" ht="15.75">
      <c r="A2132" s="79"/>
      <c r="E2132" s="79"/>
      <c r="F2132" s="79"/>
    </row>
    <row r="2133" spans="1:6" s="75" customFormat="1" ht="15.75">
      <c r="A2133" s="79"/>
      <c r="E2133" s="79"/>
      <c r="F2133" s="79"/>
    </row>
    <row r="2134" spans="1:6" s="75" customFormat="1" ht="15.75">
      <c r="A2134" s="79"/>
      <c r="E2134" s="79"/>
      <c r="F2134" s="79"/>
    </row>
    <row r="2135" spans="1:6" s="75" customFormat="1" ht="15.75">
      <c r="A2135" s="79"/>
      <c r="E2135" s="79"/>
      <c r="F2135" s="79"/>
    </row>
    <row r="2136" spans="1:6" s="75" customFormat="1" ht="15.75">
      <c r="A2136" s="79"/>
      <c r="E2136" s="79"/>
      <c r="F2136" s="79"/>
    </row>
    <row r="2137" spans="1:6" s="75" customFormat="1" ht="15.75">
      <c r="A2137" s="79"/>
      <c r="E2137" s="79"/>
      <c r="F2137" s="79"/>
    </row>
    <row r="2138" spans="1:6" s="75" customFormat="1" ht="15.75">
      <c r="A2138" s="79"/>
      <c r="E2138" s="79"/>
      <c r="F2138" s="79"/>
    </row>
    <row r="2139" spans="1:6" s="75" customFormat="1" ht="15.75">
      <c r="A2139" s="79"/>
      <c r="E2139" s="79"/>
      <c r="F2139" s="79"/>
    </row>
    <row r="2140" spans="1:6" s="75" customFormat="1" ht="15.75">
      <c r="A2140" s="79"/>
      <c r="E2140" s="79"/>
      <c r="F2140" s="79"/>
    </row>
    <row r="2141" spans="1:6" s="75" customFormat="1" ht="15.75">
      <c r="A2141" s="79"/>
      <c r="E2141" s="79"/>
      <c r="F2141" s="79"/>
    </row>
    <row r="2142" spans="1:6" s="75" customFormat="1" ht="15.75">
      <c r="A2142" s="79"/>
      <c r="E2142" s="79"/>
      <c r="F2142" s="79"/>
    </row>
    <row r="2143" spans="1:6" s="75" customFormat="1" ht="15.75">
      <c r="A2143" s="79"/>
      <c r="E2143" s="79"/>
      <c r="F2143" s="79"/>
    </row>
    <row r="2144" spans="1:6" s="75" customFormat="1" ht="15.75">
      <c r="A2144" s="79"/>
      <c r="E2144" s="79"/>
      <c r="F2144" s="79"/>
    </row>
    <row r="2145" spans="1:6" s="75" customFormat="1" ht="15.75">
      <c r="A2145" s="79"/>
      <c r="E2145" s="79"/>
      <c r="F2145" s="79"/>
    </row>
    <row r="2146" spans="1:6" s="75" customFormat="1" ht="15.75">
      <c r="A2146" s="79"/>
      <c r="E2146" s="79"/>
      <c r="F2146" s="79"/>
    </row>
    <row r="2147" spans="1:6" s="75" customFormat="1" ht="15.75">
      <c r="A2147" s="79"/>
      <c r="E2147" s="79"/>
      <c r="F2147" s="79"/>
    </row>
    <row r="2148" spans="1:6" s="75" customFormat="1" ht="15.75">
      <c r="A2148" s="79"/>
      <c r="E2148" s="79"/>
      <c r="F2148" s="79"/>
    </row>
    <row r="2149" spans="1:6" s="75" customFormat="1" ht="15.75">
      <c r="A2149" s="79"/>
      <c r="E2149" s="79"/>
      <c r="F2149" s="79"/>
    </row>
    <row r="2150" spans="1:6" s="75" customFormat="1" ht="15.75">
      <c r="A2150" s="79"/>
      <c r="E2150" s="79"/>
      <c r="F2150" s="79"/>
    </row>
    <row r="2151" spans="1:6" s="75" customFormat="1" ht="15.75">
      <c r="A2151" s="79"/>
      <c r="E2151" s="79"/>
      <c r="F2151" s="79"/>
    </row>
    <row r="2152" spans="1:6" s="75" customFormat="1" ht="15.75">
      <c r="A2152" s="79"/>
      <c r="E2152" s="79"/>
      <c r="F2152" s="79"/>
    </row>
    <row r="2153" spans="1:6" s="75" customFormat="1" ht="15.75">
      <c r="A2153" s="79"/>
      <c r="E2153" s="79"/>
      <c r="F2153" s="79"/>
    </row>
    <row r="2154" spans="1:6" s="75" customFormat="1" ht="15.75">
      <c r="A2154" s="79"/>
      <c r="E2154" s="79"/>
      <c r="F2154" s="79"/>
    </row>
    <row r="2155" spans="1:6" s="75" customFormat="1" ht="15.75">
      <c r="A2155" s="79"/>
      <c r="E2155" s="79"/>
      <c r="F2155" s="79"/>
    </row>
    <row r="2156" spans="1:6" s="75" customFormat="1" ht="15.75">
      <c r="A2156" s="79"/>
      <c r="E2156" s="79"/>
      <c r="F2156" s="79"/>
    </row>
    <row r="2157" spans="1:6" s="75" customFormat="1" ht="15.75">
      <c r="A2157" s="79"/>
      <c r="E2157" s="79"/>
      <c r="F2157" s="79"/>
    </row>
    <row r="2158" spans="1:6" s="75" customFormat="1" ht="15.75">
      <c r="A2158" s="79"/>
      <c r="E2158" s="79"/>
      <c r="F2158" s="79"/>
    </row>
    <row r="2159" spans="1:6" s="75" customFormat="1" ht="15.75">
      <c r="A2159" s="79"/>
      <c r="E2159" s="79"/>
      <c r="F2159" s="79"/>
    </row>
    <row r="2160" spans="1:6" s="75" customFormat="1" ht="15.75">
      <c r="A2160" s="79"/>
      <c r="E2160" s="79"/>
      <c r="F2160" s="79"/>
    </row>
    <row r="2161" spans="1:6" s="75" customFormat="1" ht="15.75">
      <c r="A2161" s="79"/>
      <c r="E2161" s="79"/>
      <c r="F2161" s="79"/>
    </row>
    <row r="2162" spans="1:6" s="75" customFormat="1" ht="15.75">
      <c r="A2162" s="79"/>
      <c r="E2162" s="79"/>
      <c r="F2162" s="79"/>
    </row>
    <row r="2163" spans="1:6" s="75" customFormat="1" ht="15.75">
      <c r="A2163" s="79"/>
      <c r="E2163" s="79"/>
      <c r="F2163" s="79"/>
    </row>
    <row r="2164" spans="1:6" s="75" customFormat="1" ht="15.75">
      <c r="A2164" s="79"/>
      <c r="E2164" s="79"/>
      <c r="F2164" s="79"/>
    </row>
    <row r="2165" spans="1:6" s="75" customFormat="1" ht="15.75">
      <c r="A2165" s="79"/>
      <c r="E2165" s="79"/>
      <c r="F2165" s="79"/>
    </row>
    <row r="2166" spans="1:6" s="75" customFormat="1" ht="15.75">
      <c r="A2166" s="79"/>
      <c r="E2166" s="79"/>
      <c r="F2166" s="79"/>
    </row>
    <row r="2167" spans="1:6" s="75" customFormat="1" ht="15.75">
      <c r="A2167" s="79"/>
      <c r="E2167" s="79"/>
      <c r="F2167" s="79"/>
    </row>
    <row r="2168" spans="1:6" s="75" customFormat="1" ht="15.75">
      <c r="A2168" s="79"/>
      <c r="E2168" s="79"/>
      <c r="F2168" s="79"/>
    </row>
    <row r="2169" spans="1:6" s="75" customFormat="1" ht="15.75">
      <c r="A2169" s="79"/>
      <c r="E2169" s="79"/>
      <c r="F2169" s="79"/>
    </row>
    <row r="2170" spans="1:6" s="75" customFormat="1" ht="15.75">
      <c r="A2170" s="79"/>
      <c r="E2170" s="79"/>
      <c r="F2170" s="79"/>
    </row>
    <row r="2171" spans="1:6" s="75" customFormat="1" ht="15.75">
      <c r="A2171" s="79"/>
      <c r="E2171" s="79"/>
      <c r="F2171" s="79"/>
    </row>
    <row r="2172" spans="1:6" s="75" customFormat="1" ht="15.75">
      <c r="A2172" s="79"/>
      <c r="E2172" s="79"/>
      <c r="F2172" s="79"/>
    </row>
    <row r="2173" spans="1:6" s="75" customFormat="1" ht="15.75">
      <c r="A2173" s="79"/>
      <c r="E2173" s="79"/>
      <c r="F2173" s="79"/>
    </row>
    <row r="2174" spans="1:6" s="75" customFormat="1" ht="15.75">
      <c r="A2174" s="79"/>
      <c r="E2174" s="79"/>
      <c r="F2174" s="79"/>
    </row>
    <row r="2175" spans="1:6" s="75" customFormat="1" ht="15.75">
      <c r="A2175" s="79"/>
      <c r="E2175" s="79"/>
      <c r="F2175" s="79"/>
    </row>
    <row r="2176" spans="1:6" s="75" customFormat="1" ht="15.75">
      <c r="A2176" s="79"/>
      <c r="E2176" s="79"/>
      <c r="F2176" s="79"/>
    </row>
    <row r="2177" spans="1:6" s="75" customFormat="1" ht="15.75">
      <c r="A2177" s="79"/>
      <c r="E2177" s="79"/>
      <c r="F2177" s="79"/>
    </row>
    <row r="2178" spans="1:6" s="75" customFormat="1" ht="15.75">
      <c r="A2178" s="79"/>
      <c r="E2178" s="79"/>
      <c r="F2178" s="79"/>
    </row>
    <row r="2179" spans="1:6" s="75" customFormat="1" ht="15.75">
      <c r="A2179" s="79"/>
      <c r="E2179" s="79"/>
      <c r="F2179" s="79"/>
    </row>
    <row r="2180" spans="1:6" s="75" customFormat="1" ht="15.75">
      <c r="A2180" s="79"/>
      <c r="E2180" s="79"/>
      <c r="F2180" s="79"/>
    </row>
    <row r="2181" spans="1:6" s="75" customFormat="1" ht="15.75">
      <c r="A2181" s="79"/>
      <c r="E2181" s="79"/>
      <c r="F2181" s="79"/>
    </row>
    <row r="2182" spans="1:6" s="75" customFormat="1" ht="15.75">
      <c r="A2182" s="79"/>
      <c r="E2182" s="79"/>
      <c r="F2182" s="79"/>
    </row>
    <row r="2183" spans="1:6" s="75" customFormat="1" ht="15.75">
      <c r="A2183" s="79"/>
      <c r="E2183" s="79"/>
      <c r="F2183" s="79"/>
    </row>
    <row r="2184" spans="1:6" s="75" customFormat="1" ht="15.75">
      <c r="A2184" s="79"/>
      <c r="E2184" s="79"/>
      <c r="F2184" s="79"/>
    </row>
    <row r="2185" spans="1:6" s="75" customFormat="1" ht="15.75">
      <c r="A2185" s="79"/>
      <c r="E2185" s="79"/>
      <c r="F2185" s="79"/>
    </row>
    <row r="2186" spans="1:6" s="75" customFormat="1" ht="15.75">
      <c r="A2186" s="79"/>
      <c r="E2186" s="79"/>
      <c r="F2186" s="79"/>
    </row>
    <row r="2187" spans="1:6" s="75" customFormat="1" ht="15.75">
      <c r="A2187" s="79"/>
      <c r="E2187" s="79"/>
      <c r="F2187" s="79"/>
    </row>
    <row r="2188" spans="1:6" s="75" customFormat="1" ht="15.75">
      <c r="A2188" s="79"/>
      <c r="E2188" s="79"/>
      <c r="F2188" s="79"/>
    </row>
    <row r="2189" spans="1:6" s="75" customFormat="1" ht="15.75">
      <c r="A2189" s="79"/>
      <c r="E2189" s="79"/>
      <c r="F2189" s="79"/>
    </row>
    <row r="2190" spans="1:6" s="75" customFormat="1" ht="15.75">
      <c r="A2190" s="79"/>
      <c r="E2190" s="79"/>
      <c r="F2190" s="79"/>
    </row>
    <row r="2191" spans="1:6" s="75" customFormat="1" ht="15.75">
      <c r="A2191" s="79"/>
      <c r="E2191" s="79"/>
      <c r="F2191" s="79"/>
    </row>
    <row r="2192" spans="1:6" s="75" customFormat="1" ht="15.75">
      <c r="A2192" s="79"/>
      <c r="E2192" s="79"/>
      <c r="F2192" s="79"/>
    </row>
    <row r="2193" spans="1:6" s="75" customFormat="1" ht="15.75">
      <c r="A2193" s="79"/>
      <c r="E2193" s="79"/>
      <c r="F2193" s="79"/>
    </row>
    <row r="2194" spans="1:6" s="75" customFormat="1" ht="15.75">
      <c r="A2194" s="79"/>
      <c r="E2194" s="79"/>
      <c r="F2194" s="79"/>
    </row>
    <row r="2195" spans="1:6" s="75" customFormat="1" ht="15.75">
      <c r="A2195" s="79"/>
      <c r="E2195" s="79"/>
      <c r="F2195" s="79"/>
    </row>
    <row r="2196" spans="1:6" s="75" customFormat="1" ht="15.75">
      <c r="A2196" s="79"/>
      <c r="E2196" s="79"/>
      <c r="F2196" s="79"/>
    </row>
    <row r="2197" spans="1:6" s="75" customFormat="1" ht="15.75">
      <c r="A2197" s="79"/>
      <c r="E2197" s="79"/>
      <c r="F2197" s="79"/>
    </row>
    <row r="2198" spans="1:6" s="75" customFormat="1" ht="15.75">
      <c r="A2198" s="79"/>
      <c r="E2198" s="79"/>
      <c r="F2198" s="79"/>
    </row>
    <row r="2199" spans="1:6" s="75" customFormat="1" ht="15.75">
      <c r="A2199" s="79"/>
      <c r="E2199" s="79"/>
      <c r="F2199" s="79"/>
    </row>
    <row r="2200" spans="1:6" s="75" customFormat="1" ht="15.75">
      <c r="A2200" s="79"/>
      <c r="E2200" s="79"/>
      <c r="F2200" s="79"/>
    </row>
    <row r="2201" spans="1:6" s="75" customFormat="1" ht="15.75">
      <c r="A2201" s="79"/>
      <c r="E2201" s="79"/>
      <c r="F2201" s="79"/>
    </row>
    <row r="2202" spans="1:6" s="75" customFormat="1" ht="15.75">
      <c r="A2202" s="79"/>
      <c r="E2202" s="79"/>
      <c r="F2202" s="79"/>
    </row>
    <row r="2203" spans="1:6" s="75" customFormat="1" ht="15.75">
      <c r="A2203" s="79"/>
      <c r="E2203" s="79"/>
      <c r="F2203" s="79"/>
    </row>
    <row r="2204" spans="1:6" s="75" customFormat="1" ht="15.75">
      <c r="A2204" s="79"/>
      <c r="E2204" s="79"/>
      <c r="F2204" s="79"/>
    </row>
    <row r="2205" spans="1:6" s="75" customFormat="1" ht="15.75">
      <c r="A2205" s="79"/>
      <c r="E2205" s="79"/>
      <c r="F2205" s="79"/>
    </row>
    <row r="2206" spans="1:6" s="75" customFormat="1" ht="15.75">
      <c r="A2206" s="79"/>
      <c r="E2206" s="79"/>
      <c r="F2206" s="79"/>
    </row>
    <row r="2207" spans="1:6" s="75" customFormat="1" ht="15.75">
      <c r="A2207" s="79"/>
      <c r="E2207" s="79"/>
      <c r="F2207" s="79"/>
    </row>
    <row r="2208" spans="1:6" s="75" customFormat="1" ht="15.75">
      <c r="A2208" s="79"/>
      <c r="E2208" s="79"/>
      <c r="F2208" s="79"/>
    </row>
    <row r="2209" spans="1:6" s="75" customFormat="1" ht="15.75">
      <c r="A2209" s="79"/>
      <c r="E2209" s="79"/>
      <c r="F2209" s="79"/>
    </row>
    <row r="2210" spans="1:6" s="75" customFormat="1" ht="15.75">
      <c r="A2210" s="79"/>
      <c r="E2210" s="79"/>
      <c r="F2210" s="79"/>
    </row>
    <row r="2211" spans="1:6" s="75" customFormat="1" ht="15.75">
      <c r="A2211" s="79"/>
      <c r="E2211" s="79"/>
      <c r="F2211" s="79"/>
    </row>
    <row r="2212" spans="1:6" s="75" customFormat="1" ht="15.75">
      <c r="A2212" s="79"/>
      <c r="E2212" s="79"/>
      <c r="F2212" s="79"/>
    </row>
    <row r="2213" spans="1:6" s="75" customFormat="1" ht="15.75">
      <c r="A2213" s="79"/>
      <c r="E2213" s="79"/>
      <c r="F2213" s="79"/>
    </row>
    <row r="2214" spans="1:6" s="75" customFormat="1" ht="15.75">
      <c r="A2214" s="79"/>
      <c r="E2214" s="79"/>
      <c r="F2214" s="79"/>
    </row>
    <row r="2215" spans="1:6" s="75" customFormat="1" ht="15.75">
      <c r="A2215" s="79"/>
      <c r="E2215" s="79"/>
      <c r="F2215" s="79"/>
    </row>
    <row r="2216" spans="1:6" s="75" customFormat="1" ht="15.75">
      <c r="A2216" s="79"/>
      <c r="E2216" s="79"/>
      <c r="F2216" s="79"/>
    </row>
    <row r="2217" spans="1:6" s="75" customFormat="1" ht="15.75">
      <c r="A2217" s="79"/>
      <c r="E2217" s="79"/>
      <c r="F2217" s="79"/>
    </row>
    <row r="2218" spans="1:6" s="75" customFormat="1" ht="15.75">
      <c r="A2218" s="79"/>
      <c r="E2218" s="79"/>
      <c r="F2218" s="79"/>
    </row>
    <row r="2219" spans="1:6" s="75" customFormat="1" ht="15.75">
      <c r="A2219" s="79"/>
      <c r="E2219" s="79"/>
      <c r="F2219" s="79"/>
    </row>
    <row r="2220" spans="1:6" s="75" customFormat="1" ht="15.75">
      <c r="A2220" s="79"/>
      <c r="E2220" s="79"/>
      <c r="F2220" s="79"/>
    </row>
    <row r="2221" spans="1:6" s="75" customFormat="1" ht="15.75">
      <c r="A2221" s="79"/>
      <c r="E2221" s="79"/>
      <c r="F2221" s="79"/>
    </row>
    <row r="2222" spans="1:6" s="75" customFormat="1" ht="15.75">
      <c r="A2222" s="79"/>
      <c r="E2222" s="79"/>
      <c r="F2222" s="79"/>
    </row>
    <row r="2223" spans="1:6" s="75" customFormat="1" ht="15.75">
      <c r="A2223" s="79"/>
      <c r="E2223" s="79"/>
      <c r="F2223" s="79"/>
    </row>
    <row r="2224" spans="1:6" s="75" customFormat="1" ht="15.75">
      <c r="A2224" s="79"/>
      <c r="E2224" s="79"/>
      <c r="F2224" s="79"/>
    </row>
    <row r="2225" spans="1:6" s="75" customFormat="1" ht="15.75">
      <c r="A2225" s="79"/>
      <c r="E2225" s="79"/>
      <c r="F2225" s="79"/>
    </row>
    <row r="2226" spans="1:6" s="75" customFormat="1" ht="15.75">
      <c r="A2226" s="79"/>
      <c r="E2226" s="79"/>
      <c r="F2226" s="79"/>
    </row>
    <row r="2227" spans="1:6" s="75" customFormat="1" ht="15.75">
      <c r="A2227" s="79"/>
      <c r="E2227" s="79"/>
      <c r="F2227" s="79"/>
    </row>
    <row r="2228" spans="1:6" s="75" customFormat="1" ht="15.75">
      <c r="A2228" s="79"/>
      <c r="E2228" s="79"/>
      <c r="F2228" s="79"/>
    </row>
    <row r="2229" spans="1:6" s="75" customFormat="1" ht="15.75">
      <c r="A2229" s="79"/>
      <c r="E2229" s="79"/>
      <c r="F2229" s="79"/>
    </row>
    <row r="2230" spans="1:6" s="75" customFormat="1" ht="15.75">
      <c r="A2230" s="79"/>
      <c r="E2230" s="79"/>
      <c r="F2230" s="79"/>
    </row>
    <row r="2231" spans="1:6" s="75" customFormat="1" ht="15.75">
      <c r="A2231" s="79"/>
      <c r="E2231" s="79"/>
      <c r="F2231" s="79"/>
    </row>
    <row r="2232" spans="1:6" s="75" customFormat="1" ht="15.75">
      <c r="A2232" s="79"/>
      <c r="E2232" s="79"/>
      <c r="F2232" s="79"/>
    </row>
    <row r="2233" spans="1:6" s="75" customFormat="1" ht="15.75">
      <c r="A2233" s="79"/>
      <c r="E2233" s="79"/>
      <c r="F2233" s="79"/>
    </row>
    <row r="2234" spans="1:6" s="75" customFormat="1" ht="15.75">
      <c r="A2234" s="79"/>
      <c r="E2234" s="79"/>
      <c r="F2234" s="79"/>
    </row>
    <row r="2235" spans="1:6" s="75" customFormat="1" ht="15.75">
      <c r="A2235" s="79"/>
      <c r="E2235" s="79"/>
      <c r="F2235" s="79"/>
    </row>
    <row r="2236" spans="1:6" s="75" customFormat="1" ht="15.75">
      <c r="A2236" s="79"/>
      <c r="E2236" s="79"/>
      <c r="F2236" s="79"/>
    </row>
    <row r="2237" spans="1:6" s="75" customFormat="1" ht="15.75">
      <c r="A2237" s="79"/>
      <c r="E2237" s="79"/>
      <c r="F2237" s="79"/>
    </row>
    <row r="2238" spans="1:6" s="75" customFormat="1" ht="15.75">
      <c r="A2238" s="79"/>
      <c r="E2238" s="79"/>
      <c r="F2238" s="79"/>
    </row>
    <row r="2239" spans="1:6" s="75" customFormat="1" ht="15.75">
      <c r="A2239" s="79"/>
      <c r="E2239" s="79"/>
      <c r="F2239" s="79"/>
    </row>
    <row r="2240" spans="1:6" s="75" customFormat="1" ht="15.75">
      <c r="A2240" s="79"/>
      <c r="E2240" s="79"/>
      <c r="F2240" s="79"/>
    </row>
    <row r="2241" spans="1:6" s="75" customFormat="1" ht="15.75">
      <c r="A2241" s="79"/>
      <c r="E2241" s="79"/>
      <c r="F2241" s="79"/>
    </row>
    <row r="2242" spans="1:6" s="75" customFormat="1" ht="15.75">
      <c r="A2242" s="79"/>
      <c r="E2242" s="79"/>
      <c r="F2242" s="79"/>
    </row>
    <row r="2243" spans="1:6" s="75" customFormat="1" ht="15.75">
      <c r="A2243" s="79"/>
      <c r="E2243" s="79"/>
      <c r="F2243" s="79"/>
    </row>
    <row r="2244" spans="1:6" s="75" customFormat="1" ht="15.75">
      <c r="A2244" s="79"/>
      <c r="E2244" s="79"/>
      <c r="F2244" s="79"/>
    </row>
    <row r="2245" spans="1:6" s="75" customFormat="1" ht="15.75">
      <c r="A2245" s="79"/>
      <c r="E2245" s="79"/>
      <c r="F2245" s="79"/>
    </row>
    <row r="2246" spans="1:6" s="75" customFormat="1" ht="15.75">
      <c r="A2246" s="79"/>
      <c r="E2246" s="79"/>
      <c r="F2246" s="79"/>
    </row>
    <row r="2247" spans="1:6" s="75" customFormat="1" ht="15.75">
      <c r="A2247" s="79"/>
      <c r="E2247" s="79"/>
      <c r="F2247" s="79"/>
    </row>
    <row r="2248" spans="1:6" s="75" customFormat="1" ht="15.75">
      <c r="A2248" s="79"/>
      <c r="E2248" s="79"/>
      <c r="F2248" s="79"/>
    </row>
    <row r="2249" spans="1:6" s="75" customFormat="1" ht="15.75">
      <c r="A2249" s="79"/>
      <c r="E2249" s="79"/>
      <c r="F2249" s="79"/>
    </row>
    <row r="2250" spans="1:6" s="75" customFormat="1" ht="15.75">
      <c r="A2250" s="79"/>
      <c r="E2250" s="79"/>
      <c r="F2250" s="79"/>
    </row>
    <row r="2251" spans="1:6" s="75" customFormat="1" ht="15.75">
      <c r="A2251" s="79"/>
      <c r="E2251" s="79"/>
      <c r="F2251" s="79"/>
    </row>
    <row r="2252" spans="1:6" s="75" customFormat="1" ht="15.75">
      <c r="A2252" s="79"/>
      <c r="E2252" s="79"/>
      <c r="F2252" s="79"/>
    </row>
    <row r="2253" spans="1:6" s="75" customFormat="1" ht="15.75">
      <c r="A2253" s="79"/>
      <c r="E2253" s="79"/>
      <c r="F2253" s="79"/>
    </row>
    <row r="2254" spans="1:6" s="75" customFormat="1" ht="15.75">
      <c r="A2254" s="79"/>
      <c r="E2254" s="79"/>
      <c r="F2254" s="79"/>
    </row>
    <row r="2255" spans="1:6" s="75" customFormat="1" ht="15.75">
      <c r="A2255" s="79"/>
      <c r="E2255" s="79"/>
      <c r="F2255" s="79"/>
    </row>
    <row r="2256" spans="1:6" s="75" customFormat="1" ht="15.75">
      <c r="A2256" s="79"/>
      <c r="E2256" s="79"/>
      <c r="F2256" s="79"/>
    </row>
    <row r="2257" spans="1:6" s="75" customFormat="1" ht="15.75">
      <c r="A2257" s="79"/>
      <c r="E2257" s="79"/>
      <c r="F2257" s="79"/>
    </row>
    <row r="2258" spans="1:6" s="75" customFormat="1" ht="15.75">
      <c r="A2258" s="79"/>
      <c r="E2258" s="79"/>
      <c r="F2258" s="79"/>
    </row>
    <row r="2259" spans="1:6" s="75" customFormat="1" ht="15.75">
      <c r="A2259" s="79"/>
      <c r="E2259" s="79"/>
      <c r="F2259" s="79"/>
    </row>
    <row r="2260" spans="1:6" s="75" customFormat="1" ht="15.75">
      <c r="A2260" s="79"/>
      <c r="E2260" s="79"/>
      <c r="F2260" s="79"/>
    </row>
    <row r="2261" spans="1:6" s="75" customFormat="1" ht="15.75">
      <c r="A2261" s="79"/>
      <c r="E2261" s="79"/>
      <c r="F2261" s="79"/>
    </row>
    <row r="2262" spans="1:6" s="75" customFormat="1" ht="15.75">
      <c r="A2262" s="79"/>
      <c r="E2262" s="79"/>
      <c r="F2262" s="79"/>
    </row>
    <row r="2263" spans="1:6" s="75" customFormat="1" ht="15.75">
      <c r="A2263" s="79"/>
      <c r="E2263" s="79"/>
      <c r="F2263" s="79"/>
    </row>
    <row r="2264" spans="1:6" s="75" customFormat="1" ht="15.75">
      <c r="A2264" s="79"/>
      <c r="E2264" s="79"/>
      <c r="F2264" s="79"/>
    </row>
    <row r="2265" spans="1:6" s="75" customFormat="1" ht="15.75">
      <c r="A2265" s="79"/>
      <c r="E2265" s="79"/>
      <c r="F2265" s="79"/>
    </row>
    <row r="2266" spans="1:6" s="75" customFormat="1" ht="15.75">
      <c r="A2266" s="79"/>
      <c r="E2266" s="79"/>
      <c r="F2266" s="79"/>
    </row>
    <row r="2267" spans="1:6" s="75" customFormat="1" ht="15.75">
      <c r="A2267" s="79"/>
      <c r="E2267" s="79"/>
      <c r="F2267" s="79"/>
    </row>
    <row r="2268" spans="1:6" s="75" customFormat="1" ht="15.75">
      <c r="A2268" s="79"/>
      <c r="E2268" s="79"/>
      <c r="F2268" s="79"/>
    </row>
    <row r="2269" spans="1:6" s="75" customFormat="1" ht="15.75">
      <c r="A2269" s="79"/>
      <c r="E2269" s="79"/>
      <c r="F2269" s="79"/>
    </row>
    <row r="2270" spans="1:6" s="75" customFormat="1" ht="15.75">
      <c r="A2270" s="79"/>
      <c r="E2270" s="79"/>
      <c r="F2270" s="79"/>
    </row>
    <row r="2271" spans="1:6" s="75" customFormat="1" ht="15.75">
      <c r="A2271" s="79"/>
      <c r="E2271" s="79"/>
      <c r="F2271" s="79"/>
    </row>
    <row r="2272" spans="1:6" s="75" customFormat="1" ht="15.75">
      <c r="A2272" s="79"/>
      <c r="E2272" s="79"/>
      <c r="F2272" s="79"/>
    </row>
    <row r="2273" spans="1:6" s="75" customFormat="1" ht="15.75">
      <c r="A2273" s="79"/>
      <c r="E2273" s="79"/>
      <c r="F2273" s="79"/>
    </row>
    <row r="2274" spans="1:6" s="75" customFormat="1" ht="15.75">
      <c r="A2274" s="79"/>
      <c r="E2274" s="79"/>
      <c r="F2274" s="79"/>
    </row>
    <row r="2275" spans="1:6" s="75" customFormat="1" ht="15.75">
      <c r="A2275" s="79"/>
      <c r="E2275" s="79"/>
      <c r="F2275" s="79"/>
    </row>
    <row r="2276" spans="1:6" s="75" customFormat="1" ht="15.75">
      <c r="A2276" s="79"/>
      <c r="E2276" s="79"/>
      <c r="F2276" s="79"/>
    </row>
    <row r="2277" spans="1:6" s="75" customFormat="1" ht="15.75">
      <c r="A2277" s="79"/>
      <c r="E2277" s="79"/>
      <c r="F2277" s="79"/>
    </row>
    <row r="2278" spans="1:6" s="75" customFormat="1" ht="15.75">
      <c r="A2278" s="79"/>
      <c r="E2278" s="79"/>
      <c r="F2278" s="79"/>
    </row>
    <row r="2279" spans="1:6" s="75" customFormat="1" ht="15.75">
      <c r="A2279" s="79"/>
      <c r="E2279" s="79"/>
      <c r="F2279" s="79"/>
    </row>
    <row r="2280" spans="1:6" s="75" customFormat="1" ht="15.75">
      <c r="A2280" s="79"/>
      <c r="E2280" s="79"/>
      <c r="F2280" s="79"/>
    </row>
    <row r="2281" spans="1:6" s="75" customFormat="1" ht="15.75">
      <c r="A2281" s="79"/>
      <c r="E2281" s="79"/>
      <c r="F2281" s="79"/>
    </row>
    <row r="2282" spans="1:6" s="75" customFormat="1" ht="15.75">
      <c r="A2282" s="79"/>
      <c r="E2282" s="79"/>
      <c r="F2282" s="79"/>
    </row>
    <row r="2283" spans="1:6" s="75" customFormat="1" ht="15.75">
      <c r="A2283" s="79"/>
      <c r="E2283" s="79"/>
      <c r="F2283" s="79"/>
    </row>
    <row r="2284" spans="1:6" s="75" customFormat="1" ht="15.75">
      <c r="A2284" s="79"/>
      <c r="E2284" s="79"/>
      <c r="F2284" s="79"/>
    </row>
    <row r="2285" spans="1:6" s="75" customFormat="1" ht="15.75">
      <c r="A2285" s="79"/>
      <c r="E2285" s="79"/>
      <c r="F2285" s="79"/>
    </row>
    <row r="2286" spans="1:6" s="75" customFormat="1" ht="15.75">
      <c r="A2286" s="79"/>
      <c r="E2286" s="79"/>
      <c r="F2286" s="79"/>
    </row>
    <row r="2287" spans="1:6" s="75" customFormat="1" ht="15.75">
      <c r="A2287" s="79"/>
      <c r="E2287" s="79"/>
      <c r="F2287" s="79"/>
    </row>
    <row r="2288" spans="1:6" s="75" customFormat="1" ht="15.75">
      <c r="A2288" s="79"/>
      <c r="E2288" s="79"/>
      <c r="F2288" s="79"/>
    </row>
    <row r="2289" spans="1:6" s="75" customFormat="1" ht="15.75">
      <c r="A2289" s="79"/>
      <c r="E2289" s="79"/>
      <c r="F2289" s="79"/>
    </row>
    <row r="2290" spans="1:6" s="75" customFormat="1" ht="15.75">
      <c r="A2290" s="79"/>
      <c r="E2290" s="79"/>
      <c r="F2290" s="79"/>
    </row>
    <row r="2291" spans="1:6" s="75" customFormat="1" ht="15.75">
      <c r="A2291" s="79"/>
      <c r="E2291" s="79"/>
      <c r="F2291" s="79"/>
    </row>
    <row r="2292" spans="1:6" s="75" customFormat="1" ht="15.75">
      <c r="A2292" s="79"/>
      <c r="E2292" s="79"/>
      <c r="F2292" s="79"/>
    </row>
    <row r="2293" spans="1:6" s="75" customFormat="1" ht="15.75">
      <c r="A2293" s="79"/>
      <c r="E2293" s="79"/>
      <c r="F2293" s="79"/>
    </row>
    <row r="2294" spans="1:6" s="75" customFormat="1" ht="15.75">
      <c r="A2294" s="79"/>
      <c r="E2294" s="79"/>
      <c r="F2294" s="79"/>
    </row>
    <row r="2295" spans="1:6" s="75" customFormat="1" ht="15.75">
      <c r="A2295" s="79"/>
      <c r="E2295" s="79"/>
      <c r="F2295" s="79"/>
    </row>
    <row r="2296" spans="1:6" s="75" customFormat="1" ht="15.75">
      <c r="A2296" s="79"/>
      <c r="E2296" s="79"/>
      <c r="F2296" s="79"/>
    </row>
    <row r="2297" spans="1:6" s="75" customFormat="1" ht="15.75">
      <c r="A2297" s="79"/>
      <c r="E2297" s="79"/>
      <c r="F2297" s="79"/>
    </row>
    <row r="2298" spans="1:6" s="75" customFormat="1" ht="15.75">
      <c r="A2298" s="79"/>
      <c r="E2298" s="79"/>
      <c r="F2298" s="79"/>
    </row>
    <row r="2299" spans="1:6" s="75" customFormat="1" ht="15.75">
      <c r="A2299" s="79"/>
      <c r="E2299" s="79"/>
      <c r="F2299" s="79"/>
    </row>
    <row r="2300" spans="1:6" s="75" customFormat="1" ht="15.75">
      <c r="A2300" s="79"/>
      <c r="E2300" s="79"/>
      <c r="F2300" s="79"/>
    </row>
    <row r="2301" spans="1:6" s="75" customFormat="1" ht="15.75">
      <c r="A2301" s="79"/>
      <c r="E2301" s="79"/>
      <c r="F2301" s="79"/>
    </row>
    <row r="2302" spans="1:6" s="75" customFormat="1" ht="15.75">
      <c r="A2302" s="79"/>
      <c r="E2302" s="79"/>
      <c r="F2302" s="79"/>
    </row>
    <row r="2303" spans="1:6" s="75" customFormat="1" ht="15.75">
      <c r="A2303" s="79"/>
      <c r="E2303" s="79"/>
      <c r="F2303" s="79"/>
    </row>
    <row r="2304" spans="1:6" s="75" customFormat="1" ht="15.75">
      <c r="A2304" s="79"/>
      <c r="E2304" s="79"/>
      <c r="F2304" s="79"/>
    </row>
    <row r="2305" spans="1:6" s="75" customFormat="1" ht="15.75">
      <c r="A2305" s="79"/>
      <c r="E2305" s="79"/>
      <c r="F2305" s="79"/>
    </row>
    <row r="2306" spans="1:6" s="75" customFormat="1" ht="15.75">
      <c r="A2306" s="79"/>
      <c r="E2306" s="79"/>
      <c r="F2306" s="79"/>
    </row>
    <row r="2307" spans="1:6" s="75" customFormat="1" ht="15.75">
      <c r="A2307" s="79"/>
      <c r="E2307" s="79"/>
      <c r="F2307" s="79"/>
    </row>
    <row r="2308" spans="1:6" s="75" customFormat="1" ht="15.75">
      <c r="A2308" s="79"/>
      <c r="E2308" s="79"/>
      <c r="F2308" s="79"/>
    </row>
    <row r="2309" spans="1:6" s="75" customFormat="1" ht="15.75">
      <c r="A2309" s="79"/>
      <c r="E2309" s="79"/>
      <c r="F2309" s="79"/>
    </row>
    <row r="2310" spans="1:6" s="75" customFormat="1" ht="15.75">
      <c r="A2310" s="79"/>
      <c r="E2310" s="79"/>
      <c r="F2310" s="79"/>
    </row>
    <row r="2311" spans="1:6" s="75" customFormat="1" ht="15.75">
      <c r="A2311" s="79"/>
      <c r="E2311" s="79"/>
      <c r="F2311" s="79"/>
    </row>
    <row r="2312" spans="1:6" s="75" customFormat="1" ht="15.75">
      <c r="A2312" s="79"/>
      <c r="E2312" s="79"/>
      <c r="F2312" s="79"/>
    </row>
    <row r="2313" spans="1:6" s="75" customFormat="1" ht="15.75">
      <c r="A2313" s="79"/>
      <c r="E2313" s="79"/>
      <c r="F2313" s="79"/>
    </row>
    <row r="2314" spans="1:6" s="75" customFormat="1" ht="15.75">
      <c r="A2314" s="79"/>
      <c r="E2314" s="79"/>
      <c r="F2314" s="79"/>
    </row>
    <row r="2315" spans="1:6" s="75" customFormat="1" ht="15.75">
      <c r="A2315" s="79"/>
      <c r="E2315" s="79"/>
      <c r="F2315" s="79"/>
    </row>
    <row r="2316" spans="1:6" s="75" customFormat="1" ht="15.75">
      <c r="A2316" s="79"/>
      <c r="E2316" s="79"/>
      <c r="F2316" s="79"/>
    </row>
    <row r="2317" spans="1:6" s="75" customFormat="1" ht="15.75">
      <c r="A2317" s="79"/>
      <c r="E2317" s="79"/>
      <c r="F2317" s="79"/>
    </row>
    <row r="2318" spans="1:6" s="75" customFormat="1" ht="15.75">
      <c r="A2318" s="79"/>
      <c r="E2318" s="79"/>
      <c r="F2318" s="79"/>
    </row>
    <row r="2319" spans="1:6" s="75" customFormat="1" ht="15.75">
      <c r="A2319" s="79"/>
      <c r="E2319" s="79"/>
      <c r="F2319" s="79"/>
    </row>
    <row r="2320" spans="1:6" s="75" customFormat="1" ht="15.75">
      <c r="A2320" s="79"/>
      <c r="E2320" s="79"/>
      <c r="F2320" s="79"/>
    </row>
    <row r="2321" spans="1:6" s="75" customFormat="1" ht="15.75">
      <c r="A2321" s="79"/>
      <c r="E2321" s="79"/>
      <c r="F2321" s="79"/>
    </row>
    <row r="2322" spans="1:6" s="75" customFormat="1" ht="15.75">
      <c r="A2322" s="79"/>
      <c r="E2322" s="79"/>
      <c r="F2322" s="79"/>
    </row>
    <row r="2323" spans="1:6" s="75" customFormat="1" ht="15.75">
      <c r="A2323" s="79"/>
      <c r="E2323" s="79"/>
      <c r="F2323" s="79"/>
    </row>
    <row r="2324" spans="1:6" s="75" customFormat="1" ht="15.75">
      <c r="A2324" s="79"/>
      <c r="E2324" s="79"/>
      <c r="F2324" s="79"/>
    </row>
    <row r="2325" spans="1:6" s="75" customFormat="1" ht="15.75">
      <c r="A2325" s="79"/>
      <c r="E2325" s="79"/>
      <c r="F2325" s="79"/>
    </row>
    <row r="2326" spans="1:6" s="75" customFormat="1" ht="15.75">
      <c r="A2326" s="79"/>
      <c r="E2326" s="79"/>
      <c r="F2326" s="79"/>
    </row>
    <row r="2327" spans="1:6" s="75" customFormat="1" ht="15.75">
      <c r="A2327" s="79"/>
      <c r="E2327" s="79"/>
      <c r="F2327" s="79"/>
    </row>
    <row r="2328" spans="1:6" s="75" customFormat="1" ht="15.75">
      <c r="A2328" s="79"/>
      <c r="E2328" s="79"/>
      <c r="F2328" s="79"/>
    </row>
    <row r="2329" spans="1:6" s="75" customFormat="1" ht="15.75">
      <c r="A2329" s="79"/>
      <c r="E2329" s="79"/>
      <c r="F2329" s="79"/>
    </row>
    <row r="2330" spans="1:6" s="75" customFormat="1" ht="15.75">
      <c r="A2330" s="79"/>
      <c r="E2330" s="79"/>
      <c r="F2330" s="79"/>
    </row>
    <row r="2331" spans="1:6" s="75" customFormat="1" ht="15.75">
      <c r="A2331" s="79"/>
      <c r="E2331" s="79"/>
      <c r="F2331" s="79"/>
    </row>
    <row r="2332" spans="1:6" s="75" customFormat="1" ht="15.75">
      <c r="A2332" s="79"/>
      <c r="E2332" s="79"/>
      <c r="F2332" s="79"/>
    </row>
    <row r="2333" spans="1:6" s="75" customFormat="1" ht="15.75">
      <c r="A2333" s="79"/>
      <c r="E2333" s="79"/>
      <c r="F2333" s="79"/>
    </row>
    <row r="2334" spans="1:6" s="75" customFormat="1" ht="15.75">
      <c r="A2334" s="79"/>
      <c r="E2334" s="79"/>
      <c r="F2334" s="79"/>
    </row>
    <row r="2335" spans="1:6" s="75" customFormat="1" ht="15.75">
      <c r="A2335" s="79"/>
      <c r="E2335" s="79"/>
      <c r="F2335" s="79"/>
    </row>
    <row r="2336" spans="1:6" s="75" customFormat="1" ht="15.75">
      <c r="A2336" s="79"/>
      <c r="E2336" s="79"/>
      <c r="F2336" s="79"/>
    </row>
    <row r="2337" spans="1:6" s="75" customFormat="1" ht="15.75">
      <c r="A2337" s="79"/>
      <c r="E2337" s="79"/>
      <c r="F2337" s="79"/>
    </row>
    <row r="2338" spans="1:6" s="75" customFormat="1" ht="15.75">
      <c r="A2338" s="79"/>
      <c r="E2338" s="79"/>
      <c r="F2338" s="79"/>
    </row>
    <row r="2339" spans="1:6" s="75" customFormat="1" ht="15.75">
      <c r="A2339" s="79"/>
      <c r="E2339" s="79"/>
      <c r="F2339" s="79"/>
    </row>
    <row r="2340" spans="1:6" s="75" customFormat="1" ht="15.75">
      <c r="A2340" s="79"/>
      <c r="E2340" s="79"/>
      <c r="F2340" s="79"/>
    </row>
    <row r="2341" spans="1:6" s="75" customFormat="1" ht="15.75">
      <c r="A2341" s="79"/>
      <c r="E2341" s="79"/>
      <c r="F2341" s="79"/>
    </row>
    <row r="2342" spans="1:6" s="75" customFormat="1" ht="15.75">
      <c r="A2342" s="79"/>
      <c r="E2342" s="79"/>
      <c r="F2342" s="79"/>
    </row>
    <row r="2343" spans="1:6" s="75" customFormat="1" ht="15.75">
      <c r="A2343" s="79"/>
      <c r="E2343" s="79"/>
      <c r="F2343" s="79"/>
    </row>
    <row r="2344" spans="1:6" s="75" customFormat="1" ht="15.75">
      <c r="A2344" s="79"/>
      <c r="E2344" s="79"/>
      <c r="F2344" s="79"/>
    </row>
    <row r="2345" spans="1:6" s="75" customFormat="1" ht="15.75">
      <c r="A2345" s="79"/>
      <c r="E2345" s="79"/>
      <c r="F2345" s="79"/>
    </row>
    <row r="2346" spans="1:6" s="75" customFormat="1" ht="15.75">
      <c r="A2346" s="79"/>
      <c r="E2346" s="79"/>
      <c r="F2346" s="79"/>
    </row>
    <row r="2347" spans="1:6" s="75" customFormat="1" ht="15.75">
      <c r="A2347" s="79"/>
      <c r="E2347" s="79"/>
      <c r="F2347" s="79"/>
    </row>
    <row r="2348" spans="1:6" s="75" customFormat="1" ht="15.75">
      <c r="A2348" s="79"/>
      <c r="E2348" s="79"/>
      <c r="F2348" s="79"/>
    </row>
    <row r="2349" spans="1:6" s="75" customFormat="1" ht="15.75">
      <c r="A2349" s="79"/>
      <c r="E2349" s="79"/>
      <c r="F2349" s="79"/>
    </row>
    <row r="2350" spans="1:6" s="75" customFormat="1" ht="15.75">
      <c r="A2350" s="79"/>
      <c r="E2350" s="79"/>
      <c r="F2350" s="79"/>
    </row>
    <row r="2351" spans="1:6" s="75" customFormat="1" ht="15.75">
      <c r="A2351" s="79"/>
      <c r="E2351" s="79"/>
      <c r="F2351" s="79"/>
    </row>
    <row r="2352" spans="1:6" s="75" customFormat="1" ht="15.75">
      <c r="A2352" s="79"/>
      <c r="E2352" s="79"/>
      <c r="F2352" s="79"/>
    </row>
    <row r="2353" spans="1:6" s="75" customFormat="1" ht="15.75">
      <c r="A2353" s="79"/>
      <c r="E2353" s="79"/>
      <c r="F2353" s="79"/>
    </row>
    <row r="2354" spans="1:6" s="75" customFormat="1" ht="15.75">
      <c r="A2354" s="79"/>
      <c r="E2354" s="79"/>
      <c r="F2354" s="79"/>
    </row>
    <row r="2355" spans="1:6" s="75" customFormat="1" ht="15.75">
      <c r="A2355" s="79"/>
      <c r="E2355" s="79"/>
      <c r="F2355" s="79"/>
    </row>
    <row r="2356" spans="1:6" s="75" customFormat="1" ht="15.75">
      <c r="A2356" s="79"/>
      <c r="E2356" s="79"/>
      <c r="F2356" s="79"/>
    </row>
    <row r="2357" spans="1:6" s="75" customFormat="1" ht="15.75">
      <c r="A2357" s="79"/>
      <c r="E2357" s="79"/>
      <c r="F2357" s="79"/>
    </row>
    <row r="2358" spans="1:6" s="75" customFormat="1" ht="15.75">
      <c r="A2358" s="79"/>
      <c r="E2358" s="79"/>
      <c r="F2358" s="79"/>
    </row>
    <row r="2359" spans="1:6" s="75" customFormat="1" ht="15.75">
      <c r="A2359" s="79"/>
      <c r="E2359" s="79"/>
      <c r="F2359" s="79"/>
    </row>
    <row r="2360" spans="1:6" s="75" customFormat="1" ht="15.75">
      <c r="A2360" s="79"/>
      <c r="E2360" s="79"/>
      <c r="F2360" s="79"/>
    </row>
    <row r="2361" spans="1:6" s="75" customFormat="1" ht="15.75">
      <c r="A2361" s="79"/>
      <c r="E2361" s="79"/>
      <c r="F2361" s="79"/>
    </row>
    <row r="2362" spans="1:6" s="75" customFormat="1" ht="15.75">
      <c r="A2362" s="79"/>
      <c r="E2362" s="79"/>
      <c r="F2362" s="79"/>
    </row>
    <row r="2363" spans="1:6" s="75" customFormat="1" ht="15.75">
      <c r="A2363" s="79"/>
      <c r="E2363" s="79"/>
      <c r="F2363" s="79"/>
    </row>
    <row r="2364" spans="1:6" s="75" customFormat="1" ht="15.75">
      <c r="A2364" s="79"/>
      <c r="E2364" s="79"/>
      <c r="F2364" s="79"/>
    </row>
    <row r="2365" spans="1:6" s="75" customFormat="1" ht="15.75">
      <c r="A2365" s="79"/>
      <c r="E2365" s="79"/>
      <c r="F2365" s="79"/>
    </row>
    <row r="2366" spans="1:6" s="75" customFormat="1" ht="15.75">
      <c r="A2366" s="79"/>
      <c r="E2366" s="79"/>
      <c r="F2366" s="79"/>
    </row>
    <row r="2367" spans="1:6" s="75" customFormat="1" ht="15.75">
      <c r="A2367" s="79"/>
      <c r="E2367" s="79"/>
      <c r="F2367" s="79"/>
    </row>
    <row r="2368" spans="1:6" s="75" customFormat="1" ht="15.75">
      <c r="A2368" s="79"/>
      <c r="E2368" s="79"/>
      <c r="F2368" s="79"/>
    </row>
    <row r="2369" spans="1:6" s="75" customFormat="1" ht="15.75">
      <c r="A2369" s="79"/>
      <c r="E2369" s="79"/>
      <c r="F2369" s="79"/>
    </row>
    <row r="2370" spans="1:6" s="75" customFormat="1" ht="15.75">
      <c r="A2370" s="79"/>
      <c r="E2370" s="79"/>
      <c r="F2370" s="79"/>
    </row>
    <row r="2371" spans="1:6" s="75" customFormat="1" ht="15.75">
      <c r="A2371" s="79"/>
      <c r="E2371" s="79"/>
      <c r="F2371" s="79"/>
    </row>
    <row r="2372" spans="1:6" s="75" customFormat="1" ht="15.75">
      <c r="A2372" s="79"/>
      <c r="E2372" s="79"/>
      <c r="F2372" s="79"/>
    </row>
    <row r="2373" spans="1:6" s="75" customFormat="1" ht="15.75">
      <c r="A2373" s="79"/>
      <c r="E2373" s="79"/>
      <c r="F2373" s="79"/>
    </row>
    <row r="2374" spans="1:6" s="75" customFormat="1" ht="15.75">
      <c r="A2374" s="79"/>
      <c r="E2374" s="79"/>
      <c r="F2374" s="79"/>
    </row>
    <row r="2375" spans="1:6" s="75" customFormat="1" ht="15.75">
      <c r="A2375" s="79"/>
      <c r="E2375" s="79"/>
      <c r="F2375" s="79"/>
    </row>
    <row r="2376" spans="1:6" s="75" customFormat="1" ht="15.75">
      <c r="A2376" s="79"/>
      <c r="E2376" s="79"/>
      <c r="F2376" s="79"/>
    </row>
    <row r="2377" spans="1:6" s="75" customFormat="1" ht="15.75">
      <c r="A2377" s="79"/>
      <c r="E2377" s="79"/>
      <c r="F2377" s="79"/>
    </row>
    <row r="2378" spans="1:6" s="75" customFormat="1" ht="15.75">
      <c r="A2378" s="79"/>
      <c r="E2378" s="79"/>
      <c r="F2378" s="79"/>
    </row>
    <row r="2379" spans="1:6" s="75" customFormat="1" ht="15.75">
      <c r="A2379" s="79"/>
      <c r="E2379" s="79"/>
      <c r="F2379" s="79"/>
    </row>
    <row r="2380" spans="1:6" s="75" customFormat="1" ht="15.75">
      <c r="A2380" s="79"/>
      <c r="E2380" s="79"/>
      <c r="F2380" s="79"/>
    </row>
    <row r="2381" spans="1:6" s="75" customFormat="1" ht="15.75">
      <c r="A2381" s="79"/>
      <c r="E2381" s="79"/>
      <c r="F2381" s="79"/>
    </row>
    <row r="2382" spans="1:6" s="75" customFormat="1" ht="15.75">
      <c r="A2382" s="79"/>
      <c r="E2382" s="79"/>
      <c r="F2382" s="79"/>
    </row>
    <row r="2383" spans="1:6" s="75" customFormat="1" ht="15.75">
      <c r="A2383" s="79"/>
      <c r="E2383" s="79"/>
      <c r="F2383" s="79"/>
    </row>
    <row r="2384" spans="1:6" s="75" customFormat="1" ht="15.75">
      <c r="A2384" s="79"/>
      <c r="E2384" s="79"/>
      <c r="F2384" s="79"/>
    </row>
    <row r="2385" spans="1:6" s="75" customFormat="1" ht="15.75">
      <c r="A2385" s="79"/>
      <c r="E2385" s="79"/>
      <c r="F2385" s="79"/>
    </row>
    <row r="2386" spans="1:6" s="75" customFormat="1" ht="15.75">
      <c r="A2386" s="79"/>
      <c r="E2386" s="79"/>
      <c r="F2386" s="79"/>
    </row>
    <row r="2387" spans="1:6" s="75" customFormat="1" ht="15.75">
      <c r="A2387" s="79"/>
      <c r="E2387" s="79"/>
      <c r="F2387" s="79"/>
    </row>
    <row r="2388" spans="1:6" s="75" customFormat="1" ht="15.75">
      <c r="A2388" s="79"/>
      <c r="E2388" s="79"/>
      <c r="F2388" s="79"/>
    </row>
    <row r="2389" spans="1:6" s="75" customFormat="1" ht="15.75">
      <c r="A2389" s="79"/>
      <c r="E2389" s="79"/>
      <c r="F2389" s="79"/>
    </row>
    <row r="2390" spans="1:6" s="75" customFormat="1" ht="15.75">
      <c r="A2390" s="79"/>
      <c r="E2390" s="79"/>
      <c r="F2390" s="79"/>
    </row>
    <row r="2391" spans="1:6" s="75" customFormat="1" ht="15.75">
      <c r="A2391" s="79"/>
      <c r="E2391" s="79"/>
      <c r="F2391" s="79"/>
    </row>
    <row r="2392" spans="1:6" s="75" customFormat="1" ht="15.75">
      <c r="A2392" s="79"/>
      <c r="E2392" s="79"/>
      <c r="F2392" s="79"/>
    </row>
    <row r="2393" spans="1:6" s="75" customFormat="1" ht="15.75">
      <c r="A2393" s="79"/>
      <c r="E2393" s="79"/>
      <c r="F2393" s="79"/>
    </row>
    <row r="2394" spans="1:6" s="75" customFormat="1" ht="15.75">
      <c r="A2394" s="79"/>
      <c r="E2394" s="79"/>
      <c r="F2394" s="79"/>
    </row>
    <row r="2395" spans="1:6" s="75" customFormat="1" ht="15.75">
      <c r="A2395" s="79"/>
      <c r="E2395" s="79"/>
      <c r="F2395" s="79"/>
    </row>
    <row r="2396" spans="1:6" s="75" customFormat="1" ht="15.75">
      <c r="A2396" s="79"/>
      <c r="E2396" s="79"/>
      <c r="F2396" s="79"/>
    </row>
    <row r="2397" spans="1:6" s="75" customFormat="1" ht="15.75">
      <c r="A2397" s="79"/>
      <c r="E2397" s="79"/>
      <c r="F2397" s="79"/>
    </row>
    <row r="2398" spans="1:6" s="75" customFormat="1" ht="15.75">
      <c r="A2398" s="79"/>
      <c r="E2398" s="79"/>
      <c r="F2398" s="79"/>
    </row>
    <row r="2399" spans="1:6" s="75" customFormat="1" ht="15.75">
      <c r="A2399" s="79"/>
      <c r="E2399" s="79"/>
      <c r="F2399" s="79"/>
    </row>
    <row r="2400" spans="1:6" s="75" customFormat="1" ht="15.75">
      <c r="A2400" s="79"/>
      <c r="E2400" s="79"/>
      <c r="F2400" s="79"/>
    </row>
    <row r="2401" spans="1:6" s="75" customFormat="1" ht="15.75">
      <c r="A2401" s="79"/>
      <c r="E2401" s="79"/>
      <c r="F2401" s="79"/>
    </row>
    <row r="2402" spans="1:6" s="75" customFormat="1" ht="15.75">
      <c r="A2402" s="79"/>
      <c r="E2402" s="79"/>
      <c r="F2402" s="79"/>
    </row>
    <row r="2403" spans="1:6" s="75" customFormat="1" ht="15.75">
      <c r="A2403" s="79"/>
      <c r="E2403" s="79"/>
      <c r="F2403" s="79"/>
    </row>
    <row r="2404" spans="1:6" s="75" customFormat="1" ht="15.75">
      <c r="A2404" s="79"/>
      <c r="E2404" s="79"/>
      <c r="F2404" s="79"/>
    </row>
    <row r="2405" spans="1:6" s="75" customFormat="1" ht="15.75">
      <c r="A2405" s="79"/>
      <c r="E2405" s="79"/>
      <c r="F2405" s="79"/>
    </row>
    <row r="2406" spans="1:6" s="75" customFormat="1" ht="15.75">
      <c r="A2406" s="79"/>
      <c r="E2406" s="79"/>
      <c r="F2406" s="79"/>
    </row>
    <row r="2407" spans="1:6" s="75" customFormat="1" ht="15.75">
      <c r="A2407" s="79"/>
      <c r="E2407" s="79"/>
      <c r="F2407" s="79"/>
    </row>
    <row r="2408" spans="1:6" s="75" customFormat="1" ht="15.75">
      <c r="A2408" s="79"/>
      <c r="E2408" s="79"/>
      <c r="F2408" s="79"/>
    </row>
    <row r="2409" spans="1:6" s="75" customFormat="1" ht="15.75">
      <c r="A2409" s="79"/>
      <c r="E2409" s="79"/>
      <c r="F2409" s="79"/>
    </row>
    <row r="2410" spans="1:6" s="75" customFormat="1" ht="15.75">
      <c r="A2410" s="79"/>
      <c r="E2410" s="79"/>
      <c r="F2410" s="79"/>
    </row>
    <row r="2411" spans="1:6" s="75" customFormat="1" ht="15.75">
      <c r="A2411" s="79"/>
      <c r="E2411" s="79"/>
      <c r="F2411" s="79"/>
    </row>
    <row r="2412" spans="1:6" s="75" customFormat="1" ht="15.75">
      <c r="A2412" s="79"/>
      <c r="E2412" s="79"/>
      <c r="F2412" s="79"/>
    </row>
    <row r="2413" spans="1:6" s="75" customFormat="1" ht="15.75">
      <c r="A2413" s="79"/>
      <c r="E2413" s="79"/>
      <c r="F2413" s="79"/>
    </row>
    <row r="2414" spans="1:6" s="75" customFormat="1" ht="15.75">
      <c r="A2414" s="79"/>
      <c r="E2414" s="79"/>
      <c r="F2414" s="79"/>
    </row>
    <row r="2415" spans="1:6" s="75" customFormat="1" ht="15.75">
      <c r="A2415" s="79"/>
      <c r="E2415" s="79"/>
      <c r="F2415" s="79"/>
    </row>
    <row r="2416" spans="1:6" s="75" customFormat="1" ht="15.75">
      <c r="A2416" s="79"/>
      <c r="E2416" s="79"/>
      <c r="F2416" s="79"/>
    </row>
    <row r="2417" spans="1:6" s="75" customFormat="1" ht="15.75">
      <c r="A2417" s="79"/>
      <c r="E2417" s="79"/>
      <c r="F2417" s="79"/>
    </row>
    <row r="2418" spans="1:6" s="75" customFormat="1" ht="15.75">
      <c r="A2418" s="79"/>
      <c r="E2418" s="79"/>
      <c r="F2418" s="79"/>
    </row>
    <row r="2419" spans="1:6" s="75" customFormat="1" ht="15.75">
      <c r="A2419" s="79"/>
      <c r="E2419" s="79"/>
      <c r="F2419" s="79"/>
    </row>
    <row r="2420" spans="1:6" s="75" customFormat="1" ht="15.75">
      <c r="A2420" s="79"/>
      <c r="E2420" s="79"/>
      <c r="F2420" s="79"/>
    </row>
    <row r="2421" spans="1:6" s="75" customFormat="1" ht="15.75">
      <c r="A2421" s="79"/>
      <c r="E2421" s="79"/>
      <c r="F2421" s="79"/>
    </row>
    <row r="2422" spans="1:6" s="75" customFormat="1" ht="15.75">
      <c r="A2422" s="79"/>
      <c r="E2422" s="79"/>
      <c r="F2422" s="79"/>
    </row>
    <row r="2423" spans="1:6" s="75" customFormat="1" ht="15.75">
      <c r="A2423" s="79"/>
      <c r="E2423" s="79"/>
      <c r="F2423" s="79"/>
    </row>
    <row r="2424" spans="1:6" s="75" customFormat="1" ht="15.75">
      <c r="A2424" s="79"/>
      <c r="E2424" s="79"/>
      <c r="F2424" s="79"/>
    </row>
    <row r="2425" spans="1:6" s="75" customFormat="1" ht="15.75">
      <c r="A2425" s="79"/>
      <c r="E2425" s="79"/>
      <c r="F2425" s="79"/>
    </row>
    <row r="2426" spans="1:6" s="75" customFormat="1" ht="15.75">
      <c r="A2426" s="79"/>
      <c r="E2426" s="79"/>
      <c r="F2426" s="79"/>
    </row>
    <row r="2427" spans="1:6" s="75" customFormat="1" ht="15.75">
      <c r="A2427" s="79"/>
      <c r="E2427" s="79"/>
      <c r="F2427" s="79"/>
    </row>
    <row r="2428" spans="1:6" s="75" customFormat="1" ht="15.75">
      <c r="A2428" s="79"/>
      <c r="E2428" s="79"/>
      <c r="F2428" s="79"/>
    </row>
    <row r="2429" spans="1:6" s="75" customFormat="1" ht="15.75">
      <c r="A2429" s="79"/>
      <c r="E2429" s="79"/>
      <c r="F2429" s="79"/>
    </row>
    <row r="2430" spans="1:6" s="75" customFormat="1" ht="15.75">
      <c r="A2430" s="79"/>
      <c r="E2430" s="79"/>
      <c r="F2430" s="79"/>
    </row>
    <row r="2431" spans="1:6" s="75" customFormat="1" ht="15.75">
      <c r="A2431" s="79"/>
      <c r="E2431" s="79"/>
      <c r="F2431" s="79"/>
    </row>
    <row r="2432" spans="1:6" s="75" customFormat="1" ht="15.75">
      <c r="A2432" s="79"/>
      <c r="E2432" s="79"/>
      <c r="F2432" s="79"/>
    </row>
    <row r="2433" spans="1:6" s="75" customFormat="1" ht="15.75">
      <c r="A2433" s="79"/>
      <c r="E2433" s="79"/>
      <c r="F2433" s="79"/>
    </row>
    <row r="2434" spans="1:6" s="75" customFormat="1" ht="15.75">
      <c r="A2434" s="79"/>
      <c r="E2434" s="79"/>
      <c r="F2434" s="79"/>
    </row>
    <row r="2435" spans="1:6" s="75" customFormat="1" ht="15.75">
      <c r="A2435" s="79"/>
      <c r="E2435" s="79"/>
      <c r="F2435" s="79"/>
    </row>
    <row r="2436" spans="1:7" ht="18.75">
      <c r="A2436" s="79"/>
      <c r="B2436" s="75"/>
      <c r="C2436" s="75"/>
      <c r="D2436" s="75"/>
      <c r="E2436" s="79"/>
      <c r="F2436" s="79"/>
      <c r="G2436" s="75"/>
    </row>
    <row r="2437" spans="1:7" ht="18.75">
      <c r="A2437" s="79"/>
      <c r="B2437" s="75"/>
      <c r="C2437" s="75"/>
      <c r="D2437" s="75"/>
      <c r="E2437" s="79"/>
      <c r="F2437" s="79"/>
      <c r="G2437" s="75"/>
    </row>
    <row r="2438" spans="1:7" ht="18.75">
      <c r="A2438" s="79"/>
      <c r="B2438" s="75"/>
      <c r="C2438" s="75"/>
      <c r="D2438" s="75"/>
      <c r="E2438" s="79"/>
      <c r="F2438" s="79"/>
      <c r="G2438" s="75"/>
    </row>
  </sheetData>
  <sheetProtection/>
  <mergeCells count="1">
    <mergeCell ref="A2:A3"/>
  </mergeCells>
  <printOptions horizontalCentered="1"/>
  <pageMargins left="0.7874015748031497" right="0.7874015748031497" top="1.9291338582677167" bottom="0.35433070866141736" header="0.3937007874015748" footer="0.15748031496062992"/>
  <pageSetup fitToHeight="1" fitToWidth="1" horizontalDpi="600" verticalDpi="600" orientation="landscape" paperSize="9" scale="47" r:id="rId1"/>
  <headerFooter alignWithMargins="0">
    <oddHeader>&amp;LMAGYARPOLÁNY KÖZSÉG
ÖNKORMÁNYZATA
&amp;C2019. ÉVI zárszámadás
BERUHÁZÁSI  ÉS FELÚJÍTÁSI
KIADÁSOK - BEVÉTELEK
&amp;R13. melléklet a 11/2020. (VI. 16.) önkormányzati rendelethez 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"/>
  <sheetViews>
    <sheetView view="pageLayout" workbookViewId="0" topLeftCell="A1">
      <selection activeCell="F7" sqref="F7"/>
    </sheetView>
  </sheetViews>
  <sheetFormatPr defaultColWidth="9.00390625" defaultRowHeight="12.75"/>
  <cols>
    <col min="1" max="3" width="9.125" style="61" customWidth="1"/>
    <col min="4" max="4" width="16.75390625" style="61" customWidth="1"/>
    <col min="5" max="5" width="14.00390625" style="61" bestFit="1" customWidth="1"/>
    <col min="6" max="6" width="10.125" style="61" bestFit="1" customWidth="1"/>
    <col min="7" max="7" width="16.00390625" style="61" bestFit="1" customWidth="1"/>
    <col min="8" max="8" width="10.125" style="61" bestFit="1" customWidth="1"/>
    <col min="9" max="9" width="10.125" style="61" customWidth="1"/>
    <col min="10" max="10" width="13.00390625" style="61" customWidth="1"/>
    <col min="11" max="16384" width="9.125" style="61" customWidth="1"/>
  </cols>
  <sheetData>
    <row r="1" spans="2:10" ht="15">
      <c r="B1" s="81"/>
      <c r="C1" s="81"/>
      <c r="D1" s="81"/>
      <c r="E1" s="81"/>
      <c r="F1" s="81"/>
      <c r="G1" s="81"/>
      <c r="H1" s="81"/>
      <c r="I1" s="81"/>
      <c r="J1" s="81"/>
    </row>
    <row r="2" spans="1:10" ht="15">
      <c r="A2" s="197"/>
      <c r="B2" s="988" t="s">
        <v>0</v>
      </c>
      <c r="C2" s="988"/>
      <c r="D2" s="988"/>
      <c r="E2" s="198" t="s">
        <v>1</v>
      </c>
      <c r="F2" s="198" t="s">
        <v>2</v>
      </c>
      <c r="G2" s="198" t="s">
        <v>3</v>
      </c>
      <c r="H2" s="198" t="s">
        <v>4</v>
      </c>
      <c r="I2" s="198" t="s">
        <v>5</v>
      </c>
      <c r="J2" s="198" t="s">
        <v>6</v>
      </c>
    </row>
    <row r="3" spans="1:10" ht="15">
      <c r="A3" s="197"/>
      <c r="B3" s="82" t="s">
        <v>286</v>
      </c>
      <c r="C3" s="82"/>
      <c r="D3" s="82"/>
      <c r="E3" s="986" t="s">
        <v>287</v>
      </c>
      <c r="F3" s="988" t="s">
        <v>288</v>
      </c>
      <c r="G3" s="988"/>
      <c r="H3" s="989" t="s">
        <v>289</v>
      </c>
      <c r="I3" s="989"/>
      <c r="J3" s="988"/>
    </row>
    <row r="4" spans="1:10" ht="15">
      <c r="A4" s="197"/>
      <c r="B4" s="988"/>
      <c r="C4" s="988"/>
      <c r="D4" s="988"/>
      <c r="E4" s="987"/>
      <c r="F4" s="82" t="s">
        <v>290</v>
      </c>
      <c r="G4" s="83" t="s">
        <v>291</v>
      </c>
      <c r="H4" s="83" t="s">
        <v>290</v>
      </c>
      <c r="I4" s="83" t="s">
        <v>292</v>
      </c>
      <c r="J4" s="83" t="s">
        <v>291</v>
      </c>
    </row>
    <row r="5" spans="1:10" ht="23.25" customHeight="1">
      <c r="A5" s="199">
        <v>1</v>
      </c>
      <c r="B5" s="82" t="s">
        <v>293</v>
      </c>
      <c r="C5" s="82"/>
      <c r="D5" s="82"/>
      <c r="E5" s="82" t="s">
        <v>294</v>
      </c>
      <c r="F5" s="82">
        <v>100</v>
      </c>
      <c r="G5" s="82">
        <v>153</v>
      </c>
      <c r="H5" s="82"/>
      <c r="I5" s="82"/>
      <c r="J5" s="82"/>
    </row>
    <row r="6" spans="1:10" ht="15">
      <c r="A6" s="199">
        <v>2</v>
      </c>
      <c r="B6" s="82" t="s">
        <v>295</v>
      </c>
      <c r="C6" s="82"/>
      <c r="D6" s="82"/>
      <c r="E6" s="82" t="s">
        <v>294</v>
      </c>
      <c r="F6" s="82">
        <v>100</v>
      </c>
      <c r="G6" s="82">
        <v>243</v>
      </c>
      <c r="H6" s="82"/>
      <c r="I6" s="82"/>
      <c r="J6" s="82"/>
    </row>
    <row r="7" spans="1:10" s="80" customFormat="1" ht="42.75" customHeight="1">
      <c r="A7" s="199">
        <v>3</v>
      </c>
      <c r="B7" s="990" t="s">
        <v>1128</v>
      </c>
      <c r="C7" s="990"/>
      <c r="D7" s="990"/>
      <c r="E7" s="358" t="s">
        <v>296</v>
      </c>
      <c r="F7" s="85">
        <v>100</v>
      </c>
      <c r="G7" s="85">
        <v>206</v>
      </c>
      <c r="H7" s="84"/>
      <c r="I7" s="84"/>
      <c r="J7" s="84"/>
    </row>
    <row r="8" spans="1:10" s="80" customFormat="1" ht="15" customHeight="1">
      <c r="A8" s="199">
        <v>4</v>
      </c>
      <c r="B8" s="985" t="s">
        <v>1127</v>
      </c>
      <c r="C8" s="985"/>
      <c r="D8" s="985"/>
      <c r="E8" s="84"/>
      <c r="F8" s="85"/>
      <c r="G8" s="85"/>
      <c r="H8" s="85">
        <v>100</v>
      </c>
      <c r="I8" s="85">
        <v>1</v>
      </c>
      <c r="J8" s="85">
        <v>91</v>
      </c>
    </row>
    <row r="9" spans="1:10" s="80" customFormat="1" ht="15">
      <c r="A9" s="199">
        <v>5</v>
      </c>
      <c r="B9" s="985"/>
      <c r="C9" s="985"/>
      <c r="D9" s="985"/>
      <c r="E9" s="84"/>
      <c r="F9" s="85"/>
      <c r="G9" s="85"/>
      <c r="H9" s="85">
        <v>50</v>
      </c>
      <c r="I9" s="85">
        <v>15</v>
      </c>
      <c r="J9" s="85">
        <v>680</v>
      </c>
    </row>
    <row r="10" spans="1:10" s="80" customFormat="1" ht="15" customHeight="1">
      <c r="A10" s="199">
        <v>6</v>
      </c>
      <c r="B10" s="985" t="s">
        <v>714</v>
      </c>
      <c r="C10" s="985"/>
      <c r="D10" s="985"/>
      <c r="E10" s="84"/>
      <c r="F10" s="85"/>
      <c r="G10" s="85"/>
      <c r="H10" s="85">
        <v>100</v>
      </c>
      <c r="I10" s="85">
        <v>2</v>
      </c>
      <c r="J10" s="85">
        <v>126</v>
      </c>
    </row>
    <row r="11" spans="1:10" s="80" customFormat="1" ht="15">
      <c r="A11" s="199">
        <v>7</v>
      </c>
      <c r="B11" s="985"/>
      <c r="C11" s="985"/>
      <c r="D11" s="985"/>
      <c r="E11" s="84"/>
      <c r="F11" s="85"/>
      <c r="G11" s="85"/>
      <c r="H11" s="85">
        <v>50</v>
      </c>
      <c r="I11" s="85">
        <v>18</v>
      </c>
      <c r="J11" s="85">
        <v>550</v>
      </c>
    </row>
    <row r="12" spans="1:10" ht="15" customHeight="1">
      <c r="A12" s="199">
        <v>8</v>
      </c>
      <c r="B12" s="985" t="s">
        <v>297</v>
      </c>
      <c r="C12" s="985"/>
      <c r="D12" s="985"/>
      <c r="E12" s="84"/>
      <c r="F12" s="85"/>
      <c r="G12" s="85"/>
      <c r="H12" s="85">
        <v>100</v>
      </c>
      <c r="I12" s="85">
        <v>26</v>
      </c>
      <c r="J12" s="85">
        <v>2174</v>
      </c>
    </row>
    <row r="13" spans="1:10" ht="15">
      <c r="A13" s="199">
        <v>9</v>
      </c>
      <c r="B13" s="985"/>
      <c r="C13" s="985"/>
      <c r="D13" s="985"/>
      <c r="E13" s="84"/>
      <c r="F13" s="85"/>
      <c r="G13" s="85"/>
      <c r="H13" s="85">
        <v>50</v>
      </c>
      <c r="I13" s="85">
        <v>0</v>
      </c>
      <c r="J13" s="85">
        <v>0</v>
      </c>
    </row>
    <row r="14" spans="1:10" ht="15">
      <c r="A14" s="199">
        <v>10</v>
      </c>
      <c r="B14" s="985" t="s">
        <v>298</v>
      </c>
      <c r="C14" s="985"/>
      <c r="D14" s="985"/>
      <c r="E14" s="84"/>
      <c r="F14" s="85"/>
      <c r="G14" s="85"/>
      <c r="H14" s="85">
        <v>100</v>
      </c>
      <c r="I14" s="85">
        <v>1</v>
      </c>
      <c r="J14" s="85">
        <v>97</v>
      </c>
    </row>
    <row r="15" spans="1:10" ht="15">
      <c r="A15" s="199">
        <v>11</v>
      </c>
      <c r="B15" s="985"/>
      <c r="C15" s="985"/>
      <c r="D15" s="985"/>
      <c r="E15" s="84"/>
      <c r="F15" s="85"/>
      <c r="G15" s="85"/>
      <c r="H15" s="85">
        <v>50</v>
      </c>
      <c r="I15" s="85">
        <v>0</v>
      </c>
      <c r="J15" s="85">
        <v>0</v>
      </c>
    </row>
    <row r="16" spans="2:10" ht="15">
      <c r="B16" s="81"/>
      <c r="C16" s="81"/>
      <c r="D16" s="81"/>
      <c r="E16" s="81"/>
      <c r="F16" s="81"/>
      <c r="G16" s="81"/>
      <c r="H16" s="81"/>
      <c r="I16" s="81"/>
      <c r="J16" s="81"/>
    </row>
    <row r="17" spans="2:10" ht="15">
      <c r="B17" s="86" t="s">
        <v>299</v>
      </c>
      <c r="C17" s="81"/>
      <c r="D17" s="81"/>
      <c r="E17" s="81"/>
      <c r="F17" s="81"/>
      <c r="G17" s="81"/>
      <c r="H17" s="81"/>
      <c r="I17" s="81"/>
      <c r="J17" s="81"/>
    </row>
    <row r="18" spans="2:10" ht="21" customHeight="1">
      <c r="B18" s="81" t="s">
        <v>1129</v>
      </c>
      <c r="C18" s="81"/>
      <c r="D18" s="81"/>
      <c r="E18" s="81"/>
      <c r="F18" s="81"/>
      <c r="G18" s="81"/>
      <c r="H18" s="81"/>
      <c r="I18" s="81"/>
      <c r="J18" s="81"/>
    </row>
    <row r="19" spans="2:10" ht="15">
      <c r="B19" s="81" t="s">
        <v>1130</v>
      </c>
      <c r="C19" s="81"/>
      <c r="D19" s="81"/>
      <c r="E19" s="81"/>
      <c r="F19" s="81"/>
      <c r="G19" s="81"/>
      <c r="H19" s="81"/>
      <c r="I19" s="81"/>
      <c r="J19" s="81"/>
    </row>
    <row r="20" spans="2:10" ht="15">
      <c r="B20" s="81" t="s">
        <v>300</v>
      </c>
      <c r="C20" s="81"/>
      <c r="D20" s="81"/>
      <c r="E20" s="81"/>
      <c r="F20" s="81"/>
      <c r="G20" s="81"/>
      <c r="H20" s="81"/>
      <c r="I20" s="81"/>
      <c r="J20" s="81"/>
    </row>
    <row r="21" spans="2:10" ht="15">
      <c r="B21" s="81"/>
      <c r="C21" s="81" t="s">
        <v>1132</v>
      </c>
      <c r="D21" s="81"/>
      <c r="E21" s="81"/>
      <c r="F21" s="81"/>
      <c r="G21" s="81">
        <v>36400</v>
      </c>
      <c r="H21" s="81"/>
      <c r="I21" s="81"/>
      <c r="J21" s="81"/>
    </row>
    <row r="22" spans="2:10" ht="15">
      <c r="B22" s="81"/>
      <c r="C22" s="81" t="s">
        <v>1133</v>
      </c>
      <c r="D22" s="81"/>
      <c r="E22" s="81"/>
      <c r="F22" s="81"/>
      <c r="G22" s="81">
        <v>101854</v>
      </c>
      <c r="H22" s="81"/>
      <c r="I22" s="81"/>
      <c r="J22" s="81"/>
    </row>
    <row r="23" spans="2:10" ht="15">
      <c r="B23" s="81"/>
      <c r="C23" s="81" t="s">
        <v>1131</v>
      </c>
      <c r="D23" s="81"/>
      <c r="E23" s="81"/>
      <c r="F23" s="81"/>
      <c r="G23" s="81">
        <v>68100</v>
      </c>
      <c r="H23" s="81"/>
      <c r="I23" s="81"/>
      <c r="J23" s="81"/>
    </row>
    <row r="24" ht="15">
      <c r="G24" s="61">
        <f>SUM(G21:G23)</f>
        <v>206354</v>
      </c>
    </row>
  </sheetData>
  <sheetProtection/>
  <mergeCells count="10">
    <mergeCell ref="B14:D15"/>
    <mergeCell ref="E3:E4"/>
    <mergeCell ref="B8:D9"/>
    <mergeCell ref="F3:G3"/>
    <mergeCell ref="B2:D2"/>
    <mergeCell ref="H3:J3"/>
    <mergeCell ref="B4:D4"/>
    <mergeCell ref="B7:D7"/>
    <mergeCell ref="B10:D11"/>
    <mergeCell ref="B12:D13"/>
  </mergeCells>
  <printOptions/>
  <pageMargins left="0.2362204724409449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Header>&amp;LMAGYARPOLÁNY KÖZSÉG 
ÖNKORMÁNYZATA&amp;C2019. ÉVI KÖLTSÉGVETÉS
KÖZVETETT TÁMOGATÁSOK&amp;R14. melléklet a 11/2020. (VI. 16.)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K19"/>
  <sheetViews>
    <sheetView view="pageLayout" workbookViewId="0" topLeftCell="A1">
      <selection activeCell="A1" sqref="A1"/>
    </sheetView>
  </sheetViews>
  <sheetFormatPr defaultColWidth="9.00390625" defaultRowHeight="12.75"/>
  <cols>
    <col min="2" max="2" width="46.00390625" style="0" customWidth="1"/>
    <col min="3" max="3" width="17.875" style="0" bestFit="1" customWidth="1"/>
    <col min="4" max="4" width="18.75390625" style="0" bestFit="1" customWidth="1"/>
    <col min="5" max="5" width="16.125" style="0" bestFit="1" customWidth="1"/>
    <col min="6" max="6" width="13.125" style="0" customWidth="1"/>
    <col min="7" max="7" width="50.625" style="0" customWidth="1"/>
    <col min="8" max="8" width="17.75390625" style="0" customWidth="1"/>
    <col min="9" max="9" width="15.375" style="0" bestFit="1" customWidth="1"/>
    <col min="10" max="10" width="17.75390625" style="0" bestFit="1" customWidth="1"/>
    <col min="11" max="11" width="16.375" style="0" customWidth="1"/>
  </cols>
  <sheetData>
    <row r="2" spans="1:11" ht="18">
      <c r="A2" s="182"/>
      <c r="B2" s="182"/>
      <c r="C2" s="183"/>
      <c r="D2" s="182"/>
      <c r="E2" s="182"/>
      <c r="F2" s="182"/>
      <c r="G2" s="182"/>
      <c r="H2" s="182"/>
      <c r="I2" s="184"/>
      <c r="J2" s="184"/>
      <c r="K2" s="185"/>
    </row>
    <row r="3" spans="10:11" ht="18">
      <c r="J3" s="184"/>
      <c r="K3" s="184"/>
    </row>
    <row r="4" spans="1:11" ht="18">
      <c r="A4" s="263"/>
      <c r="B4" s="263" t="s">
        <v>0</v>
      </c>
      <c r="C4" s="263" t="s">
        <v>1</v>
      </c>
      <c r="D4" s="187" t="s">
        <v>2</v>
      </c>
      <c r="E4" s="187" t="s">
        <v>3</v>
      </c>
      <c r="F4" s="187" t="s">
        <v>4</v>
      </c>
      <c r="G4" s="186" t="s">
        <v>5</v>
      </c>
      <c r="H4" s="187" t="s">
        <v>6</v>
      </c>
      <c r="I4" s="186" t="s">
        <v>7</v>
      </c>
      <c r="J4" s="188" t="s">
        <v>8</v>
      </c>
      <c r="K4" s="188" t="s">
        <v>9</v>
      </c>
    </row>
    <row r="5" spans="1:11" ht="60">
      <c r="A5" s="709" t="s">
        <v>1341</v>
      </c>
      <c r="B5" s="265" t="s">
        <v>267</v>
      </c>
      <c r="C5" s="265" t="s">
        <v>604</v>
      </c>
      <c r="D5" s="190" t="s">
        <v>1545</v>
      </c>
      <c r="E5" s="191" t="s">
        <v>303</v>
      </c>
      <c r="F5" s="191" t="s">
        <v>531</v>
      </c>
      <c r="G5" s="266" t="s">
        <v>268</v>
      </c>
      <c r="H5" s="189" t="s">
        <v>530</v>
      </c>
      <c r="I5" s="190" t="s">
        <v>1545</v>
      </c>
      <c r="J5" s="191" t="s">
        <v>303</v>
      </c>
      <c r="K5" s="191" t="s">
        <v>531</v>
      </c>
    </row>
    <row r="6" spans="1:11" ht="38.25">
      <c r="A6" s="264" t="s">
        <v>1209</v>
      </c>
      <c r="B6" s="228" t="s">
        <v>1543</v>
      </c>
      <c r="C6" s="267">
        <v>37785000</v>
      </c>
      <c r="D6" s="268">
        <v>37785000</v>
      </c>
      <c r="E6" s="991">
        <v>56049548</v>
      </c>
      <c r="F6" s="994">
        <f>E6/D11</f>
        <v>0.9426149233441873</v>
      </c>
      <c r="G6" s="269" t="s">
        <v>269</v>
      </c>
      <c r="H6" s="359">
        <v>36530938</v>
      </c>
      <c r="I6" s="359">
        <v>44277816</v>
      </c>
      <c r="J6" s="359">
        <v>41072555</v>
      </c>
      <c r="K6" s="270">
        <f>J6/I6</f>
        <v>0.9276102281106187</v>
      </c>
    </row>
    <row r="7" spans="1:11" ht="18">
      <c r="A7" s="264" t="s">
        <v>1210</v>
      </c>
      <c r="B7" s="228" t="s">
        <v>1332</v>
      </c>
      <c r="C7" s="267">
        <v>12946290</v>
      </c>
      <c r="D7" s="268">
        <v>12946290</v>
      </c>
      <c r="E7" s="992"/>
      <c r="F7" s="995"/>
      <c r="G7" s="269"/>
      <c r="H7" s="359"/>
      <c r="I7" s="359"/>
      <c r="J7" s="359"/>
      <c r="K7" s="270"/>
    </row>
    <row r="8" spans="1:11" ht="18">
      <c r="A8" s="264" t="s">
        <v>1212</v>
      </c>
      <c r="B8" s="228" t="s">
        <v>1333</v>
      </c>
      <c r="C8" s="267"/>
      <c r="D8" s="268">
        <v>6600000</v>
      </c>
      <c r="E8" s="992"/>
      <c r="F8" s="995"/>
      <c r="G8" s="269" t="s">
        <v>605</v>
      </c>
      <c r="H8" s="359">
        <v>6299342</v>
      </c>
      <c r="I8" s="359">
        <v>7776709</v>
      </c>
      <c r="J8" s="359">
        <v>7573504</v>
      </c>
      <c r="K8" s="270">
        <f>J8/I8</f>
        <v>0.9738700522290341</v>
      </c>
    </row>
    <row r="9" spans="1:11" ht="18">
      <c r="A9" s="264" t="s">
        <v>1213</v>
      </c>
      <c r="B9" s="228" t="s">
        <v>606</v>
      </c>
      <c r="C9" s="267"/>
      <c r="D9" s="268">
        <v>2130476</v>
      </c>
      <c r="E9" s="992"/>
      <c r="F9" s="995"/>
      <c r="G9" s="269" t="s">
        <v>270</v>
      </c>
      <c r="H9" s="359">
        <v>8885600</v>
      </c>
      <c r="I9" s="359">
        <v>12699535</v>
      </c>
      <c r="J9" s="359">
        <v>12067992</v>
      </c>
      <c r="K9" s="270">
        <f>J9/I9</f>
        <v>0.9502703839156316</v>
      </c>
    </row>
    <row r="10" spans="1:11" ht="18">
      <c r="A10" s="264" t="s">
        <v>1214</v>
      </c>
      <c r="B10" s="228"/>
      <c r="C10" s="267"/>
      <c r="D10" s="268"/>
      <c r="E10" s="992"/>
      <c r="F10" s="995"/>
      <c r="G10" s="269" t="s">
        <v>65</v>
      </c>
      <c r="H10" s="359"/>
      <c r="I10" s="359"/>
      <c r="J10" s="359"/>
      <c r="K10" s="270"/>
    </row>
    <row r="11" spans="1:11" ht="18">
      <c r="A11" s="264" t="s">
        <v>1216</v>
      </c>
      <c r="B11" s="784" t="s">
        <v>557</v>
      </c>
      <c r="C11" s="267">
        <f>SUM(C6:C10)</f>
        <v>50731290</v>
      </c>
      <c r="D11" s="268">
        <f>SUM(D6:D10)</f>
        <v>59461766</v>
      </c>
      <c r="E11" s="993"/>
      <c r="F11" s="996"/>
      <c r="G11" s="269" t="s">
        <v>607</v>
      </c>
      <c r="H11" s="359">
        <v>105410</v>
      </c>
      <c r="I11" s="359">
        <v>311498</v>
      </c>
      <c r="J11" s="359">
        <v>311498</v>
      </c>
      <c r="K11" s="270">
        <f>J11/I11</f>
        <v>1</v>
      </c>
    </row>
    <row r="12" spans="1:11" ht="18">
      <c r="A12" s="264" t="s">
        <v>1218</v>
      </c>
      <c r="B12" s="228" t="s">
        <v>1334</v>
      </c>
      <c r="C12" s="267"/>
      <c r="D12" s="268">
        <v>41500</v>
      </c>
      <c r="E12" s="359">
        <v>298575</v>
      </c>
      <c r="F12" s="369">
        <f>E12/D12</f>
        <v>7.194578313253012</v>
      </c>
      <c r="G12" s="269"/>
      <c r="H12" s="359"/>
      <c r="I12" s="359"/>
      <c r="J12" s="359"/>
      <c r="K12" s="270"/>
    </row>
    <row r="13" spans="1:11" ht="18">
      <c r="A13" s="264" t="s">
        <v>1220</v>
      </c>
      <c r="B13" s="228" t="s">
        <v>608</v>
      </c>
      <c r="C13" s="267">
        <v>1090000</v>
      </c>
      <c r="D13" s="267">
        <v>2644173</v>
      </c>
      <c r="E13" s="271">
        <v>2316450</v>
      </c>
      <c r="F13" s="272">
        <f>E13/D13</f>
        <v>0.8760584122143293</v>
      </c>
      <c r="G13" s="269"/>
      <c r="H13" s="359"/>
      <c r="I13" s="359"/>
      <c r="J13" s="273"/>
      <c r="K13" s="270"/>
    </row>
    <row r="14" spans="1:11" ht="18">
      <c r="A14" s="264" t="s">
        <v>1222</v>
      </c>
      <c r="B14" s="228" t="s">
        <v>697</v>
      </c>
      <c r="C14" s="267"/>
      <c r="D14" s="267"/>
      <c r="E14" s="271">
        <v>60000</v>
      </c>
      <c r="F14" s="272"/>
      <c r="G14" s="269"/>
      <c r="H14" s="359"/>
      <c r="I14" s="359"/>
      <c r="J14" s="273"/>
      <c r="K14" s="270"/>
    </row>
    <row r="15" spans="1:11" ht="18">
      <c r="A15" s="264" t="s">
        <v>1224</v>
      </c>
      <c r="B15" s="228" t="s">
        <v>1544</v>
      </c>
      <c r="C15" s="267"/>
      <c r="D15" s="267">
        <v>2876686</v>
      </c>
      <c r="E15" s="271">
        <v>2876686</v>
      </c>
      <c r="F15" s="272">
        <f>E15/D15</f>
        <v>1</v>
      </c>
      <c r="G15" s="269"/>
      <c r="H15" s="359"/>
      <c r="I15" s="359"/>
      <c r="J15" s="273"/>
      <c r="K15" s="270"/>
    </row>
    <row r="16" spans="1:11" ht="18">
      <c r="A16" s="264" t="s">
        <v>1226</v>
      </c>
      <c r="B16" s="228" t="s">
        <v>698</v>
      </c>
      <c r="C16" s="267"/>
      <c r="D16" s="267"/>
      <c r="E16" s="271"/>
      <c r="F16" s="272"/>
      <c r="G16" s="269"/>
      <c r="H16" s="359"/>
      <c r="I16" s="359"/>
      <c r="J16" s="273"/>
      <c r="K16" s="270"/>
    </row>
    <row r="17" spans="1:11" ht="18">
      <c r="A17" s="264" t="s">
        <v>1227</v>
      </c>
      <c r="B17" s="228" t="s">
        <v>1335</v>
      </c>
      <c r="C17" s="267"/>
      <c r="D17" s="268"/>
      <c r="E17" s="271">
        <v>2</v>
      </c>
      <c r="F17" s="272">
        <v>0</v>
      </c>
      <c r="G17" s="269"/>
      <c r="H17" s="359"/>
      <c r="I17" s="359"/>
      <c r="J17" s="273"/>
      <c r="K17" s="270"/>
    </row>
    <row r="18" spans="1:11" ht="18">
      <c r="A18" s="264" t="s">
        <v>1228</v>
      </c>
      <c r="B18" s="228" t="s">
        <v>609</v>
      </c>
      <c r="C18" s="267"/>
      <c r="D18" s="268">
        <v>11438</v>
      </c>
      <c r="E18" s="274">
        <v>11438</v>
      </c>
      <c r="F18" s="272">
        <f>E18/D18</f>
        <v>1</v>
      </c>
      <c r="G18" s="269"/>
      <c r="H18" s="359"/>
      <c r="I18" s="359"/>
      <c r="J18" s="273"/>
      <c r="K18" s="270"/>
    </row>
    <row r="19" spans="1:11" ht="18">
      <c r="A19" s="264" t="s">
        <v>1229</v>
      </c>
      <c r="B19" s="275" t="s">
        <v>267</v>
      </c>
      <c r="C19" s="276">
        <f>SUM(C11:C18)</f>
        <v>51821290</v>
      </c>
      <c r="D19" s="276">
        <f>SUM(D11:D18)</f>
        <v>65035563</v>
      </c>
      <c r="E19" s="276">
        <f>SUM(E6:E18)</f>
        <v>61612699</v>
      </c>
      <c r="F19" s="277">
        <f>E19/D19</f>
        <v>0.947369349289711</v>
      </c>
      <c r="G19" s="278" t="s">
        <v>271</v>
      </c>
      <c r="H19" s="279">
        <f>SUM(H6:H17)</f>
        <v>51821290</v>
      </c>
      <c r="I19" s="279">
        <f>SUM(I6:I17)</f>
        <v>65065558</v>
      </c>
      <c r="J19" s="280">
        <f>SUM(J6:J17)</f>
        <v>61025549</v>
      </c>
      <c r="K19" s="281">
        <f>J19/I19</f>
        <v>0.9379086397752864</v>
      </c>
    </row>
  </sheetData>
  <sheetProtection/>
  <mergeCells count="2">
    <mergeCell ref="E6:E11"/>
    <mergeCell ref="F6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1"/>
  <headerFooter>
    <oddHeader>&amp;LKözös Önkormányzati Hivatal&amp;C2019. évi zárszámadás&amp;R15. melléklet a 11/2020. (VI. 16.)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68"/>
  <sheetViews>
    <sheetView view="pageLayout" zoomScaleNormal="70" workbookViewId="0" topLeftCell="E1">
      <selection activeCell="B58" sqref="B58"/>
    </sheetView>
  </sheetViews>
  <sheetFormatPr defaultColWidth="9.00390625" defaultRowHeight="12.75"/>
  <cols>
    <col min="1" max="1" width="18.25390625" style="0" customWidth="1"/>
    <col min="2" max="2" width="27.00390625" style="0" customWidth="1"/>
    <col min="3" max="3" width="7.125" style="0" bestFit="1" customWidth="1"/>
    <col min="4" max="4" width="24.125" style="0" bestFit="1" customWidth="1"/>
    <col min="5" max="5" width="20.75390625" style="0" bestFit="1" customWidth="1"/>
    <col min="6" max="6" width="19.25390625" style="0" bestFit="1" customWidth="1"/>
    <col min="7" max="7" width="27.25390625" style="0" customWidth="1"/>
    <col min="8" max="8" width="18.875" style="0" customWidth="1"/>
    <col min="9" max="10" width="19.125" style="0" bestFit="1" customWidth="1"/>
    <col min="11" max="11" width="15.375" style="0" bestFit="1" customWidth="1"/>
    <col min="12" max="15" width="19.125" style="0" bestFit="1" customWidth="1"/>
    <col min="16" max="16" width="17.75390625" style="0" bestFit="1" customWidth="1"/>
  </cols>
  <sheetData>
    <row r="1" spans="1:18" s="423" customFormat="1" ht="18">
      <c r="A1" s="751"/>
      <c r="B1" s="751" t="s">
        <v>0</v>
      </c>
      <c r="C1" s="751" t="s">
        <v>1</v>
      </c>
      <c r="D1" s="751" t="s">
        <v>2</v>
      </c>
      <c r="E1" s="751" t="s">
        <v>3</v>
      </c>
      <c r="F1" s="751" t="s">
        <v>4</v>
      </c>
      <c r="G1" s="751" t="s">
        <v>5</v>
      </c>
      <c r="H1" s="751" t="s">
        <v>6</v>
      </c>
      <c r="I1" s="751" t="s">
        <v>7</v>
      </c>
      <c r="J1" s="751" t="s">
        <v>8</v>
      </c>
      <c r="K1" s="751" t="s">
        <v>9</v>
      </c>
      <c r="L1" s="751" t="s">
        <v>254</v>
      </c>
      <c r="M1" s="751" t="s">
        <v>279</v>
      </c>
      <c r="N1" s="751" t="s">
        <v>280</v>
      </c>
      <c r="O1" s="751" t="s">
        <v>899</v>
      </c>
      <c r="P1" s="751" t="s">
        <v>900</v>
      </c>
      <c r="Q1" s="751"/>
      <c r="R1" s="751"/>
    </row>
    <row r="2" spans="1:16" ht="51">
      <c r="A2" s="721" t="s">
        <v>215</v>
      </c>
      <c r="B2" s="722" t="s">
        <v>1395</v>
      </c>
      <c r="C2" s="723" t="s">
        <v>216</v>
      </c>
      <c r="D2" s="724" t="s">
        <v>1396</v>
      </c>
      <c r="E2" s="724" t="s">
        <v>1397</v>
      </c>
      <c r="F2" s="725" t="s">
        <v>1398</v>
      </c>
      <c r="G2" s="724" t="s">
        <v>1399</v>
      </c>
      <c r="H2" s="726" t="s">
        <v>1400</v>
      </c>
      <c r="I2" s="724" t="s">
        <v>1396</v>
      </c>
      <c r="J2" s="724" t="s">
        <v>1397</v>
      </c>
      <c r="K2" s="724" t="s">
        <v>1398</v>
      </c>
      <c r="L2" s="724" t="s">
        <v>1399</v>
      </c>
      <c r="M2" s="726" t="s">
        <v>1401</v>
      </c>
      <c r="N2" s="727" t="s">
        <v>1396</v>
      </c>
      <c r="O2" s="752" t="s">
        <v>1402</v>
      </c>
      <c r="P2" s="726" t="s">
        <v>1403</v>
      </c>
    </row>
    <row r="3" spans="1:16" ht="12.75">
      <c r="A3" s="16"/>
      <c r="B3" s="728" t="s">
        <v>1404</v>
      </c>
      <c r="C3" s="710"/>
      <c r="D3" s="729" t="s">
        <v>1405</v>
      </c>
      <c r="E3" s="729" t="s">
        <v>1405</v>
      </c>
      <c r="F3" s="729" t="s">
        <v>1405</v>
      </c>
      <c r="G3" s="729" t="s">
        <v>1405</v>
      </c>
      <c r="H3" s="729" t="s">
        <v>1405</v>
      </c>
      <c r="I3" s="729" t="s">
        <v>1406</v>
      </c>
      <c r="J3" s="729" t="s">
        <v>1406</v>
      </c>
      <c r="K3" s="729" t="s">
        <v>1406</v>
      </c>
      <c r="L3" s="729" t="s">
        <v>1406</v>
      </c>
      <c r="M3" s="729" t="s">
        <v>1406</v>
      </c>
      <c r="N3" s="730" t="s">
        <v>1407</v>
      </c>
      <c r="O3" s="753"/>
      <c r="P3" s="753" t="s">
        <v>1408</v>
      </c>
    </row>
    <row r="4" spans="1:16" ht="25.5">
      <c r="A4" s="16">
        <v>1</v>
      </c>
      <c r="B4" s="736" t="s">
        <v>838</v>
      </c>
      <c r="C4" s="731" t="s">
        <v>958</v>
      </c>
      <c r="D4" s="732">
        <v>12133494</v>
      </c>
      <c r="E4" s="732">
        <v>12133494</v>
      </c>
      <c r="F4" s="732">
        <v>633994</v>
      </c>
      <c r="G4" s="732">
        <f>SUM(E4:F4)</f>
        <v>12767488</v>
      </c>
      <c r="H4" s="733">
        <v>12775094</v>
      </c>
      <c r="I4" s="732">
        <v>12297300</v>
      </c>
      <c r="J4" s="732">
        <v>12190235</v>
      </c>
      <c r="K4" s="732"/>
      <c r="L4" s="732">
        <f>SUM(J4:K4)</f>
        <v>12190235</v>
      </c>
      <c r="M4" s="734">
        <v>12174641</v>
      </c>
      <c r="N4" s="734">
        <f>D4+I4</f>
        <v>24430794</v>
      </c>
      <c r="O4" s="733">
        <f>G4+L4</f>
        <v>24957723</v>
      </c>
      <c r="P4" s="733"/>
    </row>
    <row r="5" spans="1:16" ht="25.5">
      <c r="A5" s="735">
        <v>2</v>
      </c>
      <c r="B5" s="736" t="s">
        <v>1409</v>
      </c>
      <c r="C5" s="737" t="s">
        <v>962</v>
      </c>
      <c r="D5" s="732">
        <v>1790000</v>
      </c>
      <c r="E5" s="732">
        <v>4968000</v>
      </c>
      <c r="F5" s="732">
        <v>-633566</v>
      </c>
      <c r="G5" s="732">
        <f>SUM(E5:F5)</f>
        <v>4334434</v>
      </c>
      <c r="H5" s="733">
        <v>4250000</v>
      </c>
      <c r="I5" s="732">
        <v>1790000</v>
      </c>
      <c r="J5" s="732">
        <v>4968000</v>
      </c>
      <c r="K5" s="732">
        <v>-713194</v>
      </c>
      <c r="L5" s="732">
        <f>SUM(J5:K5)</f>
        <v>4254806</v>
      </c>
      <c r="M5" s="734">
        <v>2660000</v>
      </c>
      <c r="N5" s="734">
        <f aca="true" t="shared" si="0" ref="N5:N57">D5+I5</f>
        <v>3580000</v>
      </c>
      <c r="O5" s="733">
        <f>G5+L5</f>
        <v>8589240</v>
      </c>
      <c r="P5" s="733"/>
    </row>
    <row r="6" spans="1:16" ht="74.25" customHeight="1">
      <c r="A6" s="735">
        <v>3</v>
      </c>
      <c r="B6" s="736" t="s">
        <v>967</v>
      </c>
      <c r="C6" s="737"/>
      <c r="D6" s="732"/>
      <c r="E6" s="732"/>
      <c r="F6" s="732"/>
      <c r="G6" s="732">
        <f aca="true" t="shared" si="1" ref="G6:G57">SUM(E6:F6)</f>
        <v>0</v>
      </c>
      <c r="H6" s="733"/>
      <c r="I6" s="732"/>
      <c r="J6" s="732"/>
      <c r="K6" s="732"/>
      <c r="L6" s="732">
        <f aca="true" t="shared" si="2" ref="L6:L57">SUM(J6:K6)</f>
        <v>0</v>
      </c>
      <c r="M6" s="734"/>
      <c r="N6" s="734">
        <f t="shared" si="0"/>
        <v>0</v>
      </c>
      <c r="O6" s="733">
        <f aca="true" t="shared" si="3" ref="O6:O56">G6+L6</f>
        <v>0</v>
      </c>
      <c r="P6" s="733"/>
    </row>
    <row r="7" spans="1:16" ht="59.25" customHeight="1">
      <c r="A7" s="735">
        <v>4</v>
      </c>
      <c r="B7" s="736" t="s">
        <v>610</v>
      </c>
      <c r="C7" s="737" t="s">
        <v>969</v>
      </c>
      <c r="D7" s="732">
        <v>520447</v>
      </c>
      <c r="E7" s="732">
        <v>522891</v>
      </c>
      <c r="F7" s="732"/>
      <c r="G7" s="732">
        <f t="shared" si="1"/>
        <v>522891</v>
      </c>
      <c r="H7" s="733">
        <v>522891</v>
      </c>
      <c r="I7" s="732">
        <v>520447</v>
      </c>
      <c r="J7" s="732">
        <v>520447</v>
      </c>
      <c r="K7" s="732"/>
      <c r="L7" s="732">
        <f t="shared" si="2"/>
        <v>520447</v>
      </c>
      <c r="M7" s="734">
        <v>520446</v>
      </c>
      <c r="N7" s="734">
        <f t="shared" si="0"/>
        <v>1040894</v>
      </c>
      <c r="O7" s="733">
        <f t="shared" si="3"/>
        <v>1043338</v>
      </c>
      <c r="P7" s="733"/>
    </row>
    <row r="8" spans="1:16" ht="18" customHeight="1">
      <c r="A8" s="735">
        <v>5</v>
      </c>
      <c r="B8" s="149" t="s">
        <v>972</v>
      </c>
      <c r="C8" s="737" t="s">
        <v>973</v>
      </c>
      <c r="D8" s="732">
        <v>200000</v>
      </c>
      <c r="E8" s="732">
        <v>200000</v>
      </c>
      <c r="F8" s="732"/>
      <c r="G8" s="732">
        <f t="shared" si="1"/>
        <v>200000</v>
      </c>
      <c r="H8" s="733">
        <v>180559</v>
      </c>
      <c r="I8" s="732">
        <v>245000</v>
      </c>
      <c r="J8" s="732">
        <v>245000</v>
      </c>
      <c r="K8" s="732"/>
      <c r="L8" s="732">
        <f t="shared" si="2"/>
        <v>245000</v>
      </c>
      <c r="M8" s="734">
        <v>227219</v>
      </c>
      <c r="N8" s="734">
        <f t="shared" si="0"/>
        <v>445000</v>
      </c>
      <c r="O8" s="733">
        <f t="shared" si="3"/>
        <v>445000</v>
      </c>
      <c r="P8" s="733"/>
    </row>
    <row r="9" spans="1:16" ht="15.75">
      <c r="A9" s="735">
        <v>6</v>
      </c>
      <c r="B9" s="149" t="s">
        <v>654</v>
      </c>
      <c r="C9" s="737" t="s">
        <v>974</v>
      </c>
      <c r="D9" s="732">
        <v>280000</v>
      </c>
      <c r="E9" s="732">
        <v>280000</v>
      </c>
      <c r="F9" s="732"/>
      <c r="G9" s="732">
        <f t="shared" si="1"/>
        <v>280000</v>
      </c>
      <c r="H9" s="733">
        <v>156745</v>
      </c>
      <c r="I9" s="732">
        <v>320000</v>
      </c>
      <c r="J9" s="732">
        <v>320000</v>
      </c>
      <c r="K9" s="732"/>
      <c r="L9" s="732">
        <f t="shared" si="2"/>
        <v>320000</v>
      </c>
      <c r="M9" s="734">
        <v>158445</v>
      </c>
      <c r="N9" s="734">
        <f t="shared" si="0"/>
        <v>600000</v>
      </c>
      <c r="O9" s="733">
        <f t="shared" si="3"/>
        <v>600000</v>
      </c>
      <c r="P9" s="733"/>
    </row>
    <row r="10" spans="1:16" ht="38.25">
      <c r="A10" s="735">
        <v>7</v>
      </c>
      <c r="B10" s="149" t="s">
        <v>1546</v>
      </c>
      <c r="C10" s="737"/>
      <c r="D10" s="732"/>
      <c r="E10" s="732"/>
      <c r="F10" s="732">
        <v>40338</v>
      </c>
      <c r="G10" s="732">
        <f t="shared" si="1"/>
        <v>40338</v>
      </c>
      <c r="H10" s="733">
        <v>40338</v>
      </c>
      <c r="I10" s="732"/>
      <c r="J10" s="732">
        <v>107065</v>
      </c>
      <c r="K10" s="732">
        <v>-40338</v>
      </c>
      <c r="L10" s="732">
        <f t="shared" si="2"/>
        <v>66727</v>
      </c>
      <c r="M10" s="734">
        <v>66727</v>
      </c>
      <c r="N10" s="734">
        <f t="shared" si="0"/>
        <v>0</v>
      </c>
      <c r="O10" s="733">
        <f t="shared" si="3"/>
        <v>107065</v>
      </c>
      <c r="P10" s="733"/>
    </row>
    <row r="11" spans="1:16" ht="25.5">
      <c r="A11" s="738">
        <v>8</v>
      </c>
      <c r="B11" s="739" t="s">
        <v>1410</v>
      </c>
      <c r="C11" s="740" t="s">
        <v>982</v>
      </c>
      <c r="D11" s="734">
        <f>SUM(D4:D10)</f>
        <v>14923941</v>
      </c>
      <c r="E11" s="734">
        <f>SUM(E4:E10)</f>
        <v>18104385</v>
      </c>
      <c r="F11" s="734">
        <f>SUM(F4:F10)</f>
        <v>40766</v>
      </c>
      <c r="G11" s="734">
        <f t="shared" si="1"/>
        <v>18145151</v>
      </c>
      <c r="H11" s="733">
        <f>SUM(H4:H10)</f>
        <v>17925627</v>
      </c>
      <c r="I11" s="734">
        <f>SUM(I4:I9)</f>
        <v>15172747</v>
      </c>
      <c r="J11" s="734">
        <f>SUM(J4:J10)</f>
        <v>18350747</v>
      </c>
      <c r="K11" s="734">
        <f>SUM(K4:K10)</f>
        <v>-753532</v>
      </c>
      <c r="L11" s="734">
        <f t="shared" si="2"/>
        <v>17597215</v>
      </c>
      <c r="M11" s="733">
        <f>SUM(M4:M10)</f>
        <v>15807478</v>
      </c>
      <c r="N11" s="734">
        <f t="shared" si="0"/>
        <v>30096688</v>
      </c>
      <c r="O11" s="733">
        <f t="shared" si="3"/>
        <v>35742366</v>
      </c>
      <c r="P11" s="733"/>
    </row>
    <row r="12" spans="1:16" ht="25.5">
      <c r="A12" s="735"/>
      <c r="B12" s="739" t="s">
        <v>1411</v>
      </c>
      <c r="C12" s="740"/>
      <c r="D12" s="734"/>
      <c r="E12" s="734"/>
      <c r="F12" s="732"/>
      <c r="G12" s="732">
        <f t="shared" si="1"/>
        <v>0</v>
      </c>
      <c r="H12" s="733"/>
      <c r="I12" s="734"/>
      <c r="J12" s="734"/>
      <c r="K12" s="734"/>
      <c r="L12" s="732">
        <f t="shared" si="2"/>
        <v>0</v>
      </c>
      <c r="M12" s="734"/>
      <c r="N12" s="734">
        <f t="shared" si="0"/>
        <v>0</v>
      </c>
      <c r="O12" s="733">
        <f t="shared" si="3"/>
        <v>0</v>
      </c>
      <c r="P12" s="733">
        <v>1095000</v>
      </c>
    </row>
    <row r="13" spans="1:16" ht="25.5">
      <c r="A13" s="735">
        <v>9</v>
      </c>
      <c r="B13" s="739" t="s">
        <v>1412</v>
      </c>
      <c r="C13" s="740" t="s">
        <v>989</v>
      </c>
      <c r="D13" s="734">
        <v>4285500</v>
      </c>
      <c r="E13" s="734">
        <v>4285500</v>
      </c>
      <c r="F13" s="732"/>
      <c r="G13" s="732">
        <f t="shared" si="1"/>
        <v>4285500</v>
      </c>
      <c r="H13" s="733">
        <v>3087500</v>
      </c>
      <c r="I13" s="734">
        <v>2148750</v>
      </c>
      <c r="J13" s="734">
        <v>2148750</v>
      </c>
      <c r="K13" s="734"/>
      <c r="L13" s="732">
        <f t="shared" si="2"/>
        <v>2148750</v>
      </c>
      <c r="M13" s="734">
        <v>2150750</v>
      </c>
      <c r="N13" s="734">
        <f t="shared" si="0"/>
        <v>6434250</v>
      </c>
      <c r="O13" s="733">
        <f t="shared" si="3"/>
        <v>6434250</v>
      </c>
      <c r="P13" s="733">
        <v>1006200</v>
      </c>
    </row>
    <row r="14" spans="1:16" ht="15.75">
      <c r="A14" s="735"/>
      <c r="B14" s="739" t="s">
        <v>782</v>
      </c>
      <c r="C14" s="740"/>
      <c r="D14" s="734">
        <f aca="true" t="shared" si="4" ref="D14:P14">SUM(D12:D13)</f>
        <v>4285500</v>
      </c>
      <c r="E14" s="734">
        <f t="shared" si="4"/>
        <v>4285500</v>
      </c>
      <c r="F14" s="732"/>
      <c r="G14" s="732">
        <f t="shared" si="1"/>
        <v>4285500</v>
      </c>
      <c r="H14" s="733">
        <f t="shared" si="4"/>
        <v>3087500</v>
      </c>
      <c r="I14" s="734">
        <f t="shared" si="4"/>
        <v>2148750</v>
      </c>
      <c r="J14" s="734">
        <f t="shared" si="4"/>
        <v>2148750</v>
      </c>
      <c r="K14" s="734"/>
      <c r="L14" s="732">
        <f t="shared" si="2"/>
        <v>2148750</v>
      </c>
      <c r="M14" s="734">
        <f t="shared" si="4"/>
        <v>2150750</v>
      </c>
      <c r="N14" s="734">
        <f t="shared" si="0"/>
        <v>6434250</v>
      </c>
      <c r="O14" s="733">
        <f t="shared" si="3"/>
        <v>6434250</v>
      </c>
      <c r="P14" s="733">
        <f t="shared" si="4"/>
        <v>2101200</v>
      </c>
    </row>
    <row r="15" spans="1:16" ht="18" customHeight="1">
      <c r="A15" s="735">
        <v>110</v>
      </c>
      <c r="B15" s="739" t="s">
        <v>1413</v>
      </c>
      <c r="C15" s="740" t="s">
        <v>238</v>
      </c>
      <c r="D15" s="734">
        <f>SUM(D11:D13)</f>
        <v>19209441</v>
      </c>
      <c r="E15" s="734">
        <f>SUM(E11:E13)</f>
        <v>22389885</v>
      </c>
      <c r="F15" s="734">
        <f>SUM(F11:F13)</f>
        <v>40766</v>
      </c>
      <c r="G15" s="732">
        <f t="shared" si="1"/>
        <v>22430651</v>
      </c>
      <c r="H15" s="733">
        <f>SUM(H11:H13)</f>
        <v>21013127</v>
      </c>
      <c r="I15" s="734">
        <f>SUM(I11:I13)</f>
        <v>17321497</v>
      </c>
      <c r="J15" s="734">
        <f>SUM(J11:J13)</f>
        <v>20499497</v>
      </c>
      <c r="K15" s="734">
        <f>SUM(K11:K13)</f>
        <v>-753532</v>
      </c>
      <c r="L15" s="732">
        <f t="shared" si="2"/>
        <v>19745965</v>
      </c>
      <c r="M15" s="733">
        <f>SUM(M11:M13)</f>
        <v>17958228</v>
      </c>
      <c r="N15" s="734">
        <f t="shared" si="0"/>
        <v>36530938</v>
      </c>
      <c r="O15" s="742">
        <f t="shared" si="3"/>
        <v>42176616</v>
      </c>
      <c r="P15" s="742">
        <f>SUM(P11:P13)</f>
        <v>2101200</v>
      </c>
    </row>
    <row r="16" spans="1:16" ht="15.75">
      <c r="A16" s="735">
        <v>11</v>
      </c>
      <c r="B16" s="153" t="s">
        <v>1414</v>
      </c>
      <c r="C16" s="737" t="s">
        <v>239</v>
      </c>
      <c r="D16" s="732">
        <v>3243023</v>
      </c>
      <c r="E16" s="732">
        <v>3800113</v>
      </c>
      <c r="F16" s="732"/>
      <c r="G16" s="732">
        <f t="shared" si="1"/>
        <v>3800113</v>
      </c>
      <c r="H16" s="733">
        <v>4423108</v>
      </c>
      <c r="I16" s="732">
        <v>2900185</v>
      </c>
      <c r="J16" s="732">
        <v>3456335</v>
      </c>
      <c r="K16" s="732"/>
      <c r="L16" s="732">
        <f t="shared" si="2"/>
        <v>3456335</v>
      </c>
      <c r="M16" s="734">
        <v>2553430</v>
      </c>
      <c r="N16" s="734">
        <f t="shared" si="0"/>
        <v>6143208</v>
      </c>
      <c r="O16" s="742">
        <f t="shared" si="3"/>
        <v>7256448</v>
      </c>
      <c r="P16" s="742">
        <v>363765</v>
      </c>
    </row>
    <row r="17" spans="1:16" ht="15.75">
      <c r="A17" s="735">
        <v>12</v>
      </c>
      <c r="B17" s="153" t="s">
        <v>1415</v>
      </c>
      <c r="C17" s="737" t="s">
        <v>239</v>
      </c>
      <c r="D17" s="732"/>
      <c r="E17" s="732"/>
      <c r="F17" s="732"/>
      <c r="G17" s="732">
        <f t="shared" si="1"/>
        <v>0</v>
      </c>
      <c r="H17" s="733">
        <v>76697</v>
      </c>
      <c r="I17" s="732"/>
      <c r="J17" s="732"/>
      <c r="K17" s="732"/>
      <c r="L17" s="732">
        <f t="shared" si="2"/>
        <v>0</v>
      </c>
      <c r="M17" s="734"/>
      <c r="N17" s="734">
        <f t="shared" si="0"/>
        <v>0</v>
      </c>
      <c r="O17" s="742">
        <f t="shared" si="3"/>
        <v>0</v>
      </c>
      <c r="P17" s="742"/>
    </row>
    <row r="18" spans="1:16" ht="15.75">
      <c r="A18" s="735">
        <v>13</v>
      </c>
      <c r="B18" s="153" t="s">
        <v>1416</v>
      </c>
      <c r="C18" s="737" t="s">
        <v>239</v>
      </c>
      <c r="D18" s="732">
        <v>78067</v>
      </c>
      <c r="E18" s="732">
        <v>78434</v>
      </c>
      <c r="F18" s="732"/>
      <c r="G18" s="732">
        <f t="shared" si="1"/>
        <v>78434</v>
      </c>
      <c r="H18" s="733">
        <v>78434</v>
      </c>
      <c r="I18" s="732">
        <v>78067</v>
      </c>
      <c r="J18" s="732">
        <v>78067</v>
      </c>
      <c r="K18" s="732"/>
      <c r="L18" s="732">
        <f t="shared" si="2"/>
        <v>78067</v>
      </c>
      <c r="M18" s="734">
        <v>78068</v>
      </c>
      <c r="N18" s="734">
        <f t="shared" si="0"/>
        <v>156134</v>
      </c>
      <c r="O18" s="742">
        <f t="shared" si="3"/>
        <v>156501</v>
      </c>
      <c r="P18" s="742"/>
    </row>
    <row r="19" spans="1:16" ht="51">
      <c r="A19" s="735">
        <v>14</v>
      </c>
      <c r="B19" s="151" t="s">
        <v>1417</v>
      </c>
      <c r="C19" s="740" t="s">
        <v>239</v>
      </c>
      <c r="D19" s="734">
        <f>SUM(D16:D18)</f>
        <v>3321090</v>
      </c>
      <c r="E19" s="734">
        <f>SUM(E16:E18)</f>
        <v>3878547</v>
      </c>
      <c r="F19" s="734">
        <f>SUM(F16:F18)</f>
        <v>0</v>
      </c>
      <c r="G19" s="732">
        <f t="shared" si="1"/>
        <v>3878547</v>
      </c>
      <c r="H19" s="733">
        <f>SUM(H16:H18)</f>
        <v>4578239</v>
      </c>
      <c r="I19" s="734">
        <f>SUM(I16:I18)</f>
        <v>2978252</v>
      </c>
      <c r="J19" s="734">
        <f>SUM(J16:J18)</f>
        <v>3534402</v>
      </c>
      <c r="K19" s="734">
        <f>SUM(K16:K18)</f>
        <v>0</v>
      </c>
      <c r="L19" s="732">
        <f t="shared" si="2"/>
        <v>3534402</v>
      </c>
      <c r="M19" s="733">
        <f>SUM(M16:M18)</f>
        <v>2631498</v>
      </c>
      <c r="N19" s="734">
        <f t="shared" si="0"/>
        <v>6299342</v>
      </c>
      <c r="O19" s="742">
        <f t="shared" si="3"/>
        <v>7412949</v>
      </c>
      <c r="P19" s="742">
        <f>SUM(P16:P18)</f>
        <v>363765</v>
      </c>
    </row>
    <row r="20" spans="1:16" ht="15.75">
      <c r="A20" s="735">
        <v>15</v>
      </c>
      <c r="B20" s="153" t="s">
        <v>1418</v>
      </c>
      <c r="C20" s="737" t="s">
        <v>993</v>
      </c>
      <c r="D20" s="732"/>
      <c r="E20" s="732"/>
      <c r="F20" s="732"/>
      <c r="G20" s="732">
        <f t="shared" si="1"/>
        <v>0</v>
      </c>
      <c r="H20" s="733"/>
      <c r="I20" s="732"/>
      <c r="J20" s="732"/>
      <c r="K20" s="732"/>
      <c r="L20" s="732">
        <f t="shared" si="2"/>
        <v>0</v>
      </c>
      <c r="M20" s="734"/>
      <c r="N20" s="734">
        <f t="shared" si="0"/>
        <v>0</v>
      </c>
      <c r="O20" s="733">
        <f t="shared" si="3"/>
        <v>0</v>
      </c>
      <c r="P20" s="733"/>
    </row>
    <row r="21" spans="1:16" ht="15.75">
      <c r="A21" s="735">
        <v>16</v>
      </c>
      <c r="B21" s="153" t="s">
        <v>1419</v>
      </c>
      <c r="C21" s="737" t="s">
        <v>994</v>
      </c>
      <c r="D21" s="732"/>
      <c r="E21" s="732"/>
      <c r="F21" s="732"/>
      <c r="G21" s="732">
        <f t="shared" si="1"/>
        <v>0</v>
      </c>
      <c r="H21" s="733"/>
      <c r="I21" s="732"/>
      <c r="J21" s="732"/>
      <c r="K21" s="732"/>
      <c r="L21" s="732">
        <f t="shared" si="2"/>
        <v>0</v>
      </c>
      <c r="M21" s="734"/>
      <c r="N21" s="734">
        <f t="shared" si="0"/>
        <v>0</v>
      </c>
      <c r="O21" s="733">
        <f t="shared" si="3"/>
        <v>0</v>
      </c>
      <c r="P21" s="733"/>
    </row>
    <row r="22" spans="1:16" ht="15.75">
      <c r="A22" s="735">
        <v>17</v>
      </c>
      <c r="B22" s="153" t="s">
        <v>1420</v>
      </c>
      <c r="C22" s="737" t="s">
        <v>993</v>
      </c>
      <c r="D22" s="732">
        <v>20000</v>
      </c>
      <c r="E22" s="732">
        <v>40000</v>
      </c>
      <c r="F22" s="732"/>
      <c r="G22" s="732">
        <f t="shared" si="1"/>
        <v>40000</v>
      </c>
      <c r="H22" s="733">
        <v>39345</v>
      </c>
      <c r="I22" s="732">
        <v>40000</v>
      </c>
      <c r="J22" s="732">
        <v>60000</v>
      </c>
      <c r="K22" s="732"/>
      <c r="L22" s="732">
        <f t="shared" si="2"/>
        <v>60000</v>
      </c>
      <c r="M22" s="734">
        <v>26900</v>
      </c>
      <c r="N22" s="734">
        <f t="shared" si="0"/>
        <v>60000</v>
      </c>
      <c r="O22" s="733">
        <f t="shared" si="3"/>
        <v>100000</v>
      </c>
      <c r="P22" s="733"/>
    </row>
    <row r="23" spans="1:16" ht="15.75">
      <c r="A23" s="735">
        <v>18</v>
      </c>
      <c r="B23" s="153" t="s">
        <v>1421</v>
      </c>
      <c r="C23" s="737" t="s">
        <v>994</v>
      </c>
      <c r="D23" s="732">
        <v>217000</v>
      </c>
      <c r="E23" s="732">
        <v>217000</v>
      </c>
      <c r="F23" s="732"/>
      <c r="G23" s="732">
        <f t="shared" si="1"/>
        <v>217000</v>
      </c>
      <c r="H23" s="733">
        <v>263955</v>
      </c>
      <c r="I23" s="732">
        <v>387000</v>
      </c>
      <c r="J23" s="732">
        <v>387000</v>
      </c>
      <c r="K23" s="732"/>
      <c r="L23" s="732">
        <f t="shared" si="2"/>
        <v>387000</v>
      </c>
      <c r="M23" s="734">
        <v>250553</v>
      </c>
      <c r="N23" s="734">
        <f t="shared" si="0"/>
        <v>604000</v>
      </c>
      <c r="O23" s="733">
        <f t="shared" si="3"/>
        <v>604000</v>
      </c>
      <c r="P23" s="733">
        <v>173452</v>
      </c>
    </row>
    <row r="24" spans="1:16" ht="15.75">
      <c r="A24" s="735">
        <v>19020</v>
      </c>
      <c r="B24" s="153" t="s">
        <v>1422</v>
      </c>
      <c r="C24" s="737" t="s">
        <v>993</v>
      </c>
      <c r="D24" s="732"/>
      <c r="E24" s="732"/>
      <c r="F24" s="732"/>
      <c r="G24" s="732">
        <f t="shared" si="1"/>
        <v>0</v>
      </c>
      <c r="H24" s="733"/>
      <c r="I24" s="732"/>
      <c r="J24" s="732"/>
      <c r="K24" s="732"/>
      <c r="L24" s="732">
        <f t="shared" si="2"/>
        <v>0</v>
      </c>
      <c r="M24" s="734"/>
      <c r="N24" s="734">
        <f t="shared" si="0"/>
        <v>0</v>
      </c>
      <c r="O24" s="733">
        <f t="shared" si="3"/>
        <v>0</v>
      </c>
      <c r="P24" s="733"/>
    </row>
    <row r="25" spans="1:16" ht="25.5">
      <c r="A25" s="735">
        <v>21</v>
      </c>
      <c r="B25" s="151" t="s">
        <v>1423</v>
      </c>
      <c r="C25" s="740" t="s">
        <v>998</v>
      </c>
      <c r="D25" s="734">
        <f>SUM(D20:D24)</f>
        <v>237000</v>
      </c>
      <c r="E25" s="734">
        <f>SUM(E20:E24)</f>
        <v>257000</v>
      </c>
      <c r="F25" s="732"/>
      <c r="G25" s="732">
        <f>SUM(E25:F25)</f>
        <v>257000</v>
      </c>
      <c r="H25" s="733">
        <f>SUM(H20:H24)</f>
        <v>303300</v>
      </c>
      <c r="I25" s="734">
        <f>SUM(I20:I24)</f>
        <v>427000</v>
      </c>
      <c r="J25" s="734">
        <f>SUM(J20:J24)</f>
        <v>447000</v>
      </c>
      <c r="K25" s="734"/>
      <c r="L25" s="732">
        <f t="shared" si="2"/>
        <v>447000</v>
      </c>
      <c r="M25" s="733">
        <f>SUM(M20:M24)</f>
        <v>277453</v>
      </c>
      <c r="N25" s="734">
        <f t="shared" si="0"/>
        <v>664000</v>
      </c>
      <c r="O25" s="733">
        <f t="shared" si="3"/>
        <v>704000</v>
      </c>
      <c r="P25" s="733">
        <f>SUM(P20:P24)</f>
        <v>173452</v>
      </c>
    </row>
    <row r="26" spans="1:16" ht="15.75">
      <c r="A26" s="735">
        <v>22</v>
      </c>
      <c r="B26" s="153" t="s">
        <v>1424</v>
      </c>
      <c r="C26" s="737" t="s">
        <v>1000</v>
      </c>
      <c r="D26" s="732">
        <v>45000</v>
      </c>
      <c r="E26" s="732">
        <v>45000</v>
      </c>
      <c r="F26" s="732"/>
      <c r="G26" s="732">
        <f t="shared" si="1"/>
        <v>45000</v>
      </c>
      <c r="H26" s="733">
        <v>791017</v>
      </c>
      <c r="I26" s="732">
        <v>120000</v>
      </c>
      <c r="J26" s="732">
        <v>120000</v>
      </c>
      <c r="K26" s="732"/>
      <c r="L26" s="732">
        <f t="shared" si="2"/>
        <v>120000</v>
      </c>
      <c r="M26" s="734">
        <v>955660</v>
      </c>
      <c r="N26" s="734">
        <f t="shared" si="0"/>
        <v>165000</v>
      </c>
      <c r="O26" s="733">
        <f t="shared" si="3"/>
        <v>165000</v>
      </c>
      <c r="P26" s="733">
        <v>42144</v>
      </c>
    </row>
    <row r="27" spans="1:16" ht="15.75">
      <c r="A27" s="735">
        <v>23</v>
      </c>
      <c r="B27" s="153" t="s">
        <v>1425</v>
      </c>
      <c r="C27" s="737" t="s">
        <v>1000</v>
      </c>
      <c r="D27" s="732"/>
      <c r="E27" s="732"/>
      <c r="F27" s="732"/>
      <c r="G27" s="732">
        <f t="shared" si="1"/>
        <v>0</v>
      </c>
      <c r="H27" s="733"/>
      <c r="I27" s="732"/>
      <c r="L27" s="732">
        <f t="shared" si="2"/>
        <v>0</v>
      </c>
      <c r="M27" s="734"/>
      <c r="N27" s="734">
        <f t="shared" si="0"/>
        <v>0</v>
      </c>
      <c r="O27" s="733">
        <f t="shared" si="3"/>
        <v>0</v>
      </c>
      <c r="P27" s="733"/>
    </row>
    <row r="28" spans="1:16" ht="15.75">
      <c r="A28" s="735">
        <v>24</v>
      </c>
      <c r="B28" s="153" t="s">
        <v>1426</v>
      </c>
      <c r="C28" s="737" t="s">
        <v>1000</v>
      </c>
      <c r="D28" s="732">
        <v>125700</v>
      </c>
      <c r="E28" s="732">
        <v>125700</v>
      </c>
      <c r="F28" s="732"/>
      <c r="G28" s="732">
        <f t="shared" si="1"/>
        <v>125700</v>
      </c>
      <c r="H28" s="733"/>
      <c r="I28" s="732">
        <v>127500</v>
      </c>
      <c r="J28" s="732">
        <v>127500</v>
      </c>
      <c r="K28" s="732"/>
      <c r="L28" s="732">
        <f t="shared" si="2"/>
        <v>127500</v>
      </c>
      <c r="M28" s="734"/>
      <c r="N28" s="734">
        <f t="shared" si="0"/>
        <v>253200</v>
      </c>
      <c r="O28" s="733">
        <f t="shared" si="3"/>
        <v>253200</v>
      </c>
      <c r="P28" s="733">
        <v>0</v>
      </c>
    </row>
    <row r="29" spans="1:16" ht="15.75">
      <c r="A29" s="735">
        <v>25</v>
      </c>
      <c r="B29" s="153" t="s">
        <v>1427</v>
      </c>
      <c r="C29" s="737" t="s">
        <v>1000</v>
      </c>
      <c r="D29" s="732">
        <v>22700</v>
      </c>
      <c r="E29" s="732">
        <v>22700</v>
      </c>
      <c r="F29" s="732"/>
      <c r="G29" s="732">
        <f t="shared" si="1"/>
        <v>22700</v>
      </c>
      <c r="H29" s="733"/>
      <c r="I29" s="732">
        <v>22700</v>
      </c>
      <c r="J29" s="732">
        <v>22700</v>
      </c>
      <c r="K29" s="732"/>
      <c r="L29" s="732">
        <f t="shared" si="2"/>
        <v>22700</v>
      </c>
      <c r="M29" s="734"/>
      <c r="N29" s="734">
        <f t="shared" si="0"/>
        <v>45400</v>
      </c>
      <c r="O29" s="733">
        <f t="shared" si="3"/>
        <v>45400</v>
      </c>
      <c r="P29" s="733"/>
    </row>
    <row r="30" spans="1:16" ht="15.75">
      <c r="A30" s="735">
        <v>26</v>
      </c>
      <c r="B30" s="153" t="s">
        <v>1428</v>
      </c>
      <c r="C30" s="737" t="s">
        <v>1000</v>
      </c>
      <c r="D30" s="732">
        <v>20000</v>
      </c>
      <c r="E30" s="732">
        <v>20000</v>
      </c>
      <c r="F30" s="732"/>
      <c r="G30" s="732">
        <f t="shared" si="1"/>
        <v>20000</v>
      </c>
      <c r="H30" s="733"/>
      <c r="I30" s="732">
        <v>20000</v>
      </c>
      <c r="J30" s="732">
        <v>20000</v>
      </c>
      <c r="K30" s="732"/>
      <c r="L30" s="732">
        <f t="shared" si="2"/>
        <v>20000</v>
      </c>
      <c r="M30" s="734"/>
      <c r="N30" s="734">
        <f t="shared" si="0"/>
        <v>40000</v>
      </c>
      <c r="O30" s="733">
        <f t="shared" si="3"/>
        <v>40000</v>
      </c>
      <c r="P30" s="733"/>
    </row>
    <row r="31" spans="1:16" ht="25.5">
      <c r="A31" s="735">
        <v>27</v>
      </c>
      <c r="B31" s="153" t="s">
        <v>1429</v>
      </c>
      <c r="C31" s="737" t="s">
        <v>1000</v>
      </c>
      <c r="D31" s="732">
        <v>360000</v>
      </c>
      <c r="E31" s="732">
        <v>360000</v>
      </c>
      <c r="F31" s="732"/>
      <c r="G31" s="732">
        <f t="shared" si="1"/>
        <v>360000</v>
      </c>
      <c r="H31" s="733"/>
      <c r="I31" s="732">
        <v>360000</v>
      </c>
      <c r="J31" s="732">
        <v>360000</v>
      </c>
      <c r="K31" s="732"/>
      <c r="L31" s="732">
        <f t="shared" si="2"/>
        <v>360000</v>
      </c>
      <c r="M31" s="734"/>
      <c r="N31" s="734">
        <f t="shared" si="0"/>
        <v>720000</v>
      </c>
      <c r="O31" s="733">
        <f t="shared" si="3"/>
        <v>720000</v>
      </c>
      <c r="P31" s="733"/>
    </row>
    <row r="32" spans="1:16" ht="25.5">
      <c r="A32" s="735">
        <v>28</v>
      </c>
      <c r="B32" s="153" t="s">
        <v>1430</v>
      </c>
      <c r="C32" s="737" t="s">
        <v>1000</v>
      </c>
      <c r="D32" s="732">
        <v>380000</v>
      </c>
      <c r="E32" s="732">
        <v>380000</v>
      </c>
      <c r="F32" s="732"/>
      <c r="G32" s="732">
        <f t="shared" si="1"/>
        <v>380000</v>
      </c>
      <c r="H32" s="733"/>
      <c r="I32" s="732">
        <v>380000</v>
      </c>
      <c r="J32" s="732">
        <v>380000</v>
      </c>
      <c r="K32" s="732"/>
      <c r="L32" s="732">
        <f t="shared" si="2"/>
        <v>380000</v>
      </c>
      <c r="M32" s="734"/>
      <c r="N32" s="734">
        <f t="shared" si="0"/>
        <v>760000</v>
      </c>
      <c r="O32" s="733">
        <f t="shared" si="3"/>
        <v>760000</v>
      </c>
      <c r="P32" s="733"/>
    </row>
    <row r="33" spans="1:16" ht="25.5">
      <c r="A33" s="735">
        <v>29</v>
      </c>
      <c r="B33" s="151" t="s">
        <v>1431</v>
      </c>
      <c r="C33" s="740" t="s">
        <v>1000</v>
      </c>
      <c r="D33" s="734">
        <f>SUM(D26:D32)</f>
        <v>953400</v>
      </c>
      <c r="E33" s="734">
        <f>SUM(E26:E32)</f>
        <v>953400</v>
      </c>
      <c r="F33" s="732">
        <v>-121536</v>
      </c>
      <c r="G33" s="732">
        <f t="shared" si="1"/>
        <v>831864</v>
      </c>
      <c r="H33" s="733">
        <f>SUM(H26:H32)</f>
        <v>791017</v>
      </c>
      <c r="I33" s="734">
        <f>SUM(I26:I32)</f>
        <v>1030200</v>
      </c>
      <c r="J33" s="734">
        <f>SUM(J26:J32)</f>
        <v>1030200</v>
      </c>
      <c r="K33" s="734">
        <v>-121536</v>
      </c>
      <c r="L33" s="732">
        <f t="shared" si="2"/>
        <v>908664</v>
      </c>
      <c r="M33" s="733">
        <f>SUM(M26:M32)</f>
        <v>955660</v>
      </c>
      <c r="N33" s="734">
        <f t="shared" si="0"/>
        <v>1983600</v>
      </c>
      <c r="O33" s="733">
        <f t="shared" si="3"/>
        <v>1740528</v>
      </c>
      <c r="P33" s="733">
        <f>SUM(P26:P32)</f>
        <v>42144</v>
      </c>
    </row>
    <row r="34" spans="1:16" ht="25.5">
      <c r="A34" s="735">
        <v>30</v>
      </c>
      <c r="B34" s="151" t="s">
        <v>1432</v>
      </c>
      <c r="C34" s="740" t="s">
        <v>1002</v>
      </c>
      <c r="D34" s="734">
        <v>270000</v>
      </c>
      <c r="E34" s="734">
        <v>270000</v>
      </c>
      <c r="F34" s="732"/>
      <c r="G34" s="732">
        <f t="shared" si="1"/>
        <v>270000</v>
      </c>
      <c r="H34" s="733">
        <v>242067</v>
      </c>
      <c r="I34" s="734">
        <v>270000</v>
      </c>
      <c r="J34" s="734">
        <v>270000</v>
      </c>
      <c r="K34" s="734"/>
      <c r="L34" s="732">
        <f t="shared" si="2"/>
        <v>270000</v>
      </c>
      <c r="M34" s="734">
        <v>225336</v>
      </c>
      <c r="N34" s="734">
        <f t="shared" si="0"/>
        <v>540000</v>
      </c>
      <c r="O34" s="733">
        <f t="shared" si="3"/>
        <v>540000</v>
      </c>
      <c r="P34" s="733">
        <v>29510</v>
      </c>
    </row>
    <row r="35" spans="1:16" ht="25.5">
      <c r="A35" s="735">
        <v>31</v>
      </c>
      <c r="B35" s="151" t="s">
        <v>1433</v>
      </c>
      <c r="C35" s="740" t="s">
        <v>1004</v>
      </c>
      <c r="D35" s="734">
        <f>SUM(D33+D34)</f>
        <v>1223400</v>
      </c>
      <c r="E35" s="734">
        <f>SUM(E33+E34)</f>
        <v>1223400</v>
      </c>
      <c r="F35" s="732">
        <f>SUM(F33:F34)</f>
        <v>-121536</v>
      </c>
      <c r="G35" s="732">
        <f t="shared" si="1"/>
        <v>1101864</v>
      </c>
      <c r="H35" s="733">
        <f>SUM(H33:H34)</f>
        <v>1033084</v>
      </c>
      <c r="I35" s="734">
        <f>SUM(I33+I34)</f>
        <v>1300200</v>
      </c>
      <c r="J35" s="734">
        <f>SUM(J33+J34)</f>
        <v>1300200</v>
      </c>
      <c r="K35" s="734">
        <f>SUM(K33:K34)</f>
        <v>-121536</v>
      </c>
      <c r="L35" s="732">
        <f t="shared" si="2"/>
        <v>1178664</v>
      </c>
      <c r="M35" s="733">
        <f>SUM(M33:M34)</f>
        <v>1180996</v>
      </c>
      <c r="N35" s="734">
        <f t="shared" si="0"/>
        <v>2523600</v>
      </c>
      <c r="O35" s="733">
        <f>SUM(O33:O34)</f>
        <v>2280528</v>
      </c>
      <c r="P35" s="733">
        <f>SUM(P33:P34)</f>
        <v>71654</v>
      </c>
    </row>
    <row r="36" spans="1:16" ht="15.75">
      <c r="A36" s="735">
        <v>32</v>
      </c>
      <c r="B36" s="153" t="s">
        <v>1434</v>
      </c>
      <c r="C36" s="737" t="s">
        <v>1005</v>
      </c>
      <c r="D36" s="732">
        <v>510000</v>
      </c>
      <c r="E36" s="732">
        <v>660000</v>
      </c>
      <c r="F36" s="732"/>
      <c r="G36" s="732">
        <f t="shared" si="1"/>
        <v>660000</v>
      </c>
      <c r="H36" s="743">
        <v>668266</v>
      </c>
      <c r="I36" s="732">
        <v>520000</v>
      </c>
      <c r="J36" s="732">
        <v>670000</v>
      </c>
      <c r="K36" s="732"/>
      <c r="L36" s="732">
        <f t="shared" si="2"/>
        <v>670000</v>
      </c>
      <c r="M36" s="743">
        <v>1216147</v>
      </c>
      <c r="N36" s="734">
        <f t="shared" si="0"/>
        <v>1030000</v>
      </c>
      <c r="O36" s="733">
        <f t="shared" si="3"/>
        <v>1330000</v>
      </c>
      <c r="P36" s="754"/>
    </row>
    <row r="37" spans="1:16" ht="25.5">
      <c r="A37" s="735">
        <v>33</v>
      </c>
      <c r="B37" s="153" t="s">
        <v>1435</v>
      </c>
      <c r="C37" s="737" t="s">
        <v>1005</v>
      </c>
      <c r="D37" s="732">
        <v>220000</v>
      </c>
      <c r="E37" s="732">
        <v>220000</v>
      </c>
      <c r="F37" s="732"/>
      <c r="G37" s="732">
        <f t="shared" si="1"/>
        <v>220000</v>
      </c>
      <c r="H37" s="744"/>
      <c r="I37" s="732">
        <v>250000</v>
      </c>
      <c r="J37" s="732">
        <v>250000</v>
      </c>
      <c r="K37" s="732"/>
      <c r="L37" s="732">
        <f t="shared" si="2"/>
        <v>250000</v>
      </c>
      <c r="M37" s="744"/>
      <c r="N37" s="734">
        <f t="shared" si="0"/>
        <v>470000</v>
      </c>
      <c r="O37" s="733">
        <f t="shared" si="3"/>
        <v>470000</v>
      </c>
      <c r="P37" s="754"/>
    </row>
    <row r="38" spans="1:16" ht="15.75">
      <c r="A38" s="735">
        <v>34</v>
      </c>
      <c r="B38" s="153" t="s">
        <v>1436</v>
      </c>
      <c r="C38" s="737" t="s">
        <v>1005</v>
      </c>
      <c r="D38" s="732">
        <v>28000</v>
      </c>
      <c r="E38" s="732">
        <v>28000</v>
      </c>
      <c r="F38" s="732"/>
      <c r="G38" s="732">
        <f t="shared" si="1"/>
        <v>28000</v>
      </c>
      <c r="H38" s="745"/>
      <c r="I38" s="732">
        <v>0</v>
      </c>
      <c r="J38" s="732"/>
      <c r="K38" s="732"/>
      <c r="L38" s="732">
        <f t="shared" si="2"/>
        <v>0</v>
      </c>
      <c r="M38" s="745"/>
      <c r="N38" s="734">
        <f t="shared" si="0"/>
        <v>28000</v>
      </c>
      <c r="O38" s="733">
        <f t="shared" si="3"/>
        <v>28000</v>
      </c>
      <c r="P38" s="754"/>
    </row>
    <row r="39" spans="1:16" ht="15.75">
      <c r="A39" s="735">
        <v>35</v>
      </c>
      <c r="B39" s="151" t="s">
        <v>1437</v>
      </c>
      <c r="C39" s="740" t="s">
        <v>1005</v>
      </c>
      <c r="D39" s="734">
        <f>SUM(D36:D38)</f>
        <v>758000</v>
      </c>
      <c r="E39" s="734">
        <f>SUM(E36:E38)</f>
        <v>908000</v>
      </c>
      <c r="F39" s="732">
        <v>-192306</v>
      </c>
      <c r="G39" s="732">
        <f t="shared" si="1"/>
        <v>715694</v>
      </c>
      <c r="H39" s="733">
        <f>SUM(H36:H38)</f>
        <v>668266</v>
      </c>
      <c r="I39" s="734">
        <f>SUM(I36:I38)</f>
        <v>770000</v>
      </c>
      <c r="J39" s="734">
        <f>SUM(J36:J38)</f>
        <v>920000</v>
      </c>
      <c r="K39" s="734">
        <v>296147</v>
      </c>
      <c r="L39" s="732">
        <f t="shared" si="2"/>
        <v>1216147</v>
      </c>
      <c r="M39" s="733">
        <f>SUM(M36:M38)</f>
        <v>1216147</v>
      </c>
      <c r="N39" s="734">
        <f t="shared" si="0"/>
        <v>1528000</v>
      </c>
      <c r="O39" s="733">
        <f t="shared" si="3"/>
        <v>1931841</v>
      </c>
      <c r="P39" s="733">
        <f>SUM(P36:P38)</f>
        <v>0</v>
      </c>
    </row>
    <row r="40" spans="1:16" ht="51">
      <c r="A40" s="735">
        <v>36</v>
      </c>
      <c r="B40" s="151" t="s">
        <v>1438</v>
      </c>
      <c r="C40" s="740" t="s">
        <v>1011</v>
      </c>
      <c r="D40" s="734">
        <v>10000</v>
      </c>
      <c r="E40" s="734">
        <v>30000</v>
      </c>
      <c r="F40" s="732"/>
      <c r="G40" s="732">
        <f t="shared" si="1"/>
        <v>30000</v>
      </c>
      <c r="H40" s="733">
        <v>30468</v>
      </c>
      <c r="I40" s="734">
        <v>10000</v>
      </c>
      <c r="J40" s="734">
        <v>30000</v>
      </c>
      <c r="K40" s="734"/>
      <c r="L40" s="732">
        <f t="shared" si="2"/>
        <v>30000</v>
      </c>
      <c r="M40" s="734">
        <v>24000</v>
      </c>
      <c r="N40" s="734">
        <f t="shared" si="0"/>
        <v>20000</v>
      </c>
      <c r="O40" s="733">
        <f t="shared" si="3"/>
        <v>60000</v>
      </c>
      <c r="P40" s="733"/>
    </row>
    <row r="41" spans="1:16" ht="15.75">
      <c r="A41" s="735">
        <v>37</v>
      </c>
      <c r="B41" s="151" t="s">
        <v>1013</v>
      </c>
      <c r="C41" s="740" t="s">
        <v>1014</v>
      </c>
      <c r="D41" s="734">
        <v>1090000</v>
      </c>
      <c r="E41" s="734">
        <v>2530000</v>
      </c>
      <c r="F41" s="732">
        <v>176580</v>
      </c>
      <c r="G41" s="732">
        <f t="shared" si="1"/>
        <v>2706580</v>
      </c>
      <c r="H41" s="733">
        <v>2391809</v>
      </c>
      <c r="I41" s="734"/>
      <c r="J41" s="734"/>
      <c r="K41" s="734"/>
      <c r="L41" s="732">
        <f t="shared" si="2"/>
        <v>0</v>
      </c>
      <c r="M41" s="734">
        <v>120000</v>
      </c>
      <c r="N41" s="734">
        <f t="shared" si="0"/>
        <v>1090000</v>
      </c>
      <c r="O41" s="733">
        <f t="shared" si="3"/>
        <v>2706580</v>
      </c>
      <c r="P41" s="733"/>
    </row>
    <row r="42" spans="1:16" ht="38.25">
      <c r="A42" s="735">
        <v>38</v>
      </c>
      <c r="B42" s="151" t="s">
        <v>1439</v>
      </c>
      <c r="C42" s="740" t="s">
        <v>1016</v>
      </c>
      <c r="D42" s="734">
        <v>140000</v>
      </c>
      <c r="E42" s="734">
        <v>341500</v>
      </c>
      <c r="F42" s="732">
        <v>317142</v>
      </c>
      <c r="G42" s="732">
        <f t="shared" si="1"/>
        <v>658642</v>
      </c>
      <c r="H42" s="733">
        <v>658642</v>
      </c>
      <c r="I42" s="734">
        <v>260000</v>
      </c>
      <c r="J42" s="734">
        <v>420000</v>
      </c>
      <c r="K42" s="734">
        <v>299911</v>
      </c>
      <c r="L42" s="732">
        <f t="shared" si="2"/>
        <v>719911</v>
      </c>
      <c r="M42" s="734">
        <v>719911</v>
      </c>
      <c r="N42" s="734">
        <f t="shared" si="0"/>
        <v>400000</v>
      </c>
      <c r="O42" s="733">
        <f t="shared" si="3"/>
        <v>1378553</v>
      </c>
      <c r="P42" s="733"/>
    </row>
    <row r="43" spans="1:16" ht="25.5">
      <c r="A43" s="735">
        <v>39</v>
      </c>
      <c r="B43" s="153" t="s">
        <v>769</v>
      </c>
      <c r="C43" s="740" t="s">
        <v>1017</v>
      </c>
      <c r="D43" s="732">
        <v>38000</v>
      </c>
      <c r="E43" s="732">
        <v>38000</v>
      </c>
      <c r="F43" s="732"/>
      <c r="G43" s="732">
        <f t="shared" si="1"/>
        <v>38000</v>
      </c>
      <c r="H43" s="743">
        <v>184354</v>
      </c>
      <c r="I43" s="732">
        <v>38000</v>
      </c>
      <c r="J43" s="732">
        <v>38000</v>
      </c>
      <c r="K43" s="732"/>
      <c r="L43" s="732">
        <f t="shared" si="2"/>
        <v>38000</v>
      </c>
      <c r="M43" s="743">
        <v>175024</v>
      </c>
      <c r="N43" s="734">
        <f t="shared" si="0"/>
        <v>76000</v>
      </c>
      <c r="O43" s="733">
        <f t="shared" si="3"/>
        <v>76000</v>
      </c>
      <c r="P43" s="754"/>
    </row>
    <row r="44" spans="1:16" ht="15.75">
      <c r="A44" s="735">
        <v>40</v>
      </c>
      <c r="B44" s="153" t="s">
        <v>1440</v>
      </c>
      <c r="C44" s="740" t="s">
        <v>1017</v>
      </c>
      <c r="D44" s="732">
        <v>20000</v>
      </c>
      <c r="E44" s="732">
        <v>20000</v>
      </c>
      <c r="F44" s="732"/>
      <c r="G44" s="732">
        <f t="shared" si="1"/>
        <v>20000</v>
      </c>
      <c r="H44" s="744"/>
      <c r="I44" s="732">
        <v>20000</v>
      </c>
      <c r="J44" s="732">
        <v>20000</v>
      </c>
      <c r="K44" s="732"/>
      <c r="L44" s="732">
        <f t="shared" si="2"/>
        <v>20000</v>
      </c>
      <c r="M44" s="744"/>
      <c r="N44" s="734">
        <f t="shared" si="0"/>
        <v>40000</v>
      </c>
      <c r="O44" s="733">
        <f t="shared" si="3"/>
        <v>40000</v>
      </c>
      <c r="P44" s="754"/>
    </row>
    <row r="45" spans="1:16" ht="15.75">
      <c r="A45" s="735">
        <v>41</v>
      </c>
      <c r="B45" s="153" t="s">
        <v>1441</v>
      </c>
      <c r="C45" s="740" t="s">
        <v>1017</v>
      </c>
      <c r="D45" s="732">
        <v>155000</v>
      </c>
      <c r="E45" s="732">
        <v>155000</v>
      </c>
      <c r="F45" s="732"/>
      <c r="G45" s="732">
        <f t="shared" si="1"/>
        <v>155000</v>
      </c>
      <c r="H45" s="745"/>
      <c r="I45" s="732">
        <v>155000</v>
      </c>
      <c r="J45" s="732">
        <v>155000</v>
      </c>
      <c r="K45" s="732"/>
      <c r="L45" s="732">
        <f t="shared" si="2"/>
        <v>155000</v>
      </c>
      <c r="M45" s="745"/>
      <c r="N45" s="734">
        <f t="shared" si="0"/>
        <v>310000</v>
      </c>
      <c r="O45" s="733">
        <f t="shared" si="3"/>
        <v>310000</v>
      </c>
      <c r="P45" s="754"/>
    </row>
    <row r="46" spans="1:16" ht="25.5">
      <c r="A46" s="735">
        <v>42</v>
      </c>
      <c r="B46" s="151" t="s">
        <v>1442</v>
      </c>
      <c r="C46" s="740" t="s">
        <v>1017</v>
      </c>
      <c r="D46" s="734">
        <f>SUM(D43:D45)</f>
        <v>213000</v>
      </c>
      <c r="E46" s="734">
        <f>SUM(E43:E45)</f>
        <v>213000</v>
      </c>
      <c r="F46" s="732">
        <v>-33311</v>
      </c>
      <c r="G46" s="732">
        <f t="shared" si="1"/>
        <v>179689</v>
      </c>
      <c r="H46" s="733">
        <f>SUM(H43)</f>
        <v>184354</v>
      </c>
      <c r="I46" s="734">
        <f>SUM(I43:I45)</f>
        <v>213000</v>
      </c>
      <c r="J46" s="734">
        <f>SUM(J43:J45)</f>
        <v>213000</v>
      </c>
      <c r="K46" s="734">
        <v>-33311</v>
      </c>
      <c r="L46" s="732">
        <f t="shared" si="2"/>
        <v>179689</v>
      </c>
      <c r="M46" s="733">
        <f>SUM(M43)</f>
        <v>175024</v>
      </c>
      <c r="N46" s="734">
        <f t="shared" si="0"/>
        <v>426000</v>
      </c>
      <c r="O46" s="733">
        <f t="shared" si="3"/>
        <v>359378</v>
      </c>
      <c r="P46" s="733">
        <f>SUM(P43)</f>
        <v>0</v>
      </c>
    </row>
    <row r="47" spans="1:16" ht="25.5">
      <c r="A47" s="735">
        <v>43</v>
      </c>
      <c r="B47" s="151" t="s">
        <v>1443</v>
      </c>
      <c r="C47" s="740" t="s">
        <v>1019</v>
      </c>
      <c r="D47" s="734">
        <f aca="true" t="shared" si="5" ref="D47:K47">SUM(D39+D40+D46+D42+D41)</f>
        <v>2211000</v>
      </c>
      <c r="E47" s="734">
        <f t="shared" si="5"/>
        <v>4022500</v>
      </c>
      <c r="F47" s="734">
        <f t="shared" si="5"/>
        <v>268105</v>
      </c>
      <c r="G47" s="732">
        <f t="shared" si="1"/>
        <v>4290605</v>
      </c>
      <c r="H47" s="733">
        <f>H39+H40+H41+H42+H46</f>
        <v>3933539</v>
      </c>
      <c r="I47" s="734">
        <f t="shared" si="5"/>
        <v>1253000</v>
      </c>
      <c r="J47" s="734">
        <f t="shared" si="5"/>
        <v>1583000</v>
      </c>
      <c r="K47" s="734">
        <f t="shared" si="5"/>
        <v>562747</v>
      </c>
      <c r="L47" s="732">
        <f t="shared" si="2"/>
        <v>2145747</v>
      </c>
      <c r="M47" s="733">
        <f>M39+M40+M41+M42+M46</f>
        <v>2255082</v>
      </c>
      <c r="N47" s="734">
        <f t="shared" si="0"/>
        <v>3464000</v>
      </c>
      <c r="O47" s="733">
        <f t="shared" si="3"/>
        <v>6436352</v>
      </c>
      <c r="P47" s="733">
        <f>P39+P40+P41+P42+P46</f>
        <v>0</v>
      </c>
    </row>
    <row r="48" spans="1:16" ht="25.5">
      <c r="A48" s="735">
        <v>44</v>
      </c>
      <c r="B48" s="151" t="s">
        <v>1444</v>
      </c>
      <c r="C48" s="740" t="s">
        <v>1025</v>
      </c>
      <c r="D48" s="734">
        <v>350000</v>
      </c>
      <c r="E48" s="734">
        <v>350000</v>
      </c>
      <c r="F48" s="732">
        <v>-34000</v>
      </c>
      <c r="G48" s="732">
        <f t="shared" si="1"/>
        <v>316000</v>
      </c>
      <c r="H48" s="733">
        <v>296594</v>
      </c>
      <c r="I48" s="734">
        <v>430000</v>
      </c>
      <c r="J48" s="734">
        <v>430000</v>
      </c>
      <c r="K48" s="734">
        <v>-34247</v>
      </c>
      <c r="L48" s="732">
        <f t="shared" si="2"/>
        <v>395753</v>
      </c>
      <c r="M48" s="734">
        <v>272304</v>
      </c>
      <c r="N48" s="734">
        <f t="shared" si="0"/>
        <v>780000</v>
      </c>
      <c r="O48" s="733">
        <f t="shared" si="3"/>
        <v>711753</v>
      </c>
      <c r="P48" s="733">
        <v>14721</v>
      </c>
    </row>
    <row r="49" spans="1:16" ht="38.25">
      <c r="A49" s="735">
        <v>45</v>
      </c>
      <c r="B49" s="149" t="s">
        <v>1026</v>
      </c>
      <c r="C49" s="737" t="s">
        <v>1027</v>
      </c>
      <c r="D49" s="732">
        <v>893591</v>
      </c>
      <c r="E49" s="732">
        <v>1328291</v>
      </c>
      <c r="F49" s="732">
        <v>-42307</v>
      </c>
      <c r="G49" s="732">
        <f t="shared" si="1"/>
        <v>1285984</v>
      </c>
      <c r="H49" s="733">
        <v>1197209</v>
      </c>
      <c r="I49" s="732">
        <v>506409</v>
      </c>
      <c r="J49" s="732">
        <v>552309</v>
      </c>
      <c r="K49" s="732">
        <v>264466</v>
      </c>
      <c r="L49" s="732">
        <f t="shared" si="2"/>
        <v>816775</v>
      </c>
      <c r="M49" s="734">
        <v>816775</v>
      </c>
      <c r="N49" s="734">
        <f t="shared" si="0"/>
        <v>1400000</v>
      </c>
      <c r="O49" s="733">
        <f t="shared" si="3"/>
        <v>2102759</v>
      </c>
      <c r="P49" s="733">
        <v>60735</v>
      </c>
    </row>
    <row r="50" spans="1:16" ht="15.75">
      <c r="A50" s="735">
        <v>46</v>
      </c>
      <c r="B50" s="149" t="s">
        <v>1182</v>
      </c>
      <c r="C50" s="737" t="s">
        <v>1035</v>
      </c>
      <c r="D50" s="732">
        <v>25000</v>
      </c>
      <c r="E50" s="732">
        <v>41619</v>
      </c>
      <c r="F50" s="732">
        <v>-30408</v>
      </c>
      <c r="G50" s="732">
        <f t="shared" si="1"/>
        <v>11211</v>
      </c>
      <c r="H50" s="733">
        <v>8024</v>
      </c>
      <c r="I50" s="732">
        <v>29000</v>
      </c>
      <c r="J50" s="732">
        <v>29000</v>
      </c>
      <c r="K50" s="732">
        <v>-17789</v>
      </c>
      <c r="L50" s="732">
        <f t="shared" si="2"/>
        <v>11211</v>
      </c>
      <c r="M50" s="734">
        <v>8934</v>
      </c>
      <c r="N50" s="734">
        <f t="shared" si="0"/>
        <v>54000</v>
      </c>
      <c r="O50" s="733">
        <f t="shared" si="3"/>
        <v>22422</v>
      </c>
      <c r="P50" s="733">
        <v>91159</v>
      </c>
    </row>
    <row r="51" spans="1:16" ht="25.5">
      <c r="A51" s="735">
        <v>47</v>
      </c>
      <c r="B51" s="151" t="s">
        <v>1445</v>
      </c>
      <c r="C51" s="740" t="s">
        <v>1037</v>
      </c>
      <c r="D51" s="734">
        <f>SUM(D49:D50)</f>
        <v>918591</v>
      </c>
      <c r="E51" s="734">
        <f>SUM(E49:E50)</f>
        <v>1369910</v>
      </c>
      <c r="F51" s="734">
        <f>SUM(F49:F50)</f>
        <v>-72715</v>
      </c>
      <c r="G51" s="732">
        <f t="shared" si="1"/>
        <v>1297195</v>
      </c>
      <c r="H51" s="733">
        <f>SUM(H49:H50)</f>
        <v>1205233</v>
      </c>
      <c r="I51" s="734">
        <f>SUM(I49:I50)</f>
        <v>535409</v>
      </c>
      <c r="J51" s="734">
        <f>SUM(J49:J50)</f>
        <v>581309</v>
      </c>
      <c r="K51" s="734">
        <f>SUM(K49:K50)</f>
        <v>246677</v>
      </c>
      <c r="L51" s="732">
        <f t="shared" si="2"/>
        <v>827986</v>
      </c>
      <c r="M51" s="733">
        <f>SUM(M49:M50)</f>
        <v>825709</v>
      </c>
      <c r="N51" s="734">
        <f t="shared" si="0"/>
        <v>1454000</v>
      </c>
      <c r="O51" s="733">
        <f t="shared" si="3"/>
        <v>2125181</v>
      </c>
      <c r="P51" s="733">
        <f>SUM(P49:P50)</f>
        <v>151894</v>
      </c>
    </row>
    <row r="52" spans="1:16" ht="25.5">
      <c r="A52" s="735">
        <v>48</v>
      </c>
      <c r="B52" s="151" t="s">
        <v>1446</v>
      </c>
      <c r="C52" s="740" t="s">
        <v>240</v>
      </c>
      <c r="D52" s="734">
        <f>SUM(D25+D35+D47+D48+D51)</f>
        <v>4939991</v>
      </c>
      <c r="E52" s="734">
        <f>SUM(E25+E35+E47+E48+E51)</f>
        <v>7222810</v>
      </c>
      <c r="F52" s="734">
        <f>SUM(F25+F35+F47+F48+F51)</f>
        <v>39854</v>
      </c>
      <c r="G52" s="734">
        <f>SUM(G25+G35+G47+G48+G51)</f>
        <v>7262664</v>
      </c>
      <c r="H52" s="734">
        <f>H25+H35+H47+H48+H51</f>
        <v>6771750</v>
      </c>
      <c r="I52" s="734">
        <f>SUM(I25+I35+I47+I48+I51)</f>
        <v>3945609</v>
      </c>
      <c r="J52" s="734">
        <f>SUM(J25+J35+J47+J48+J51)</f>
        <v>4341509</v>
      </c>
      <c r="K52" s="734">
        <f>SUM(K25+K35+K47+K48+K51)</f>
        <v>653641</v>
      </c>
      <c r="L52" s="732">
        <f t="shared" si="2"/>
        <v>4995150</v>
      </c>
      <c r="M52" s="734">
        <f>M25+M35+M47+M48+M51</f>
        <v>4811544</v>
      </c>
      <c r="N52" s="741">
        <f t="shared" si="0"/>
        <v>8885600</v>
      </c>
      <c r="O52" s="742">
        <f>O25+O35+O47+O48+O51</f>
        <v>12257814</v>
      </c>
      <c r="P52" s="742">
        <f>P25+P35+P47+P48+P51</f>
        <v>411721</v>
      </c>
    </row>
    <row r="53" spans="1:16" ht="15.75">
      <c r="A53" s="735"/>
      <c r="B53" s="151" t="s">
        <v>1447</v>
      </c>
      <c r="C53" s="740"/>
      <c r="D53" s="734"/>
      <c r="E53" s="734">
        <v>57200</v>
      </c>
      <c r="F53" s="732">
        <v>-57200</v>
      </c>
      <c r="G53" s="732">
        <f t="shared" si="1"/>
        <v>0</v>
      </c>
      <c r="H53" s="734"/>
      <c r="I53" s="734">
        <v>83000</v>
      </c>
      <c r="J53" s="734">
        <v>83000</v>
      </c>
      <c r="K53" s="734">
        <v>86700</v>
      </c>
      <c r="L53" s="732">
        <f t="shared" si="2"/>
        <v>169700</v>
      </c>
      <c r="M53" s="734">
        <v>169700</v>
      </c>
      <c r="N53" s="741">
        <f t="shared" si="0"/>
        <v>83000</v>
      </c>
      <c r="O53" s="742">
        <f t="shared" si="3"/>
        <v>169700</v>
      </c>
      <c r="P53" s="742"/>
    </row>
    <row r="54" spans="1:16" ht="15.75">
      <c r="A54" s="735">
        <v>49</v>
      </c>
      <c r="B54" s="149" t="s">
        <v>1448</v>
      </c>
      <c r="C54" s="737" t="s">
        <v>1086</v>
      </c>
      <c r="D54" s="732"/>
      <c r="E54" s="732"/>
      <c r="F54" s="732">
        <v>75574</v>
      </c>
      <c r="G54" s="732">
        <f t="shared" si="1"/>
        <v>75574</v>
      </c>
      <c r="H54" s="733">
        <v>75574</v>
      </c>
      <c r="I54" s="732"/>
      <c r="J54" s="732"/>
      <c r="K54" s="732"/>
      <c r="L54" s="732">
        <f t="shared" si="2"/>
        <v>0</v>
      </c>
      <c r="M54" s="734"/>
      <c r="N54" s="741">
        <f t="shared" si="0"/>
        <v>0</v>
      </c>
      <c r="O54" s="742">
        <f t="shared" si="3"/>
        <v>75574</v>
      </c>
      <c r="P54" s="742"/>
    </row>
    <row r="55" spans="1:16" ht="15.75">
      <c r="A55" s="735">
        <v>50</v>
      </c>
      <c r="B55" s="149" t="s">
        <v>1449</v>
      </c>
      <c r="C55" s="737" t="s">
        <v>1092</v>
      </c>
      <c r="D55" s="732"/>
      <c r="E55" s="732">
        <v>15444</v>
      </c>
      <c r="F55" s="732">
        <v>4961</v>
      </c>
      <c r="G55" s="732">
        <f t="shared" si="1"/>
        <v>20405</v>
      </c>
      <c r="H55" s="733">
        <v>20405</v>
      </c>
      <c r="I55" s="732">
        <v>22410</v>
      </c>
      <c r="J55" s="732">
        <v>22410</v>
      </c>
      <c r="K55" s="732">
        <v>23409</v>
      </c>
      <c r="L55" s="732">
        <f t="shared" si="2"/>
        <v>45819</v>
      </c>
      <c r="M55" s="734">
        <v>45819</v>
      </c>
      <c r="N55" s="741">
        <f t="shared" si="0"/>
        <v>22410</v>
      </c>
      <c r="O55" s="742">
        <f t="shared" si="3"/>
        <v>66224</v>
      </c>
      <c r="P55" s="742"/>
    </row>
    <row r="56" spans="1:16" ht="15.75">
      <c r="A56" s="735">
        <v>51</v>
      </c>
      <c r="B56" s="151" t="s">
        <v>274</v>
      </c>
      <c r="C56" s="737" t="s">
        <v>1082</v>
      </c>
      <c r="D56" s="734">
        <f>SUM(D53:D55)</f>
        <v>0</v>
      </c>
      <c r="E56" s="734">
        <f>SUM(E53:E55)</f>
        <v>72644</v>
      </c>
      <c r="F56" s="732">
        <f>SUM(F53:F55)</f>
        <v>23335</v>
      </c>
      <c r="G56" s="732">
        <f t="shared" si="1"/>
        <v>95979</v>
      </c>
      <c r="H56" s="733">
        <f>SUM(H53:H55)</f>
        <v>95979</v>
      </c>
      <c r="I56" s="734">
        <f>SUM(I53:I55)</f>
        <v>105410</v>
      </c>
      <c r="J56" s="734">
        <f>SUM(J53:J55)</f>
        <v>105410</v>
      </c>
      <c r="K56" s="734">
        <f>SUM(K53:K55)</f>
        <v>110109</v>
      </c>
      <c r="L56" s="732">
        <f t="shared" si="2"/>
        <v>215519</v>
      </c>
      <c r="M56" s="733">
        <f>SUM(M53:M55)</f>
        <v>215519</v>
      </c>
      <c r="N56" s="741">
        <f t="shared" si="0"/>
        <v>105410</v>
      </c>
      <c r="O56" s="742">
        <f t="shared" si="3"/>
        <v>311498</v>
      </c>
      <c r="P56" s="742">
        <f>SUM(P53:P55)</f>
        <v>0</v>
      </c>
    </row>
    <row r="57" spans="1:16" ht="15.75">
      <c r="A57" s="735">
        <v>52</v>
      </c>
      <c r="B57" s="746" t="s">
        <v>1450</v>
      </c>
      <c r="C57" s="737" t="s">
        <v>1082</v>
      </c>
      <c r="D57" s="734">
        <f>D15+D19+D52+D56</f>
        <v>27470522</v>
      </c>
      <c r="E57" s="734">
        <f>E15+E19+E52+E56</f>
        <v>33563886</v>
      </c>
      <c r="F57" s="734">
        <f>F15+F19+F52+F56</f>
        <v>103955</v>
      </c>
      <c r="G57" s="732">
        <f t="shared" si="1"/>
        <v>33667841</v>
      </c>
      <c r="H57" s="734">
        <f>H15+H19+H52+H56</f>
        <v>32459095</v>
      </c>
      <c r="I57" s="734">
        <f>I15+I19+I52+I56</f>
        <v>24350768</v>
      </c>
      <c r="J57" s="734">
        <f>J15+J19+J52+J56</f>
        <v>28480818</v>
      </c>
      <c r="K57" s="734">
        <f>K15+K19+K52+K56</f>
        <v>10218</v>
      </c>
      <c r="L57" s="732">
        <f t="shared" si="2"/>
        <v>28491036</v>
      </c>
      <c r="M57" s="734">
        <f>M15+M19+M52+M56</f>
        <v>25616789</v>
      </c>
      <c r="N57" s="741">
        <f t="shared" si="0"/>
        <v>51821290</v>
      </c>
      <c r="O57" s="742">
        <f>O15+O19+O52+O56</f>
        <v>62158877</v>
      </c>
      <c r="P57" s="742">
        <f>P15+P19+P52+P56</f>
        <v>2876686</v>
      </c>
    </row>
    <row r="58" spans="1:16" ht="38.25">
      <c r="A58" s="735">
        <v>53</v>
      </c>
      <c r="B58" s="151" t="s">
        <v>1451</v>
      </c>
      <c r="C58" s="740" t="s">
        <v>242</v>
      </c>
      <c r="D58" s="747"/>
      <c r="E58" s="747"/>
      <c r="F58" s="748"/>
      <c r="G58" s="747"/>
      <c r="H58" s="747"/>
      <c r="I58" s="734"/>
      <c r="J58" s="734"/>
      <c r="K58" s="734"/>
      <c r="L58" s="734"/>
      <c r="M58" s="734"/>
      <c r="N58" s="734">
        <f>SUM(D58+I58)</f>
        <v>0</v>
      </c>
      <c r="O58" s="733"/>
      <c r="P58" s="733"/>
    </row>
    <row r="59" spans="1:16" ht="15.75">
      <c r="A59" s="735">
        <v>54</v>
      </c>
      <c r="B59" s="749" t="s">
        <v>1452</v>
      </c>
      <c r="C59" s="737"/>
      <c r="D59" s="734"/>
      <c r="E59" s="734"/>
      <c r="F59" s="732"/>
      <c r="G59" s="734"/>
      <c r="H59" s="734"/>
      <c r="I59" s="750"/>
      <c r="J59" s="750"/>
      <c r="K59" s="750"/>
      <c r="L59" s="750"/>
      <c r="M59" s="750"/>
      <c r="N59" s="734">
        <f>SUM(D59:I59)</f>
        <v>0</v>
      </c>
      <c r="O59" s="733"/>
      <c r="P59" s="733"/>
    </row>
    <row r="60" spans="1:16" ht="15.75">
      <c r="A60" s="735">
        <v>55</v>
      </c>
      <c r="B60" s="749" t="s">
        <v>1453</v>
      </c>
      <c r="C60" s="737"/>
      <c r="D60" s="734"/>
      <c r="E60" s="734"/>
      <c r="F60" s="732"/>
      <c r="G60" s="734"/>
      <c r="H60" s="734"/>
      <c r="I60" s="734"/>
      <c r="J60" s="734"/>
      <c r="K60" s="734"/>
      <c r="L60" s="734"/>
      <c r="M60" s="734"/>
      <c r="N60" s="734"/>
      <c r="O60" s="733"/>
      <c r="P60" s="733"/>
    </row>
    <row r="61" spans="1:16" ht="15.75">
      <c r="A61" s="735">
        <v>56</v>
      </c>
      <c r="B61" s="149" t="s">
        <v>557</v>
      </c>
      <c r="C61" s="737" t="s">
        <v>1103</v>
      </c>
      <c r="D61" s="732"/>
      <c r="E61" s="732"/>
      <c r="F61" s="732"/>
      <c r="G61" s="732"/>
      <c r="H61" s="732">
        <v>28024774</v>
      </c>
      <c r="I61" s="732"/>
      <c r="J61" s="732"/>
      <c r="K61" s="732"/>
      <c r="L61" s="732"/>
      <c r="M61" s="732">
        <v>28024775</v>
      </c>
      <c r="N61" s="734">
        <f>SUM(D61+I61)</f>
        <v>0</v>
      </c>
      <c r="O61" s="733"/>
      <c r="P61" s="733"/>
    </row>
    <row r="62" spans="1:16" ht="25.5">
      <c r="A62" s="735"/>
      <c r="B62" s="149" t="s">
        <v>1269</v>
      </c>
      <c r="C62" s="737"/>
      <c r="D62" s="732"/>
      <c r="E62" s="732"/>
      <c r="F62" s="732"/>
      <c r="G62" s="732"/>
      <c r="H62" s="732">
        <v>5719</v>
      </c>
      <c r="I62" s="732"/>
      <c r="J62" s="732"/>
      <c r="K62" s="732"/>
      <c r="L62" s="732"/>
      <c r="M62" s="732">
        <v>5719</v>
      </c>
      <c r="N62" s="734"/>
      <c r="O62" s="733"/>
      <c r="P62" s="733"/>
    </row>
    <row r="63" spans="1:16" ht="25.5">
      <c r="A63" s="735">
        <v>57</v>
      </c>
      <c r="B63" s="149" t="s">
        <v>1547</v>
      </c>
      <c r="C63" s="737" t="s">
        <v>1454</v>
      </c>
      <c r="D63" s="732"/>
      <c r="E63" s="732"/>
      <c r="F63" s="732"/>
      <c r="G63" s="732"/>
      <c r="H63" s="732"/>
      <c r="I63" s="732"/>
      <c r="J63" s="732"/>
      <c r="K63" s="732"/>
      <c r="L63" s="732"/>
      <c r="M63" s="732"/>
      <c r="N63" s="734"/>
      <c r="O63" s="733"/>
      <c r="P63" s="733"/>
    </row>
    <row r="64" spans="1:16" ht="15.75">
      <c r="A64" s="735">
        <v>58</v>
      </c>
      <c r="B64" s="149" t="s">
        <v>1455</v>
      </c>
      <c r="C64" s="737" t="s">
        <v>1456</v>
      </c>
      <c r="D64" s="732"/>
      <c r="E64" s="732"/>
      <c r="F64" s="732"/>
      <c r="G64" s="732"/>
      <c r="H64" s="732">
        <v>164200</v>
      </c>
      <c r="I64" s="732"/>
      <c r="J64" s="732"/>
      <c r="K64" s="732"/>
      <c r="L64" s="732"/>
      <c r="M64" s="732">
        <v>134375</v>
      </c>
      <c r="N64" s="734"/>
      <c r="O64" s="733"/>
      <c r="P64" s="733"/>
    </row>
    <row r="65" spans="1:16" ht="25.5">
      <c r="A65" s="735">
        <v>59</v>
      </c>
      <c r="B65" s="149" t="s">
        <v>1457</v>
      </c>
      <c r="C65" s="737" t="s">
        <v>1458</v>
      </c>
      <c r="D65" s="732"/>
      <c r="E65" s="732"/>
      <c r="F65" s="732"/>
      <c r="G65" s="732"/>
      <c r="H65" s="732">
        <v>2316450</v>
      </c>
      <c r="I65" s="732"/>
      <c r="J65" s="732"/>
      <c r="K65" s="732"/>
      <c r="L65" s="732"/>
      <c r="M65" s="732"/>
      <c r="N65" s="734"/>
      <c r="O65" s="733"/>
      <c r="P65" s="733"/>
    </row>
    <row r="66" spans="1:16" ht="15.75">
      <c r="A66" s="735">
        <v>60</v>
      </c>
      <c r="B66" s="149" t="s">
        <v>1459</v>
      </c>
      <c r="C66" s="737" t="s">
        <v>1460</v>
      </c>
      <c r="D66" s="732"/>
      <c r="E66" s="732"/>
      <c r="F66" s="732"/>
      <c r="G66" s="732"/>
      <c r="H66" s="732">
        <v>20000</v>
      </c>
      <c r="I66" s="732"/>
      <c r="J66" s="732"/>
      <c r="K66" s="732"/>
      <c r="L66" s="732"/>
      <c r="M66" s="732">
        <v>40000</v>
      </c>
      <c r="N66" s="734"/>
      <c r="O66" s="733"/>
      <c r="P66" s="733"/>
    </row>
    <row r="67" spans="1:16" ht="15.75">
      <c r="A67" s="735">
        <v>61</v>
      </c>
      <c r="B67" s="149" t="s">
        <v>1461</v>
      </c>
      <c r="C67" s="737"/>
      <c r="D67" s="732"/>
      <c r="E67" s="732"/>
      <c r="F67" s="732"/>
      <c r="G67" s="732"/>
      <c r="H67" s="732">
        <v>1</v>
      </c>
      <c r="I67" s="732"/>
      <c r="J67" s="732"/>
      <c r="K67" s="732"/>
      <c r="L67" s="732"/>
      <c r="M67" s="732"/>
      <c r="N67" s="734"/>
      <c r="O67" s="733"/>
      <c r="P67" s="733"/>
    </row>
    <row r="68" spans="1:16" ht="15.75">
      <c r="A68" s="735">
        <v>62</v>
      </c>
      <c r="B68" s="746" t="s">
        <v>1462</v>
      </c>
      <c r="C68" s="737" t="s">
        <v>254</v>
      </c>
      <c r="D68" s="734">
        <f>SUM(D58:D65)</f>
        <v>0</v>
      </c>
      <c r="E68" s="734"/>
      <c r="F68" s="732"/>
      <c r="G68" s="734"/>
      <c r="H68" s="734">
        <f>SUM(H61:H67)</f>
        <v>30531144</v>
      </c>
      <c r="I68" s="734">
        <f>SUM(I58:I65)</f>
        <v>0</v>
      </c>
      <c r="J68" s="734"/>
      <c r="K68" s="734"/>
      <c r="L68" s="734"/>
      <c r="M68" s="734">
        <f>SUM(M61:M67)</f>
        <v>28204869</v>
      </c>
      <c r="N68" s="734"/>
      <c r="O68" s="733"/>
      <c r="P68" s="73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8" r:id="rId1"/>
  <headerFooter>
    <oddHeader>&amp;LKözös Önkormányzati Hivatal&amp;C2019. évi zárszámadás&amp;R16. melléklet a 11/2020. (VI. 16.)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9"/>
  <sheetViews>
    <sheetView view="pageLayout" zoomScaleSheetLayoutView="115" workbookViewId="0" topLeftCell="A1">
      <selection activeCell="H16" sqref="H16"/>
    </sheetView>
  </sheetViews>
  <sheetFormatPr defaultColWidth="9.00390625" defaultRowHeight="12.75"/>
  <cols>
    <col min="2" max="2" width="92.125" style="0" customWidth="1"/>
    <col min="3" max="3" width="17.75390625" style="0" bestFit="1" customWidth="1"/>
    <col min="4" max="4" width="17.125" style="0" customWidth="1"/>
    <col min="5" max="5" width="15.25390625" style="0" customWidth="1"/>
  </cols>
  <sheetData>
    <row r="1" spans="1:5" ht="19.5">
      <c r="A1" s="192"/>
      <c r="B1" s="192"/>
      <c r="C1" s="192"/>
      <c r="D1" s="192"/>
      <c r="E1" s="193"/>
    </row>
    <row r="2" spans="1:5" ht="18">
      <c r="A2" s="997" t="s">
        <v>533</v>
      </c>
      <c r="B2" s="194" t="s">
        <v>0</v>
      </c>
      <c r="C2" s="194" t="s">
        <v>1</v>
      </c>
      <c r="D2" s="194" t="s">
        <v>2</v>
      </c>
      <c r="E2" s="194" t="s">
        <v>3</v>
      </c>
    </row>
    <row r="3" spans="1:5" ht="36">
      <c r="A3" s="998"/>
      <c r="B3" s="194" t="s">
        <v>308</v>
      </c>
      <c r="C3" s="194" t="s">
        <v>373</v>
      </c>
      <c r="D3" s="194" t="s">
        <v>374</v>
      </c>
      <c r="E3" s="194" t="s">
        <v>375</v>
      </c>
    </row>
    <row r="4" spans="1:5" ht="12.75">
      <c r="A4" s="134" t="s">
        <v>383</v>
      </c>
      <c r="B4" s="135" t="s">
        <v>699</v>
      </c>
      <c r="C4" s="136">
        <v>367676</v>
      </c>
      <c r="D4" s="136">
        <v>0</v>
      </c>
      <c r="E4" s="136">
        <v>307036</v>
      </c>
    </row>
    <row r="5" spans="1:5" ht="12.75">
      <c r="A5" s="134" t="s">
        <v>385</v>
      </c>
      <c r="B5" s="135" t="s">
        <v>717</v>
      </c>
      <c r="C5" s="136">
        <v>0</v>
      </c>
      <c r="D5" s="136">
        <v>0</v>
      </c>
      <c r="E5" s="136">
        <v>105074</v>
      </c>
    </row>
    <row r="6" spans="1:5" ht="12.75">
      <c r="A6" s="131" t="s">
        <v>387</v>
      </c>
      <c r="B6" s="132" t="s">
        <v>562</v>
      </c>
      <c r="C6" s="133">
        <v>367676</v>
      </c>
      <c r="D6" s="133">
        <v>0</v>
      </c>
      <c r="E6" s="133">
        <v>412110</v>
      </c>
    </row>
    <row r="7" spans="1:5" ht="12.75">
      <c r="A7" s="131" t="s">
        <v>405</v>
      </c>
      <c r="B7" s="132" t="s">
        <v>564</v>
      </c>
      <c r="C7" s="133">
        <v>367676</v>
      </c>
      <c r="D7" s="133">
        <v>0</v>
      </c>
      <c r="E7" s="133">
        <v>412110</v>
      </c>
    </row>
    <row r="8" spans="1:5" ht="12.75">
      <c r="A8" s="134" t="s">
        <v>418</v>
      </c>
      <c r="B8" s="135" t="s">
        <v>700</v>
      </c>
      <c r="C8" s="136">
        <v>0</v>
      </c>
      <c r="D8" s="136">
        <v>0</v>
      </c>
      <c r="E8" s="136">
        <v>635000</v>
      </c>
    </row>
    <row r="9" spans="1:5" ht="25.5">
      <c r="A9" s="134" t="s">
        <v>419</v>
      </c>
      <c r="B9" s="135" t="s">
        <v>701</v>
      </c>
      <c r="C9" s="136">
        <v>0</v>
      </c>
      <c r="D9" s="136">
        <v>0</v>
      </c>
      <c r="E9" s="136">
        <v>635000</v>
      </c>
    </row>
    <row r="10" spans="1:5" ht="12.75">
      <c r="A10" s="131" t="s">
        <v>426</v>
      </c>
      <c r="B10" s="132" t="s">
        <v>567</v>
      </c>
      <c r="C10" s="133">
        <v>0</v>
      </c>
      <c r="D10" s="133">
        <v>0</v>
      </c>
      <c r="E10" s="133">
        <v>635000</v>
      </c>
    </row>
    <row r="11" spans="1:5" ht="12.75">
      <c r="A11" s="134" t="s">
        <v>430</v>
      </c>
      <c r="B11" s="135" t="s">
        <v>702</v>
      </c>
      <c r="C11" s="136">
        <v>11438</v>
      </c>
      <c r="D11" s="136">
        <v>0</v>
      </c>
      <c r="E11" s="136">
        <v>589150</v>
      </c>
    </row>
    <row r="12" spans="1:5" ht="21" customHeight="1">
      <c r="A12" s="134" t="s">
        <v>1336</v>
      </c>
      <c r="B12" s="135" t="s">
        <v>1337</v>
      </c>
      <c r="C12" s="136">
        <v>0</v>
      </c>
      <c r="D12" s="136">
        <v>0</v>
      </c>
      <c r="E12" s="136">
        <v>34875</v>
      </c>
    </row>
    <row r="13" spans="1:5" ht="12.75">
      <c r="A13" s="134" t="s">
        <v>431</v>
      </c>
      <c r="B13" s="135" t="s">
        <v>737</v>
      </c>
      <c r="C13" s="136">
        <v>0</v>
      </c>
      <c r="D13" s="136">
        <v>0</v>
      </c>
      <c r="E13" s="136">
        <v>81562</v>
      </c>
    </row>
    <row r="14" spans="1:5" ht="12.75">
      <c r="A14" s="134" t="s">
        <v>432</v>
      </c>
      <c r="B14" s="135" t="s">
        <v>703</v>
      </c>
      <c r="C14" s="136">
        <v>11438</v>
      </c>
      <c r="D14" s="136">
        <v>0</v>
      </c>
      <c r="E14" s="136">
        <v>472713</v>
      </c>
    </row>
    <row r="15" spans="1:5" ht="12.75">
      <c r="A15" s="131" t="s">
        <v>704</v>
      </c>
      <c r="B15" s="132" t="s">
        <v>568</v>
      </c>
      <c r="C15" s="133">
        <v>11438</v>
      </c>
      <c r="D15" s="133">
        <v>0</v>
      </c>
      <c r="E15" s="133">
        <v>589150</v>
      </c>
    </row>
    <row r="16" spans="1:5" ht="12.75">
      <c r="A16" s="131" t="s">
        <v>705</v>
      </c>
      <c r="B16" s="132" t="s">
        <v>569</v>
      </c>
      <c r="C16" s="133">
        <v>11438</v>
      </c>
      <c r="D16" s="133">
        <v>0</v>
      </c>
      <c r="E16" s="133">
        <v>1224150</v>
      </c>
    </row>
    <row r="17" spans="1:5" s="55" customFormat="1" ht="12.75">
      <c r="A17" s="131" t="s">
        <v>706</v>
      </c>
      <c r="B17" s="132" t="s">
        <v>449</v>
      </c>
      <c r="C17" s="133">
        <v>379114</v>
      </c>
      <c r="D17" s="133">
        <v>0</v>
      </c>
      <c r="E17" s="133">
        <v>1636260</v>
      </c>
    </row>
    <row r="18" spans="1:5" ht="12.75">
      <c r="A18" s="134" t="s">
        <v>707</v>
      </c>
      <c r="B18" s="135" t="s">
        <v>708</v>
      </c>
      <c r="C18" s="136">
        <v>2410266</v>
      </c>
      <c r="D18" s="136">
        <v>0</v>
      </c>
      <c r="E18" s="136">
        <v>2410266</v>
      </c>
    </row>
    <row r="19" spans="1:5" ht="12.75">
      <c r="A19" s="134" t="s">
        <v>709</v>
      </c>
      <c r="B19" s="135" t="s">
        <v>571</v>
      </c>
      <c r="C19" s="136">
        <v>-2073300</v>
      </c>
      <c r="D19" s="136">
        <v>0</v>
      </c>
      <c r="E19" s="136">
        <v>-2031152</v>
      </c>
    </row>
    <row r="20" spans="1:5" ht="12.75">
      <c r="A20" s="134" t="s">
        <v>710</v>
      </c>
      <c r="B20" s="135" t="s">
        <v>572</v>
      </c>
      <c r="C20" s="136">
        <v>42148</v>
      </c>
      <c r="D20" s="136">
        <v>0</v>
      </c>
      <c r="E20" s="136">
        <v>-1978263</v>
      </c>
    </row>
    <row r="21" spans="1:5" ht="12.75">
      <c r="A21" s="131" t="s">
        <v>711</v>
      </c>
      <c r="B21" s="132" t="s">
        <v>573</v>
      </c>
      <c r="C21" s="133">
        <v>379114</v>
      </c>
      <c r="D21" s="133">
        <v>0</v>
      </c>
      <c r="E21" s="133">
        <v>-1599149</v>
      </c>
    </row>
    <row r="22" spans="1:5" ht="12.75">
      <c r="A22" s="134" t="s">
        <v>751</v>
      </c>
      <c r="B22" s="135" t="s">
        <v>752</v>
      </c>
      <c r="C22" s="136">
        <v>0</v>
      </c>
      <c r="D22" s="136">
        <v>0</v>
      </c>
      <c r="E22" s="136">
        <v>40125</v>
      </c>
    </row>
    <row r="23" spans="1:5" ht="12.75">
      <c r="A23" s="131" t="s">
        <v>753</v>
      </c>
      <c r="B23" s="132" t="s">
        <v>694</v>
      </c>
      <c r="C23" s="133">
        <v>0</v>
      </c>
      <c r="D23" s="133">
        <v>0</v>
      </c>
      <c r="E23" s="133">
        <v>40125</v>
      </c>
    </row>
    <row r="24" spans="1:5" ht="12.75">
      <c r="A24" s="134" t="s">
        <v>759</v>
      </c>
      <c r="B24" s="135" t="s">
        <v>760</v>
      </c>
      <c r="C24" s="136">
        <v>0</v>
      </c>
      <c r="D24" s="136">
        <v>0</v>
      </c>
      <c r="E24" s="136">
        <v>2000</v>
      </c>
    </row>
    <row r="25" spans="1:5" ht="12.75">
      <c r="A25" s="131" t="s">
        <v>763</v>
      </c>
      <c r="B25" s="132" t="s">
        <v>575</v>
      </c>
      <c r="C25" s="133">
        <v>0</v>
      </c>
      <c r="D25" s="133">
        <v>0</v>
      </c>
      <c r="E25" s="133">
        <v>2000</v>
      </c>
    </row>
    <row r="26" spans="1:5" ht="12.75">
      <c r="A26" s="131" t="s">
        <v>764</v>
      </c>
      <c r="B26" s="132" t="s">
        <v>576</v>
      </c>
      <c r="C26" s="133">
        <v>0</v>
      </c>
      <c r="D26" s="133">
        <v>0</v>
      </c>
      <c r="E26" s="133">
        <v>42125</v>
      </c>
    </row>
    <row r="27" spans="1:5" ht="12.75">
      <c r="A27" s="134" t="s">
        <v>1143</v>
      </c>
      <c r="B27" s="135" t="s">
        <v>1144</v>
      </c>
      <c r="C27" s="136">
        <v>0</v>
      </c>
      <c r="D27" s="136">
        <v>0</v>
      </c>
      <c r="E27" s="136">
        <v>3193284</v>
      </c>
    </row>
    <row r="28" spans="1:5" ht="12.75">
      <c r="A28" s="131" t="s">
        <v>1147</v>
      </c>
      <c r="B28" s="132" t="s">
        <v>1148</v>
      </c>
      <c r="C28" s="133">
        <v>0</v>
      </c>
      <c r="D28" s="133">
        <v>0</v>
      </c>
      <c r="E28" s="133">
        <v>3193284</v>
      </c>
    </row>
    <row r="29" spans="1:5" ht="12.75">
      <c r="A29" s="131" t="s">
        <v>712</v>
      </c>
      <c r="B29" s="132" t="s">
        <v>577</v>
      </c>
      <c r="C29" s="133">
        <v>379114</v>
      </c>
      <c r="D29" s="133">
        <v>0</v>
      </c>
      <c r="E29" s="133">
        <v>1636260</v>
      </c>
    </row>
  </sheetData>
  <sheetProtection/>
  <mergeCells count="1">
    <mergeCell ref="A2:A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headerFooter>
    <oddHeader>&amp;LKözös Önkormányzati Hivatal&amp;C2019. évi zárszámadás&amp;R17. melléklet a 11/2020. (VI. 16.) önkormányzati rendelethez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"/>
  <sheetViews>
    <sheetView view="pageLayout" zoomScaleSheetLayoutView="145" workbookViewId="0" topLeftCell="A1">
      <selection activeCell="B5" sqref="B5"/>
    </sheetView>
  </sheetViews>
  <sheetFormatPr defaultColWidth="9.00390625" defaultRowHeight="12.75"/>
  <cols>
    <col min="2" max="2" width="76.75390625" style="0" customWidth="1"/>
    <col min="3" max="3" width="16.00390625" style="0" customWidth="1"/>
  </cols>
  <sheetData>
    <row r="1" spans="1:3" ht="19.5">
      <c r="A1" s="192"/>
      <c r="B1" s="192"/>
      <c r="C1" s="193"/>
    </row>
    <row r="2" spans="1:3" ht="18" customHeight="1">
      <c r="A2" s="195"/>
      <c r="B2" s="196" t="s">
        <v>462</v>
      </c>
      <c r="C2" s="196" t="s">
        <v>1</v>
      </c>
    </row>
    <row r="3" spans="1:3" ht="36">
      <c r="A3" s="194" t="s">
        <v>533</v>
      </c>
      <c r="B3" s="194" t="s">
        <v>308</v>
      </c>
      <c r="C3" s="194" t="s">
        <v>436</v>
      </c>
    </row>
    <row r="4" spans="1:3" ht="12.75">
      <c r="A4" s="134" t="s">
        <v>378</v>
      </c>
      <c r="B4" s="135" t="s">
        <v>437</v>
      </c>
      <c r="C4" s="136">
        <v>5551712</v>
      </c>
    </row>
    <row r="5" spans="1:3" ht="12.75">
      <c r="A5" s="134" t="s">
        <v>379</v>
      </c>
      <c r="B5" s="135" t="s">
        <v>438</v>
      </c>
      <c r="C5" s="136">
        <v>61025549</v>
      </c>
    </row>
    <row r="6" spans="1:3" ht="21.75" customHeight="1">
      <c r="A6" s="131" t="s">
        <v>380</v>
      </c>
      <c r="B6" s="132" t="s">
        <v>439</v>
      </c>
      <c r="C6" s="133">
        <v>-55473837</v>
      </c>
    </row>
    <row r="7" spans="1:3" ht="12.75">
      <c r="A7" s="134" t="s">
        <v>381</v>
      </c>
      <c r="B7" s="135" t="s">
        <v>440</v>
      </c>
      <c r="C7" s="136">
        <v>56060987</v>
      </c>
    </row>
    <row r="8" spans="1:3" ht="12.75">
      <c r="A8" s="131" t="s">
        <v>383</v>
      </c>
      <c r="B8" s="132" t="s">
        <v>442</v>
      </c>
      <c r="C8" s="133">
        <v>56060987</v>
      </c>
    </row>
    <row r="9" spans="1:3" ht="19.5" customHeight="1">
      <c r="A9" s="131" t="s">
        <v>384</v>
      </c>
      <c r="B9" s="132" t="s">
        <v>443</v>
      </c>
      <c r="C9" s="133">
        <v>587150</v>
      </c>
    </row>
    <row r="10" spans="1:3" ht="12.75">
      <c r="A10" s="131" t="s">
        <v>392</v>
      </c>
      <c r="B10" s="132" t="s">
        <v>444</v>
      </c>
      <c r="C10" s="133">
        <v>587150</v>
      </c>
    </row>
    <row r="11" spans="1:3" ht="12.75">
      <c r="A11" s="131" t="s">
        <v>394</v>
      </c>
      <c r="B11" s="132" t="s">
        <v>445</v>
      </c>
      <c r="C11" s="133">
        <v>587150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  <headerFooter>
    <oddHeader>&amp;LKözös Önkormányzati Hivatal&amp;C2019. évi zárszámadás&amp;R18. melléklet
a 11/2020. (VI. 16.) önkormányzati rendelethez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25"/>
  <sheetViews>
    <sheetView view="pageLayout" zoomScaleSheetLayoutView="130" workbookViewId="0" topLeftCell="A1">
      <selection activeCell="B6" sqref="B6"/>
    </sheetView>
  </sheetViews>
  <sheetFormatPr defaultColWidth="9.00390625" defaultRowHeight="12.75"/>
  <cols>
    <col min="2" max="2" width="110.875" style="0" customWidth="1"/>
    <col min="3" max="3" width="15.375" style="0" bestFit="1" customWidth="1"/>
    <col min="4" max="4" width="9.25390625" style="0" bestFit="1" customWidth="1"/>
    <col min="5" max="5" width="15.375" style="0" bestFit="1" customWidth="1"/>
  </cols>
  <sheetData>
    <row r="1" spans="1:5" ht="19.5">
      <c r="A1" s="192"/>
      <c r="B1" s="192"/>
      <c r="C1" s="192"/>
      <c r="D1" s="192"/>
      <c r="E1" s="193"/>
    </row>
    <row r="2" spans="1:5" ht="19.5">
      <c r="A2" s="194"/>
      <c r="B2" s="196" t="s">
        <v>462</v>
      </c>
      <c r="C2" s="196" t="s">
        <v>1</v>
      </c>
      <c r="D2" s="196" t="s">
        <v>2</v>
      </c>
      <c r="E2" s="196" t="s">
        <v>3</v>
      </c>
    </row>
    <row r="3" spans="1:5" ht="54">
      <c r="A3" s="194" t="s">
        <v>533</v>
      </c>
      <c r="B3" s="194" t="s">
        <v>308</v>
      </c>
      <c r="C3" s="194" t="s">
        <v>373</v>
      </c>
      <c r="D3" s="194" t="s">
        <v>374</v>
      </c>
      <c r="E3" s="194" t="s">
        <v>375</v>
      </c>
    </row>
    <row r="4" spans="1:5" ht="12.75">
      <c r="A4" s="134" t="s">
        <v>378</v>
      </c>
      <c r="B4" s="135" t="s">
        <v>450</v>
      </c>
      <c r="C4" s="136">
        <v>140000</v>
      </c>
      <c r="D4" s="136">
        <v>0</v>
      </c>
      <c r="E4" s="136">
        <v>60000</v>
      </c>
    </row>
    <row r="5" spans="1:5" ht="12.75">
      <c r="A5" s="134" t="s">
        <v>379</v>
      </c>
      <c r="B5" s="135" t="s">
        <v>451</v>
      </c>
      <c r="C5" s="136">
        <v>1254338</v>
      </c>
      <c r="D5" s="136">
        <v>0</v>
      </c>
      <c r="E5" s="136">
        <v>2951450</v>
      </c>
    </row>
    <row r="6" spans="1:5" ht="12.75">
      <c r="A6" s="131" t="s">
        <v>381</v>
      </c>
      <c r="B6" s="132" t="s">
        <v>453</v>
      </c>
      <c r="C6" s="133">
        <v>1394338</v>
      </c>
      <c r="D6" s="133">
        <v>0</v>
      </c>
      <c r="E6" s="133">
        <v>3011450</v>
      </c>
    </row>
    <row r="7" spans="1:5" ht="12.75">
      <c r="A7" s="134" t="s">
        <v>385</v>
      </c>
      <c r="B7" s="135" t="s">
        <v>454</v>
      </c>
      <c r="C7" s="136">
        <v>48262100</v>
      </c>
      <c r="D7" s="136">
        <v>0</v>
      </c>
      <c r="E7" s="136">
        <v>56049549</v>
      </c>
    </row>
    <row r="8" spans="1:5" ht="12.75">
      <c r="A8" s="134" t="s">
        <v>386</v>
      </c>
      <c r="B8" s="135" t="s">
        <v>455</v>
      </c>
      <c r="C8" s="136">
        <v>1008342</v>
      </c>
      <c r="D8" s="136">
        <v>0</v>
      </c>
      <c r="E8" s="136">
        <v>2876686</v>
      </c>
    </row>
    <row r="9" spans="1:5" ht="12.75">
      <c r="A9" s="134" t="s">
        <v>388</v>
      </c>
      <c r="B9" s="135" t="s">
        <v>579</v>
      </c>
      <c r="C9" s="136">
        <v>4735</v>
      </c>
      <c r="D9" s="136">
        <v>0</v>
      </c>
      <c r="E9" s="136">
        <v>298575</v>
      </c>
    </row>
    <row r="10" spans="1:5" ht="12.75">
      <c r="A10" s="131" t="s">
        <v>389</v>
      </c>
      <c r="B10" s="132" t="s">
        <v>580</v>
      </c>
      <c r="C10" s="133">
        <v>49275177</v>
      </c>
      <c r="D10" s="133">
        <v>0</v>
      </c>
      <c r="E10" s="133">
        <v>59224810</v>
      </c>
    </row>
    <row r="11" spans="1:5" ht="12.75">
      <c r="A11" s="134" t="s">
        <v>390</v>
      </c>
      <c r="B11" s="135" t="s">
        <v>581</v>
      </c>
      <c r="C11" s="136">
        <v>561293</v>
      </c>
      <c r="D11" s="136">
        <v>0</v>
      </c>
      <c r="E11" s="136">
        <v>826194</v>
      </c>
    </row>
    <row r="12" spans="1:5" ht="12.75">
      <c r="A12" s="134" t="s">
        <v>391</v>
      </c>
      <c r="B12" s="135" t="s">
        <v>582</v>
      </c>
      <c r="C12" s="136">
        <v>5986804</v>
      </c>
      <c r="D12" s="136">
        <v>0</v>
      </c>
      <c r="E12" s="136">
        <v>6571487</v>
      </c>
    </row>
    <row r="13" spans="1:5" ht="12.75">
      <c r="A13" s="134" t="s">
        <v>393</v>
      </c>
      <c r="B13" s="135" t="s">
        <v>583</v>
      </c>
      <c r="C13" s="136">
        <v>1089713</v>
      </c>
      <c r="D13" s="136">
        <v>0</v>
      </c>
      <c r="E13" s="136">
        <v>2511809</v>
      </c>
    </row>
    <row r="14" spans="1:5" ht="12.75">
      <c r="A14" s="131" t="s">
        <v>394</v>
      </c>
      <c r="B14" s="132" t="s">
        <v>584</v>
      </c>
      <c r="C14" s="133">
        <v>7637810</v>
      </c>
      <c r="D14" s="133">
        <v>0</v>
      </c>
      <c r="E14" s="133">
        <v>9909490</v>
      </c>
    </row>
    <row r="15" spans="1:5" ht="12.75">
      <c r="A15" s="134" t="s">
        <v>395</v>
      </c>
      <c r="B15" s="135" t="s">
        <v>585</v>
      </c>
      <c r="C15" s="136">
        <v>26891553</v>
      </c>
      <c r="D15" s="136">
        <v>0</v>
      </c>
      <c r="E15" s="136">
        <v>34133680</v>
      </c>
    </row>
    <row r="16" spans="1:5" ht="12.75">
      <c r="A16" s="134" t="s">
        <v>396</v>
      </c>
      <c r="B16" s="135" t="s">
        <v>586</v>
      </c>
      <c r="C16" s="136">
        <v>7815301</v>
      </c>
      <c r="D16" s="136">
        <v>0</v>
      </c>
      <c r="E16" s="136">
        <v>9665154</v>
      </c>
    </row>
    <row r="17" spans="1:5" ht="12.75">
      <c r="A17" s="134" t="s">
        <v>397</v>
      </c>
      <c r="B17" s="135" t="s">
        <v>587</v>
      </c>
      <c r="C17" s="136">
        <v>6665324</v>
      </c>
      <c r="D17" s="136">
        <v>0</v>
      </c>
      <c r="E17" s="136">
        <v>8040509</v>
      </c>
    </row>
    <row r="18" spans="1:5" ht="12.75">
      <c r="A18" s="131" t="s">
        <v>398</v>
      </c>
      <c r="B18" s="132" t="s">
        <v>588</v>
      </c>
      <c r="C18" s="133">
        <v>41372178</v>
      </c>
      <c r="D18" s="133">
        <v>0</v>
      </c>
      <c r="E18" s="133">
        <v>51839343</v>
      </c>
    </row>
    <row r="19" spans="1:5" ht="12.75">
      <c r="A19" s="131" t="s">
        <v>399</v>
      </c>
      <c r="B19" s="132" t="s">
        <v>456</v>
      </c>
      <c r="C19" s="133">
        <v>50533</v>
      </c>
      <c r="D19" s="133">
        <v>0</v>
      </c>
      <c r="E19" s="133">
        <v>200840</v>
      </c>
    </row>
    <row r="20" spans="1:5" ht="12.75">
      <c r="A20" s="131" t="s">
        <v>400</v>
      </c>
      <c r="B20" s="132" t="s">
        <v>457</v>
      </c>
      <c r="C20" s="133">
        <v>1566848</v>
      </c>
      <c r="D20" s="133">
        <v>0</v>
      </c>
      <c r="E20" s="133">
        <v>2264851</v>
      </c>
    </row>
    <row r="21" spans="1:5" ht="12.75">
      <c r="A21" s="131" t="s">
        <v>401</v>
      </c>
      <c r="B21" s="132" t="s">
        <v>458</v>
      </c>
      <c r="C21" s="133">
        <v>42146</v>
      </c>
      <c r="D21" s="133">
        <v>0</v>
      </c>
      <c r="E21" s="133">
        <v>-1978264</v>
      </c>
    </row>
    <row r="22" spans="1:5" ht="12.75">
      <c r="A22" s="134" t="s">
        <v>405</v>
      </c>
      <c r="B22" s="135" t="s">
        <v>589</v>
      </c>
      <c r="C22" s="136">
        <v>2</v>
      </c>
      <c r="D22" s="136">
        <v>0</v>
      </c>
      <c r="E22" s="136">
        <v>1</v>
      </c>
    </row>
    <row r="23" spans="1:5" ht="12.75">
      <c r="A23" s="131" t="s">
        <v>407</v>
      </c>
      <c r="B23" s="132" t="s">
        <v>590</v>
      </c>
      <c r="C23" s="133">
        <v>2</v>
      </c>
      <c r="D23" s="133">
        <v>0</v>
      </c>
      <c r="E23" s="133">
        <v>1</v>
      </c>
    </row>
    <row r="24" spans="1:5" ht="12.75">
      <c r="A24" s="131" t="s">
        <v>408</v>
      </c>
      <c r="B24" s="132" t="s">
        <v>459</v>
      </c>
      <c r="C24" s="133">
        <v>2</v>
      </c>
      <c r="D24" s="133">
        <v>0</v>
      </c>
      <c r="E24" s="133">
        <v>1</v>
      </c>
    </row>
    <row r="25" spans="1:5" ht="12.75">
      <c r="A25" s="131" t="s">
        <v>409</v>
      </c>
      <c r="B25" s="132" t="s">
        <v>591</v>
      </c>
      <c r="C25" s="133">
        <v>42148</v>
      </c>
      <c r="D25" s="133">
        <v>0</v>
      </c>
      <c r="E25" s="133">
        <v>-1978263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  <headerFooter>
    <oddHeader>&amp;LKözös Önkormányzati Hivatal&amp;C2019. évi zárszámadás&amp;R19. melléklet a 9/2020. (VI. 16.) önkormányzati rendelethez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view="pageLayout" workbookViewId="0" topLeftCell="A1">
      <selection activeCell="C12" sqref="C12"/>
    </sheetView>
  </sheetViews>
  <sheetFormatPr defaultColWidth="9.00390625" defaultRowHeight="12.75"/>
  <cols>
    <col min="1" max="1" width="10.375" style="40" customWidth="1"/>
    <col min="2" max="2" width="20.00390625" style="40" customWidth="1"/>
    <col min="3" max="3" width="50.625" style="40" customWidth="1"/>
    <col min="4" max="5" width="19.125" style="40" customWidth="1"/>
    <col min="6" max="6" width="16.125" style="40" customWidth="1"/>
    <col min="7" max="16384" width="9.125" style="40" customWidth="1"/>
  </cols>
  <sheetData>
    <row r="1" ht="12.75">
      <c r="E1" s="181"/>
    </row>
    <row r="2" spans="1:6" s="141" customFormat="1" ht="24" customHeight="1">
      <c r="A2" s="140"/>
      <c r="B2" s="140"/>
      <c r="C2" s="140" t="s">
        <v>462</v>
      </c>
      <c r="D2" s="140" t="s">
        <v>1</v>
      </c>
      <c r="E2" s="140" t="s">
        <v>2</v>
      </c>
      <c r="F2" s="140" t="s">
        <v>3</v>
      </c>
    </row>
    <row r="3" spans="1:6" ht="42" customHeight="1">
      <c r="A3" s="130" t="s">
        <v>312</v>
      </c>
      <c r="B3" s="130"/>
      <c r="C3" s="130" t="s">
        <v>308</v>
      </c>
      <c r="D3" s="130" t="s">
        <v>446</v>
      </c>
      <c r="E3" s="130" t="s">
        <v>447</v>
      </c>
      <c r="F3" s="130" t="s">
        <v>448</v>
      </c>
    </row>
    <row r="4" spans="1:6" ht="24" customHeight="1">
      <c r="A4" s="360" t="s">
        <v>378</v>
      </c>
      <c r="B4" s="370" t="s">
        <v>378</v>
      </c>
      <c r="C4" s="371" t="s">
        <v>450</v>
      </c>
      <c r="D4" s="372">
        <v>26349409</v>
      </c>
      <c r="E4" s="372">
        <v>0</v>
      </c>
      <c r="F4" s="372">
        <v>26349409</v>
      </c>
    </row>
    <row r="5" spans="1:6" ht="24" customHeight="1">
      <c r="A5" s="360" t="s">
        <v>379</v>
      </c>
      <c r="B5" s="370" t="s">
        <v>379</v>
      </c>
      <c r="C5" s="371" t="s">
        <v>451</v>
      </c>
      <c r="D5" s="372">
        <v>16966183</v>
      </c>
      <c r="E5" s="372">
        <v>0</v>
      </c>
      <c r="F5" s="372">
        <v>16966183</v>
      </c>
    </row>
    <row r="6" spans="1:6" ht="24" customHeight="1">
      <c r="A6" s="360" t="s">
        <v>380</v>
      </c>
      <c r="B6" s="370" t="s">
        <v>380</v>
      </c>
      <c r="C6" s="371" t="s">
        <v>452</v>
      </c>
      <c r="D6" s="372">
        <v>3696688</v>
      </c>
      <c r="E6" s="372">
        <v>0</v>
      </c>
      <c r="F6" s="372">
        <v>3696688</v>
      </c>
    </row>
    <row r="7" spans="1:6" ht="25.5">
      <c r="A7" s="361" t="s">
        <v>381</v>
      </c>
      <c r="B7" s="373" t="s">
        <v>381</v>
      </c>
      <c r="C7" s="374" t="s">
        <v>453</v>
      </c>
      <c r="D7" s="375">
        <v>47012280</v>
      </c>
      <c r="E7" s="375">
        <v>0</v>
      </c>
      <c r="F7" s="375">
        <v>47012280</v>
      </c>
    </row>
    <row r="8" spans="1:6" ht="25.5">
      <c r="A8" s="360" t="s">
        <v>385</v>
      </c>
      <c r="B8" s="370" t="s">
        <v>385</v>
      </c>
      <c r="C8" s="371" t="s">
        <v>454</v>
      </c>
      <c r="D8" s="372">
        <v>185274170</v>
      </c>
      <c r="E8" s="372">
        <v>-56049549</v>
      </c>
      <c r="F8" s="372">
        <v>129224621</v>
      </c>
    </row>
    <row r="9" spans="1:6" ht="24" customHeight="1">
      <c r="A9" s="360" t="s">
        <v>386</v>
      </c>
      <c r="B9" s="370" t="s">
        <v>386</v>
      </c>
      <c r="C9" s="371" t="s">
        <v>455</v>
      </c>
      <c r="D9" s="372">
        <v>37183317</v>
      </c>
      <c r="E9" s="372">
        <v>0</v>
      </c>
      <c r="F9" s="372">
        <v>37183317</v>
      </c>
    </row>
    <row r="10" spans="1:6" ht="24" customHeight="1">
      <c r="A10" s="360" t="s">
        <v>387</v>
      </c>
      <c r="B10" s="370" t="s">
        <v>387</v>
      </c>
      <c r="C10" s="371" t="s">
        <v>578</v>
      </c>
      <c r="D10" s="372">
        <v>685200</v>
      </c>
      <c r="E10" s="372">
        <v>0</v>
      </c>
      <c r="F10" s="372">
        <v>685200</v>
      </c>
    </row>
    <row r="11" spans="1:6" ht="24" customHeight="1">
      <c r="A11" s="360" t="s">
        <v>388</v>
      </c>
      <c r="B11" s="370" t="s">
        <v>388</v>
      </c>
      <c r="C11" s="371" t="s">
        <v>579</v>
      </c>
      <c r="D11" s="372">
        <v>5035918</v>
      </c>
      <c r="E11" s="372">
        <v>0</v>
      </c>
      <c r="F11" s="372">
        <v>5035918</v>
      </c>
    </row>
    <row r="12" spans="1:6" ht="24" customHeight="1">
      <c r="A12" s="361" t="s">
        <v>389</v>
      </c>
      <c r="B12" s="373" t="s">
        <v>389</v>
      </c>
      <c r="C12" s="374" t="s">
        <v>580</v>
      </c>
      <c r="D12" s="375">
        <v>228178605</v>
      </c>
      <c r="E12" s="375">
        <v>-56049549</v>
      </c>
      <c r="F12" s="375">
        <v>172129056</v>
      </c>
    </row>
    <row r="13" spans="1:6" ht="24" customHeight="1">
      <c r="A13" s="360" t="s">
        <v>390</v>
      </c>
      <c r="B13" s="370" t="s">
        <v>390</v>
      </c>
      <c r="C13" s="371" t="s">
        <v>581</v>
      </c>
      <c r="D13" s="372">
        <v>11629070</v>
      </c>
      <c r="E13" s="372">
        <v>0</v>
      </c>
      <c r="F13" s="372">
        <v>11629070</v>
      </c>
    </row>
    <row r="14" spans="1:6" ht="24" customHeight="1">
      <c r="A14" s="360" t="s">
        <v>391</v>
      </c>
      <c r="B14" s="370" t="s">
        <v>391</v>
      </c>
      <c r="C14" s="371" t="s">
        <v>582</v>
      </c>
      <c r="D14" s="372">
        <v>64749488</v>
      </c>
      <c r="E14" s="372">
        <v>0</v>
      </c>
      <c r="F14" s="372">
        <v>64749488</v>
      </c>
    </row>
    <row r="15" spans="1:6" ht="24" customHeight="1">
      <c r="A15" s="360" t="s">
        <v>393</v>
      </c>
      <c r="B15" s="370" t="s">
        <v>393</v>
      </c>
      <c r="C15" s="371" t="s">
        <v>583</v>
      </c>
      <c r="D15" s="372">
        <v>4771985</v>
      </c>
      <c r="E15" s="372">
        <v>0</v>
      </c>
      <c r="F15" s="372">
        <v>4771985</v>
      </c>
    </row>
    <row r="16" spans="1:6" ht="24" customHeight="1">
      <c r="A16" s="718" t="s">
        <v>394</v>
      </c>
      <c r="B16" s="712" t="s">
        <v>378</v>
      </c>
      <c r="C16" s="713" t="s">
        <v>450</v>
      </c>
      <c r="D16" s="714">
        <v>26349409</v>
      </c>
      <c r="E16" s="714">
        <v>0</v>
      </c>
      <c r="F16" s="714">
        <v>26349409</v>
      </c>
    </row>
    <row r="17" spans="1:6" ht="24" customHeight="1">
      <c r="A17" s="719" t="s">
        <v>395</v>
      </c>
      <c r="B17" s="712" t="s">
        <v>379</v>
      </c>
      <c r="C17" s="713" t="s">
        <v>451</v>
      </c>
      <c r="D17" s="714">
        <v>16966183</v>
      </c>
      <c r="E17" s="714">
        <v>0</v>
      </c>
      <c r="F17" s="714">
        <v>16966183</v>
      </c>
    </row>
    <row r="18" spans="1:6" ht="24" customHeight="1">
      <c r="A18" s="719" t="s">
        <v>396</v>
      </c>
      <c r="B18" s="712" t="s">
        <v>380</v>
      </c>
      <c r="C18" s="713" t="s">
        <v>452</v>
      </c>
      <c r="D18" s="714">
        <v>3696688</v>
      </c>
      <c r="E18" s="714">
        <v>0</v>
      </c>
      <c r="F18" s="714">
        <v>3696688</v>
      </c>
    </row>
    <row r="19" spans="1:6" ht="24" customHeight="1">
      <c r="A19" s="719" t="s">
        <v>397</v>
      </c>
      <c r="B19" s="715" t="s">
        <v>381</v>
      </c>
      <c r="C19" s="716" t="s">
        <v>453</v>
      </c>
      <c r="D19" s="717">
        <v>47012280</v>
      </c>
      <c r="E19" s="717">
        <v>0</v>
      </c>
      <c r="F19" s="717">
        <v>47012280</v>
      </c>
    </row>
    <row r="20" spans="1:6" ht="24" customHeight="1">
      <c r="A20" s="718" t="s">
        <v>398</v>
      </c>
      <c r="B20" s="712" t="s">
        <v>385</v>
      </c>
      <c r="C20" s="713" t="s">
        <v>454</v>
      </c>
      <c r="D20" s="714">
        <v>185274170</v>
      </c>
      <c r="E20" s="714">
        <v>-56049549</v>
      </c>
      <c r="F20" s="714">
        <v>129224621</v>
      </c>
    </row>
    <row r="21" spans="1:6" ht="24" customHeight="1">
      <c r="A21" s="718" t="s">
        <v>399</v>
      </c>
      <c r="B21" s="712" t="s">
        <v>386</v>
      </c>
      <c r="C21" s="713" t="s">
        <v>455</v>
      </c>
      <c r="D21" s="714">
        <v>37183317</v>
      </c>
      <c r="E21" s="714">
        <v>0</v>
      </c>
      <c r="F21" s="714">
        <v>37183317</v>
      </c>
    </row>
    <row r="22" spans="1:6" ht="24" customHeight="1">
      <c r="A22" s="718" t="s">
        <v>400</v>
      </c>
      <c r="B22" s="712" t="s">
        <v>387</v>
      </c>
      <c r="C22" s="713" t="s">
        <v>578</v>
      </c>
      <c r="D22" s="714">
        <v>685200</v>
      </c>
      <c r="E22" s="714">
        <v>0</v>
      </c>
      <c r="F22" s="714">
        <v>685200</v>
      </c>
    </row>
    <row r="23" spans="1:6" ht="24" customHeight="1">
      <c r="A23" s="718" t="s">
        <v>401</v>
      </c>
      <c r="B23" s="712" t="s">
        <v>388</v>
      </c>
      <c r="C23" s="713" t="s">
        <v>579</v>
      </c>
      <c r="D23" s="714">
        <v>5035918</v>
      </c>
      <c r="E23" s="714">
        <v>0</v>
      </c>
      <c r="F23" s="714">
        <v>5035918</v>
      </c>
    </row>
    <row r="24" spans="1:6" ht="24" customHeight="1">
      <c r="A24" s="719" t="s">
        <v>405</v>
      </c>
      <c r="B24" s="715" t="s">
        <v>389</v>
      </c>
      <c r="C24" s="716" t="s">
        <v>580</v>
      </c>
      <c r="D24" s="717">
        <v>228178605</v>
      </c>
      <c r="E24" s="717">
        <v>-56049549</v>
      </c>
      <c r="F24" s="717">
        <v>172129056</v>
      </c>
    </row>
    <row r="25" spans="1:6" ht="24" customHeight="1">
      <c r="A25" s="718" t="s">
        <v>407</v>
      </c>
      <c r="B25" s="712" t="s">
        <v>390</v>
      </c>
      <c r="C25" s="713" t="s">
        <v>581</v>
      </c>
      <c r="D25" s="714">
        <v>11629070</v>
      </c>
      <c r="E25" s="714">
        <v>0</v>
      </c>
      <c r="F25" s="714">
        <v>11629070</v>
      </c>
    </row>
    <row r="26" spans="1:6" ht="24" customHeight="1">
      <c r="A26" s="718" t="s">
        <v>408</v>
      </c>
      <c r="B26" s="712" t="s">
        <v>391</v>
      </c>
      <c r="C26" s="713" t="s">
        <v>582</v>
      </c>
      <c r="D26" s="714">
        <v>64749488</v>
      </c>
      <c r="E26" s="714">
        <v>0</v>
      </c>
      <c r="F26" s="714">
        <v>64749488</v>
      </c>
    </row>
    <row r="27" spans="1:6" ht="24" customHeight="1">
      <c r="A27" s="718" t="s">
        <v>409</v>
      </c>
      <c r="B27" s="712" t="s">
        <v>393</v>
      </c>
      <c r="C27" s="713" t="s">
        <v>583</v>
      </c>
      <c r="D27" s="714">
        <v>4771985</v>
      </c>
      <c r="E27" s="714">
        <v>0</v>
      </c>
      <c r="F27" s="714">
        <v>4771985</v>
      </c>
    </row>
    <row r="28" spans="2:6" ht="12.75">
      <c r="B28" s="715" t="s">
        <v>394</v>
      </c>
      <c r="C28" s="716" t="s">
        <v>584</v>
      </c>
      <c r="D28" s="717">
        <v>81150543</v>
      </c>
      <c r="E28" s="717">
        <v>0</v>
      </c>
      <c r="F28" s="717">
        <v>81150543</v>
      </c>
    </row>
    <row r="29" spans="2:6" ht="12.75">
      <c r="B29" s="712" t="s">
        <v>395</v>
      </c>
      <c r="C29" s="713" t="s">
        <v>585</v>
      </c>
      <c r="D29" s="714">
        <v>60096158</v>
      </c>
      <c r="E29" s="714">
        <v>0</v>
      </c>
      <c r="F29" s="714">
        <v>60096158</v>
      </c>
    </row>
    <row r="30" spans="2:6" ht="12.75">
      <c r="B30" s="712" t="s">
        <v>396</v>
      </c>
      <c r="C30" s="713" t="s">
        <v>586</v>
      </c>
      <c r="D30" s="714">
        <v>24633476</v>
      </c>
      <c r="E30" s="714">
        <v>0</v>
      </c>
      <c r="F30" s="714">
        <v>24633476</v>
      </c>
    </row>
    <row r="31" spans="2:6" ht="12.75">
      <c r="B31" s="712" t="s">
        <v>397</v>
      </c>
      <c r="C31" s="713" t="s">
        <v>587</v>
      </c>
      <c r="D31" s="714">
        <v>14789950</v>
      </c>
      <c r="E31" s="714">
        <v>0</v>
      </c>
      <c r="F31" s="714">
        <v>14789950</v>
      </c>
    </row>
    <row r="32" spans="2:6" ht="12.75">
      <c r="B32" s="715" t="s">
        <v>398</v>
      </c>
      <c r="C32" s="716" t="s">
        <v>588</v>
      </c>
      <c r="D32" s="717">
        <v>99519584</v>
      </c>
      <c r="E32" s="717">
        <v>0</v>
      </c>
      <c r="F32" s="717">
        <v>99519584</v>
      </c>
    </row>
    <row r="33" spans="2:6" ht="12.75">
      <c r="B33" s="715" t="s">
        <v>399</v>
      </c>
      <c r="C33" s="716" t="s">
        <v>456</v>
      </c>
      <c r="D33" s="717">
        <v>19196811</v>
      </c>
      <c r="E33" s="717">
        <v>0</v>
      </c>
      <c r="F33" s="717">
        <v>19196811</v>
      </c>
    </row>
    <row r="34" spans="2:6" ht="12.75">
      <c r="B34" s="715" t="s">
        <v>400</v>
      </c>
      <c r="C34" s="716" t="s">
        <v>457</v>
      </c>
      <c r="D34" s="717">
        <v>88337778</v>
      </c>
      <c r="E34" s="717">
        <v>-56049549</v>
      </c>
      <c r="F34" s="717">
        <v>32288229</v>
      </c>
    </row>
    <row r="35" spans="2:6" ht="25.5">
      <c r="B35" s="715" t="s">
        <v>401</v>
      </c>
      <c r="C35" s="716" t="s">
        <v>458</v>
      </c>
      <c r="D35" s="717">
        <v>-13013831</v>
      </c>
      <c r="E35" s="717">
        <v>0</v>
      </c>
      <c r="F35" s="717">
        <v>-13013831</v>
      </c>
    </row>
    <row r="36" spans="2:6" ht="25.5">
      <c r="B36" s="712" t="s">
        <v>405</v>
      </c>
      <c r="C36" s="713" t="s">
        <v>589</v>
      </c>
      <c r="D36" s="714">
        <v>82</v>
      </c>
      <c r="E36" s="714">
        <v>0</v>
      </c>
      <c r="F36" s="714">
        <v>82</v>
      </c>
    </row>
    <row r="37" spans="2:6" ht="25.5">
      <c r="B37" s="715" t="s">
        <v>407</v>
      </c>
      <c r="C37" s="716" t="s">
        <v>590</v>
      </c>
      <c r="D37" s="717">
        <v>82</v>
      </c>
      <c r="E37" s="717">
        <v>0</v>
      </c>
      <c r="F37" s="717">
        <v>82</v>
      </c>
    </row>
    <row r="38" spans="2:6" ht="12.75">
      <c r="B38" s="715" t="s">
        <v>408</v>
      </c>
      <c r="C38" s="716" t="s">
        <v>459</v>
      </c>
      <c r="D38" s="717">
        <v>82</v>
      </c>
      <c r="E38" s="717">
        <v>0</v>
      </c>
      <c r="F38" s="717">
        <v>82</v>
      </c>
    </row>
    <row r="39" spans="2:6" ht="12.75">
      <c r="B39" s="715" t="s">
        <v>409</v>
      </c>
      <c r="C39" s="716" t="s">
        <v>695</v>
      </c>
      <c r="D39" s="717">
        <v>-13013749</v>
      </c>
      <c r="E39" s="717">
        <v>0</v>
      </c>
      <c r="F39" s="717">
        <v>-13013749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  <headerFooter alignWithMargins="0">
    <oddHeader>&amp;LMAGYARPOLÁNY KÖZSÉG 
ÖNKORMÁNYZATA&amp;C2019. évi KONSZOLÍDÁLT EREDMÉNYKIMUTATÁS&amp;R2. melléklet a 11/2020. (VI. 16.) önkormányzati rendelethez  
</oddHeader>
    <oddFooter>&amp;LAdatellenőrző kód: e38-4f-43-16-7e-5737-5f57-3a-403b-c-35-2d5b72241&amp;C&amp;R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view="pageLayout" zoomScaleNormal="130" workbookViewId="0" topLeftCell="A1">
      <selection activeCell="A1" sqref="A1"/>
    </sheetView>
  </sheetViews>
  <sheetFormatPr defaultColWidth="9.00390625" defaultRowHeight="12.75"/>
  <cols>
    <col min="1" max="1" width="9.125" style="16" customWidth="1"/>
    <col min="2" max="2" width="55.875" style="0" customWidth="1"/>
    <col min="3" max="4" width="16.375" style="362" customWidth="1"/>
    <col min="5" max="5" width="13.375" style="771" customWidth="1"/>
    <col min="8" max="8" width="10.00390625" style="0" bestFit="1" customWidth="1"/>
  </cols>
  <sheetData>
    <row r="1" spans="1:5" ht="12.75">
      <c r="A1" s="180"/>
      <c r="E1" s="771" t="s">
        <v>310</v>
      </c>
    </row>
    <row r="2" spans="1:5" ht="12.75">
      <c r="A2" s="21" t="s">
        <v>0</v>
      </c>
      <c r="B2" s="21" t="s">
        <v>1</v>
      </c>
      <c r="C2" s="363" t="s">
        <v>3</v>
      </c>
      <c r="D2" s="363"/>
      <c r="E2" s="772" t="s">
        <v>311</v>
      </c>
    </row>
    <row r="3" spans="1:5" ht="12.75">
      <c r="A3" s="785" t="s">
        <v>312</v>
      </c>
      <c r="B3" s="787" t="s">
        <v>313</v>
      </c>
      <c r="C3" s="363" t="s">
        <v>1338</v>
      </c>
      <c r="D3" s="363" t="s">
        <v>1339</v>
      </c>
      <c r="E3" s="773" t="s">
        <v>314</v>
      </c>
    </row>
    <row r="4" spans="1:5" ht="12.75">
      <c r="A4" s="786"/>
      <c r="B4" s="787"/>
      <c r="C4" s="788"/>
      <c r="D4" s="788"/>
      <c r="E4" s="788"/>
    </row>
    <row r="5" spans="1:6" ht="12.75">
      <c r="A5" s="21">
        <v>1</v>
      </c>
      <c r="B5" s="99" t="s">
        <v>315</v>
      </c>
      <c r="C5" s="364">
        <v>2912</v>
      </c>
      <c r="D5" s="364">
        <v>2483</v>
      </c>
      <c r="E5" s="774">
        <f>D5/C5</f>
        <v>0.8526785714285714</v>
      </c>
      <c r="F5" s="230"/>
    </row>
    <row r="6" spans="1:5" ht="12.75">
      <c r="A6" s="21">
        <v>2</v>
      </c>
      <c r="B6" s="100" t="s">
        <v>316</v>
      </c>
      <c r="C6" s="365"/>
      <c r="D6" s="365"/>
      <c r="E6" s="775"/>
    </row>
    <row r="7" spans="1:5" ht="12.75">
      <c r="A7" s="21">
        <v>3</v>
      </c>
      <c r="B7" s="100" t="s">
        <v>317</v>
      </c>
      <c r="C7" s="365"/>
      <c r="D7" s="231"/>
      <c r="E7" s="775"/>
    </row>
    <row r="8" spans="1:6" ht="12.75">
      <c r="A8" s="21">
        <v>4</v>
      </c>
      <c r="B8" s="99" t="s">
        <v>318</v>
      </c>
      <c r="C8" s="231">
        <f>C9+C44++C49</f>
        <v>644667</v>
      </c>
      <c r="D8" s="231">
        <f>D9+D44++D48</f>
        <v>659362</v>
      </c>
      <c r="E8" s="774">
        <f aca="true" t="shared" si="0" ref="E8:E77">D8/C8</f>
        <v>1.0227947141702616</v>
      </c>
      <c r="F8" s="229"/>
    </row>
    <row r="9" spans="1:5" ht="12.75">
      <c r="A9" s="21">
        <v>5</v>
      </c>
      <c r="B9" s="99" t="s">
        <v>319</v>
      </c>
      <c r="C9" s="231">
        <f>C10+C27+C40+C54</f>
        <v>569572</v>
      </c>
      <c r="D9" s="231">
        <f>D10+D27+D40+D54</f>
        <v>620389</v>
      </c>
      <c r="E9" s="774">
        <f t="shared" si="0"/>
        <v>1.0892196245601962</v>
      </c>
    </row>
    <row r="10" spans="1:5" ht="12.75">
      <c r="A10" s="21">
        <v>6</v>
      </c>
      <c r="B10" s="99" t="s">
        <v>320</v>
      </c>
      <c r="C10" s="364">
        <f>C11+C12+C13+C14+C15+C16+C17+C18+C19+C20+C21+C22+C23+C24+C25</f>
        <v>426709</v>
      </c>
      <c r="D10" s="364">
        <f>D11+D12+D13+D14+D15+D16+D17+D18+D19+D20+D21+D22+D23+D24+D25</f>
        <v>433515</v>
      </c>
      <c r="E10" s="774">
        <f t="shared" si="0"/>
        <v>1.0159499799629255</v>
      </c>
    </row>
    <row r="11" spans="1:5" ht="12.75">
      <c r="A11" s="21">
        <v>7</v>
      </c>
      <c r="B11" s="100" t="s">
        <v>321</v>
      </c>
      <c r="C11" s="367">
        <v>348</v>
      </c>
      <c r="D11" s="367">
        <v>296</v>
      </c>
      <c r="E11" s="774">
        <f t="shared" si="0"/>
        <v>0.8505747126436781</v>
      </c>
    </row>
    <row r="12" spans="1:5" ht="12.75">
      <c r="A12" s="21">
        <v>8</v>
      </c>
      <c r="B12" s="100" t="s">
        <v>322</v>
      </c>
      <c r="C12" s="367">
        <v>24435</v>
      </c>
      <c r="D12" s="367">
        <v>35762</v>
      </c>
      <c r="E12" s="774">
        <f t="shared" si="0"/>
        <v>1.4635563740536117</v>
      </c>
    </row>
    <row r="13" spans="1:5" ht="12.75">
      <c r="A13" s="21">
        <v>9</v>
      </c>
      <c r="B13" s="100" t="s">
        <v>323</v>
      </c>
      <c r="C13" s="367">
        <v>52</v>
      </c>
      <c r="D13" s="367">
        <v>40</v>
      </c>
      <c r="E13" s="774">
        <f t="shared" si="0"/>
        <v>0.7692307692307693</v>
      </c>
    </row>
    <row r="14" spans="1:5" ht="12.75">
      <c r="A14" s="21">
        <v>10</v>
      </c>
      <c r="B14" s="100" t="s">
        <v>324</v>
      </c>
      <c r="C14" s="367">
        <v>133</v>
      </c>
      <c r="D14" s="367">
        <v>126</v>
      </c>
      <c r="E14" s="774">
        <f t="shared" si="0"/>
        <v>0.9473684210526315</v>
      </c>
    </row>
    <row r="15" spans="1:5" ht="12.75">
      <c r="A15" s="21">
        <v>11</v>
      </c>
      <c r="B15" s="100" t="s">
        <v>325</v>
      </c>
      <c r="C15" s="367">
        <v>436</v>
      </c>
      <c r="D15" s="367">
        <v>336</v>
      </c>
      <c r="E15" s="774">
        <f t="shared" si="0"/>
        <v>0.7706422018348624</v>
      </c>
    </row>
    <row r="16" spans="1:5" ht="12.75">
      <c r="A16" s="21">
        <v>12</v>
      </c>
      <c r="B16" s="100" t="s">
        <v>326</v>
      </c>
      <c r="C16" s="367">
        <v>5110</v>
      </c>
      <c r="D16" s="367">
        <v>4878</v>
      </c>
      <c r="E16" s="774">
        <f t="shared" si="0"/>
        <v>0.9545988258317025</v>
      </c>
    </row>
    <row r="17" spans="1:5" ht="12.75">
      <c r="A17" s="21">
        <v>13</v>
      </c>
      <c r="B17" s="100" t="s">
        <v>327</v>
      </c>
      <c r="C17" s="367">
        <v>399</v>
      </c>
      <c r="D17" s="367">
        <v>383</v>
      </c>
      <c r="E17" s="774">
        <f t="shared" si="0"/>
        <v>0.9598997493734336</v>
      </c>
    </row>
    <row r="18" spans="1:5" ht="12.75">
      <c r="A18" s="21">
        <v>14</v>
      </c>
      <c r="B18" s="100" t="s">
        <v>328</v>
      </c>
      <c r="C18" s="367">
        <v>8855</v>
      </c>
      <c r="D18" s="367">
        <v>8505</v>
      </c>
      <c r="E18" s="774">
        <f t="shared" si="0"/>
        <v>0.9604743083003953</v>
      </c>
    </row>
    <row r="19" spans="1:5" ht="12.75">
      <c r="A19" s="21">
        <v>15</v>
      </c>
      <c r="B19" s="100" t="s">
        <v>329</v>
      </c>
      <c r="C19" s="367">
        <v>178221</v>
      </c>
      <c r="D19" s="367">
        <v>178221</v>
      </c>
      <c r="E19" s="774">
        <f t="shared" si="0"/>
        <v>1</v>
      </c>
    </row>
    <row r="20" spans="1:5" ht="12.75">
      <c r="A20" s="21">
        <v>16</v>
      </c>
      <c r="B20" s="100" t="s">
        <v>1472</v>
      </c>
      <c r="C20" s="367">
        <v>45678</v>
      </c>
      <c r="D20" s="367">
        <v>44363</v>
      </c>
      <c r="E20" s="774">
        <f t="shared" si="0"/>
        <v>0.971211524147292</v>
      </c>
    </row>
    <row r="21" spans="1:5" ht="12.75">
      <c r="A21" s="21">
        <v>17</v>
      </c>
      <c r="B21" s="100" t="s">
        <v>330</v>
      </c>
      <c r="C21" s="367">
        <v>63029</v>
      </c>
      <c r="D21" s="367">
        <v>63029</v>
      </c>
      <c r="E21" s="774">
        <f t="shared" si="0"/>
        <v>1</v>
      </c>
    </row>
    <row r="22" spans="1:5" ht="12.75">
      <c r="A22" s="21">
        <v>18</v>
      </c>
      <c r="B22" s="100" t="s">
        <v>559</v>
      </c>
      <c r="C22" s="367">
        <v>29615</v>
      </c>
      <c r="D22" s="367">
        <v>28615</v>
      </c>
      <c r="E22" s="774">
        <f t="shared" si="0"/>
        <v>0.9662333277055546</v>
      </c>
    </row>
    <row r="23" spans="1:5" ht="12.75">
      <c r="A23" s="21">
        <v>19</v>
      </c>
      <c r="B23" s="100" t="s">
        <v>1134</v>
      </c>
      <c r="C23" s="367">
        <v>66250</v>
      </c>
      <c r="D23" s="367">
        <v>64922</v>
      </c>
      <c r="E23" s="774">
        <f t="shared" si="0"/>
        <v>0.9799547169811321</v>
      </c>
    </row>
    <row r="24" spans="1:5" ht="12.75">
      <c r="A24" s="21">
        <v>22</v>
      </c>
      <c r="B24" s="100" t="s">
        <v>1394</v>
      </c>
      <c r="C24" s="367">
        <v>450</v>
      </c>
      <c r="D24" s="367">
        <v>450</v>
      </c>
      <c r="E24" s="774">
        <f t="shared" si="0"/>
        <v>1</v>
      </c>
    </row>
    <row r="25" spans="1:5" ht="12.75">
      <c r="A25" s="21">
        <v>23</v>
      </c>
      <c r="B25" s="99" t="s">
        <v>696</v>
      </c>
      <c r="C25" s="368">
        <f>C26</f>
        <v>3698</v>
      </c>
      <c r="D25" s="368">
        <f>D26</f>
        <v>3589</v>
      </c>
      <c r="E25" s="774">
        <f t="shared" si="0"/>
        <v>0.9705246078961601</v>
      </c>
    </row>
    <row r="26" spans="1:5" ht="12.75">
      <c r="A26" s="21">
        <v>24</v>
      </c>
      <c r="B26" s="100" t="s">
        <v>601</v>
      </c>
      <c r="C26" s="365">
        <v>3698</v>
      </c>
      <c r="D26" s="365">
        <v>3589</v>
      </c>
      <c r="E26" s="774">
        <f t="shared" si="0"/>
        <v>0.9705246078961601</v>
      </c>
    </row>
    <row r="27" spans="1:5" ht="12.75">
      <c r="A27" s="21">
        <v>25</v>
      </c>
      <c r="B27" s="99" t="s">
        <v>331</v>
      </c>
      <c r="C27" s="364">
        <f>C28+C29+C30+C31+C32+C33+C34+C35+C36+C37+C38+C39</f>
        <v>60985</v>
      </c>
      <c r="D27" s="364">
        <f>D28+D29+D30+D31+D32+D33+D34+D35+D36+D37+D38+D39</f>
        <v>106186</v>
      </c>
      <c r="E27" s="774">
        <f t="shared" si="0"/>
        <v>1.7411822579322784</v>
      </c>
    </row>
    <row r="28" spans="1:5" ht="12.75">
      <c r="A28" s="21">
        <v>26</v>
      </c>
      <c r="B28" s="100" t="s">
        <v>332</v>
      </c>
      <c r="C28" s="365">
        <v>25</v>
      </c>
      <c r="D28" s="365">
        <v>25</v>
      </c>
      <c r="E28" s="774">
        <f t="shared" si="0"/>
        <v>1</v>
      </c>
    </row>
    <row r="29" spans="1:5" ht="12.75">
      <c r="A29" s="21">
        <v>27</v>
      </c>
      <c r="B29" s="100" t="s">
        <v>333</v>
      </c>
      <c r="C29" s="365">
        <v>0</v>
      </c>
      <c r="D29" s="365"/>
      <c r="E29" s="774">
        <v>0</v>
      </c>
    </row>
    <row r="30" spans="1:5" ht="12.75">
      <c r="A30" s="21">
        <v>28</v>
      </c>
      <c r="B30" s="100" t="s">
        <v>334</v>
      </c>
      <c r="C30" s="365">
        <v>0</v>
      </c>
      <c r="D30" s="365"/>
      <c r="E30" s="774">
        <v>0</v>
      </c>
    </row>
    <row r="31" spans="1:5" ht="12.75">
      <c r="A31" s="21">
        <v>29</v>
      </c>
      <c r="B31" s="100" t="s">
        <v>1340</v>
      </c>
      <c r="C31" s="365">
        <v>20754</v>
      </c>
      <c r="D31" s="365">
        <v>56005</v>
      </c>
      <c r="E31" s="774">
        <f t="shared" si="0"/>
        <v>2.6985159487327746</v>
      </c>
    </row>
    <row r="32" spans="1:5" ht="12.75">
      <c r="A32" s="21">
        <v>30</v>
      </c>
      <c r="B32" s="100" t="s">
        <v>335</v>
      </c>
      <c r="C32" s="365">
        <v>4877</v>
      </c>
      <c r="D32" s="365">
        <v>4688</v>
      </c>
      <c r="E32" s="774">
        <f t="shared" si="0"/>
        <v>0.9612466680336272</v>
      </c>
    </row>
    <row r="33" spans="1:5" ht="12.75">
      <c r="A33" s="21">
        <v>31</v>
      </c>
      <c r="B33" s="100" t="s">
        <v>336</v>
      </c>
      <c r="C33" s="365">
        <v>14087</v>
      </c>
      <c r="D33" s="365">
        <v>13704</v>
      </c>
      <c r="E33" s="774">
        <f t="shared" si="0"/>
        <v>0.9728118123092213</v>
      </c>
    </row>
    <row r="34" spans="1:5" ht="12.75">
      <c r="A34" s="21">
        <v>32</v>
      </c>
      <c r="B34" s="100" t="s">
        <v>337</v>
      </c>
      <c r="C34" s="365">
        <v>467</v>
      </c>
      <c r="D34" s="365">
        <v>449</v>
      </c>
      <c r="E34" s="774">
        <f t="shared" si="0"/>
        <v>0.961456102783726</v>
      </c>
    </row>
    <row r="35" spans="1:5" ht="12.75">
      <c r="A35" s="21">
        <v>33</v>
      </c>
      <c r="B35" s="100" t="s">
        <v>338</v>
      </c>
      <c r="C35" s="365">
        <v>6371</v>
      </c>
      <c r="D35" s="365">
        <v>17279</v>
      </c>
      <c r="E35" s="774">
        <f t="shared" si="0"/>
        <v>2.7121331031235285</v>
      </c>
    </row>
    <row r="36" spans="1:5" ht="12.75">
      <c r="A36" s="21">
        <v>34</v>
      </c>
      <c r="B36" s="100" t="s">
        <v>339</v>
      </c>
      <c r="C36" s="365">
        <v>2086</v>
      </c>
      <c r="D36" s="365">
        <v>2020</v>
      </c>
      <c r="E36" s="774">
        <f t="shared" si="0"/>
        <v>0.9683604985618408</v>
      </c>
    </row>
    <row r="37" spans="1:5" ht="12.75">
      <c r="A37" s="21">
        <v>35</v>
      </c>
      <c r="B37" s="100" t="s">
        <v>340</v>
      </c>
      <c r="C37" s="365">
        <v>8555</v>
      </c>
      <c r="D37" s="365">
        <v>8343</v>
      </c>
      <c r="E37" s="774">
        <f t="shared" si="0"/>
        <v>0.9752191700759789</v>
      </c>
    </row>
    <row r="38" spans="1:5" ht="12.75">
      <c r="A38" s="21">
        <v>36</v>
      </c>
      <c r="B38" s="100" t="s">
        <v>341</v>
      </c>
      <c r="C38" s="365">
        <v>433</v>
      </c>
      <c r="D38" s="365">
        <v>423</v>
      </c>
      <c r="E38" s="774">
        <f t="shared" si="0"/>
        <v>0.976905311778291</v>
      </c>
    </row>
    <row r="39" spans="1:5" ht="12.75">
      <c r="A39" s="21">
        <v>37</v>
      </c>
      <c r="B39" s="100" t="s">
        <v>342</v>
      </c>
      <c r="C39" s="365">
        <v>3330</v>
      </c>
      <c r="D39" s="365">
        <v>3250</v>
      </c>
      <c r="E39" s="774">
        <f t="shared" si="0"/>
        <v>0.975975975975976</v>
      </c>
    </row>
    <row r="40" spans="1:5" ht="12.75">
      <c r="A40" s="21">
        <v>38</v>
      </c>
      <c r="B40" s="99" t="s">
        <v>343</v>
      </c>
      <c r="C40" s="364">
        <f>C41+C42+C43</f>
        <v>50240</v>
      </c>
      <c r="D40" s="364">
        <f>D41+D42+D43</f>
        <v>50210</v>
      </c>
      <c r="E40" s="774">
        <f t="shared" si="0"/>
        <v>0.9994028662420382</v>
      </c>
    </row>
    <row r="41" spans="1:6" ht="12.75">
      <c r="A41" s="21">
        <v>39</v>
      </c>
      <c r="B41" s="100" t="s">
        <v>344</v>
      </c>
      <c r="C41" s="453">
        <v>50240</v>
      </c>
      <c r="D41" s="453">
        <v>50210</v>
      </c>
      <c r="E41" s="774">
        <f t="shared" si="0"/>
        <v>0.9994028662420382</v>
      </c>
      <c r="F41" s="424"/>
    </row>
    <row r="42" spans="1:5" ht="12.75">
      <c r="A42" s="21">
        <v>40</v>
      </c>
      <c r="B42" s="100" t="s">
        <v>345</v>
      </c>
      <c r="C42" s="365">
        <v>0</v>
      </c>
      <c r="D42" s="365"/>
      <c r="E42" s="774">
        <v>0</v>
      </c>
    </row>
    <row r="43" spans="1:5" ht="12.75">
      <c r="A43" s="21">
        <v>41</v>
      </c>
      <c r="B43" s="100" t="s">
        <v>602</v>
      </c>
      <c r="C43" s="364">
        <v>0</v>
      </c>
      <c r="D43" s="364"/>
      <c r="E43" s="774">
        <v>0</v>
      </c>
    </row>
    <row r="44" spans="1:5" ht="12.75">
      <c r="A44" s="21">
        <v>42</v>
      </c>
      <c r="B44" s="99" t="s">
        <v>346</v>
      </c>
      <c r="C44" s="231">
        <f>C45+C46</f>
        <v>3674</v>
      </c>
      <c r="D44" s="231">
        <f>D45+D46</f>
        <v>7888</v>
      </c>
      <c r="E44" s="774">
        <f t="shared" si="0"/>
        <v>2.146978769733261</v>
      </c>
    </row>
    <row r="45" spans="1:5" ht="12.75">
      <c r="A45" s="21">
        <v>43</v>
      </c>
      <c r="B45" s="100" t="s">
        <v>347</v>
      </c>
      <c r="C45" s="365">
        <v>3306</v>
      </c>
      <c r="D45" s="365">
        <v>7581</v>
      </c>
      <c r="E45" s="774">
        <f t="shared" si="0"/>
        <v>2.293103448275862</v>
      </c>
    </row>
    <row r="46" spans="1:5" ht="12.75">
      <c r="A46" s="21">
        <v>44</v>
      </c>
      <c r="B46" s="100" t="s">
        <v>348</v>
      </c>
      <c r="C46" s="365">
        <v>368</v>
      </c>
      <c r="D46" s="365">
        <v>307</v>
      </c>
      <c r="E46" s="774"/>
    </row>
    <row r="47" spans="1:5" ht="12.75">
      <c r="A47" s="21">
        <v>45</v>
      </c>
      <c r="B47" s="100" t="s">
        <v>349</v>
      </c>
      <c r="C47" s="365"/>
      <c r="D47" s="365"/>
      <c r="E47" s="774">
        <v>0</v>
      </c>
    </row>
    <row r="48" spans="1:5" ht="12.75">
      <c r="A48" s="21"/>
      <c r="B48" s="99" t="s">
        <v>1473</v>
      </c>
      <c r="C48" s="362">
        <f>C49+C50</f>
        <v>71421</v>
      </c>
      <c r="D48" s="362">
        <f>D49+D50</f>
        <v>31085</v>
      </c>
      <c r="E48" s="774">
        <f>D49/C49</f>
        <v>0.43376597919379456</v>
      </c>
    </row>
    <row r="49" spans="1:5" ht="12.75">
      <c r="A49" s="21"/>
      <c r="B49" s="99" t="s">
        <v>1480</v>
      </c>
      <c r="C49" s="366">
        <v>71421</v>
      </c>
      <c r="D49" s="366">
        <v>30980</v>
      </c>
      <c r="E49" s="774"/>
    </row>
    <row r="50" spans="1:5" ht="12.75">
      <c r="A50" s="21"/>
      <c r="B50" s="99" t="s">
        <v>1481</v>
      </c>
      <c r="C50" s="366"/>
      <c r="D50" s="366">
        <v>105</v>
      </c>
      <c r="E50" s="774"/>
    </row>
    <row r="51" spans="1:5" s="55" customFormat="1" ht="12.75">
      <c r="A51" s="21">
        <v>46</v>
      </c>
      <c r="B51" s="99" t="s">
        <v>350</v>
      </c>
      <c r="C51" s="364">
        <v>2400</v>
      </c>
      <c r="D51" s="364">
        <f>D52</f>
        <v>2400</v>
      </c>
      <c r="E51" s="774">
        <f t="shared" si="0"/>
        <v>1</v>
      </c>
    </row>
    <row r="52" spans="1:5" s="55" customFormat="1" ht="12.75">
      <c r="A52" s="21">
        <v>47</v>
      </c>
      <c r="B52" s="100" t="s">
        <v>351</v>
      </c>
      <c r="C52" s="366">
        <v>2400</v>
      </c>
      <c r="D52" s="366">
        <v>2400</v>
      </c>
      <c r="E52" s="774">
        <f t="shared" si="0"/>
        <v>1</v>
      </c>
    </row>
    <row r="53" spans="1:5" s="55" customFormat="1" ht="12.75">
      <c r="A53" s="21">
        <v>48</v>
      </c>
      <c r="B53" s="100" t="s">
        <v>352</v>
      </c>
      <c r="C53" s="366"/>
      <c r="D53" s="366"/>
      <c r="E53" s="774">
        <v>0</v>
      </c>
    </row>
    <row r="54" spans="1:5" s="55" customFormat="1" ht="12.75">
      <c r="A54" s="21">
        <v>49</v>
      </c>
      <c r="B54" s="99" t="s">
        <v>1474</v>
      </c>
      <c r="C54" s="364">
        <f>C55+C56</f>
        <v>31638</v>
      </c>
      <c r="D54" s="364">
        <f>D55+D56</f>
        <v>30478</v>
      </c>
      <c r="E54" s="774">
        <f t="shared" si="0"/>
        <v>0.9633352297869651</v>
      </c>
    </row>
    <row r="55" spans="1:5" ht="12.75">
      <c r="A55" s="21">
        <v>51</v>
      </c>
      <c r="B55" s="100" t="s">
        <v>1476</v>
      </c>
      <c r="C55" s="365">
        <v>4100</v>
      </c>
      <c r="D55" s="365">
        <v>3947</v>
      </c>
      <c r="E55" s="774">
        <f t="shared" si="0"/>
        <v>0.9626829268292683</v>
      </c>
    </row>
    <row r="56" spans="1:5" ht="12.75">
      <c r="A56" s="21">
        <v>52</v>
      </c>
      <c r="B56" s="100" t="s">
        <v>1477</v>
      </c>
      <c r="C56" s="365">
        <v>27538</v>
      </c>
      <c r="D56" s="365">
        <v>26531</v>
      </c>
      <c r="E56" s="774">
        <f t="shared" si="0"/>
        <v>0.9634323480281792</v>
      </c>
    </row>
    <row r="57" spans="1:5" ht="12.75">
      <c r="A57" s="21">
        <v>53</v>
      </c>
      <c r="B57" s="100" t="s">
        <v>334</v>
      </c>
      <c r="C57" s="365"/>
      <c r="D57" s="365"/>
      <c r="E57" s="774">
        <v>0</v>
      </c>
    </row>
    <row r="58" spans="1:5" ht="12.75">
      <c r="A58" s="21">
        <v>54</v>
      </c>
      <c r="B58" s="100" t="s">
        <v>354</v>
      </c>
      <c r="C58" s="365"/>
      <c r="D58" s="365"/>
      <c r="E58" s="774">
        <v>0</v>
      </c>
    </row>
    <row r="59" spans="1:5" ht="12.75">
      <c r="A59" s="21">
        <v>55</v>
      </c>
      <c r="B59" s="100" t="s">
        <v>1478</v>
      </c>
      <c r="C59" s="365"/>
      <c r="D59" s="365"/>
      <c r="E59" s="774">
        <v>0</v>
      </c>
    </row>
    <row r="60" spans="1:5" ht="12.75">
      <c r="A60" s="21">
        <v>56</v>
      </c>
      <c r="B60" s="99" t="s">
        <v>1475</v>
      </c>
      <c r="C60" s="364">
        <f>C61</f>
        <v>28606</v>
      </c>
      <c r="D60" s="364">
        <f>D61</f>
        <v>24192</v>
      </c>
      <c r="E60" s="774">
        <v>0</v>
      </c>
    </row>
    <row r="61" spans="1:5" ht="12.75">
      <c r="A61" s="21"/>
      <c r="B61" s="100" t="s">
        <v>353</v>
      </c>
      <c r="C61" s="365">
        <v>28606</v>
      </c>
      <c r="D61" s="365">
        <v>24192</v>
      </c>
      <c r="E61" s="774"/>
    </row>
    <row r="62" spans="1:5" s="55" customFormat="1" ht="12.75">
      <c r="A62" s="21">
        <v>57</v>
      </c>
      <c r="B62" s="99" t="s">
        <v>355</v>
      </c>
      <c r="C62" s="231">
        <f>C8+C51+C60+C5</f>
        <v>678585</v>
      </c>
      <c r="D62" s="231">
        <f>D8+D51+D60+D5</f>
        <v>688437</v>
      </c>
      <c r="E62" s="774">
        <f t="shared" si="0"/>
        <v>1.0145184464731758</v>
      </c>
    </row>
    <row r="63" spans="1:5" ht="12.75">
      <c r="A63" s="21">
        <v>58</v>
      </c>
      <c r="B63" s="99" t="s">
        <v>356</v>
      </c>
      <c r="C63" s="364"/>
      <c r="D63" s="364"/>
      <c r="E63" s="774">
        <v>0</v>
      </c>
    </row>
    <row r="64" spans="1:5" ht="12.75">
      <c r="A64" s="21">
        <v>59</v>
      </c>
      <c r="B64" s="99" t="s">
        <v>357</v>
      </c>
      <c r="C64" s="231">
        <f>C65+C67+C69+C66+C70</f>
        <v>49921</v>
      </c>
      <c r="D64" s="231">
        <f>D65+D67+D69+D66+D70</f>
        <v>47746</v>
      </c>
      <c r="E64" s="774">
        <f t="shared" si="0"/>
        <v>0.9564311612347509</v>
      </c>
    </row>
    <row r="65" spans="1:5" ht="12.75">
      <c r="A65" s="21">
        <v>60</v>
      </c>
      <c r="B65" s="100" t="s">
        <v>358</v>
      </c>
      <c r="C65" s="365">
        <v>5752</v>
      </c>
      <c r="D65" s="365">
        <v>2963</v>
      </c>
      <c r="E65" s="774">
        <f t="shared" si="0"/>
        <v>0.5151251738525731</v>
      </c>
    </row>
    <row r="66" spans="1:5" ht="12.75">
      <c r="A66" s="21"/>
      <c r="B66" s="100" t="s">
        <v>1482</v>
      </c>
      <c r="C66" s="365"/>
      <c r="D66" s="365">
        <v>635</v>
      </c>
      <c r="E66" s="774">
        <v>0</v>
      </c>
    </row>
    <row r="67" spans="1:5" ht="12.75">
      <c r="A67" s="21">
        <v>61</v>
      </c>
      <c r="B67" s="100" t="s">
        <v>359</v>
      </c>
      <c r="C67" s="365">
        <v>15269</v>
      </c>
      <c r="D67" s="365">
        <v>14857</v>
      </c>
      <c r="E67" s="774">
        <f t="shared" si="0"/>
        <v>0.9730172244416793</v>
      </c>
    </row>
    <row r="68" spans="1:5" ht="12.75">
      <c r="A68" s="21">
        <v>62</v>
      </c>
      <c r="B68" s="100" t="s">
        <v>360</v>
      </c>
      <c r="C68" s="365">
        <v>9357</v>
      </c>
      <c r="D68" s="365">
        <v>6336</v>
      </c>
      <c r="E68" s="774">
        <f t="shared" si="0"/>
        <v>0.6771401090092979</v>
      </c>
    </row>
    <row r="69" spans="1:5" ht="12.75">
      <c r="A69" s="21">
        <v>63</v>
      </c>
      <c r="B69" s="100" t="s">
        <v>603</v>
      </c>
      <c r="C69" s="365">
        <v>28889</v>
      </c>
      <c r="D69" s="365">
        <v>28702</v>
      </c>
      <c r="E69" s="774">
        <f t="shared" si="0"/>
        <v>0.993526947973277</v>
      </c>
    </row>
    <row r="70" spans="1:5" ht="12.75">
      <c r="A70" s="21"/>
      <c r="B70" s="100" t="s">
        <v>1483</v>
      </c>
      <c r="C70" s="365">
        <v>11</v>
      </c>
      <c r="D70" s="365">
        <v>589</v>
      </c>
      <c r="E70" s="774">
        <f t="shared" si="0"/>
        <v>53.54545454545455</v>
      </c>
    </row>
    <row r="71" spans="1:5" ht="12.75">
      <c r="A71" s="21">
        <v>64</v>
      </c>
      <c r="B71" s="454" t="s">
        <v>1135</v>
      </c>
      <c r="C71" s="365">
        <v>28606</v>
      </c>
      <c r="D71" s="365">
        <v>28606</v>
      </c>
      <c r="E71" s="774">
        <f t="shared" si="0"/>
        <v>1</v>
      </c>
    </row>
    <row r="72" spans="1:5" ht="12.75">
      <c r="A72" s="21">
        <v>65</v>
      </c>
      <c r="B72" s="100" t="s">
        <v>361</v>
      </c>
      <c r="C72" s="365"/>
      <c r="D72" s="365"/>
      <c r="E72" s="774">
        <v>0</v>
      </c>
    </row>
    <row r="73" spans="1:5" ht="12.75">
      <c r="A73" s="21">
        <v>66</v>
      </c>
      <c r="B73" s="99" t="s">
        <v>362</v>
      </c>
      <c r="C73" s="364">
        <v>232562</v>
      </c>
      <c r="D73" s="364">
        <v>218388</v>
      </c>
      <c r="E73" s="774">
        <f t="shared" si="0"/>
        <v>0.9390528117233254</v>
      </c>
    </row>
    <row r="74" spans="1:5" ht="12.75">
      <c r="A74" s="21">
        <v>67</v>
      </c>
      <c r="B74" s="100" t="s">
        <v>363</v>
      </c>
      <c r="C74" s="365"/>
      <c r="D74" s="365"/>
      <c r="E74" s="774">
        <v>0</v>
      </c>
    </row>
    <row r="75" spans="1:5" ht="12.75">
      <c r="A75" s="21"/>
      <c r="B75" s="100" t="s">
        <v>1479</v>
      </c>
      <c r="C75" s="365"/>
      <c r="D75" s="365">
        <v>-7</v>
      </c>
      <c r="E75" s="774">
        <v>0</v>
      </c>
    </row>
    <row r="76" spans="1:5" ht="12.75">
      <c r="A76" s="21">
        <v>68</v>
      </c>
      <c r="B76" s="99" t="s">
        <v>364</v>
      </c>
      <c r="C76" s="231">
        <f>SUM(C63+C64+C72+C73+C74)</f>
        <v>282483</v>
      </c>
      <c r="D76" s="231">
        <f>D64+D73</f>
        <v>266134</v>
      </c>
      <c r="E76" s="774">
        <f t="shared" si="0"/>
        <v>0.9421239508218193</v>
      </c>
    </row>
    <row r="77" spans="1:5" ht="12.75">
      <c r="A77" s="21">
        <v>69</v>
      </c>
      <c r="B77" s="99" t="s">
        <v>365</v>
      </c>
      <c r="C77" s="364">
        <f>C54+C60+C25+C40+C27+C10+C44</f>
        <v>605550</v>
      </c>
      <c r="D77" s="364">
        <f>D62+D76+D75</f>
        <v>954564</v>
      </c>
      <c r="E77" s="774">
        <f t="shared" si="0"/>
        <v>1.5763586821897448</v>
      </c>
    </row>
    <row r="79" ht="12.75">
      <c r="B79" s="53"/>
    </row>
    <row r="80" spans="2:5" ht="12.75">
      <c r="B80" s="226" t="s">
        <v>558</v>
      </c>
      <c r="C80" s="711">
        <v>933</v>
      </c>
      <c r="D80" s="711">
        <v>933</v>
      </c>
      <c r="E80" s="774">
        <f>D80/C80</f>
        <v>1</v>
      </c>
    </row>
    <row r="81" spans="2:5" ht="12.75">
      <c r="B81" s="100" t="s">
        <v>560</v>
      </c>
      <c r="C81" s="711">
        <v>5399</v>
      </c>
      <c r="D81" s="711">
        <v>9189</v>
      </c>
      <c r="E81" s="774">
        <f>D81/C81</f>
        <v>1.7019818484904612</v>
      </c>
    </row>
  </sheetData>
  <sheetProtection/>
  <mergeCells count="3">
    <mergeCell ref="A3:A4"/>
    <mergeCell ref="B3:B4"/>
    <mergeCell ref="C4:E4"/>
  </mergeCells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paperSize="9" scale="66" r:id="rId1"/>
  <headerFooter alignWithMargins="0">
    <oddHeader>&amp;LMAGYARPOLÁNY KÖZSÉG
ÖNKORMÁNYZATA 
ÉS INTÉZMÉNYEI&amp;C2019. ÉVI ZÁRSZÁMADÁS
VAGYON KIMUTATÁS
(NETTÓ ÉRTÉBEN)
&amp;R3. melléklet a 11/2020. (VI. 16.) önkormányzati rendelethez 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Layout" zoomScaleSheetLayoutView="90" workbookViewId="0" topLeftCell="A1">
      <selection activeCell="C17" sqref="C17"/>
    </sheetView>
  </sheetViews>
  <sheetFormatPr defaultColWidth="9.00390625" defaultRowHeight="12.75"/>
  <cols>
    <col min="1" max="1" width="8.125" style="121" customWidth="1"/>
    <col min="2" max="2" width="82.00390625" style="121" customWidth="1"/>
    <col min="3" max="5" width="19.125" style="121" customWidth="1"/>
    <col min="6" max="16384" width="9.125" style="121" customWidth="1"/>
  </cols>
  <sheetData>
    <row r="1" spans="1:5" ht="15">
      <c r="A1" s="789"/>
      <c r="B1" s="790"/>
      <c r="C1" s="790"/>
      <c r="D1" s="790"/>
      <c r="E1" s="790"/>
    </row>
    <row r="2" spans="1:5" ht="15">
      <c r="A2" s="123"/>
      <c r="B2" s="123" t="s">
        <v>0</v>
      </c>
      <c r="C2" s="123" t="s">
        <v>1</v>
      </c>
      <c r="D2" s="123" t="s">
        <v>2</v>
      </c>
      <c r="E2" s="123" t="s">
        <v>3</v>
      </c>
    </row>
    <row r="3" spans="1:5" s="126" customFormat="1" ht="15">
      <c r="A3" s="123"/>
      <c r="B3" s="123" t="s">
        <v>308</v>
      </c>
      <c r="C3" s="123" t="s">
        <v>373</v>
      </c>
      <c r="D3" s="123" t="s">
        <v>374</v>
      </c>
      <c r="E3" s="123" t="s">
        <v>375</v>
      </c>
    </row>
    <row r="4" spans="1:5" ht="12.75">
      <c r="A4" s="124" t="s">
        <v>376</v>
      </c>
      <c r="B4" s="125" t="s">
        <v>377</v>
      </c>
      <c r="C4" s="122"/>
      <c r="D4" s="122"/>
      <c r="E4" s="122"/>
    </row>
    <row r="5" spans="1:5" ht="12.75">
      <c r="A5" s="370" t="s">
        <v>378</v>
      </c>
      <c r="B5" s="371" t="s">
        <v>1136</v>
      </c>
      <c r="C5" s="372">
        <v>0</v>
      </c>
      <c r="D5" s="372">
        <v>0</v>
      </c>
      <c r="E5" s="372">
        <v>750000</v>
      </c>
    </row>
    <row r="6" spans="1:5" ht="12.75">
      <c r="A6" s="370" t="s">
        <v>379</v>
      </c>
      <c r="B6" s="371" t="s">
        <v>715</v>
      </c>
      <c r="C6" s="372">
        <v>2912369</v>
      </c>
      <c r="D6" s="372">
        <v>0</v>
      </c>
      <c r="E6" s="372">
        <v>1733199</v>
      </c>
    </row>
    <row r="7" spans="1:5" ht="12.75">
      <c r="A7" s="373" t="s">
        <v>381</v>
      </c>
      <c r="B7" s="374" t="s">
        <v>561</v>
      </c>
      <c r="C7" s="375">
        <v>2912369</v>
      </c>
      <c r="D7" s="375">
        <v>0</v>
      </c>
      <c r="E7" s="375">
        <v>2483199</v>
      </c>
    </row>
    <row r="8" spans="1:5" ht="12.75">
      <c r="A8" s="370" t="s">
        <v>382</v>
      </c>
      <c r="B8" s="371" t="s">
        <v>716</v>
      </c>
      <c r="C8" s="372">
        <v>570289450</v>
      </c>
      <c r="D8" s="372">
        <v>0</v>
      </c>
      <c r="E8" s="372">
        <v>620389217</v>
      </c>
    </row>
    <row r="9" spans="1:5" ht="12.75">
      <c r="A9" s="370" t="s">
        <v>383</v>
      </c>
      <c r="B9" s="371" t="s">
        <v>699</v>
      </c>
      <c r="C9" s="372">
        <v>3305685</v>
      </c>
      <c r="D9" s="372">
        <v>0</v>
      </c>
      <c r="E9" s="372">
        <v>7580815</v>
      </c>
    </row>
    <row r="10" spans="1:5" ht="12.75">
      <c r="A10" s="370" t="s">
        <v>385</v>
      </c>
      <c r="B10" s="371" t="s">
        <v>717</v>
      </c>
      <c r="C10" s="372">
        <v>71421582</v>
      </c>
      <c r="D10" s="372">
        <v>0</v>
      </c>
      <c r="E10" s="372">
        <v>30979737</v>
      </c>
    </row>
    <row r="11" spans="1:5" ht="12.75">
      <c r="A11" s="373" t="s">
        <v>387</v>
      </c>
      <c r="B11" s="374" t="s">
        <v>562</v>
      </c>
      <c r="C11" s="375">
        <v>645016717</v>
      </c>
      <c r="D11" s="375">
        <v>0</v>
      </c>
      <c r="E11" s="375">
        <v>658949769</v>
      </c>
    </row>
    <row r="12" spans="1:5" ht="12.75">
      <c r="A12" s="370" t="s">
        <v>388</v>
      </c>
      <c r="B12" s="371" t="s">
        <v>718</v>
      </c>
      <c r="C12" s="372">
        <v>2400000</v>
      </c>
      <c r="D12" s="372">
        <v>0</v>
      </c>
      <c r="E12" s="372">
        <v>2400000</v>
      </c>
    </row>
    <row r="13" spans="1:5" ht="12.75">
      <c r="A13" s="370" t="s">
        <v>390</v>
      </c>
      <c r="B13" s="371" t="s">
        <v>719</v>
      </c>
      <c r="C13" s="372">
        <v>2400000</v>
      </c>
      <c r="D13" s="372">
        <v>0</v>
      </c>
      <c r="E13" s="372">
        <v>2400000</v>
      </c>
    </row>
    <row r="14" spans="1:5" ht="12.75">
      <c r="A14" s="373" t="s">
        <v>398</v>
      </c>
      <c r="B14" s="374" t="s">
        <v>563</v>
      </c>
      <c r="C14" s="375">
        <v>2400000</v>
      </c>
      <c r="D14" s="375">
        <v>0</v>
      </c>
      <c r="E14" s="375">
        <v>2400000</v>
      </c>
    </row>
    <row r="15" spans="1:5" ht="12.75">
      <c r="A15" s="370" t="s">
        <v>399</v>
      </c>
      <c r="B15" s="371" t="s">
        <v>720</v>
      </c>
      <c r="C15" s="372">
        <v>28606206</v>
      </c>
      <c r="D15" s="372">
        <v>0</v>
      </c>
      <c r="E15" s="372">
        <v>24192503</v>
      </c>
    </row>
    <row r="16" spans="1:5" ht="12.75">
      <c r="A16" s="370" t="s">
        <v>401</v>
      </c>
      <c r="B16" s="371" t="s">
        <v>721</v>
      </c>
      <c r="C16" s="372">
        <v>28606206</v>
      </c>
      <c r="D16" s="372">
        <v>0</v>
      </c>
      <c r="E16" s="372">
        <v>24192503</v>
      </c>
    </row>
    <row r="17" spans="1:5" ht="12.75">
      <c r="A17" s="373" t="s">
        <v>404</v>
      </c>
      <c r="B17" s="374" t="s">
        <v>691</v>
      </c>
      <c r="C17" s="375">
        <v>28606206</v>
      </c>
      <c r="D17" s="375">
        <v>0</v>
      </c>
      <c r="E17" s="375">
        <v>24192503</v>
      </c>
    </row>
    <row r="18" spans="1:5" ht="12.75">
      <c r="A18" s="373" t="s">
        <v>405</v>
      </c>
      <c r="B18" s="374" t="s">
        <v>564</v>
      </c>
      <c r="C18" s="375">
        <v>678935292</v>
      </c>
      <c r="D18" s="375">
        <v>0</v>
      </c>
      <c r="E18" s="375">
        <v>688025471</v>
      </c>
    </row>
    <row r="19" spans="1:5" ht="12.75">
      <c r="A19" s="370" t="s">
        <v>410</v>
      </c>
      <c r="B19" s="371" t="s">
        <v>722</v>
      </c>
      <c r="C19" s="372">
        <v>82215076</v>
      </c>
      <c r="D19" s="372">
        <v>0</v>
      </c>
      <c r="E19" s="372">
        <v>79441549</v>
      </c>
    </row>
    <row r="20" spans="1:5" ht="12.75">
      <c r="A20" s="370" t="s">
        <v>411</v>
      </c>
      <c r="B20" s="371" t="s">
        <v>723</v>
      </c>
      <c r="C20" s="372">
        <v>150347255</v>
      </c>
      <c r="D20" s="372">
        <v>0</v>
      </c>
      <c r="E20" s="372">
        <v>138946011</v>
      </c>
    </row>
    <row r="21" spans="1:5" ht="12.75">
      <c r="A21" s="373" t="s">
        <v>412</v>
      </c>
      <c r="B21" s="374" t="s">
        <v>724</v>
      </c>
      <c r="C21" s="375">
        <v>232562331</v>
      </c>
      <c r="D21" s="375">
        <v>0</v>
      </c>
      <c r="E21" s="375">
        <v>218387560</v>
      </c>
    </row>
    <row r="22" spans="1:5" ht="12.75">
      <c r="A22" s="373" t="s">
        <v>413</v>
      </c>
      <c r="B22" s="374" t="s">
        <v>566</v>
      </c>
      <c r="C22" s="375">
        <v>232562331</v>
      </c>
      <c r="D22" s="375">
        <v>0</v>
      </c>
      <c r="E22" s="375">
        <v>218387560</v>
      </c>
    </row>
    <row r="23" spans="1:5" ht="12.75">
      <c r="A23" s="370" t="s">
        <v>414</v>
      </c>
      <c r="B23" s="371" t="s">
        <v>725</v>
      </c>
      <c r="C23" s="372">
        <v>4386008</v>
      </c>
      <c r="D23" s="372">
        <v>0</v>
      </c>
      <c r="E23" s="372">
        <v>2190897</v>
      </c>
    </row>
    <row r="24" spans="1:5" ht="12.75">
      <c r="A24" s="370" t="s">
        <v>415</v>
      </c>
      <c r="B24" s="371" t="s">
        <v>726</v>
      </c>
      <c r="C24" s="372">
        <v>1046263</v>
      </c>
      <c r="D24" s="372">
        <v>0</v>
      </c>
      <c r="E24" s="372">
        <v>522582</v>
      </c>
    </row>
    <row r="25" spans="1:5" ht="12.75">
      <c r="A25" s="370" t="s">
        <v>416</v>
      </c>
      <c r="B25" s="371" t="s">
        <v>727</v>
      </c>
      <c r="C25" s="372">
        <v>1711375</v>
      </c>
      <c r="D25" s="372">
        <v>0</v>
      </c>
      <c r="E25" s="372">
        <v>551308</v>
      </c>
    </row>
    <row r="26" spans="1:5" ht="12.75">
      <c r="A26" s="370" t="s">
        <v>417</v>
      </c>
      <c r="B26" s="371" t="s">
        <v>728</v>
      </c>
      <c r="C26" s="372">
        <v>1628370</v>
      </c>
      <c r="D26" s="372">
        <v>0</v>
      </c>
      <c r="E26" s="372">
        <v>1117007</v>
      </c>
    </row>
    <row r="27" spans="1:5" ht="12.75">
      <c r="A27" s="370" t="s">
        <v>418</v>
      </c>
      <c r="B27" s="371" t="s">
        <v>700</v>
      </c>
      <c r="C27" s="372">
        <v>2490914</v>
      </c>
      <c r="D27" s="372">
        <v>0</v>
      </c>
      <c r="E27" s="372">
        <v>2963057</v>
      </c>
    </row>
    <row r="28" spans="1:5" ht="25.5">
      <c r="A28" s="370" t="s">
        <v>419</v>
      </c>
      <c r="B28" s="371" t="s">
        <v>701</v>
      </c>
      <c r="C28" s="372">
        <v>18556</v>
      </c>
      <c r="D28" s="372">
        <v>0</v>
      </c>
      <c r="E28" s="372">
        <v>376763</v>
      </c>
    </row>
    <row r="29" spans="1:5" ht="12.75">
      <c r="A29" s="370" t="s">
        <v>420</v>
      </c>
      <c r="B29" s="371" t="s">
        <v>729</v>
      </c>
      <c r="C29" s="372">
        <v>408312</v>
      </c>
      <c r="D29" s="372">
        <v>0</v>
      </c>
      <c r="E29" s="372">
        <v>638012</v>
      </c>
    </row>
    <row r="30" spans="1:5" ht="12.75">
      <c r="A30" s="370" t="s">
        <v>421</v>
      </c>
      <c r="B30" s="371" t="s">
        <v>730</v>
      </c>
      <c r="C30" s="372">
        <v>1654640</v>
      </c>
      <c r="D30" s="372">
        <v>0</v>
      </c>
      <c r="E30" s="372">
        <v>1509938</v>
      </c>
    </row>
    <row r="31" spans="1:5" ht="12.75">
      <c r="A31" s="370" t="s">
        <v>422</v>
      </c>
      <c r="B31" s="371" t="s">
        <v>731</v>
      </c>
      <c r="C31" s="372">
        <v>409406</v>
      </c>
      <c r="D31" s="372">
        <v>0</v>
      </c>
      <c r="E31" s="372">
        <v>438344</v>
      </c>
    </row>
    <row r="32" spans="1:5" ht="25.5">
      <c r="A32" s="370" t="s">
        <v>423</v>
      </c>
      <c r="B32" s="371" t="s">
        <v>732</v>
      </c>
      <c r="C32" s="372">
        <v>2000000</v>
      </c>
      <c r="D32" s="372">
        <v>0</v>
      </c>
      <c r="E32" s="372">
        <v>5500000</v>
      </c>
    </row>
    <row r="33" spans="1:5" ht="25.5">
      <c r="A33" s="370" t="s">
        <v>424</v>
      </c>
      <c r="B33" s="371" t="s">
        <v>733</v>
      </c>
      <c r="C33" s="372">
        <v>2000000</v>
      </c>
      <c r="D33" s="372">
        <v>0</v>
      </c>
      <c r="E33" s="372">
        <v>5500000</v>
      </c>
    </row>
    <row r="34" spans="1:5" ht="25.5">
      <c r="A34" s="370" t="s">
        <v>425</v>
      </c>
      <c r="B34" s="371" t="s">
        <v>734</v>
      </c>
      <c r="C34" s="372">
        <v>480000</v>
      </c>
      <c r="D34" s="372">
        <v>0</v>
      </c>
      <c r="E34" s="372">
        <v>830000</v>
      </c>
    </row>
    <row r="35" spans="1:5" ht="12.75">
      <c r="A35" s="373" t="s">
        <v>426</v>
      </c>
      <c r="B35" s="374" t="s">
        <v>567</v>
      </c>
      <c r="C35" s="375">
        <v>9356922</v>
      </c>
      <c r="D35" s="375">
        <v>0</v>
      </c>
      <c r="E35" s="375">
        <v>11483954</v>
      </c>
    </row>
    <row r="36" spans="1:5" ht="25.5">
      <c r="A36" s="370" t="s">
        <v>427</v>
      </c>
      <c r="B36" s="371" t="s">
        <v>735</v>
      </c>
      <c r="C36" s="372">
        <v>5911677</v>
      </c>
      <c r="D36" s="372">
        <v>0</v>
      </c>
      <c r="E36" s="372">
        <v>6336318</v>
      </c>
    </row>
    <row r="37" spans="1:5" ht="12.75">
      <c r="A37" s="370" t="s">
        <v>1137</v>
      </c>
      <c r="B37" s="371" t="s">
        <v>1138</v>
      </c>
      <c r="C37" s="372">
        <v>0</v>
      </c>
      <c r="D37" s="372">
        <v>0</v>
      </c>
      <c r="E37" s="372">
        <v>32400</v>
      </c>
    </row>
    <row r="38" spans="1:5" ht="25.5">
      <c r="A38" s="370" t="s">
        <v>428</v>
      </c>
      <c r="B38" s="371" t="s">
        <v>736</v>
      </c>
      <c r="C38" s="372">
        <v>5911677</v>
      </c>
      <c r="D38" s="372">
        <v>0</v>
      </c>
      <c r="E38" s="372">
        <v>6303918</v>
      </c>
    </row>
    <row r="39" spans="1:5" ht="12.75">
      <c r="A39" s="373" t="s">
        <v>429</v>
      </c>
      <c r="B39" s="374" t="s">
        <v>692</v>
      </c>
      <c r="C39" s="375">
        <v>5911677</v>
      </c>
      <c r="D39" s="375">
        <v>0</v>
      </c>
      <c r="E39" s="375">
        <v>6336318</v>
      </c>
    </row>
    <row r="40" spans="1:5" ht="12.75">
      <c r="A40" s="370" t="s">
        <v>430</v>
      </c>
      <c r="B40" s="371" t="s">
        <v>702</v>
      </c>
      <c r="C40" s="372">
        <v>222937</v>
      </c>
      <c r="D40" s="372">
        <v>0</v>
      </c>
      <c r="E40" s="372">
        <v>16237</v>
      </c>
    </row>
    <row r="41" spans="1:5" ht="12.75">
      <c r="A41" s="370" t="s">
        <v>431</v>
      </c>
      <c r="B41" s="371" t="s">
        <v>737</v>
      </c>
      <c r="C41" s="372">
        <v>57691</v>
      </c>
      <c r="D41" s="372">
        <v>0</v>
      </c>
      <c r="E41" s="372">
        <v>0</v>
      </c>
    </row>
    <row r="42" spans="1:5" ht="12.75">
      <c r="A42" s="370" t="s">
        <v>433</v>
      </c>
      <c r="B42" s="371" t="s">
        <v>738</v>
      </c>
      <c r="C42" s="372">
        <v>165246</v>
      </c>
      <c r="D42" s="372">
        <v>0</v>
      </c>
      <c r="E42" s="372">
        <v>16237</v>
      </c>
    </row>
    <row r="43" spans="1:5" ht="12.75">
      <c r="A43" s="370" t="s">
        <v>434</v>
      </c>
      <c r="B43" s="371" t="s">
        <v>739</v>
      </c>
      <c r="C43" s="372">
        <v>60000</v>
      </c>
      <c r="D43" s="372">
        <v>0</v>
      </c>
      <c r="E43" s="372">
        <v>80000</v>
      </c>
    </row>
    <row r="44" spans="1:5" ht="12.75">
      <c r="A44" s="370" t="s">
        <v>435</v>
      </c>
      <c r="B44" s="371" t="s">
        <v>740</v>
      </c>
      <c r="C44" s="372">
        <v>28606206</v>
      </c>
      <c r="D44" s="372">
        <v>0</v>
      </c>
      <c r="E44" s="372">
        <v>28606206</v>
      </c>
    </row>
    <row r="45" spans="1:5" ht="12.75">
      <c r="A45" s="373" t="s">
        <v>704</v>
      </c>
      <c r="B45" s="374" t="s">
        <v>568</v>
      </c>
      <c r="C45" s="375">
        <v>28889143</v>
      </c>
      <c r="D45" s="375">
        <v>0</v>
      </c>
      <c r="E45" s="375">
        <v>28702443</v>
      </c>
    </row>
    <row r="46" spans="1:5" ht="12.75">
      <c r="A46" s="373" t="s">
        <v>705</v>
      </c>
      <c r="B46" s="374" t="s">
        <v>569</v>
      </c>
      <c r="C46" s="375">
        <v>44157742</v>
      </c>
      <c r="D46" s="375">
        <v>0</v>
      </c>
      <c r="E46" s="375">
        <v>46522715</v>
      </c>
    </row>
    <row r="47" spans="1:5" ht="12.75">
      <c r="A47" s="370" t="s">
        <v>741</v>
      </c>
      <c r="B47" s="371" t="s">
        <v>742</v>
      </c>
      <c r="C47" s="372">
        <v>1232000</v>
      </c>
      <c r="D47" s="372">
        <v>0</v>
      </c>
      <c r="E47" s="372">
        <v>4289000</v>
      </c>
    </row>
    <row r="48" spans="1:5" ht="12.75">
      <c r="A48" s="373" t="s">
        <v>743</v>
      </c>
      <c r="B48" s="374" t="s">
        <v>744</v>
      </c>
      <c r="C48" s="375">
        <v>1232000</v>
      </c>
      <c r="D48" s="375">
        <v>0</v>
      </c>
      <c r="E48" s="375">
        <v>4289000</v>
      </c>
    </row>
    <row r="49" spans="1:5" ht="12.75">
      <c r="A49" s="370" t="s">
        <v>1139</v>
      </c>
      <c r="B49" s="371" t="s">
        <v>1140</v>
      </c>
      <c r="C49" s="372">
        <v>0</v>
      </c>
      <c r="D49" s="372">
        <v>0</v>
      </c>
      <c r="E49" s="372">
        <v>-4296441</v>
      </c>
    </row>
    <row r="50" spans="1:5" ht="12.75">
      <c r="A50" s="373" t="s">
        <v>1141</v>
      </c>
      <c r="B50" s="374" t="s">
        <v>1142</v>
      </c>
      <c r="C50" s="375">
        <v>0</v>
      </c>
      <c r="D50" s="375">
        <v>0</v>
      </c>
      <c r="E50" s="375">
        <v>-4296441</v>
      </c>
    </row>
    <row r="51" spans="1:5" ht="12.75">
      <c r="A51" s="373" t="s">
        <v>745</v>
      </c>
      <c r="B51" s="374" t="s">
        <v>746</v>
      </c>
      <c r="C51" s="375">
        <v>1232000</v>
      </c>
      <c r="D51" s="375">
        <v>0</v>
      </c>
      <c r="E51" s="375">
        <v>-7441</v>
      </c>
    </row>
    <row r="52" spans="1:5" ht="12.75">
      <c r="A52" s="373" t="s">
        <v>706</v>
      </c>
      <c r="B52" s="374" t="s">
        <v>449</v>
      </c>
      <c r="C52" s="375">
        <v>956887365</v>
      </c>
      <c r="D52" s="375">
        <v>0</v>
      </c>
      <c r="E52" s="375">
        <v>952928305</v>
      </c>
    </row>
    <row r="53" spans="1:5" ht="12.75">
      <c r="A53" s="373"/>
      <c r="B53" s="374" t="s">
        <v>1149</v>
      </c>
      <c r="C53" s="375"/>
      <c r="D53" s="375"/>
      <c r="E53" s="375"/>
    </row>
    <row r="54" spans="1:5" ht="12.75">
      <c r="A54" s="370" t="s">
        <v>707</v>
      </c>
      <c r="B54" s="371" t="s">
        <v>708</v>
      </c>
      <c r="C54" s="372">
        <v>705461024</v>
      </c>
      <c r="D54" s="372">
        <v>0</v>
      </c>
      <c r="E54" s="372">
        <v>705461024</v>
      </c>
    </row>
    <row r="55" spans="1:5" ht="12.75">
      <c r="A55" s="370" t="s">
        <v>747</v>
      </c>
      <c r="B55" s="371" t="s">
        <v>748</v>
      </c>
      <c r="C55" s="372">
        <v>61882565</v>
      </c>
      <c r="D55" s="372">
        <v>0</v>
      </c>
      <c r="E55" s="372">
        <v>61882565</v>
      </c>
    </row>
    <row r="56" spans="1:5" ht="12.75">
      <c r="A56" s="370" t="s">
        <v>749</v>
      </c>
      <c r="B56" s="371" t="s">
        <v>750</v>
      </c>
      <c r="C56" s="372">
        <v>68322745</v>
      </c>
      <c r="D56" s="372">
        <v>0</v>
      </c>
      <c r="E56" s="372">
        <v>68322745</v>
      </c>
    </row>
    <row r="57" spans="1:5" ht="12.75">
      <c r="A57" s="370" t="s">
        <v>709</v>
      </c>
      <c r="B57" s="371" t="s">
        <v>571</v>
      </c>
      <c r="C57" s="372">
        <v>72102081</v>
      </c>
      <c r="D57" s="372">
        <v>0</v>
      </c>
      <c r="E57" s="372">
        <v>113999705</v>
      </c>
    </row>
    <row r="58" spans="1:5" ht="12.75">
      <c r="A58" s="370" t="s">
        <v>710</v>
      </c>
      <c r="B58" s="371" t="s">
        <v>572</v>
      </c>
      <c r="C58" s="372">
        <v>41897624</v>
      </c>
      <c r="D58" s="372">
        <v>0</v>
      </c>
      <c r="E58" s="372">
        <v>-11035486</v>
      </c>
    </row>
    <row r="59" spans="1:5" ht="12.75">
      <c r="A59" s="373" t="s">
        <v>711</v>
      </c>
      <c r="B59" s="374" t="s">
        <v>573</v>
      </c>
      <c r="C59" s="375">
        <v>949666039</v>
      </c>
      <c r="D59" s="375">
        <v>0</v>
      </c>
      <c r="E59" s="375">
        <v>938630553</v>
      </c>
    </row>
    <row r="60" spans="1:5" ht="12.75">
      <c r="A60" s="370" t="s">
        <v>751</v>
      </c>
      <c r="B60" s="371" t="s">
        <v>752</v>
      </c>
      <c r="C60" s="372">
        <v>195963</v>
      </c>
      <c r="D60" s="372">
        <v>0</v>
      </c>
      <c r="E60" s="372">
        <v>255035</v>
      </c>
    </row>
    <row r="61" spans="1:5" ht="12.75">
      <c r="A61" s="373" t="s">
        <v>753</v>
      </c>
      <c r="B61" s="374" t="s">
        <v>694</v>
      </c>
      <c r="C61" s="375">
        <v>195963</v>
      </c>
      <c r="D61" s="375">
        <v>0</v>
      </c>
      <c r="E61" s="375">
        <v>255035</v>
      </c>
    </row>
    <row r="62" spans="1:5" ht="25.5">
      <c r="A62" s="370" t="s">
        <v>754</v>
      </c>
      <c r="B62" s="371" t="s">
        <v>755</v>
      </c>
      <c r="C62" s="372">
        <v>4466997</v>
      </c>
      <c r="D62" s="372">
        <v>0</v>
      </c>
      <c r="E62" s="372">
        <v>4874918</v>
      </c>
    </row>
    <row r="63" spans="1:5" ht="25.5">
      <c r="A63" s="370" t="s">
        <v>756</v>
      </c>
      <c r="B63" s="371" t="s">
        <v>757</v>
      </c>
      <c r="C63" s="372">
        <v>4466997</v>
      </c>
      <c r="D63" s="372">
        <v>0</v>
      </c>
      <c r="E63" s="372">
        <v>4874918</v>
      </c>
    </row>
    <row r="64" spans="1:5" ht="12.75">
      <c r="A64" s="373" t="s">
        <v>758</v>
      </c>
      <c r="B64" s="374" t="s">
        <v>574</v>
      </c>
      <c r="C64" s="375">
        <v>4466997</v>
      </c>
      <c r="D64" s="375">
        <v>0</v>
      </c>
      <c r="E64" s="375">
        <v>4874918</v>
      </c>
    </row>
    <row r="65" spans="1:5" ht="12.75">
      <c r="A65" s="370" t="s">
        <v>759</v>
      </c>
      <c r="B65" s="371" t="s">
        <v>760</v>
      </c>
      <c r="C65" s="372">
        <v>2519194</v>
      </c>
      <c r="D65" s="372">
        <v>0</v>
      </c>
      <c r="E65" s="372">
        <v>3533461</v>
      </c>
    </row>
    <row r="66" spans="1:5" ht="12.75">
      <c r="A66" s="370" t="s">
        <v>761</v>
      </c>
      <c r="B66" s="371" t="s">
        <v>762</v>
      </c>
      <c r="C66" s="372">
        <v>39172</v>
      </c>
      <c r="D66" s="372">
        <v>0</v>
      </c>
      <c r="E66" s="372">
        <v>289945</v>
      </c>
    </row>
    <row r="67" spans="1:5" ht="12.75">
      <c r="A67" s="373" t="s">
        <v>763</v>
      </c>
      <c r="B67" s="374" t="s">
        <v>575</v>
      </c>
      <c r="C67" s="375">
        <v>2558366</v>
      </c>
      <c r="D67" s="375">
        <v>0</v>
      </c>
      <c r="E67" s="375">
        <v>3823406</v>
      </c>
    </row>
    <row r="68" spans="1:5" ht="12.75">
      <c r="A68" s="373" t="s">
        <v>764</v>
      </c>
      <c r="B68" s="374" t="s">
        <v>576</v>
      </c>
      <c r="C68" s="375">
        <v>7221326</v>
      </c>
      <c r="D68" s="375">
        <v>0</v>
      </c>
      <c r="E68" s="375">
        <v>8953359</v>
      </c>
    </row>
    <row r="69" spans="1:5" ht="12.75">
      <c r="A69" s="370" t="s">
        <v>1143</v>
      </c>
      <c r="B69" s="371" t="s">
        <v>1144</v>
      </c>
      <c r="C69" s="372">
        <v>0</v>
      </c>
      <c r="D69" s="372">
        <v>0</v>
      </c>
      <c r="E69" s="372">
        <v>3506598</v>
      </c>
    </row>
    <row r="70" spans="1:5" ht="12.75">
      <c r="A70" s="370" t="s">
        <v>1145</v>
      </c>
      <c r="B70" s="371" t="s">
        <v>1146</v>
      </c>
      <c r="C70" s="372">
        <v>0</v>
      </c>
      <c r="D70" s="372">
        <v>0</v>
      </c>
      <c r="E70" s="372">
        <v>1837795</v>
      </c>
    </row>
    <row r="71" spans="1:5" ht="12.75">
      <c r="A71" s="373" t="s">
        <v>1147</v>
      </c>
      <c r="B71" s="374" t="s">
        <v>1148</v>
      </c>
      <c r="C71" s="375">
        <v>0</v>
      </c>
      <c r="D71" s="375">
        <v>0</v>
      </c>
      <c r="E71" s="375">
        <v>5344393</v>
      </c>
    </row>
    <row r="72" spans="1:5" ht="12.75">
      <c r="A72" s="373" t="s">
        <v>712</v>
      </c>
      <c r="B72" s="374" t="s">
        <v>577</v>
      </c>
      <c r="C72" s="375">
        <v>956887365</v>
      </c>
      <c r="D72" s="375">
        <v>0</v>
      </c>
      <c r="E72" s="375">
        <v>952928305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1"/>
  <headerFooter alignWithMargins="0">
    <oddHeader>&amp;LMAGYARPOLÁNY KÖZSÉG
ÖNKORMÁNYZATA&amp;C2019. ÉVI ZÁRSZÁMADÁS
MÉRLEG&amp;R4. melléklet a 11/2020. (VI. 16.) önkormányzati rendelethez 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10.875" style="121" customWidth="1"/>
    <col min="2" max="2" width="82.00390625" style="121" customWidth="1"/>
    <col min="3" max="3" width="19.125" style="121" customWidth="1"/>
    <col min="4" max="16384" width="9.125" style="121" customWidth="1"/>
  </cols>
  <sheetData>
    <row r="1" ht="12.75">
      <c r="C1" s="178"/>
    </row>
    <row r="2" spans="1:3" s="144" customFormat="1" ht="25.5" customHeight="1">
      <c r="A2" s="142"/>
      <c r="B2" s="143" t="s">
        <v>462</v>
      </c>
      <c r="C2" s="143" t="s">
        <v>1</v>
      </c>
    </row>
    <row r="3" spans="1:3" ht="25.5" customHeight="1">
      <c r="A3" s="123" t="s">
        <v>312</v>
      </c>
      <c r="B3" s="123" t="s">
        <v>308</v>
      </c>
      <c r="C3" s="123" t="s">
        <v>436</v>
      </c>
    </row>
    <row r="4" spans="1:3" ht="25.5" customHeight="1">
      <c r="A4" s="370" t="s">
        <v>378</v>
      </c>
      <c r="B4" s="371" t="s">
        <v>437</v>
      </c>
      <c r="C4" s="372">
        <v>220537269</v>
      </c>
    </row>
    <row r="5" spans="1:3" ht="25.5" customHeight="1">
      <c r="A5" s="370" t="s">
        <v>379</v>
      </c>
      <c r="B5" s="371" t="s">
        <v>438</v>
      </c>
      <c r="C5" s="372">
        <v>180522152</v>
      </c>
    </row>
    <row r="6" spans="1:3" ht="25.5" customHeight="1">
      <c r="A6" s="373" t="s">
        <v>380</v>
      </c>
      <c r="B6" s="374" t="s">
        <v>439</v>
      </c>
      <c r="C6" s="375">
        <v>40015117</v>
      </c>
    </row>
    <row r="7" spans="1:3" ht="25.5" customHeight="1">
      <c r="A7" s="370" t="s">
        <v>381</v>
      </c>
      <c r="B7" s="371" t="s">
        <v>440</v>
      </c>
      <c r="C7" s="372">
        <v>239225238</v>
      </c>
    </row>
    <row r="8" spans="1:3" ht="25.5" customHeight="1">
      <c r="A8" s="370" t="s">
        <v>382</v>
      </c>
      <c r="B8" s="371" t="s">
        <v>441</v>
      </c>
      <c r="C8" s="372">
        <v>63611763</v>
      </c>
    </row>
    <row r="9" spans="1:3" ht="25.5" customHeight="1">
      <c r="A9" s="373" t="s">
        <v>383</v>
      </c>
      <c r="B9" s="374" t="s">
        <v>442</v>
      </c>
      <c r="C9" s="375">
        <v>175613475</v>
      </c>
    </row>
    <row r="10" spans="1:3" ht="25.5" customHeight="1">
      <c r="A10" s="373" t="s">
        <v>384</v>
      </c>
      <c r="B10" s="374" t="s">
        <v>443</v>
      </c>
      <c r="C10" s="375">
        <v>215628592</v>
      </c>
    </row>
    <row r="11" spans="1:3" ht="25.5" customHeight="1">
      <c r="A11" s="373" t="s">
        <v>392</v>
      </c>
      <c r="B11" s="374" t="s">
        <v>444</v>
      </c>
      <c r="C11" s="375">
        <v>215628592</v>
      </c>
    </row>
    <row r="12" spans="1:3" ht="25.5" customHeight="1">
      <c r="A12" s="373" t="s">
        <v>394</v>
      </c>
      <c r="B12" s="374" t="s">
        <v>445</v>
      </c>
      <c r="C12" s="375">
        <v>215628592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&amp;LMAGYARPOLÁNY KÖZSÉG
ÖNKORMÁNYZATA&amp;C2019. ÉVI ZÁRSZÁMADÁS
MARADVÁNYKIMUTATÁS&amp;R5. melléklet
a 11/2020. (VI. 16.) önkormányzati rendelethez 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Layout" zoomScaleSheetLayoutView="115" workbookViewId="0" topLeftCell="A1">
      <selection activeCell="A1" sqref="A1"/>
    </sheetView>
  </sheetViews>
  <sheetFormatPr defaultColWidth="9.00390625" defaultRowHeight="12.75"/>
  <cols>
    <col min="1" max="1" width="11.00390625" style="121" customWidth="1"/>
    <col min="2" max="2" width="82.00390625" style="121" customWidth="1"/>
    <col min="3" max="3" width="19.125" style="121" customWidth="1"/>
    <col min="4" max="4" width="15.25390625" style="121" customWidth="1"/>
    <col min="5" max="5" width="17.25390625" style="121" customWidth="1"/>
    <col min="6" max="6" width="9.125" style="126" customWidth="1"/>
    <col min="7" max="16384" width="9.125" style="121" customWidth="1"/>
  </cols>
  <sheetData>
    <row r="1" spans="1:3" ht="12.75">
      <c r="A1" s="179"/>
      <c r="C1" s="178"/>
    </row>
    <row r="2" spans="1:5" ht="22.5" customHeight="1">
      <c r="A2" s="258"/>
      <c r="B2" s="143" t="s">
        <v>462</v>
      </c>
      <c r="C2" s="143" t="s">
        <v>1</v>
      </c>
      <c r="D2" s="143" t="s">
        <v>2</v>
      </c>
      <c r="E2" s="143" t="s">
        <v>3</v>
      </c>
    </row>
    <row r="3" spans="1:5" ht="22.5" customHeight="1">
      <c r="A3" s="123" t="s">
        <v>312</v>
      </c>
      <c r="B3" s="123" t="s">
        <v>308</v>
      </c>
      <c r="C3" s="142" t="s">
        <v>373</v>
      </c>
      <c r="D3" s="259" t="s">
        <v>592</v>
      </c>
      <c r="E3" s="259" t="s">
        <v>593</v>
      </c>
    </row>
    <row r="4" spans="1:5" ht="22.5" customHeight="1">
      <c r="A4" s="370" t="s">
        <v>378</v>
      </c>
      <c r="B4" s="371" t="s">
        <v>450</v>
      </c>
      <c r="C4" s="372">
        <v>29445214</v>
      </c>
      <c r="D4" s="372">
        <v>0</v>
      </c>
      <c r="E4" s="372">
        <v>26289409</v>
      </c>
    </row>
    <row r="5" spans="1:5" ht="22.5" customHeight="1">
      <c r="A5" s="370" t="s">
        <v>379</v>
      </c>
      <c r="B5" s="371" t="s">
        <v>451</v>
      </c>
      <c r="C5" s="372">
        <v>14193390</v>
      </c>
      <c r="D5" s="372">
        <v>0</v>
      </c>
      <c r="E5" s="372">
        <v>14014733</v>
      </c>
    </row>
    <row r="6" spans="1:5" ht="22.5" customHeight="1">
      <c r="A6" s="370" t="s">
        <v>380</v>
      </c>
      <c r="B6" s="371" t="s">
        <v>452</v>
      </c>
      <c r="C6" s="372">
        <v>4451694</v>
      </c>
      <c r="D6" s="372">
        <v>0</v>
      </c>
      <c r="E6" s="372">
        <v>3696688</v>
      </c>
    </row>
    <row r="7" spans="1:5" ht="22.5" customHeight="1">
      <c r="A7" s="373" t="s">
        <v>381</v>
      </c>
      <c r="B7" s="132" t="s">
        <v>453</v>
      </c>
      <c r="C7" s="375">
        <v>48090298</v>
      </c>
      <c r="D7" s="375">
        <v>0</v>
      </c>
      <c r="E7" s="375">
        <v>44000830</v>
      </c>
    </row>
    <row r="8" spans="1:5" ht="22.5" customHeight="1">
      <c r="A8" s="370" t="s">
        <v>385</v>
      </c>
      <c r="B8" s="371" t="s">
        <v>454</v>
      </c>
      <c r="C8" s="372">
        <v>114283625</v>
      </c>
      <c r="D8" s="372">
        <v>0</v>
      </c>
      <c r="E8" s="372">
        <v>129224621</v>
      </c>
    </row>
    <row r="9" spans="1:5" ht="22.5" customHeight="1">
      <c r="A9" s="370" t="s">
        <v>386</v>
      </c>
      <c r="B9" s="371" t="s">
        <v>455</v>
      </c>
      <c r="C9" s="372">
        <v>16807140</v>
      </c>
      <c r="D9" s="372">
        <v>0</v>
      </c>
      <c r="E9" s="372">
        <v>34306631</v>
      </c>
    </row>
    <row r="10" spans="1:5" ht="22.5" customHeight="1">
      <c r="A10" s="370" t="s">
        <v>387</v>
      </c>
      <c r="B10" s="371" t="s">
        <v>578</v>
      </c>
      <c r="C10" s="372">
        <v>54386094</v>
      </c>
      <c r="D10" s="372">
        <v>0</v>
      </c>
      <c r="E10" s="372">
        <v>685200</v>
      </c>
    </row>
    <row r="11" spans="1:5" ht="22.5" customHeight="1">
      <c r="A11" s="370" t="s">
        <v>388</v>
      </c>
      <c r="B11" s="371" t="s">
        <v>579</v>
      </c>
      <c r="C11" s="372">
        <v>20736282</v>
      </c>
      <c r="D11" s="372">
        <v>0</v>
      </c>
      <c r="E11" s="372">
        <v>4737343</v>
      </c>
    </row>
    <row r="12" spans="1:5" ht="22.5" customHeight="1">
      <c r="A12" s="373" t="s">
        <v>389</v>
      </c>
      <c r="B12" s="374" t="s">
        <v>580</v>
      </c>
      <c r="C12" s="375">
        <v>206213141</v>
      </c>
      <c r="D12" s="375">
        <v>0</v>
      </c>
      <c r="E12" s="375">
        <v>168953795</v>
      </c>
    </row>
    <row r="13" spans="1:5" ht="22.5" customHeight="1">
      <c r="A13" s="370" t="s">
        <v>390</v>
      </c>
      <c r="B13" s="371" t="s">
        <v>581</v>
      </c>
      <c r="C13" s="372">
        <v>3029376</v>
      </c>
      <c r="D13" s="372">
        <v>0</v>
      </c>
      <c r="E13" s="372">
        <v>10802876</v>
      </c>
    </row>
    <row r="14" spans="1:5" ht="22.5" customHeight="1">
      <c r="A14" s="370" t="s">
        <v>391</v>
      </c>
      <c r="B14" s="371" t="s">
        <v>582</v>
      </c>
      <c r="C14" s="372">
        <v>49744283</v>
      </c>
      <c r="D14" s="372">
        <v>0</v>
      </c>
      <c r="E14" s="372">
        <v>58178001</v>
      </c>
    </row>
    <row r="15" spans="1:5" ht="22.5" customHeight="1">
      <c r="A15" s="370" t="s">
        <v>393</v>
      </c>
      <c r="B15" s="371" t="s">
        <v>583</v>
      </c>
      <c r="C15" s="372">
        <v>1406786</v>
      </c>
      <c r="D15" s="372">
        <v>0</v>
      </c>
      <c r="E15" s="372">
        <v>2260176</v>
      </c>
    </row>
    <row r="16" spans="1:5" ht="22.5" customHeight="1">
      <c r="A16" s="373" t="s">
        <v>394</v>
      </c>
      <c r="B16" s="374" t="s">
        <v>584</v>
      </c>
      <c r="C16" s="375">
        <v>54180445</v>
      </c>
      <c r="D16" s="375">
        <v>0</v>
      </c>
      <c r="E16" s="375">
        <v>71241053</v>
      </c>
    </row>
    <row r="17" spans="1:5" ht="22.5" customHeight="1">
      <c r="A17" s="370" t="s">
        <v>395</v>
      </c>
      <c r="B17" s="371" t="s">
        <v>585</v>
      </c>
      <c r="C17" s="372">
        <v>19652885</v>
      </c>
      <c r="D17" s="372">
        <v>0</v>
      </c>
      <c r="E17" s="372">
        <v>25962478</v>
      </c>
    </row>
    <row r="18" spans="1:5" ht="22.5" customHeight="1">
      <c r="A18" s="370" t="s">
        <v>396</v>
      </c>
      <c r="B18" s="371" t="s">
        <v>586</v>
      </c>
      <c r="C18" s="372">
        <v>13123263</v>
      </c>
      <c r="D18" s="372">
        <v>0</v>
      </c>
      <c r="E18" s="372">
        <v>14968322</v>
      </c>
    </row>
    <row r="19" spans="1:5" ht="22.5" customHeight="1">
      <c r="A19" s="370" t="s">
        <v>397</v>
      </c>
      <c r="B19" s="371" t="s">
        <v>587</v>
      </c>
      <c r="C19" s="372">
        <v>5677765</v>
      </c>
      <c r="D19" s="372">
        <v>0</v>
      </c>
      <c r="E19" s="372">
        <v>6749441</v>
      </c>
    </row>
    <row r="20" spans="1:5" ht="22.5" customHeight="1">
      <c r="A20" s="373" t="s">
        <v>398</v>
      </c>
      <c r="B20" s="374" t="s">
        <v>588</v>
      </c>
      <c r="C20" s="375">
        <v>38453913</v>
      </c>
      <c r="D20" s="375">
        <v>0</v>
      </c>
      <c r="E20" s="375">
        <v>47680241</v>
      </c>
    </row>
    <row r="21" spans="1:5" ht="22.5" customHeight="1">
      <c r="A21" s="373" t="s">
        <v>399</v>
      </c>
      <c r="B21" s="374" t="s">
        <v>456</v>
      </c>
      <c r="C21" s="375">
        <v>9240913</v>
      </c>
      <c r="D21" s="375">
        <v>0</v>
      </c>
      <c r="E21" s="375">
        <v>18995971</v>
      </c>
    </row>
    <row r="22" spans="1:5" ht="22.5" customHeight="1">
      <c r="A22" s="373" t="s">
        <v>400</v>
      </c>
      <c r="B22" s="374" t="s">
        <v>457</v>
      </c>
      <c r="C22" s="375">
        <v>112196464</v>
      </c>
      <c r="D22" s="375">
        <v>0</v>
      </c>
      <c r="E22" s="375">
        <v>86072927</v>
      </c>
    </row>
    <row r="23" spans="1:5" ht="22.5" customHeight="1">
      <c r="A23" s="373" t="s">
        <v>401</v>
      </c>
      <c r="B23" s="374" t="s">
        <v>458</v>
      </c>
      <c r="C23" s="375">
        <v>40231704</v>
      </c>
      <c r="D23" s="375">
        <v>0</v>
      </c>
      <c r="E23" s="375">
        <v>-11035567</v>
      </c>
    </row>
    <row r="24" spans="1:5" ht="22.5" customHeight="1">
      <c r="A24" s="370" t="s">
        <v>405</v>
      </c>
      <c r="B24" s="371" t="s">
        <v>589</v>
      </c>
      <c r="C24" s="372">
        <v>1665920</v>
      </c>
      <c r="D24" s="372">
        <v>0</v>
      </c>
      <c r="E24" s="372">
        <v>81</v>
      </c>
    </row>
    <row r="25" spans="1:5" ht="22.5" customHeight="1">
      <c r="A25" s="373" t="s">
        <v>407</v>
      </c>
      <c r="B25" s="374" t="s">
        <v>590</v>
      </c>
      <c r="C25" s="375">
        <v>1665920</v>
      </c>
      <c r="D25" s="375">
        <v>0</v>
      </c>
      <c r="E25" s="375">
        <v>81</v>
      </c>
    </row>
    <row r="26" spans="1:5" ht="22.5" customHeight="1">
      <c r="A26" s="373" t="s">
        <v>408</v>
      </c>
      <c r="B26" s="374" t="s">
        <v>459</v>
      </c>
      <c r="C26" s="375">
        <v>1665920</v>
      </c>
      <c r="D26" s="375">
        <v>0</v>
      </c>
      <c r="E26" s="375">
        <v>81</v>
      </c>
    </row>
    <row r="27" spans="1:5" ht="22.5" customHeight="1">
      <c r="A27" s="373" t="s">
        <v>409</v>
      </c>
      <c r="B27" s="374" t="s">
        <v>591</v>
      </c>
      <c r="C27" s="375">
        <v>41897624</v>
      </c>
      <c r="D27" s="375">
        <v>0</v>
      </c>
      <c r="E27" s="375">
        <v>-11035486</v>
      </c>
    </row>
    <row r="28" spans="1:5" ht="22.5" customHeight="1">
      <c r="A28"/>
      <c r="B28"/>
      <c r="C28"/>
      <c r="D28"/>
      <c r="E28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0" r:id="rId1"/>
  <headerFooter alignWithMargins="0">
    <oddHeader>&amp;LMagyarpolány Község Önkormányzata&amp;C2019. évi zárszámadás
eredménkimutatás&amp;R6. melléklet a 11/2020. (VI. 16.) önkormányzati rendelethez 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C18"/>
  <sheetViews>
    <sheetView view="pageLayout" workbookViewId="0" topLeftCell="A1">
      <selection activeCell="C17" sqref="C17"/>
    </sheetView>
  </sheetViews>
  <sheetFormatPr defaultColWidth="9.00390625" defaultRowHeight="12.75"/>
  <cols>
    <col min="2" max="2" width="61.625" style="0" customWidth="1"/>
    <col min="3" max="3" width="21.75390625" style="0" customWidth="1"/>
  </cols>
  <sheetData>
    <row r="2" spans="1:3" ht="24" customHeight="1">
      <c r="A2" s="791" t="s">
        <v>460</v>
      </c>
      <c r="B2" s="792"/>
      <c r="C2" s="792"/>
    </row>
    <row r="3" spans="1:3" ht="15.75">
      <c r="A3" s="127"/>
      <c r="B3" s="128"/>
      <c r="C3" s="129"/>
    </row>
    <row r="4" spans="1:3" ht="36" customHeight="1">
      <c r="A4" s="130"/>
      <c r="B4" s="130" t="s">
        <v>0</v>
      </c>
      <c r="C4" s="130" t="s">
        <v>1</v>
      </c>
    </row>
    <row r="5" spans="1:3" ht="36" customHeight="1">
      <c r="A5" s="130"/>
      <c r="B5" s="130" t="s">
        <v>308</v>
      </c>
      <c r="C5" s="130" t="s">
        <v>436</v>
      </c>
    </row>
    <row r="6" spans="1:3" ht="36" customHeight="1">
      <c r="A6" s="373" t="s">
        <v>378</v>
      </c>
      <c r="B6" s="374" t="s">
        <v>1150</v>
      </c>
      <c r="C6" s="375">
        <v>232562331</v>
      </c>
    </row>
    <row r="7" spans="1:3" ht="36" customHeight="1">
      <c r="A7" s="370" t="s">
        <v>380</v>
      </c>
      <c r="B7" s="371" t="s">
        <v>1151</v>
      </c>
      <c r="C7" s="372">
        <v>232562331</v>
      </c>
    </row>
    <row r="8" spans="1:3" ht="36" customHeight="1">
      <c r="A8" s="373" t="s">
        <v>381</v>
      </c>
      <c r="B8" s="374" t="s">
        <v>1152</v>
      </c>
      <c r="C8" s="375">
        <v>-14174771</v>
      </c>
    </row>
    <row r="9" spans="1:3" ht="36" customHeight="1">
      <c r="A9" s="370" t="s">
        <v>382</v>
      </c>
      <c r="B9" s="371" t="s">
        <v>1153</v>
      </c>
      <c r="C9" s="372">
        <v>-244133915</v>
      </c>
    </row>
    <row r="10" spans="1:3" ht="36" customHeight="1">
      <c r="A10" s="370" t="s">
        <v>383</v>
      </c>
      <c r="B10" s="371" t="s">
        <v>1154</v>
      </c>
      <c r="C10" s="372">
        <v>459762507</v>
      </c>
    </row>
    <row r="11" spans="1:3" ht="36" customHeight="1">
      <c r="A11" s="370" t="s">
        <v>384</v>
      </c>
      <c r="B11" s="371" t="s">
        <v>1155</v>
      </c>
      <c r="C11" s="372">
        <v>-231255103</v>
      </c>
    </row>
    <row r="12" spans="1:3" ht="36" customHeight="1">
      <c r="A12" s="370" t="s">
        <v>388</v>
      </c>
      <c r="B12" s="371" t="s">
        <v>1156</v>
      </c>
      <c r="C12" s="372">
        <v>-206700</v>
      </c>
    </row>
    <row r="13" spans="1:3" ht="36" customHeight="1">
      <c r="A13" s="370" t="s">
        <v>392</v>
      </c>
      <c r="B13" s="371" t="s">
        <v>1157</v>
      </c>
      <c r="C13" s="372">
        <v>-57691</v>
      </c>
    </row>
    <row r="14" spans="1:3" ht="36" customHeight="1">
      <c r="A14" s="370" t="s">
        <v>394</v>
      </c>
      <c r="B14" s="371" t="s">
        <v>1158</v>
      </c>
      <c r="C14" s="372">
        <v>-149009</v>
      </c>
    </row>
    <row r="15" spans="1:3" ht="36" customHeight="1">
      <c r="A15" s="370" t="s">
        <v>397</v>
      </c>
      <c r="B15" s="371" t="s">
        <v>1159</v>
      </c>
      <c r="C15" s="372">
        <v>20000</v>
      </c>
    </row>
    <row r="16" spans="1:3" ht="36" customHeight="1">
      <c r="A16" s="370" t="s">
        <v>407</v>
      </c>
      <c r="B16" s="371" t="s">
        <v>1160</v>
      </c>
      <c r="C16" s="372">
        <v>-1014267</v>
      </c>
    </row>
    <row r="17" spans="1:3" ht="36" customHeight="1">
      <c r="A17" s="370" t="s">
        <v>1034</v>
      </c>
      <c r="B17" s="371" t="s">
        <v>1161</v>
      </c>
      <c r="C17" s="372">
        <v>-250773</v>
      </c>
    </row>
    <row r="18" spans="1:3" ht="12.75">
      <c r="A18" s="373" t="s">
        <v>409</v>
      </c>
      <c r="B18" s="374" t="s">
        <v>1162</v>
      </c>
      <c r="C18" s="375">
        <v>218387560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Header>&amp;LMagyarpolány Közésg Önkormányzata&amp;C2019. évi zárszámadás
pénzeszköz változás&amp;R7.  melléklet
a 11/2020. (VI. 16.)
önkormányzati rendelethez 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view="pageLayout" zoomScaleNormal="75" zoomScaleSheetLayoutView="75" workbookViewId="0" topLeftCell="D1">
      <selection activeCell="A1" sqref="A1"/>
    </sheetView>
  </sheetViews>
  <sheetFormatPr defaultColWidth="9.00390625" defaultRowHeight="12.75"/>
  <cols>
    <col min="1" max="1" width="7.00390625" style="110" bestFit="1" customWidth="1"/>
    <col min="2" max="2" width="13.75390625" style="109" bestFit="1" customWidth="1"/>
    <col min="3" max="3" width="99.375" style="110" bestFit="1" customWidth="1"/>
    <col min="4" max="4" width="23.25390625" style="110" bestFit="1" customWidth="1"/>
    <col min="5" max="6" width="20.375" style="110" bestFit="1" customWidth="1"/>
    <col min="7" max="7" width="12.625" style="119" customWidth="1"/>
    <col min="8" max="8" width="13.75390625" style="109" customWidth="1"/>
    <col min="9" max="9" width="55.75390625" style="110" customWidth="1"/>
    <col min="10" max="10" width="20.375" style="110" customWidth="1"/>
    <col min="11" max="12" width="20.375" style="110" bestFit="1" customWidth="1"/>
    <col min="13" max="13" width="11.875" style="119" customWidth="1"/>
    <col min="14" max="16384" width="9.125" style="110" customWidth="1"/>
  </cols>
  <sheetData>
    <row r="1" spans="1:13" ht="18.75">
      <c r="A1" s="177"/>
      <c r="B1" s="107"/>
      <c r="C1" s="106"/>
      <c r="D1" s="108"/>
      <c r="E1" s="108"/>
      <c r="F1" s="108"/>
      <c r="G1" s="115"/>
      <c r="J1" s="108"/>
      <c r="K1" s="108"/>
      <c r="L1" s="108"/>
      <c r="M1" s="115"/>
    </row>
    <row r="2" spans="1:13" ht="18.75">
      <c r="A2" s="796"/>
      <c r="B2" s="111" t="s">
        <v>0</v>
      </c>
      <c r="C2" s="111" t="s">
        <v>1</v>
      </c>
      <c r="D2" s="111" t="s">
        <v>2</v>
      </c>
      <c r="E2" s="111" t="s">
        <v>3</v>
      </c>
      <c r="F2" s="111" t="s">
        <v>4</v>
      </c>
      <c r="G2" s="116" t="s">
        <v>5</v>
      </c>
      <c r="H2" s="111" t="s">
        <v>6</v>
      </c>
      <c r="I2" s="111" t="s">
        <v>7</v>
      </c>
      <c r="J2" s="111" t="s">
        <v>8</v>
      </c>
      <c r="K2" s="111" t="s">
        <v>9</v>
      </c>
      <c r="L2" s="111" t="s">
        <v>254</v>
      </c>
      <c r="M2" s="116" t="s">
        <v>279</v>
      </c>
    </row>
    <row r="3" spans="1:10" ht="18.75">
      <c r="A3" s="797"/>
      <c r="B3" s="793" t="s">
        <v>267</v>
      </c>
      <c r="C3" s="794"/>
      <c r="D3" s="794"/>
      <c r="E3" s="794"/>
      <c r="F3" s="794"/>
      <c r="G3" s="795"/>
      <c r="H3" s="793" t="s">
        <v>268</v>
      </c>
      <c r="I3" s="794"/>
      <c r="J3" s="795"/>
    </row>
    <row r="4" spans="1:13" ht="58.5" customHeight="1">
      <c r="A4" s="798"/>
      <c r="B4" s="111" t="s">
        <v>14</v>
      </c>
      <c r="C4" s="111" t="s">
        <v>111</v>
      </c>
      <c r="D4" s="112" t="s">
        <v>370</v>
      </c>
      <c r="E4" s="112" t="s">
        <v>371</v>
      </c>
      <c r="F4" s="112" t="s">
        <v>303</v>
      </c>
      <c r="G4" s="117" t="s">
        <v>366</v>
      </c>
      <c r="H4" s="111" t="s">
        <v>14</v>
      </c>
      <c r="I4" s="111" t="s">
        <v>111</v>
      </c>
      <c r="J4" s="112" t="s">
        <v>370</v>
      </c>
      <c r="K4" s="112" t="s">
        <v>372</v>
      </c>
      <c r="L4" s="112" t="s">
        <v>303</v>
      </c>
      <c r="M4" s="117" t="s">
        <v>369</v>
      </c>
    </row>
    <row r="5" spans="1:13" ht="26.25" customHeight="1">
      <c r="A5" s="113" t="s">
        <v>1209</v>
      </c>
      <c r="B5" s="114" t="s">
        <v>113</v>
      </c>
      <c r="C5" s="101" t="s">
        <v>112</v>
      </c>
      <c r="D5" s="232">
        <v>78167424</v>
      </c>
      <c r="E5" s="232">
        <v>81665250</v>
      </c>
      <c r="F5" s="232">
        <v>81665250</v>
      </c>
      <c r="G5" s="118">
        <f>SUM(F5/E5)</f>
        <v>1</v>
      </c>
      <c r="H5" s="102" t="s">
        <v>238</v>
      </c>
      <c r="I5" s="103" t="s">
        <v>269</v>
      </c>
      <c r="J5" s="232">
        <v>25434202</v>
      </c>
      <c r="K5" s="232">
        <v>40755231</v>
      </c>
      <c r="L5" s="232">
        <v>37878135</v>
      </c>
      <c r="M5" s="234">
        <f aca="true" t="shared" si="0" ref="M5:M13">SUM(L5/K5)</f>
        <v>0.9294054792622817</v>
      </c>
    </row>
    <row r="6" spans="1:13" ht="26.25" customHeight="1">
      <c r="A6" s="113" t="s">
        <v>1210</v>
      </c>
      <c r="B6" s="114" t="s">
        <v>115</v>
      </c>
      <c r="C6" s="101" t="s">
        <v>114</v>
      </c>
      <c r="D6" s="232">
        <v>0</v>
      </c>
      <c r="E6" s="232">
        <v>0</v>
      </c>
      <c r="F6" s="232"/>
      <c r="G6" s="118">
        <v>0</v>
      </c>
      <c r="H6" s="102" t="s">
        <v>239</v>
      </c>
      <c r="I6" s="103" t="s">
        <v>276</v>
      </c>
      <c r="J6" s="232">
        <v>4790585</v>
      </c>
      <c r="K6" s="232">
        <v>7483699</v>
      </c>
      <c r="L6" s="232">
        <v>6295508</v>
      </c>
      <c r="M6" s="234">
        <f>SUM(L6/K6)</f>
        <v>0.8412294508370793</v>
      </c>
    </row>
    <row r="7" spans="1:13" ht="26.25" customHeight="1">
      <c r="A7" s="113" t="s">
        <v>1212</v>
      </c>
      <c r="B7" s="114" t="s">
        <v>117</v>
      </c>
      <c r="C7" s="101" t="s">
        <v>116</v>
      </c>
      <c r="D7" s="232">
        <v>31707492</v>
      </c>
      <c r="E7" s="232">
        <v>38079871</v>
      </c>
      <c r="F7" s="232">
        <v>38079871</v>
      </c>
      <c r="G7" s="118">
        <f aca="true" t="shared" si="1" ref="G7:G24">SUM(F7/E7)</f>
        <v>1</v>
      </c>
      <c r="H7" s="102" t="s">
        <v>240</v>
      </c>
      <c r="I7" s="103" t="s">
        <v>270</v>
      </c>
      <c r="J7" s="232">
        <v>57187574</v>
      </c>
      <c r="K7" s="232">
        <v>95647956</v>
      </c>
      <c r="L7" s="232">
        <v>86558234</v>
      </c>
      <c r="M7" s="234">
        <f t="shared" si="0"/>
        <v>0.9049668975675759</v>
      </c>
    </row>
    <row r="8" spans="1:13" ht="26.25" customHeight="1">
      <c r="A8" s="113" t="s">
        <v>1213</v>
      </c>
      <c r="B8" s="114" t="s">
        <v>119</v>
      </c>
      <c r="C8" s="101" t="s">
        <v>118</v>
      </c>
      <c r="D8" s="232">
        <v>1800000</v>
      </c>
      <c r="E8" s="232">
        <v>1800000</v>
      </c>
      <c r="F8" s="232">
        <v>1800000</v>
      </c>
      <c r="G8" s="118">
        <f t="shared" si="1"/>
        <v>1</v>
      </c>
      <c r="H8" s="102" t="s">
        <v>241</v>
      </c>
      <c r="I8" s="101" t="s">
        <v>74</v>
      </c>
      <c r="J8" s="232">
        <v>3246024</v>
      </c>
      <c r="K8" s="232">
        <v>3346024</v>
      </c>
      <c r="L8" s="232">
        <v>3345905</v>
      </c>
      <c r="M8" s="234">
        <f t="shared" si="0"/>
        <v>0.9999644354015392</v>
      </c>
    </row>
    <row r="9" spans="1:13" ht="26.25" customHeight="1">
      <c r="A9" s="113" t="s">
        <v>1214</v>
      </c>
      <c r="B9" s="114" t="s">
        <v>121</v>
      </c>
      <c r="C9" s="101" t="s">
        <v>120</v>
      </c>
      <c r="D9" s="232">
        <f>SUM('9. Önkorm.bevételek'!I8:I8)</f>
        <v>0</v>
      </c>
      <c r="E9" s="232">
        <v>7679500</v>
      </c>
      <c r="F9" s="463">
        <v>7679500</v>
      </c>
      <c r="G9" s="118">
        <f t="shared" si="1"/>
        <v>1</v>
      </c>
      <c r="H9" s="102" t="s">
        <v>242</v>
      </c>
      <c r="I9" s="104" t="s">
        <v>65</v>
      </c>
      <c r="J9" s="232">
        <v>14201800</v>
      </c>
      <c r="K9" s="232">
        <v>251880191</v>
      </c>
      <c r="L9" s="232">
        <v>11267500</v>
      </c>
      <c r="M9" s="234">
        <f t="shared" si="0"/>
        <v>0.04473356938180184</v>
      </c>
    </row>
    <row r="10" spans="1:13" ht="26.25" customHeight="1">
      <c r="A10" s="113" t="s">
        <v>1216</v>
      </c>
      <c r="B10" s="114" t="s">
        <v>123</v>
      </c>
      <c r="C10" s="101" t="s">
        <v>367</v>
      </c>
      <c r="D10" s="232">
        <v>0</v>
      </c>
      <c r="E10" s="232">
        <v>0</v>
      </c>
      <c r="F10" s="232"/>
      <c r="G10" s="118">
        <v>0</v>
      </c>
      <c r="H10" s="102" t="s">
        <v>243</v>
      </c>
      <c r="I10" s="104" t="s">
        <v>274</v>
      </c>
      <c r="J10" s="232">
        <v>82748349</v>
      </c>
      <c r="K10" s="232">
        <v>92429577</v>
      </c>
      <c r="L10" s="232">
        <v>18616069</v>
      </c>
      <c r="M10" s="234">
        <f t="shared" si="0"/>
        <v>0.2014081380032714</v>
      </c>
    </row>
    <row r="11" spans="1:13" ht="26.25" customHeight="1">
      <c r="A11" s="113" t="s">
        <v>1218</v>
      </c>
      <c r="B11" s="114" t="s">
        <v>130</v>
      </c>
      <c r="C11" s="101" t="s">
        <v>594</v>
      </c>
      <c r="D11" s="232">
        <v>0</v>
      </c>
      <c r="E11" s="232"/>
      <c r="F11" s="232"/>
      <c r="G11" s="118">
        <v>0</v>
      </c>
      <c r="H11" s="102"/>
      <c r="I11" s="104"/>
      <c r="J11" s="232"/>
      <c r="K11" s="232"/>
      <c r="L11" s="232"/>
      <c r="M11" s="234"/>
    </row>
    <row r="12" spans="1:13" ht="26.25" customHeight="1">
      <c r="A12" s="113" t="s">
        <v>1220</v>
      </c>
      <c r="B12" s="114" t="s">
        <v>134</v>
      </c>
      <c r="C12" s="101" t="s">
        <v>133</v>
      </c>
      <c r="D12" s="232">
        <v>5151200</v>
      </c>
      <c r="E12" s="232">
        <v>27842202</v>
      </c>
      <c r="F12" s="232">
        <v>32263411</v>
      </c>
      <c r="G12" s="118">
        <f t="shared" si="1"/>
        <v>1.158795234658523</v>
      </c>
      <c r="H12" s="102" t="s">
        <v>244</v>
      </c>
      <c r="I12" s="104" t="s">
        <v>275</v>
      </c>
      <c r="J12" s="232">
        <v>0</v>
      </c>
      <c r="K12" s="232">
        <v>16060801</v>
      </c>
      <c r="L12" s="232">
        <v>16060801</v>
      </c>
      <c r="M12" s="234">
        <f t="shared" si="0"/>
        <v>1</v>
      </c>
    </row>
    <row r="13" spans="1:13" ht="26.25" customHeight="1">
      <c r="A13" s="113" t="s">
        <v>1222</v>
      </c>
      <c r="B13" s="114" t="s">
        <v>141</v>
      </c>
      <c r="C13" s="101" t="s">
        <v>529</v>
      </c>
      <c r="D13" s="232">
        <v>81523125</v>
      </c>
      <c r="E13" s="463">
        <v>140752736</v>
      </c>
      <c r="F13" s="232">
        <v>2522995</v>
      </c>
      <c r="G13" s="118">
        <f t="shared" si="1"/>
        <v>0.017925015681400324</v>
      </c>
      <c r="H13" s="202" t="s">
        <v>535</v>
      </c>
      <c r="I13" s="120" t="s">
        <v>536</v>
      </c>
      <c r="J13" s="235">
        <v>0</v>
      </c>
      <c r="K13" s="235">
        <v>2000000</v>
      </c>
      <c r="L13" s="235">
        <v>500000</v>
      </c>
      <c r="M13" s="234">
        <f t="shared" si="0"/>
        <v>0.25</v>
      </c>
    </row>
    <row r="14" spans="1:13" ht="26.25" customHeight="1">
      <c r="A14" s="113" t="s">
        <v>1224</v>
      </c>
      <c r="B14" s="114" t="s">
        <v>145</v>
      </c>
      <c r="C14" s="101" t="s">
        <v>765</v>
      </c>
      <c r="D14" s="232">
        <v>0</v>
      </c>
      <c r="E14" s="232"/>
      <c r="F14" s="232"/>
      <c r="G14" s="118">
        <v>0</v>
      </c>
      <c r="H14" s="202"/>
      <c r="I14" s="120"/>
      <c r="J14" s="235"/>
      <c r="K14" s="235"/>
      <c r="L14" s="235"/>
      <c r="M14" s="234"/>
    </row>
    <row r="15" spans="1:13" ht="26.25" customHeight="1">
      <c r="A15" s="113" t="s">
        <v>1226</v>
      </c>
      <c r="B15" s="114" t="s">
        <v>1</v>
      </c>
      <c r="C15" s="101" t="s">
        <v>151</v>
      </c>
      <c r="D15" s="232"/>
      <c r="E15" s="232"/>
      <c r="F15" s="232"/>
      <c r="G15" s="118">
        <v>0</v>
      </c>
      <c r="H15" s="102" t="s">
        <v>245</v>
      </c>
      <c r="I15" s="104" t="s">
        <v>62</v>
      </c>
      <c r="J15" s="232">
        <v>55198287</v>
      </c>
      <c r="K15" s="232">
        <v>67023980</v>
      </c>
      <c r="L15" s="232">
        <v>63611763</v>
      </c>
      <c r="M15" s="234">
        <f>SUM(L15/K15)</f>
        <v>0.9490896094203896</v>
      </c>
    </row>
    <row r="16" spans="1:13" ht="26.25" customHeight="1">
      <c r="A16" s="113" t="s">
        <v>1227</v>
      </c>
      <c r="B16" s="114" t="s">
        <v>161</v>
      </c>
      <c r="C16" s="101" t="s">
        <v>272</v>
      </c>
      <c r="D16" s="232"/>
      <c r="E16" s="232"/>
      <c r="F16" s="232"/>
      <c r="G16" s="118">
        <v>0</v>
      </c>
      <c r="H16" s="120"/>
      <c r="I16" s="120"/>
      <c r="J16" s="235"/>
      <c r="K16" s="235"/>
      <c r="L16" s="235"/>
      <c r="M16" s="235"/>
    </row>
    <row r="17" spans="1:13" ht="26.25" customHeight="1">
      <c r="A17" s="113" t="s">
        <v>1228</v>
      </c>
      <c r="B17" s="114" t="s">
        <v>170</v>
      </c>
      <c r="C17" s="101" t="s">
        <v>368</v>
      </c>
      <c r="D17" s="232">
        <v>23802400</v>
      </c>
      <c r="E17" s="463">
        <f>SUM(C17:D17)</f>
        <v>23802400</v>
      </c>
      <c r="F17" s="232">
        <v>28059879</v>
      </c>
      <c r="G17" s="118">
        <f t="shared" si="1"/>
        <v>1.1788676351964509</v>
      </c>
      <c r="H17" s="120"/>
      <c r="I17" s="120"/>
      <c r="J17" s="235"/>
      <c r="K17" s="235"/>
      <c r="L17" s="235"/>
      <c r="M17" s="236"/>
    </row>
    <row r="18" spans="1:13" ht="26.25" customHeight="1">
      <c r="A18" s="113" t="s">
        <v>1229</v>
      </c>
      <c r="B18" s="114" t="s">
        <v>188</v>
      </c>
      <c r="C18" s="101" t="s">
        <v>273</v>
      </c>
      <c r="D18" s="232">
        <v>20415180</v>
      </c>
      <c r="E18" s="232">
        <v>20415180</v>
      </c>
      <c r="F18" s="232">
        <v>26212513</v>
      </c>
      <c r="G18" s="118">
        <f t="shared" si="1"/>
        <v>1.2839716818563442</v>
      </c>
      <c r="H18" s="120"/>
      <c r="I18" s="120"/>
      <c r="J18" s="235"/>
      <c r="K18" s="235"/>
      <c r="L18" s="235"/>
      <c r="M18" s="236"/>
    </row>
    <row r="19" spans="1:13" ht="26.25" customHeight="1">
      <c r="A19" s="113" t="s">
        <v>1231</v>
      </c>
      <c r="B19" s="114" t="s">
        <v>199</v>
      </c>
      <c r="C19" s="101" t="s">
        <v>265</v>
      </c>
      <c r="D19" s="232">
        <v>0</v>
      </c>
      <c r="E19" s="232">
        <v>0</v>
      </c>
      <c r="F19" s="232">
        <v>60630</v>
      </c>
      <c r="G19" s="118">
        <v>0</v>
      </c>
      <c r="H19" s="120"/>
      <c r="I19" s="120"/>
      <c r="J19" s="235"/>
      <c r="K19" s="235"/>
      <c r="L19" s="235"/>
      <c r="M19" s="236"/>
    </row>
    <row r="20" spans="1:13" ht="26.25" customHeight="1" hidden="1">
      <c r="A20" s="113" t="s">
        <v>1232</v>
      </c>
      <c r="B20" s="114" t="s">
        <v>206</v>
      </c>
      <c r="C20" s="101" t="s">
        <v>264</v>
      </c>
      <c r="D20" s="232">
        <f>SUM('9. Önkorm.bevételek'!I86:I86)</f>
        <v>0</v>
      </c>
      <c r="E20" s="232">
        <v>0</v>
      </c>
      <c r="F20" s="232"/>
      <c r="G20" s="118" t="e">
        <f t="shared" si="1"/>
        <v>#DIV/0!</v>
      </c>
      <c r="H20" s="102"/>
      <c r="I20" s="104"/>
      <c r="J20" s="232"/>
      <c r="K20" s="232"/>
      <c r="L20" s="232"/>
      <c r="M20" s="234"/>
    </row>
    <row r="21" spans="1:13" ht="26.25" customHeight="1" hidden="1">
      <c r="A21" s="113" t="s">
        <v>1235</v>
      </c>
      <c r="B21" s="114" t="s">
        <v>213</v>
      </c>
      <c r="C21" s="101" t="s">
        <v>266</v>
      </c>
      <c r="D21" s="232">
        <f>SUM('9. Önkorm.bevételek'!I90:I90)</f>
        <v>0</v>
      </c>
      <c r="E21" s="232"/>
      <c r="F21" s="232"/>
      <c r="G21" s="118" t="e">
        <f t="shared" si="1"/>
        <v>#DIV/0!</v>
      </c>
      <c r="H21" s="102"/>
      <c r="I21" s="104"/>
      <c r="J21" s="232"/>
      <c r="K21" s="237"/>
      <c r="L21" s="232"/>
      <c r="M21" s="234"/>
    </row>
    <row r="22" spans="1:13" ht="26.25" customHeight="1">
      <c r="A22" s="113" t="s">
        <v>1237</v>
      </c>
      <c r="B22" s="114" t="s">
        <v>206</v>
      </c>
      <c r="C22" s="101" t="s">
        <v>534</v>
      </c>
      <c r="D22" s="232">
        <v>240000</v>
      </c>
      <c r="E22" s="232">
        <v>240000</v>
      </c>
      <c r="F22" s="232">
        <v>2043220</v>
      </c>
      <c r="G22" s="118">
        <f t="shared" si="1"/>
        <v>8.513416666666666</v>
      </c>
      <c r="H22" s="102"/>
      <c r="I22" s="104"/>
      <c r="J22" s="232"/>
      <c r="K22" s="237"/>
      <c r="L22" s="232"/>
      <c r="M22" s="234"/>
    </row>
    <row r="23" spans="1:13" ht="26.25" customHeight="1">
      <c r="A23" s="113" t="s">
        <v>1243</v>
      </c>
      <c r="B23" s="376" t="s">
        <v>213</v>
      </c>
      <c r="C23" s="101" t="s">
        <v>266</v>
      </c>
      <c r="D23" s="232">
        <v>0</v>
      </c>
      <c r="E23" s="232">
        <v>0</v>
      </c>
      <c r="F23" s="232">
        <v>150000</v>
      </c>
      <c r="G23" s="118">
        <v>0</v>
      </c>
      <c r="H23" s="102"/>
      <c r="I23" s="104"/>
      <c r="J23" s="232"/>
      <c r="K23" s="237"/>
      <c r="L23" s="232"/>
      <c r="M23" s="234"/>
    </row>
    <row r="24" spans="1:13" ht="26.25" customHeight="1">
      <c r="A24" s="113" t="s">
        <v>1244</v>
      </c>
      <c r="B24" s="114" t="s">
        <v>248</v>
      </c>
      <c r="C24" s="101" t="s">
        <v>256</v>
      </c>
      <c r="D24" s="232"/>
      <c r="E24" s="463">
        <v>234350320</v>
      </c>
      <c r="F24" s="232">
        <v>239225238</v>
      </c>
      <c r="G24" s="118">
        <f t="shared" si="1"/>
        <v>1.0208018405948838</v>
      </c>
      <c r="H24" s="105"/>
      <c r="I24" s="104"/>
      <c r="J24" s="232"/>
      <c r="K24" s="237"/>
      <c r="L24" s="232"/>
      <c r="M24" s="234"/>
    </row>
    <row r="25" spans="1:13" ht="47.25" customHeight="1">
      <c r="A25" s="113" t="s">
        <v>1245</v>
      </c>
      <c r="B25" s="799" t="s">
        <v>277</v>
      </c>
      <c r="C25" s="800"/>
      <c r="D25" s="233">
        <f>SUM(D5:D24)</f>
        <v>242806821</v>
      </c>
      <c r="E25" s="233">
        <f>SUM(E5:E24)</f>
        <v>576627459</v>
      </c>
      <c r="F25" s="233">
        <f>SUM(F5:F24)</f>
        <v>459762507</v>
      </c>
      <c r="G25" s="357">
        <f>SUM(F25/E25)</f>
        <v>0.7973302343203188</v>
      </c>
      <c r="H25" s="799" t="s">
        <v>271</v>
      </c>
      <c r="I25" s="800"/>
      <c r="J25" s="233">
        <f>SUM(J5:J24)</f>
        <v>242806821</v>
      </c>
      <c r="K25" s="233">
        <f>SUM(K5:K24)</f>
        <v>576627459</v>
      </c>
      <c r="L25" s="233">
        <f>SUM(L5:L24)</f>
        <v>244133915</v>
      </c>
      <c r="M25" s="238">
        <f>SUM(L25/K25)</f>
        <v>0.42338239566909003</v>
      </c>
    </row>
  </sheetData>
  <sheetProtection/>
  <mergeCells count="5">
    <mergeCell ref="H3:J3"/>
    <mergeCell ref="A2:A4"/>
    <mergeCell ref="B25:C25"/>
    <mergeCell ref="H25:I25"/>
    <mergeCell ref="B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  <headerFooter>
    <oddHeader>&amp;LMAGYARPOLÁNY KÖZSÉG ÖNKORMÁNYZATA&amp;C2019. ÉVI ZÁRSZÁMADÁS
BEVÉTELEK ÉS KIADÁSOK ALAKULÁSA&amp;R8. melléklet a 11/2020. (VI. 16.) önkormányzati rendelethez  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view="pageLayout" zoomScaleSheetLayoutView="100" workbookViewId="0" topLeftCell="A1">
      <selection activeCell="A1" sqref="A1:L1"/>
    </sheetView>
  </sheetViews>
  <sheetFormatPr defaultColWidth="9.00390625" defaultRowHeight="12.75"/>
  <cols>
    <col min="1" max="1" width="5.625" style="60" bestFit="1" customWidth="1"/>
    <col min="2" max="2" width="5.125" style="5" customWidth="1"/>
    <col min="3" max="3" width="73.375" style="3" customWidth="1"/>
    <col min="4" max="4" width="8.25390625" style="1" customWidth="1"/>
    <col min="5" max="6" width="4.75390625" style="4" hidden="1" customWidth="1"/>
    <col min="7" max="8" width="4.75390625" style="1" hidden="1" customWidth="1"/>
    <col min="9" max="9" width="16.875" style="4" bestFit="1" customWidth="1"/>
    <col min="10" max="11" width="16.875" style="1" bestFit="1" customWidth="1"/>
    <col min="12" max="12" width="10.375" style="677" customWidth="1"/>
    <col min="13" max="16384" width="9.125" style="1" customWidth="1"/>
  </cols>
  <sheetData>
    <row r="1" spans="1:12" ht="13.5" thickBot="1">
      <c r="A1" s="837"/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</row>
    <row r="2" spans="1:12" ht="27" customHeight="1">
      <c r="A2" s="244"/>
      <c r="B2" s="835" t="s">
        <v>0</v>
      </c>
      <c r="C2" s="836"/>
      <c r="D2" s="245" t="s">
        <v>1</v>
      </c>
      <c r="E2" s="832" t="s">
        <v>2</v>
      </c>
      <c r="F2" s="833"/>
      <c r="G2" s="833"/>
      <c r="H2" s="834"/>
      <c r="I2" s="246" t="s">
        <v>2</v>
      </c>
      <c r="J2" s="247" t="s">
        <v>3</v>
      </c>
      <c r="K2" s="247" t="s">
        <v>4</v>
      </c>
      <c r="L2" s="674" t="s">
        <v>5</v>
      </c>
    </row>
    <row r="3" spans="1:12" ht="27" customHeight="1">
      <c r="A3" s="248" t="s">
        <v>215</v>
      </c>
      <c r="B3" s="830" t="s">
        <v>111</v>
      </c>
      <c r="C3" s="831"/>
      <c r="D3" s="87" t="s">
        <v>216</v>
      </c>
      <c r="E3" s="827" t="s">
        <v>217</v>
      </c>
      <c r="F3" s="828"/>
      <c r="G3" s="828"/>
      <c r="H3" s="829"/>
      <c r="I3" s="156" t="s">
        <v>217</v>
      </c>
      <c r="J3" s="87" t="s">
        <v>302</v>
      </c>
      <c r="K3" s="87" t="s">
        <v>303</v>
      </c>
      <c r="L3" s="675" t="s">
        <v>304</v>
      </c>
    </row>
    <row r="4" spans="1:12" ht="15.75" customHeight="1">
      <c r="A4" s="249">
        <v>1</v>
      </c>
      <c r="B4" s="150" t="s">
        <v>219</v>
      </c>
      <c r="C4" s="151" t="s">
        <v>112</v>
      </c>
      <c r="D4" s="147" t="s">
        <v>113</v>
      </c>
      <c r="E4" s="813" t="e">
        <f>SUM(#REF!+#REF!+#REF!)</f>
        <v>#REF!</v>
      </c>
      <c r="F4" s="814"/>
      <c r="G4" s="814"/>
      <c r="H4" s="815"/>
      <c r="I4" s="239">
        <v>78167424</v>
      </c>
      <c r="J4" s="239">
        <v>81665250</v>
      </c>
      <c r="K4" s="239">
        <v>81665250</v>
      </c>
      <c r="L4" s="261">
        <f>SUM(K4/J4)</f>
        <v>1</v>
      </c>
    </row>
    <row r="5" spans="1:12" ht="15.75" customHeight="1">
      <c r="A5" s="250">
        <v>2</v>
      </c>
      <c r="B5" s="150" t="s">
        <v>220</v>
      </c>
      <c r="C5" s="151" t="s">
        <v>114</v>
      </c>
      <c r="D5" s="147" t="s">
        <v>115</v>
      </c>
      <c r="E5" s="813" t="e">
        <f>SUM(#REF!+#REF!)</f>
        <v>#REF!</v>
      </c>
      <c r="F5" s="814"/>
      <c r="G5" s="814"/>
      <c r="H5" s="815"/>
      <c r="I5" s="239"/>
      <c r="J5" s="239"/>
      <c r="K5" s="239"/>
      <c r="L5" s="261"/>
    </row>
    <row r="6" spans="1:12" ht="27.75" customHeight="1">
      <c r="A6" s="249">
        <v>3</v>
      </c>
      <c r="B6" s="150" t="s">
        <v>221</v>
      </c>
      <c r="C6" s="151" t="s">
        <v>116</v>
      </c>
      <c r="D6" s="147" t="s">
        <v>117</v>
      </c>
      <c r="E6" s="813" t="e">
        <f>SUM(#REF!+#REF!+#REF!+#REF!)</f>
        <v>#REF!</v>
      </c>
      <c r="F6" s="814"/>
      <c r="G6" s="814"/>
      <c r="H6" s="815"/>
      <c r="I6" s="239">
        <v>31707492</v>
      </c>
      <c r="J6" s="240">
        <v>38079871</v>
      </c>
      <c r="K6" s="240">
        <v>38079871</v>
      </c>
      <c r="L6" s="261">
        <f aca="true" t="shared" si="0" ref="L6:L34">SUM(K6/J6)</f>
        <v>1</v>
      </c>
    </row>
    <row r="7" spans="1:12" ht="15.75" customHeight="1">
      <c r="A7" s="250">
        <v>4</v>
      </c>
      <c r="B7" s="152" t="s">
        <v>222</v>
      </c>
      <c r="C7" s="151" t="s">
        <v>118</v>
      </c>
      <c r="D7" s="147" t="s">
        <v>119</v>
      </c>
      <c r="E7" s="813" t="e">
        <f>SUM(#REF!)</f>
        <v>#REF!</v>
      </c>
      <c r="F7" s="814"/>
      <c r="G7" s="814"/>
      <c r="H7" s="815"/>
      <c r="I7" s="239">
        <v>1800000</v>
      </c>
      <c r="J7" s="240">
        <v>1800000</v>
      </c>
      <c r="K7" s="240">
        <v>1800000</v>
      </c>
      <c r="L7" s="261">
        <f t="shared" si="0"/>
        <v>1</v>
      </c>
    </row>
    <row r="8" spans="1:12" ht="15.75" customHeight="1">
      <c r="A8" s="249">
        <v>5</v>
      </c>
      <c r="B8" s="152" t="s">
        <v>223</v>
      </c>
      <c r="C8" s="151" t="s">
        <v>120</v>
      </c>
      <c r="D8" s="147" t="s">
        <v>121</v>
      </c>
      <c r="E8" s="813" t="e">
        <f>SUM(#REF!)</f>
        <v>#REF!</v>
      </c>
      <c r="F8" s="814"/>
      <c r="G8" s="814"/>
      <c r="H8" s="815"/>
      <c r="I8" s="239"/>
      <c r="J8" s="240">
        <v>7679500</v>
      </c>
      <c r="K8" s="240">
        <v>7679500</v>
      </c>
      <c r="L8" s="261">
        <f t="shared" si="0"/>
        <v>1</v>
      </c>
    </row>
    <row r="9" spans="1:12" s="2" customFormat="1" ht="15.75" customHeight="1">
      <c r="A9" s="250">
        <v>6</v>
      </c>
      <c r="B9" s="152" t="s">
        <v>224</v>
      </c>
      <c r="C9" s="151" t="s">
        <v>122</v>
      </c>
      <c r="D9" s="147" t="s">
        <v>123</v>
      </c>
      <c r="E9" s="813"/>
      <c r="F9" s="814"/>
      <c r="G9" s="814"/>
      <c r="H9" s="815"/>
      <c r="I9" s="239">
        <f>SUM(E9)/1000</f>
        <v>0</v>
      </c>
      <c r="J9" s="240"/>
      <c r="K9" s="240"/>
      <c r="L9" s="261"/>
    </row>
    <row r="10" spans="1:12" s="2" customFormat="1" ht="20.25" customHeight="1">
      <c r="A10" s="249">
        <v>7</v>
      </c>
      <c r="B10" s="809" t="s">
        <v>259</v>
      </c>
      <c r="C10" s="810"/>
      <c r="D10" s="147" t="s">
        <v>124</v>
      </c>
      <c r="E10" s="813" t="e">
        <f>SUM(E4+E5+E6+E7+E8+E9)</f>
        <v>#REF!</v>
      </c>
      <c r="F10" s="814"/>
      <c r="G10" s="814"/>
      <c r="H10" s="815"/>
      <c r="I10" s="239">
        <f>SUM(I4:I9)</f>
        <v>111674916</v>
      </c>
      <c r="J10" s="239">
        <f>SUM(J4:J9)</f>
        <v>129224621</v>
      </c>
      <c r="K10" s="239">
        <f>SUM(K4:K9)</f>
        <v>129224621</v>
      </c>
      <c r="L10" s="261">
        <f t="shared" si="0"/>
        <v>1</v>
      </c>
    </row>
    <row r="11" spans="1:12" ht="12.75" customHeight="1" hidden="1">
      <c r="A11" s="250">
        <v>8</v>
      </c>
      <c r="B11" s="809" t="s">
        <v>125</v>
      </c>
      <c r="C11" s="810"/>
      <c r="D11" s="147" t="s">
        <v>126</v>
      </c>
      <c r="E11" s="801"/>
      <c r="F11" s="802"/>
      <c r="G11" s="802"/>
      <c r="H11" s="803"/>
      <c r="I11" s="239"/>
      <c r="J11" s="241"/>
      <c r="K11" s="242"/>
      <c r="L11" s="261" t="e">
        <f t="shared" si="0"/>
        <v>#DIV/0!</v>
      </c>
    </row>
    <row r="12" spans="1:12" ht="12.75" customHeight="1" hidden="1">
      <c r="A12" s="249">
        <v>9</v>
      </c>
      <c r="B12" s="809" t="s">
        <v>127</v>
      </c>
      <c r="C12" s="810"/>
      <c r="D12" s="147" t="s">
        <v>128</v>
      </c>
      <c r="E12" s="801"/>
      <c r="F12" s="802"/>
      <c r="G12" s="802"/>
      <c r="H12" s="803"/>
      <c r="I12" s="239"/>
      <c r="J12" s="241"/>
      <c r="K12" s="242"/>
      <c r="L12" s="261" t="e">
        <f t="shared" si="0"/>
        <v>#DIV/0!</v>
      </c>
    </row>
    <row r="13" spans="1:12" ht="12.75" customHeight="1" hidden="1">
      <c r="A13" s="250">
        <v>10</v>
      </c>
      <c r="B13" s="809" t="s">
        <v>129</v>
      </c>
      <c r="C13" s="810"/>
      <c r="D13" s="147" t="s">
        <v>130</v>
      </c>
      <c r="E13" s="801"/>
      <c r="F13" s="802"/>
      <c r="G13" s="802"/>
      <c r="H13" s="803"/>
      <c r="I13" s="239"/>
      <c r="J13" s="241"/>
      <c r="K13" s="242"/>
      <c r="L13" s="261" t="e">
        <f t="shared" si="0"/>
        <v>#DIV/0!</v>
      </c>
    </row>
    <row r="14" spans="1:12" ht="12.75" customHeight="1" hidden="1">
      <c r="A14" s="249">
        <v>11</v>
      </c>
      <c r="B14" s="809" t="s">
        <v>131</v>
      </c>
      <c r="C14" s="810"/>
      <c r="D14" s="147" t="s">
        <v>132</v>
      </c>
      <c r="E14" s="813">
        <f>SUM(E15:H20)</f>
        <v>0</v>
      </c>
      <c r="F14" s="814"/>
      <c r="G14" s="814"/>
      <c r="H14" s="815"/>
      <c r="I14" s="239">
        <f>SUM(E14)/1000</f>
        <v>0</v>
      </c>
      <c r="J14" s="241"/>
      <c r="K14" s="242"/>
      <c r="L14" s="261" t="e">
        <f t="shared" si="0"/>
        <v>#DIV/0!</v>
      </c>
    </row>
    <row r="15" spans="1:12" ht="12.75" customHeight="1" hidden="1">
      <c r="A15" s="250">
        <v>12</v>
      </c>
      <c r="B15" s="804" t="s">
        <v>227</v>
      </c>
      <c r="C15" s="805"/>
      <c r="D15" s="88"/>
      <c r="E15" s="801"/>
      <c r="F15" s="802"/>
      <c r="G15" s="802"/>
      <c r="H15" s="803"/>
      <c r="I15" s="239"/>
      <c r="J15" s="241"/>
      <c r="K15" s="242"/>
      <c r="L15" s="261" t="e">
        <f t="shared" si="0"/>
        <v>#DIV/0!</v>
      </c>
    </row>
    <row r="16" spans="1:12" ht="12.75" customHeight="1" hidden="1">
      <c r="A16" s="249">
        <v>13</v>
      </c>
      <c r="B16" s="804" t="s">
        <v>228</v>
      </c>
      <c r="C16" s="805"/>
      <c r="D16" s="88"/>
      <c r="E16" s="801"/>
      <c r="F16" s="802"/>
      <c r="G16" s="802"/>
      <c r="H16" s="803"/>
      <c r="I16" s="239"/>
      <c r="J16" s="241"/>
      <c r="K16" s="242"/>
      <c r="L16" s="261" t="e">
        <f t="shared" si="0"/>
        <v>#DIV/0!</v>
      </c>
    </row>
    <row r="17" spans="1:12" ht="12.75" customHeight="1" hidden="1">
      <c r="A17" s="250">
        <v>14</v>
      </c>
      <c r="B17" s="804" t="s">
        <v>229</v>
      </c>
      <c r="C17" s="805"/>
      <c r="D17" s="88"/>
      <c r="E17" s="801"/>
      <c r="F17" s="802"/>
      <c r="G17" s="802"/>
      <c r="H17" s="803"/>
      <c r="I17" s="239"/>
      <c r="J17" s="241"/>
      <c r="K17" s="242"/>
      <c r="L17" s="261" t="e">
        <f t="shared" si="0"/>
        <v>#DIV/0!</v>
      </c>
    </row>
    <row r="18" spans="1:12" ht="12.75" customHeight="1" hidden="1">
      <c r="A18" s="249">
        <v>15</v>
      </c>
      <c r="B18" s="804" t="s">
        <v>251</v>
      </c>
      <c r="C18" s="805"/>
      <c r="D18" s="88"/>
      <c r="E18" s="801"/>
      <c r="F18" s="802"/>
      <c r="G18" s="802"/>
      <c r="H18" s="803"/>
      <c r="I18" s="239"/>
      <c r="J18" s="241"/>
      <c r="K18" s="242"/>
      <c r="L18" s="261" t="e">
        <f t="shared" si="0"/>
        <v>#DIV/0!</v>
      </c>
    </row>
    <row r="19" spans="1:12" ht="12.75" customHeight="1" hidden="1">
      <c r="A19" s="250">
        <v>16</v>
      </c>
      <c r="B19" s="804" t="s">
        <v>230</v>
      </c>
      <c r="C19" s="805"/>
      <c r="D19" s="88"/>
      <c r="E19" s="801"/>
      <c r="F19" s="802"/>
      <c r="G19" s="802"/>
      <c r="H19" s="803"/>
      <c r="I19" s="239"/>
      <c r="J19" s="241"/>
      <c r="K19" s="242"/>
      <c r="L19" s="261" t="e">
        <f t="shared" si="0"/>
        <v>#DIV/0!</v>
      </c>
    </row>
    <row r="20" spans="1:12" ht="25.5" customHeight="1" hidden="1">
      <c r="A20" s="249">
        <v>17</v>
      </c>
      <c r="B20" s="804" t="s">
        <v>231</v>
      </c>
      <c r="C20" s="805"/>
      <c r="D20" s="88"/>
      <c r="E20" s="801"/>
      <c r="F20" s="802"/>
      <c r="G20" s="802"/>
      <c r="H20" s="803"/>
      <c r="I20" s="239"/>
      <c r="J20" s="241"/>
      <c r="K20" s="242"/>
      <c r="L20" s="261" t="e">
        <f t="shared" si="0"/>
        <v>#DIV/0!</v>
      </c>
    </row>
    <row r="21" spans="1:12" ht="25.5" customHeight="1">
      <c r="A21" s="250">
        <v>8</v>
      </c>
      <c r="B21" s="153"/>
      <c r="C21" s="257" t="s">
        <v>595</v>
      </c>
      <c r="D21" s="155" t="s">
        <v>130</v>
      </c>
      <c r="E21" s="95"/>
      <c r="F21" s="145"/>
      <c r="G21" s="145"/>
      <c r="H21" s="146"/>
      <c r="I21" s="239"/>
      <c r="J21" s="240"/>
      <c r="K21" s="262"/>
      <c r="L21" s="261">
        <v>0</v>
      </c>
    </row>
    <row r="22" spans="1:12" ht="19.5" customHeight="1">
      <c r="A22" s="249">
        <v>9</v>
      </c>
      <c r="B22" s="809" t="s">
        <v>133</v>
      </c>
      <c r="C22" s="810"/>
      <c r="D22" s="147" t="s">
        <v>134</v>
      </c>
      <c r="E22" s="813">
        <f>SUM(E23:H30)</f>
        <v>6203485</v>
      </c>
      <c r="F22" s="814"/>
      <c r="G22" s="814"/>
      <c r="H22" s="815"/>
      <c r="I22" s="239">
        <v>5151200</v>
      </c>
      <c r="J22" s="240">
        <f>J23+J24+J25+J26+J27</f>
        <v>27842202</v>
      </c>
      <c r="K22" s="240">
        <f>K23+K24+K25+K26+K27</f>
        <v>32263411</v>
      </c>
      <c r="L22" s="261">
        <f t="shared" si="0"/>
        <v>1.158795234658523</v>
      </c>
    </row>
    <row r="23" spans="1:12" ht="12.75" customHeight="1">
      <c r="A23" s="250">
        <v>10</v>
      </c>
      <c r="B23" s="804" t="s">
        <v>252</v>
      </c>
      <c r="C23" s="805"/>
      <c r="D23" s="88"/>
      <c r="E23" s="801">
        <v>3512400</v>
      </c>
      <c r="F23" s="802"/>
      <c r="G23" s="802"/>
      <c r="H23" s="803"/>
      <c r="I23" s="243">
        <v>5151200</v>
      </c>
      <c r="J23" s="241">
        <v>5685200</v>
      </c>
      <c r="K23" s="241">
        <v>6091200</v>
      </c>
      <c r="L23" s="261">
        <f t="shared" si="0"/>
        <v>1.0714134946879617</v>
      </c>
    </row>
    <row r="24" spans="1:12" ht="12.75" customHeight="1">
      <c r="A24" s="249">
        <v>11</v>
      </c>
      <c r="B24" s="804" t="s">
        <v>463</v>
      </c>
      <c r="C24" s="805"/>
      <c r="D24" s="88"/>
      <c r="E24" s="801">
        <v>1658235</v>
      </c>
      <c r="F24" s="802"/>
      <c r="G24" s="802"/>
      <c r="H24" s="803"/>
      <c r="I24" s="243"/>
      <c r="J24" s="241">
        <v>8157002</v>
      </c>
      <c r="K24" s="241">
        <v>6260633</v>
      </c>
      <c r="L24" s="261">
        <f t="shared" si="0"/>
        <v>0.7675164233133693</v>
      </c>
    </row>
    <row r="25" spans="1:12" ht="12.75" customHeight="1">
      <c r="A25" s="250">
        <v>12</v>
      </c>
      <c r="B25" s="804" t="s">
        <v>251</v>
      </c>
      <c r="C25" s="805"/>
      <c r="D25" s="88"/>
      <c r="E25" s="801"/>
      <c r="F25" s="802"/>
      <c r="G25" s="802"/>
      <c r="H25" s="803"/>
      <c r="I25" s="243"/>
      <c r="J25" s="241">
        <v>0</v>
      </c>
      <c r="K25" s="241">
        <v>60000</v>
      </c>
      <c r="L25" s="261">
        <v>0</v>
      </c>
    </row>
    <row r="26" spans="1:12" ht="12.75" customHeight="1">
      <c r="A26" s="249">
        <v>13</v>
      </c>
      <c r="B26" s="804" t="s">
        <v>889</v>
      </c>
      <c r="C26" s="805"/>
      <c r="D26" s="88"/>
      <c r="E26" s="801"/>
      <c r="F26" s="802"/>
      <c r="G26" s="802"/>
      <c r="H26" s="803"/>
      <c r="I26" s="239"/>
      <c r="J26" s="241">
        <v>14000000</v>
      </c>
      <c r="K26" s="241">
        <v>8280242</v>
      </c>
      <c r="L26" s="261">
        <f t="shared" si="0"/>
        <v>0.5914458571428571</v>
      </c>
    </row>
    <row r="27" spans="1:12" ht="12.75" customHeight="1">
      <c r="A27" s="250">
        <v>14</v>
      </c>
      <c r="B27" s="56"/>
      <c r="C27" s="154" t="s">
        <v>1293</v>
      </c>
      <c r="D27" s="88"/>
      <c r="E27" s="801">
        <v>1032850</v>
      </c>
      <c r="F27" s="802"/>
      <c r="G27" s="802"/>
      <c r="H27" s="803"/>
      <c r="I27" s="239"/>
      <c r="J27" s="241">
        <v>0</v>
      </c>
      <c r="K27" s="241">
        <v>11571336</v>
      </c>
      <c r="L27" s="261">
        <v>0</v>
      </c>
    </row>
    <row r="28" spans="1:12" ht="12.75" customHeight="1" hidden="1">
      <c r="A28" s="249">
        <v>25</v>
      </c>
      <c r="B28" s="804" t="s">
        <v>251</v>
      </c>
      <c r="C28" s="805"/>
      <c r="D28" s="88"/>
      <c r="E28" s="801"/>
      <c r="F28" s="802"/>
      <c r="G28" s="802"/>
      <c r="H28" s="803"/>
      <c r="I28" s="239">
        <f>SUM(E28)/1000</f>
        <v>0</v>
      </c>
      <c r="J28" s="241"/>
      <c r="K28" s="242"/>
      <c r="L28" s="261" t="e">
        <f t="shared" si="0"/>
        <v>#DIV/0!</v>
      </c>
    </row>
    <row r="29" spans="1:12" ht="12.75" customHeight="1" hidden="1">
      <c r="A29" s="250">
        <v>26</v>
      </c>
      <c r="B29" s="804" t="s">
        <v>230</v>
      </c>
      <c r="C29" s="805"/>
      <c r="D29" s="88"/>
      <c r="E29" s="801"/>
      <c r="F29" s="802"/>
      <c r="G29" s="802"/>
      <c r="H29" s="803"/>
      <c r="I29" s="239">
        <f>SUM(E29)/1000</f>
        <v>0</v>
      </c>
      <c r="J29" s="241"/>
      <c r="K29" s="242"/>
      <c r="L29" s="261" t="e">
        <f t="shared" si="0"/>
        <v>#DIV/0!</v>
      </c>
    </row>
    <row r="30" spans="1:12" ht="12.75" customHeight="1" hidden="1">
      <c r="A30" s="249">
        <v>27</v>
      </c>
      <c r="B30" s="804" t="s">
        <v>231</v>
      </c>
      <c r="C30" s="805"/>
      <c r="D30" s="88"/>
      <c r="E30" s="801"/>
      <c r="F30" s="802"/>
      <c r="G30" s="802"/>
      <c r="H30" s="803"/>
      <c r="I30" s="239">
        <f>SUM(E30)/1000</f>
        <v>0</v>
      </c>
      <c r="J30" s="241"/>
      <c r="K30" s="242"/>
      <c r="L30" s="261" t="e">
        <f t="shared" si="0"/>
        <v>#DIV/0!</v>
      </c>
    </row>
    <row r="31" spans="1:12" ht="27.75" customHeight="1">
      <c r="A31" s="250">
        <v>15</v>
      </c>
      <c r="B31" s="809" t="s">
        <v>260</v>
      </c>
      <c r="C31" s="810"/>
      <c r="D31" s="155" t="s">
        <v>135</v>
      </c>
      <c r="E31" s="806" t="e">
        <f>SUM(E10+E11+E12+E13+E14+E22)</f>
        <v>#REF!</v>
      </c>
      <c r="F31" s="807"/>
      <c r="G31" s="807"/>
      <c r="H31" s="808"/>
      <c r="I31" s="240">
        <f>SUM(I10+I11+I12+I13+I14+I22)</f>
        <v>116826116</v>
      </c>
      <c r="J31" s="240">
        <f>J10+J21+J22</f>
        <v>157066823</v>
      </c>
      <c r="K31" s="240">
        <f>K10+K21+K22</f>
        <v>161488032</v>
      </c>
      <c r="L31" s="261">
        <f t="shared" si="0"/>
        <v>1.0281485861594082</v>
      </c>
    </row>
    <row r="32" spans="1:12" ht="12.75" customHeight="1" hidden="1">
      <c r="A32" s="249">
        <v>29</v>
      </c>
      <c r="B32" s="251"/>
      <c r="C32" s="149" t="s">
        <v>136</v>
      </c>
      <c r="D32" s="88" t="s">
        <v>141</v>
      </c>
      <c r="E32" s="801"/>
      <c r="F32" s="802"/>
      <c r="G32" s="802"/>
      <c r="H32" s="803"/>
      <c r="I32" s="239">
        <f aca="true" t="shared" si="1" ref="I32:I41">SUM(E32)/1000</f>
        <v>0</v>
      </c>
      <c r="J32" s="241"/>
      <c r="K32" s="242"/>
      <c r="L32" s="261" t="e">
        <f t="shared" si="0"/>
        <v>#DIV/0!</v>
      </c>
    </row>
    <row r="33" spans="1:12" ht="12.75" customHeight="1" hidden="1">
      <c r="A33" s="250">
        <v>30</v>
      </c>
      <c r="B33" s="56"/>
      <c r="C33" s="149" t="s">
        <v>137</v>
      </c>
      <c r="D33" s="88" t="s">
        <v>142</v>
      </c>
      <c r="E33" s="801"/>
      <c r="F33" s="802"/>
      <c r="G33" s="802"/>
      <c r="H33" s="803"/>
      <c r="I33" s="239">
        <f t="shared" si="1"/>
        <v>0</v>
      </c>
      <c r="J33" s="241"/>
      <c r="K33" s="242"/>
      <c r="L33" s="261" t="e">
        <f t="shared" si="0"/>
        <v>#DIV/0!</v>
      </c>
    </row>
    <row r="34" spans="1:12" ht="12.75" customHeight="1" hidden="1">
      <c r="A34" s="249">
        <v>31</v>
      </c>
      <c r="B34" s="56"/>
      <c r="C34" s="149" t="s">
        <v>138</v>
      </c>
      <c r="D34" s="88" t="s">
        <v>143</v>
      </c>
      <c r="E34" s="801"/>
      <c r="F34" s="802"/>
      <c r="G34" s="802"/>
      <c r="H34" s="803"/>
      <c r="I34" s="239">
        <f t="shared" si="1"/>
        <v>0</v>
      </c>
      <c r="J34" s="241"/>
      <c r="K34" s="242"/>
      <c r="L34" s="261" t="e">
        <f t="shared" si="0"/>
        <v>#DIV/0!</v>
      </c>
    </row>
    <row r="35" spans="1:12" ht="12.75" customHeight="1" hidden="1">
      <c r="A35" s="250">
        <v>32</v>
      </c>
      <c r="B35" s="56"/>
      <c r="C35" s="149" t="s">
        <v>139</v>
      </c>
      <c r="D35" s="88" t="s">
        <v>144</v>
      </c>
      <c r="E35" s="801"/>
      <c r="F35" s="802"/>
      <c r="G35" s="802"/>
      <c r="H35" s="803"/>
      <c r="I35" s="239">
        <f t="shared" si="1"/>
        <v>0</v>
      </c>
      <c r="J35" s="241"/>
      <c r="K35" s="242"/>
      <c r="L35" s="261" t="e">
        <f aca="true" t="shared" si="2" ref="L35:L98">SUM(K35/J35)</f>
        <v>#DIV/0!</v>
      </c>
    </row>
    <row r="36" spans="1:12" ht="12.75" customHeight="1" hidden="1">
      <c r="A36" s="249">
        <v>33</v>
      </c>
      <c r="B36" s="56"/>
      <c r="C36" s="149" t="s">
        <v>140</v>
      </c>
      <c r="D36" s="88" t="s">
        <v>145</v>
      </c>
      <c r="E36" s="801"/>
      <c r="F36" s="802"/>
      <c r="G36" s="802"/>
      <c r="H36" s="803"/>
      <c r="I36" s="239">
        <f t="shared" si="1"/>
        <v>0</v>
      </c>
      <c r="J36" s="241"/>
      <c r="K36" s="242"/>
      <c r="L36" s="261" t="e">
        <f t="shared" si="2"/>
        <v>#DIV/0!</v>
      </c>
    </row>
    <row r="37" spans="1:12" ht="27" customHeight="1" hidden="1">
      <c r="A37" s="250">
        <v>34</v>
      </c>
      <c r="B37" s="811" t="s">
        <v>261</v>
      </c>
      <c r="C37" s="812"/>
      <c r="D37" s="88" t="s">
        <v>146</v>
      </c>
      <c r="E37" s="801">
        <f>SUM(E32:H36)</f>
        <v>0</v>
      </c>
      <c r="F37" s="802"/>
      <c r="G37" s="802"/>
      <c r="H37" s="803"/>
      <c r="I37" s="239">
        <f t="shared" si="1"/>
        <v>0</v>
      </c>
      <c r="J37" s="241">
        <v>0</v>
      </c>
      <c r="K37" s="242">
        <v>0</v>
      </c>
      <c r="L37" s="261" t="e">
        <f t="shared" si="2"/>
        <v>#DIV/0!</v>
      </c>
    </row>
    <row r="38" spans="1:12" ht="12.75" customHeight="1" hidden="1">
      <c r="A38" s="249">
        <v>35</v>
      </c>
      <c r="B38" s="56"/>
      <c r="C38" s="153" t="s">
        <v>147</v>
      </c>
      <c r="D38" s="88" t="s">
        <v>157</v>
      </c>
      <c r="E38" s="801"/>
      <c r="F38" s="802"/>
      <c r="G38" s="802"/>
      <c r="H38" s="803"/>
      <c r="I38" s="239">
        <f t="shared" si="1"/>
        <v>0</v>
      </c>
      <c r="J38" s="241"/>
      <c r="K38" s="242"/>
      <c r="L38" s="261" t="e">
        <f t="shared" si="2"/>
        <v>#DIV/0!</v>
      </c>
    </row>
    <row r="39" spans="1:12" ht="12.75" customHeight="1" hidden="1">
      <c r="A39" s="250">
        <v>36</v>
      </c>
      <c r="B39" s="56"/>
      <c r="C39" s="153" t="s">
        <v>148</v>
      </c>
      <c r="D39" s="88" t="s">
        <v>158</v>
      </c>
      <c r="E39" s="801"/>
      <c r="F39" s="802"/>
      <c r="G39" s="802"/>
      <c r="H39" s="803"/>
      <c r="I39" s="239">
        <f t="shared" si="1"/>
        <v>0</v>
      </c>
      <c r="J39" s="241"/>
      <c r="K39" s="242"/>
      <c r="L39" s="261" t="e">
        <f t="shared" si="2"/>
        <v>#DIV/0!</v>
      </c>
    </row>
    <row r="40" spans="1:12" ht="12.75" customHeight="1" hidden="1">
      <c r="A40" s="249">
        <v>37</v>
      </c>
      <c r="B40" s="56"/>
      <c r="C40" s="149" t="s">
        <v>218</v>
      </c>
      <c r="D40" s="88" t="s">
        <v>159</v>
      </c>
      <c r="E40" s="801">
        <f>SUM(E38:H39)</f>
        <v>0</v>
      </c>
      <c r="F40" s="802"/>
      <c r="G40" s="802"/>
      <c r="H40" s="803"/>
      <c r="I40" s="239">
        <f t="shared" si="1"/>
        <v>0</v>
      </c>
      <c r="J40" s="241"/>
      <c r="K40" s="242"/>
      <c r="L40" s="261" t="e">
        <f t="shared" si="2"/>
        <v>#DIV/0!</v>
      </c>
    </row>
    <row r="41" spans="1:12" s="3" customFormat="1" ht="12.75" customHeight="1" hidden="1">
      <c r="A41" s="250">
        <v>38</v>
      </c>
      <c r="B41" s="56"/>
      <c r="C41" s="149" t="s">
        <v>149</v>
      </c>
      <c r="D41" s="88" t="s">
        <v>162</v>
      </c>
      <c r="E41" s="801"/>
      <c r="F41" s="802"/>
      <c r="G41" s="802"/>
      <c r="H41" s="803"/>
      <c r="I41" s="239">
        <f t="shared" si="1"/>
        <v>0</v>
      </c>
      <c r="J41" s="241"/>
      <c r="K41" s="242"/>
      <c r="L41" s="261" t="e">
        <f t="shared" si="2"/>
        <v>#DIV/0!</v>
      </c>
    </row>
    <row r="42" spans="1:12" s="3" customFormat="1" ht="12.75" customHeight="1">
      <c r="A42" s="249">
        <v>16</v>
      </c>
      <c r="B42" s="56"/>
      <c r="C42" s="149" t="s">
        <v>596</v>
      </c>
      <c r="D42" s="88"/>
      <c r="E42" s="95"/>
      <c r="F42" s="145"/>
      <c r="G42" s="145"/>
      <c r="H42" s="146"/>
      <c r="I42" s="239"/>
      <c r="J42" s="241"/>
      <c r="K42" s="260"/>
      <c r="L42" s="261"/>
    </row>
    <row r="43" spans="1:12" s="3" customFormat="1" ht="12.75" customHeight="1">
      <c r="A43" s="250">
        <v>17</v>
      </c>
      <c r="B43" s="56"/>
      <c r="C43" s="149" t="s">
        <v>597</v>
      </c>
      <c r="D43" s="88"/>
      <c r="E43" s="95"/>
      <c r="F43" s="145"/>
      <c r="G43" s="145"/>
      <c r="H43" s="146"/>
      <c r="I43" s="239"/>
      <c r="J43" s="241"/>
      <c r="K43" s="260"/>
      <c r="L43" s="261"/>
    </row>
    <row r="44" spans="1:12" ht="12.75" customHeight="1" hidden="1">
      <c r="A44" s="249">
        <v>41</v>
      </c>
      <c r="B44" s="56"/>
      <c r="C44" s="149" t="s">
        <v>150</v>
      </c>
      <c r="D44" s="88" t="s">
        <v>163</v>
      </c>
      <c r="E44" s="801"/>
      <c r="F44" s="802"/>
      <c r="G44" s="802"/>
      <c r="H44" s="803"/>
      <c r="I44" s="239">
        <f>SUM(E44)/1000</f>
        <v>0</v>
      </c>
      <c r="J44" s="241"/>
      <c r="K44" s="242"/>
      <c r="L44" s="261"/>
    </row>
    <row r="45" spans="1:12" ht="12.75" customHeight="1">
      <c r="A45" s="250">
        <v>18</v>
      </c>
      <c r="B45" s="825" t="s">
        <v>890</v>
      </c>
      <c r="C45" s="826"/>
      <c r="D45" s="155" t="s">
        <v>141</v>
      </c>
      <c r="E45" s="98"/>
      <c r="F45" s="173"/>
      <c r="G45" s="173"/>
      <c r="H45" s="174"/>
      <c r="I45" s="240">
        <v>81523125</v>
      </c>
      <c r="J45" s="240">
        <v>81523125</v>
      </c>
      <c r="K45" s="240"/>
      <c r="L45" s="261">
        <f>SUM(K45/J45)</f>
        <v>0</v>
      </c>
    </row>
    <row r="46" spans="1:12" ht="12.75" customHeight="1">
      <c r="A46" s="250"/>
      <c r="B46" s="377"/>
      <c r="C46" s="378"/>
      <c r="D46" s="155" t="s">
        <v>145</v>
      </c>
      <c r="E46" s="98"/>
      <c r="F46" s="173"/>
      <c r="G46" s="173"/>
      <c r="H46" s="174"/>
      <c r="I46" s="240"/>
      <c r="J46" s="240">
        <v>59229611</v>
      </c>
      <c r="K46" s="240">
        <v>2522995</v>
      </c>
      <c r="L46" s="261">
        <v>0</v>
      </c>
    </row>
    <row r="47" spans="1:12" ht="12.75" customHeight="1">
      <c r="A47" s="250"/>
      <c r="B47" s="377"/>
      <c r="C47" s="378"/>
      <c r="D47" s="155" t="s">
        <v>146</v>
      </c>
      <c r="E47" s="98"/>
      <c r="F47" s="173"/>
      <c r="G47" s="173"/>
      <c r="H47" s="174"/>
      <c r="I47" s="240">
        <f>SUM(I45:I46)</f>
        <v>81523125</v>
      </c>
      <c r="J47" s="240">
        <f>SUM(J45:J46)</f>
        <v>140752736</v>
      </c>
      <c r="K47" s="240">
        <f>SUM(K45:K46)</f>
        <v>2522995</v>
      </c>
      <c r="L47" s="261"/>
    </row>
    <row r="48" spans="1:12" ht="16.5" customHeight="1">
      <c r="A48" s="249">
        <v>19</v>
      </c>
      <c r="B48" s="809" t="s">
        <v>151</v>
      </c>
      <c r="C48" s="810"/>
      <c r="D48" s="147" t="s">
        <v>164</v>
      </c>
      <c r="E48" s="813">
        <f>SUM(E49:H50)</f>
        <v>5171000</v>
      </c>
      <c r="F48" s="814"/>
      <c r="G48" s="814"/>
      <c r="H48" s="815"/>
      <c r="I48" s="239">
        <f>I49+I50</f>
        <v>5837000</v>
      </c>
      <c r="J48" s="239">
        <f>J49+J50</f>
        <v>5837000</v>
      </c>
      <c r="K48" s="239">
        <f>K49+K50</f>
        <v>6160600</v>
      </c>
      <c r="L48" s="261">
        <f t="shared" si="2"/>
        <v>1.0554394380675005</v>
      </c>
    </row>
    <row r="49" spans="1:12" ht="15" customHeight="1">
      <c r="A49" s="250">
        <v>20</v>
      </c>
      <c r="B49" s="56"/>
      <c r="C49" s="153" t="s">
        <v>225</v>
      </c>
      <c r="D49" s="88"/>
      <c r="E49" s="801">
        <v>171000</v>
      </c>
      <c r="F49" s="802"/>
      <c r="G49" s="802"/>
      <c r="H49" s="803"/>
      <c r="I49" s="241">
        <v>817000</v>
      </c>
      <c r="J49" s="241">
        <v>817000</v>
      </c>
      <c r="K49" s="241">
        <v>716928</v>
      </c>
      <c r="L49" s="261">
        <f t="shared" si="2"/>
        <v>0.8775128518971849</v>
      </c>
    </row>
    <row r="50" spans="1:12" ht="15" customHeight="1">
      <c r="A50" s="249">
        <v>21</v>
      </c>
      <c r="B50" s="56"/>
      <c r="C50" s="153" t="s">
        <v>226</v>
      </c>
      <c r="D50" s="88"/>
      <c r="E50" s="801">
        <v>5000000</v>
      </c>
      <c r="F50" s="802"/>
      <c r="G50" s="802"/>
      <c r="H50" s="803"/>
      <c r="I50" s="241">
        <v>5020000</v>
      </c>
      <c r="J50" s="241">
        <v>5020000</v>
      </c>
      <c r="K50" s="241">
        <v>5443672</v>
      </c>
      <c r="L50" s="261">
        <f t="shared" si="2"/>
        <v>1.084396812749004</v>
      </c>
    </row>
    <row r="51" spans="1:12" ht="15.75" customHeight="1">
      <c r="A51" s="250">
        <v>22</v>
      </c>
      <c r="B51" s="56"/>
      <c r="C51" s="149" t="s">
        <v>152</v>
      </c>
      <c r="D51" s="147" t="s">
        <v>165</v>
      </c>
      <c r="E51" s="813">
        <f>SUM(E52:H53)</f>
        <v>10500000</v>
      </c>
      <c r="F51" s="814"/>
      <c r="G51" s="814"/>
      <c r="H51" s="815"/>
      <c r="I51" s="239">
        <f>I52</f>
        <v>12790000</v>
      </c>
      <c r="J51" s="239">
        <f>J52</f>
        <v>12790000</v>
      </c>
      <c r="K51" s="239">
        <f>K52</f>
        <v>16542727</v>
      </c>
      <c r="L51" s="261">
        <f t="shared" si="2"/>
        <v>1.2934110242376857</v>
      </c>
    </row>
    <row r="52" spans="1:12" ht="15" customHeight="1">
      <c r="A52" s="249">
        <v>23</v>
      </c>
      <c r="B52" s="56"/>
      <c r="C52" s="153" t="s">
        <v>232</v>
      </c>
      <c r="D52" s="88"/>
      <c r="E52" s="801">
        <v>10500000</v>
      </c>
      <c r="F52" s="802"/>
      <c r="G52" s="802"/>
      <c r="H52" s="803"/>
      <c r="I52" s="241">
        <v>12790000</v>
      </c>
      <c r="J52" s="241">
        <v>12790000</v>
      </c>
      <c r="K52" s="241">
        <v>16542727</v>
      </c>
      <c r="L52" s="261">
        <f t="shared" si="2"/>
        <v>1.2934110242376857</v>
      </c>
    </row>
    <row r="53" spans="1:12" ht="12.75" customHeight="1" hidden="1">
      <c r="A53" s="250">
        <v>48</v>
      </c>
      <c r="B53" s="56"/>
      <c r="C53" s="153" t="s">
        <v>233</v>
      </c>
      <c r="D53" s="88"/>
      <c r="E53" s="801"/>
      <c r="F53" s="802"/>
      <c r="G53" s="802"/>
      <c r="H53" s="803"/>
      <c r="I53" s="239">
        <f>SUM(E53)/1000</f>
        <v>0</v>
      </c>
      <c r="J53" s="241">
        <f>SUM(J42:J45)</f>
        <v>81523125</v>
      </c>
      <c r="K53" s="241"/>
      <c r="L53" s="261">
        <f t="shared" si="2"/>
        <v>0</v>
      </c>
    </row>
    <row r="54" spans="1:12" ht="12.75" customHeight="1" hidden="1">
      <c r="A54" s="249">
        <v>49</v>
      </c>
      <c r="B54" s="56"/>
      <c r="C54" s="149" t="s">
        <v>153</v>
      </c>
      <c r="D54" s="88" t="s">
        <v>166</v>
      </c>
      <c r="E54" s="801"/>
      <c r="F54" s="802"/>
      <c r="G54" s="802"/>
      <c r="H54" s="803"/>
      <c r="I54" s="239">
        <f>SUM(E54)/1000</f>
        <v>0</v>
      </c>
      <c r="J54" s="241"/>
      <c r="K54" s="241"/>
      <c r="L54" s="261" t="e">
        <f t="shared" si="2"/>
        <v>#DIV/0!</v>
      </c>
    </row>
    <row r="55" spans="1:12" ht="12.75" customHeight="1" hidden="1">
      <c r="A55" s="250">
        <v>50</v>
      </c>
      <c r="B55" s="56"/>
      <c r="C55" s="149" t="s">
        <v>154</v>
      </c>
      <c r="D55" s="88" t="s">
        <v>167</v>
      </c>
      <c r="E55" s="801"/>
      <c r="F55" s="802"/>
      <c r="G55" s="802"/>
      <c r="H55" s="803"/>
      <c r="I55" s="239">
        <f>SUM(E55)/1000</f>
        <v>0</v>
      </c>
      <c r="J55" s="241"/>
      <c r="K55" s="241"/>
      <c r="L55" s="261" t="e">
        <f t="shared" si="2"/>
        <v>#DIV/0!</v>
      </c>
    </row>
    <row r="56" spans="1:12" ht="15.75" customHeight="1">
      <c r="A56" s="249">
        <v>24</v>
      </c>
      <c r="B56" s="56"/>
      <c r="C56" s="149" t="s">
        <v>155</v>
      </c>
      <c r="D56" s="147" t="s">
        <v>168</v>
      </c>
      <c r="E56" s="813">
        <f>SUM(E57:H57)</f>
        <v>4000000</v>
      </c>
      <c r="F56" s="814"/>
      <c r="G56" s="814"/>
      <c r="H56" s="815"/>
      <c r="I56" s="239">
        <f>I57</f>
        <v>4726000</v>
      </c>
      <c r="J56" s="239">
        <f>J57</f>
        <v>4726000</v>
      </c>
      <c r="K56" s="239">
        <f>K57</f>
        <v>4954134</v>
      </c>
      <c r="L56" s="261">
        <f t="shared" si="2"/>
        <v>1.0482721117223868</v>
      </c>
    </row>
    <row r="57" spans="1:12" ht="15" customHeight="1">
      <c r="A57" s="250">
        <v>25</v>
      </c>
      <c r="B57" s="56"/>
      <c r="C57" s="153" t="s">
        <v>234</v>
      </c>
      <c r="D57" s="88"/>
      <c r="E57" s="801">
        <v>4000000</v>
      </c>
      <c r="F57" s="802"/>
      <c r="G57" s="802"/>
      <c r="H57" s="803"/>
      <c r="I57" s="241">
        <v>4726000</v>
      </c>
      <c r="J57" s="241">
        <v>4726000</v>
      </c>
      <c r="K57" s="241">
        <v>4954134</v>
      </c>
      <c r="L57" s="261">
        <f t="shared" si="2"/>
        <v>1.0482721117223868</v>
      </c>
    </row>
    <row r="58" spans="1:12" ht="15.75" customHeight="1">
      <c r="A58" s="249">
        <v>26</v>
      </c>
      <c r="B58" s="56"/>
      <c r="C58" s="149" t="s">
        <v>156</v>
      </c>
      <c r="D58" s="147" t="s">
        <v>169</v>
      </c>
      <c r="E58" s="813">
        <f>SUM(E59:H60)</f>
        <v>800000</v>
      </c>
      <c r="F58" s="814"/>
      <c r="G58" s="814"/>
      <c r="H58" s="815"/>
      <c r="I58" s="239">
        <f>I59+I60</f>
        <v>344400</v>
      </c>
      <c r="J58" s="239">
        <f>J59+J60</f>
        <v>344400</v>
      </c>
      <c r="K58" s="239">
        <f>K59+K60</f>
        <v>298400</v>
      </c>
      <c r="L58" s="261">
        <f t="shared" si="2"/>
        <v>0.8664343786295006</v>
      </c>
    </row>
    <row r="59" spans="1:12" ht="15" customHeight="1">
      <c r="A59" s="250">
        <v>27</v>
      </c>
      <c r="B59" s="56"/>
      <c r="C59" s="149" t="s">
        <v>235</v>
      </c>
      <c r="D59" s="88"/>
      <c r="E59" s="801">
        <v>200000</v>
      </c>
      <c r="F59" s="802"/>
      <c r="G59" s="802"/>
      <c r="H59" s="803"/>
      <c r="I59" s="241">
        <v>344400</v>
      </c>
      <c r="J59" s="241">
        <v>344400</v>
      </c>
      <c r="K59" s="241">
        <v>298400</v>
      </c>
      <c r="L59" s="261">
        <f t="shared" si="2"/>
        <v>0.8664343786295006</v>
      </c>
    </row>
    <row r="60" spans="1:12" ht="15" customHeight="1">
      <c r="A60" s="249">
        <v>28</v>
      </c>
      <c r="B60" s="56"/>
      <c r="C60" s="149" t="s">
        <v>236</v>
      </c>
      <c r="D60" s="88"/>
      <c r="E60" s="801">
        <v>600000</v>
      </c>
      <c r="F60" s="802"/>
      <c r="G60" s="802"/>
      <c r="H60" s="803"/>
      <c r="I60" s="241"/>
      <c r="J60" s="241"/>
      <c r="K60" s="241"/>
      <c r="L60" s="261">
        <v>0</v>
      </c>
    </row>
    <row r="61" spans="1:12" ht="15.75" customHeight="1">
      <c r="A61" s="250">
        <v>29</v>
      </c>
      <c r="B61" s="809" t="s">
        <v>272</v>
      </c>
      <c r="C61" s="810"/>
      <c r="D61" s="147" t="s">
        <v>161</v>
      </c>
      <c r="E61" s="813">
        <f>SUM(E51+E54+E55+E56+E58)</f>
        <v>15300000</v>
      </c>
      <c r="F61" s="814"/>
      <c r="G61" s="814"/>
      <c r="H61" s="815"/>
      <c r="I61" s="239">
        <f>I51+I56+I58</f>
        <v>17860400</v>
      </c>
      <c r="J61" s="239">
        <f>J51+J56+J58</f>
        <v>17860400</v>
      </c>
      <c r="K61" s="239">
        <f>K51+K56+K58</f>
        <v>21795261</v>
      </c>
      <c r="L61" s="261">
        <f t="shared" si="2"/>
        <v>1.22031203108553</v>
      </c>
    </row>
    <row r="62" spans="1:12" ht="15.75" customHeight="1">
      <c r="A62" s="250"/>
      <c r="B62" s="151"/>
      <c r="C62" s="257" t="s">
        <v>891</v>
      </c>
      <c r="D62" s="147"/>
      <c r="E62" s="96"/>
      <c r="F62" s="200"/>
      <c r="G62" s="200"/>
      <c r="H62" s="201"/>
      <c r="I62" s="239">
        <v>105000</v>
      </c>
      <c r="J62" s="239">
        <v>105000</v>
      </c>
      <c r="K62" s="239">
        <v>104018</v>
      </c>
      <c r="L62" s="261">
        <f t="shared" si="2"/>
        <v>0.990647619047619</v>
      </c>
    </row>
    <row r="63" spans="1:12" ht="31.5" customHeight="1">
      <c r="A63" s="249">
        <v>30</v>
      </c>
      <c r="B63" s="809" t="s">
        <v>263</v>
      </c>
      <c r="C63" s="810"/>
      <c r="D63" s="155" t="s">
        <v>160</v>
      </c>
      <c r="E63" s="801" t="e">
        <f>SUM(E40+E41+E44+E48+E61+#REF!)</f>
        <v>#REF!</v>
      </c>
      <c r="F63" s="802"/>
      <c r="G63" s="802"/>
      <c r="H63" s="803"/>
      <c r="I63" s="239">
        <f>I48+I51+I56+I58+I62</f>
        <v>23802400</v>
      </c>
      <c r="J63" s="239">
        <f>J48+J51+J56+J58+J62</f>
        <v>23802400</v>
      </c>
      <c r="K63" s="239">
        <f>K48+K51+K56+K58+K62</f>
        <v>28059879</v>
      </c>
      <c r="L63" s="261">
        <f t="shared" si="2"/>
        <v>1.1788676351964509</v>
      </c>
    </row>
    <row r="64" spans="1:12" ht="12.75" customHeight="1" hidden="1">
      <c r="A64" s="250">
        <v>58</v>
      </c>
      <c r="B64" s="56"/>
      <c r="C64" s="148" t="s">
        <v>171</v>
      </c>
      <c r="D64" s="88" t="s">
        <v>179</v>
      </c>
      <c r="E64" s="801"/>
      <c r="F64" s="802"/>
      <c r="G64" s="802"/>
      <c r="H64" s="803"/>
      <c r="I64" s="239">
        <f>SUM(E64)/1000</f>
        <v>0</v>
      </c>
      <c r="J64" s="241"/>
      <c r="K64" s="242"/>
      <c r="L64" s="261" t="e">
        <f t="shared" si="2"/>
        <v>#DIV/0!</v>
      </c>
    </row>
    <row r="65" spans="1:12" ht="15.75" customHeight="1">
      <c r="A65" s="249">
        <v>31</v>
      </c>
      <c r="B65" s="56"/>
      <c r="C65" s="148" t="s">
        <v>172</v>
      </c>
      <c r="D65" s="147" t="s">
        <v>180</v>
      </c>
      <c r="E65" s="813">
        <v>1966000</v>
      </c>
      <c r="F65" s="814"/>
      <c r="G65" s="814"/>
      <c r="H65" s="815"/>
      <c r="I65" s="239">
        <v>400000</v>
      </c>
      <c r="J65" s="240">
        <v>400000</v>
      </c>
      <c r="K65" s="240">
        <v>123831</v>
      </c>
      <c r="L65" s="261">
        <f t="shared" si="2"/>
        <v>0.3095775</v>
      </c>
    </row>
    <row r="66" spans="1:12" ht="15.75" customHeight="1">
      <c r="A66" s="250">
        <v>32</v>
      </c>
      <c r="B66" s="56"/>
      <c r="C66" s="148" t="s">
        <v>598</v>
      </c>
      <c r="D66" s="147" t="s">
        <v>599</v>
      </c>
      <c r="E66" s="96"/>
      <c r="F66" s="200"/>
      <c r="G66" s="200"/>
      <c r="H66" s="201"/>
      <c r="I66" s="239">
        <v>2603000</v>
      </c>
      <c r="J66" s="240">
        <v>2603000</v>
      </c>
      <c r="K66" s="240">
        <v>1433828</v>
      </c>
      <c r="L66" s="261">
        <f t="shared" si="2"/>
        <v>0.5508367268536304</v>
      </c>
    </row>
    <row r="67" spans="1:12" ht="15.75" customHeight="1">
      <c r="A67" s="249">
        <v>33</v>
      </c>
      <c r="B67" s="56"/>
      <c r="C67" s="148" t="s">
        <v>173</v>
      </c>
      <c r="D67" s="147" t="s">
        <v>181</v>
      </c>
      <c r="E67" s="813" t="e">
        <f>SUM(#REF!)</f>
        <v>#REF!</v>
      </c>
      <c r="F67" s="814"/>
      <c r="G67" s="814"/>
      <c r="H67" s="815"/>
      <c r="I67" s="239">
        <v>3933000</v>
      </c>
      <c r="J67" s="240">
        <v>3933000</v>
      </c>
      <c r="K67" s="240">
        <v>3466988</v>
      </c>
      <c r="L67" s="261">
        <f t="shared" si="2"/>
        <v>0.8815123315535215</v>
      </c>
    </row>
    <row r="68" spans="1:12" ht="15.75" customHeight="1">
      <c r="A68" s="250">
        <v>34</v>
      </c>
      <c r="B68" s="56"/>
      <c r="C68" s="148" t="s">
        <v>464</v>
      </c>
      <c r="D68" s="147" t="s">
        <v>182</v>
      </c>
      <c r="E68" s="813" t="e">
        <f>SUM(#REF!)</f>
        <v>#REF!</v>
      </c>
      <c r="F68" s="814"/>
      <c r="G68" s="814"/>
      <c r="H68" s="815"/>
      <c r="I68" s="239">
        <v>12257560</v>
      </c>
      <c r="J68" s="240">
        <v>12257560</v>
      </c>
      <c r="K68" s="240">
        <v>12243569</v>
      </c>
      <c r="L68" s="261">
        <f t="shared" si="2"/>
        <v>0.9988585819690052</v>
      </c>
    </row>
    <row r="69" spans="1:12" ht="12.75" customHeight="1" hidden="1">
      <c r="A69" s="249">
        <v>63</v>
      </c>
      <c r="B69" s="56"/>
      <c r="C69" s="148" t="s">
        <v>174</v>
      </c>
      <c r="D69" s="88" t="s">
        <v>183</v>
      </c>
      <c r="E69" s="801"/>
      <c r="F69" s="802"/>
      <c r="G69" s="802"/>
      <c r="H69" s="803"/>
      <c r="I69" s="239">
        <f>SUM(E69)/1000</f>
        <v>0</v>
      </c>
      <c r="J69" s="241"/>
      <c r="K69" s="241"/>
      <c r="L69" s="261" t="e">
        <f t="shared" si="2"/>
        <v>#DIV/0!</v>
      </c>
    </row>
    <row r="70" spans="1:12" ht="12.75" customHeight="1" hidden="1">
      <c r="A70" s="250">
        <v>64</v>
      </c>
      <c r="B70" s="56"/>
      <c r="C70" s="148" t="s">
        <v>175</v>
      </c>
      <c r="D70" s="88" t="s">
        <v>184</v>
      </c>
      <c r="E70" s="801"/>
      <c r="F70" s="802"/>
      <c r="G70" s="802"/>
      <c r="H70" s="803"/>
      <c r="I70" s="239">
        <f>SUM(E70)/1000</f>
        <v>0</v>
      </c>
      <c r="J70" s="241"/>
      <c r="K70" s="241"/>
      <c r="L70" s="261" t="e">
        <f t="shared" si="2"/>
        <v>#DIV/0!</v>
      </c>
    </row>
    <row r="71" spans="1:12" ht="12.75" customHeight="1" hidden="1">
      <c r="A71" s="249">
        <v>65</v>
      </c>
      <c r="B71" s="56"/>
      <c r="C71" s="148" t="s">
        <v>176</v>
      </c>
      <c r="D71" s="88" t="s">
        <v>185</v>
      </c>
      <c r="E71" s="801"/>
      <c r="F71" s="802"/>
      <c r="G71" s="802"/>
      <c r="H71" s="803"/>
      <c r="I71" s="239">
        <f>SUM(E71)/1000</f>
        <v>0</v>
      </c>
      <c r="J71" s="241"/>
      <c r="K71" s="241"/>
      <c r="L71" s="261" t="e">
        <f t="shared" si="2"/>
        <v>#DIV/0!</v>
      </c>
    </row>
    <row r="72" spans="1:12" ht="12.75" customHeight="1">
      <c r="A72" s="250">
        <v>35</v>
      </c>
      <c r="B72" s="56"/>
      <c r="C72" s="148" t="s">
        <v>537</v>
      </c>
      <c r="D72" s="155" t="s">
        <v>538</v>
      </c>
      <c r="E72" s="95"/>
      <c r="F72" s="145"/>
      <c r="G72" s="145"/>
      <c r="H72" s="146"/>
      <c r="I72" s="239"/>
      <c r="J72" s="240"/>
      <c r="K72" s="240"/>
      <c r="L72" s="261">
        <v>0</v>
      </c>
    </row>
    <row r="73" spans="1:12" ht="12.75" customHeight="1">
      <c r="A73" s="250"/>
      <c r="B73" s="56"/>
      <c r="C73" s="148" t="s">
        <v>892</v>
      </c>
      <c r="D73" s="155" t="s">
        <v>183</v>
      </c>
      <c r="E73" s="95"/>
      <c r="F73" s="145"/>
      <c r="G73" s="145"/>
      <c r="H73" s="146"/>
      <c r="I73" s="239">
        <v>1221620</v>
      </c>
      <c r="J73" s="240">
        <v>1221620</v>
      </c>
      <c r="K73" s="240">
        <v>4267503</v>
      </c>
      <c r="L73" s="261">
        <f t="shared" si="2"/>
        <v>3.4933146150194005</v>
      </c>
    </row>
    <row r="74" spans="1:12" ht="15.75" customHeight="1">
      <c r="A74" s="249">
        <v>36</v>
      </c>
      <c r="B74" s="56"/>
      <c r="C74" s="148" t="s">
        <v>177</v>
      </c>
      <c r="D74" s="147" t="s">
        <v>186</v>
      </c>
      <c r="E74" s="813">
        <v>1200000</v>
      </c>
      <c r="F74" s="814"/>
      <c r="G74" s="814"/>
      <c r="H74" s="815"/>
      <c r="I74" s="239"/>
      <c r="J74" s="240">
        <v>0</v>
      </c>
      <c r="K74" s="240">
        <v>81</v>
      </c>
      <c r="L74" s="261">
        <v>0</v>
      </c>
    </row>
    <row r="75" spans="1:12" ht="15.75" customHeight="1">
      <c r="A75" s="250">
        <v>37</v>
      </c>
      <c r="B75" s="56"/>
      <c r="C75" s="148" t="s">
        <v>178</v>
      </c>
      <c r="D75" s="88" t="s">
        <v>187</v>
      </c>
      <c r="E75" s="801"/>
      <c r="F75" s="802"/>
      <c r="G75" s="802"/>
      <c r="H75" s="803"/>
      <c r="I75" s="239">
        <f>SUM(E75)/1000</f>
        <v>0</v>
      </c>
      <c r="J75" s="240">
        <v>0</v>
      </c>
      <c r="K75" s="240">
        <v>4676713</v>
      </c>
      <c r="L75" s="261">
        <v>0</v>
      </c>
    </row>
    <row r="76" spans="1:12" ht="33.75" customHeight="1">
      <c r="A76" s="249">
        <v>38</v>
      </c>
      <c r="B76" s="816" t="s">
        <v>262</v>
      </c>
      <c r="C76" s="817"/>
      <c r="D76" s="155" t="s">
        <v>188</v>
      </c>
      <c r="E76" s="801" t="e">
        <f>SUM(E64+E65+#REF!+E67+E68+E69+E70+E71+E74+E75)</f>
        <v>#REF!</v>
      </c>
      <c r="F76" s="802"/>
      <c r="G76" s="802"/>
      <c r="H76" s="803"/>
      <c r="I76" s="239">
        <f>SUM(I65:I75)</f>
        <v>20415180</v>
      </c>
      <c r="J76" s="239">
        <f>SUM(J65:J75)</f>
        <v>20415180</v>
      </c>
      <c r="K76" s="708">
        <f>SUM(K65:K75)</f>
        <v>26212513</v>
      </c>
      <c r="L76" s="261">
        <f t="shared" si="2"/>
        <v>1.2839716818563442</v>
      </c>
    </row>
    <row r="77" spans="1:12" ht="18" customHeight="1" hidden="1">
      <c r="A77" s="250">
        <v>70</v>
      </c>
      <c r="B77" s="56"/>
      <c r="C77" s="148" t="s">
        <v>189</v>
      </c>
      <c r="D77" s="88" t="s">
        <v>194</v>
      </c>
      <c r="E77" s="801"/>
      <c r="F77" s="802"/>
      <c r="G77" s="802"/>
      <c r="H77" s="803"/>
      <c r="I77" s="239">
        <f>SUM(E77)/1000</f>
        <v>0</v>
      </c>
      <c r="J77" s="241"/>
      <c r="K77" s="242"/>
      <c r="L77" s="261" t="e">
        <f t="shared" si="2"/>
        <v>#DIV/0!</v>
      </c>
    </row>
    <row r="78" spans="1:12" ht="18" customHeight="1" hidden="1">
      <c r="A78" s="249">
        <v>71</v>
      </c>
      <c r="B78" s="56"/>
      <c r="C78" s="148" t="s">
        <v>190</v>
      </c>
      <c r="D78" s="88" t="s">
        <v>195</v>
      </c>
      <c r="E78" s="801"/>
      <c r="F78" s="802"/>
      <c r="G78" s="802"/>
      <c r="H78" s="803"/>
      <c r="I78" s="239">
        <f>SUM(E78)/1000</f>
        <v>0</v>
      </c>
      <c r="J78" s="241"/>
      <c r="K78" s="242"/>
      <c r="L78" s="261" t="e">
        <f t="shared" si="2"/>
        <v>#DIV/0!</v>
      </c>
    </row>
    <row r="79" spans="1:12" ht="18" customHeight="1" hidden="1">
      <c r="A79" s="250">
        <v>72</v>
      </c>
      <c r="B79" s="56"/>
      <c r="C79" s="148" t="s">
        <v>191</v>
      </c>
      <c r="D79" s="88" t="s">
        <v>196</v>
      </c>
      <c r="E79" s="801"/>
      <c r="F79" s="802"/>
      <c r="G79" s="802"/>
      <c r="H79" s="803"/>
      <c r="I79" s="239">
        <f>SUM(E79)/1000</f>
        <v>0</v>
      </c>
      <c r="J79" s="241"/>
      <c r="K79" s="242"/>
      <c r="L79" s="261" t="e">
        <f t="shared" si="2"/>
        <v>#DIV/0!</v>
      </c>
    </row>
    <row r="80" spans="1:12" ht="18" customHeight="1" hidden="1">
      <c r="A80" s="249">
        <v>73</v>
      </c>
      <c r="B80" s="56"/>
      <c r="C80" s="148" t="s">
        <v>192</v>
      </c>
      <c r="D80" s="88" t="s">
        <v>197</v>
      </c>
      <c r="E80" s="801"/>
      <c r="F80" s="802"/>
      <c r="G80" s="802"/>
      <c r="H80" s="803"/>
      <c r="I80" s="239">
        <f>SUM(E80)/1000</f>
        <v>0</v>
      </c>
      <c r="J80" s="241"/>
      <c r="K80" s="242"/>
      <c r="L80" s="261" t="e">
        <f t="shared" si="2"/>
        <v>#DIV/0!</v>
      </c>
    </row>
    <row r="81" spans="1:12" ht="18" customHeight="1" hidden="1">
      <c r="A81" s="250">
        <v>74</v>
      </c>
      <c r="B81" s="56"/>
      <c r="C81" s="148" t="s">
        <v>193</v>
      </c>
      <c r="D81" s="88" t="s">
        <v>198</v>
      </c>
      <c r="E81" s="801"/>
      <c r="F81" s="802"/>
      <c r="G81" s="802"/>
      <c r="H81" s="803"/>
      <c r="I81" s="239">
        <f>SUM(E81)/1000</f>
        <v>0</v>
      </c>
      <c r="J81" s="241"/>
      <c r="K81" s="242"/>
      <c r="L81" s="261" t="e">
        <f t="shared" si="2"/>
        <v>#DIV/0!</v>
      </c>
    </row>
    <row r="82" spans="1:12" ht="26.25" customHeight="1">
      <c r="A82" s="249">
        <v>39</v>
      </c>
      <c r="B82" s="811" t="s">
        <v>265</v>
      </c>
      <c r="C82" s="812"/>
      <c r="D82" s="88" t="s">
        <v>199</v>
      </c>
      <c r="E82" s="801">
        <f>SUM(E77:H81)</f>
        <v>0</v>
      </c>
      <c r="F82" s="802"/>
      <c r="G82" s="802"/>
      <c r="H82" s="803"/>
      <c r="I82" s="240"/>
      <c r="J82" s="240"/>
      <c r="K82" s="240">
        <v>60630</v>
      </c>
      <c r="L82" s="261">
        <v>0</v>
      </c>
    </row>
    <row r="83" spans="1:12" ht="18" customHeight="1" hidden="1">
      <c r="A83" s="250">
        <v>76</v>
      </c>
      <c r="B83" s="56"/>
      <c r="C83" s="148" t="s">
        <v>200</v>
      </c>
      <c r="D83" s="88" t="s">
        <v>203</v>
      </c>
      <c r="E83" s="801"/>
      <c r="F83" s="802"/>
      <c r="G83" s="802"/>
      <c r="H83" s="803"/>
      <c r="I83" s="240">
        <f>SUM(E83)/1000</f>
        <v>0</v>
      </c>
      <c r="J83" s="240"/>
      <c r="K83" s="240"/>
      <c r="L83" s="261" t="e">
        <f t="shared" si="2"/>
        <v>#DIV/0!</v>
      </c>
    </row>
    <row r="84" spans="1:12" ht="18" customHeight="1" hidden="1">
      <c r="A84" s="249">
        <v>77</v>
      </c>
      <c r="B84" s="56"/>
      <c r="C84" s="149" t="s">
        <v>201</v>
      </c>
      <c r="D84" s="88" t="s">
        <v>204</v>
      </c>
      <c r="E84" s="801"/>
      <c r="F84" s="802"/>
      <c r="G84" s="802"/>
      <c r="H84" s="803"/>
      <c r="I84" s="240">
        <f>SUM(E84)/1000</f>
        <v>0</v>
      </c>
      <c r="J84" s="240"/>
      <c r="K84" s="240"/>
      <c r="L84" s="261" t="e">
        <f t="shared" si="2"/>
        <v>#DIV/0!</v>
      </c>
    </row>
    <row r="85" spans="1:12" ht="15.75" customHeight="1" hidden="1">
      <c r="A85" s="250">
        <v>78</v>
      </c>
      <c r="B85" s="56"/>
      <c r="C85" s="148" t="s">
        <v>202</v>
      </c>
      <c r="D85" s="88" t="s">
        <v>205</v>
      </c>
      <c r="E85" s="801"/>
      <c r="F85" s="802"/>
      <c r="G85" s="802"/>
      <c r="H85" s="803"/>
      <c r="I85" s="240">
        <f>SUM(E85)/1000</f>
        <v>0</v>
      </c>
      <c r="J85" s="240"/>
      <c r="K85" s="240"/>
      <c r="L85" s="261" t="e">
        <f t="shared" si="2"/>
        <v>#DIV/0!</v>
      </c>
    </row>
    <row r="86" spans="1:12" ht="15.75" customHeight="1" hidden="1">
      <c r="A86" s="249">
        <v>79</v>
      </c>
      <c r="B86" s="811" t="s">
        <v>264</v>
      </c>
      <c r="C86" s="812"/>
      <c r="D86" s="88" t="s">
        <v>206</v>
      </c>
      <c r="E86" s="801">
        <f>SUM(E83:H85)</f>
        <v>0</v>
      </c>
      <c r="F86" s="802"/>
      <c r="G86" s="802"/>
      <c r="H86" s="803"/>
      <c r="I86" s="240">
        <v>0</v>
      </c>
      <c r="J86" s="240"/>
      <c r="K86" s="240"/>
      <c r="L86" s="261" t="e">
        <f t="shared" si="2"/>
        <v>#DIV/0!</v>
      </c>
    </row>
    <row r="87" spans="1:12" ht="18" customHeight="1" hidden="1">
      <c r="A87" s="250">
        <v>80</v>
      </c>
      <c r="B87" s="56"/>
      <c r="C87" s="148" t="s">
        <v>207</v>
      </c>
      <c r="D87" s="88" t="s">
        <v>210</v>
      </c>
      <c r="E87" s="801"/>
      <c r="F87" s="802"/>
      <c r="G87" s="802"/>
      <c r="H87" s="803"/>
      <c r="I87" s="240">
        <f>SUM(E87)/1000</f>
        <v>0</v>
      </c>
      <c r="J87" s="240"/>
      <c r="K87" s="240"/>
      <c r="L87" s="261" t="e">
        <f t="shared" si="2"/>
        <v>#DIV/0!</v>
      </c>
    </row>
    <row r="88" spans="1:12" ht="18" customHeight="1" hidden="1">
      <c r="A88" s="249">
        <v>81</v>
      </c>
      <c r="B88" s="56"/>
      <c r="C88" s="149" t="s">
        <v>208</v>
      </c>
      <c r="D88" s="88" t="s">
        <v>211</v>
      </c>
      <c r="E88" s="801"/>
      <c r="F88" s="802"/>
      <c r="G88" s="802"/>
      <c r="H88" s="803"/>
      <c r="I88" s="240">
        <f>SUM(E88)/1000</f>
        <v>0</v>
      </c>
      <c r="J88" s="240"/>
      <c r="K88" s="240"/>
      <c r="L88" s="261" t="e">
        <f t="shared" si="2"/>
        <v>#DIV/0!</v>
      </c>
    </row>
    <row r="89" spans="1:12" ht="18" customHeight="1" hidden="1">
      <c r="A89" s="250">
        <v>82</v>
      </c>
      <c r="B89" s="56"/>
      <c r="C89" s="148" t="s">
        <v>209</v>
      </c>
      <c r="D89" s="88" t="s">
        <v>212</v>
      </c>
      <c r="E89" s="801"/>
      <c r="F89" s="802"/>
      <c r="G89" s="802"/>
      <c r="H89" s="803"/>
      <c r="I89" s="240">
        <f>SUM(E89)/1000</f>
        <v>0</v>
      </c>
      <c r="J89" s="240"/>
      <c r="K89" s="240"/>
      <c r="L89" s="261" t="e">
        <f t="shared" si="2"/>
        <v>#DIV/0!</v>
      </c>
    </row>
    <row r="90" spans="1:12" ht="26.25" customHeight="1" hidden="1">
      <c r="A90" s="249">
        <v>83</v>
      </c>
      <c r="B90" s="811" t="s">
        <v>266</v>
      </c>
      <c r="C90" s="812"/>
      <c r="D90" s="88" t="s">
        <v>213</v>
      </c>
      <c r="E90" s="801">
        <v>0</v>
      </c>
      <c r="F90" s="802"/>
      <c r="G90" s="802"/>
      <c r="H90" s="803"/>
      <c r="I90" s="240">
        <f>SUM(E90)/1000</f>
        <v>0</v>
      </c>
      <c r="J90" s="240">
        <v>0</v>
      </c>
      <c r="K90" s="240">
        <v>0</v>
      </c>
      <c r="L90" s="261" t="e">
        <f t="shared" si="2"/>
        <v>#DIV/0!</v>
      </c>
    </row>
    <row r="91" spans="1:12" ht="26.25" customHeight="1">
      <c r="A91" s="250">
        <v>40</v>
      </c>
      <c r="B91" s="811" t="s">
        <v>893</v>
      </c>
      <c r="C91" s="812"/>
      <c r="D91" s="155" t="s">
        <v>206</v>
      </c>
      <c r="E91" s="95"/>
      <c r="F91" s="145"/>
      <c r="G91" s="145"/>
      <c r="H91" s="146"/>
      <c r="I91" s="240">
        <v>240000</v>
      </c>
      <c r="J91" s="240">
        <v>240000</v>
      </c>
      <c r="K91" s="240">
        <v>150000</v>
      </c>
      <c r="L91" s="261">
        <f t="shared" si="2"/>
        <v>0.625</v>
      </c>
    </row>
    <row r="92" spans="1:12" ht="26.25" customHeight="1">
      <c r="A92" s="249">
        <v>41</v>
      </c>
      <c r="B92" s="811" t="s">
        <v>539</v>
      </c>
      <c r="C92" s="812"/>
      <c r="D92" s="88" t="s">
        <v>894</v>
      </c>
      <c r="E92" s="95"/>
      <c r="F92" s="145"/>
      <c r="G92" s="145"/>
      <c r="H92" s="146"/>
      <c r="I92" s="240"/>
      <c r="J92" s="240"/>
      <c r="K92" s="240">
        <v>2043220</v>
      </c>
      <c r="L92" s="261">
        <v>0</v>
      </c>
    </row>
    <row r="93" spans="1:12" ht="27" customHeight="1">
      <c r="A93" s="250">
        <v>42</v>
      </c>
      <c r="B93" s="823" t="s">
        <v>255</v>
      </c>
      <c r="C93" s="824"/>
      <c r="D93" s="147" t="s">
        <v>214</v>
      </c>
      <c r="E93" s="813" t="e">
        <f>SUM(E31+E37+E63+E76+E82+E86+E90)</f>
        <v>#REF!</v>
      </c>
      <c r="F93" s="814"/>
      <c r="G93" s="814"/>
      <c r="H93" s="815"/>
      <c r="I93" s="239">
        <f>I31+I47+I63+I76+I91</f>
        <v>242806821</v>
      </c>
      <c r="J93" s="239">
        <f>J31+J47+J63+J76+J91</f>
        <v>342277139</v>
      </c>
      <c r="K93" s="239">
        <f>K31+K47+K63+K76+K91+K92+K82</f>
        <v>220537269</v>
      </c>
      <c r="L93" s="261">
        <f t="shared" si="2"/>
        <v>0.6443236894065543</v>
      </c>
    </row>
    <row r="94" spans="1:12" ht="27" customHeight="1">
      <c r="A94" s="249">
        <v>43</v>
      </c>
      <c r="B94" s="838" t="s">
        <v>540</v>
      </c>
      <c r="C94" s="839"/>
      <c r="D94" s="147" t="s">
        <v>541</v>
      </c>
      <c r="E94" s="96"/>
      <c r="F94" s="200"/>
      <c r="G94" s="200"/>
      <c r="H94" s="201"/>
      <c r="I94" s="239"/>
      <c r="J94" s="239"/>
      <c r="K94" s="239"/>
      <c r="L94" s="261">
        <v>0</v>
      </c>
    </row>
    <row r="95" spans="1:12" ht="22.5" customHeight="1">
      <c r="A95" s="250">
        <v>44</v>
      </c>
      <c r="B95" s="816" t="s">
        <v>246</v>
      </c>
      <c r="C95" s="817"/>
      <c r="D95" s="88" t="s">
        <v>247</v>
      </c>
      <c r="E95" s="801">
        <v>68322745</v>
      </c>
      <c r="F95" s="802"/>
      <c r="G95" s="802"/>
      <c r="H95" s="803"/>
      <c r="I95" s="239"/>
      <c r="J95" s="239">
        <v>231255103</v>
      </c>
      <c r="K95" s="239">
        <v>231255103</v>
      </c>
      <c r="L95" s="261">
        <f t="shared" si="2"/>
        <v>1</v>
      </c>
    </row>
    <row r="96" spans="1:12" ht="22.5" customHeight="1">
      <c r="A96" s="249">
        <v>45</v>
      </c>
      <c r="B96" s="816" t="s">
        <v>600</v>
      </c>
      <c r="C96" s="817"/>
      <c r="D96" s="88" t="s">
        <v>307</v>
      </c>
      <c r="E96" s="801"/>
      <c r="F96" s="802"/>
      <c r="G96" s="802"/>
      <c r="H96" s="803"/>
      <c r="I96" s="239">
        <v>0</v>
      </c>
      <c r="J96" s="241">
        <v>3095217</v>
      </c>
      <c r="K96" s="241">
        <v>7970135</v>
      </c>
      <c r="L96" s="261">
        <f t="shared" si="2"/>
        <v>2.5749842418156788</v>
      </c>
    </row>
    <row r="97" spans="1:12" ht="24.75" customHeight="1">
      <c r="A97" s="250">
        <v>46</v>
      </c>
      <c r="B97" s="823" t="s">
        <v>256</v>
      </c>
      <c r="C97" s="824"/>
      <c r="D97" s="147" t="s">
        <v>248</v>
      </c>
      <c r="E97" s="813">
        <v>68322746</v>
      </c>
      <c r="F97" s="814"/>
      <c r="G97" s="814"/>
      <c r="H97" s="815"/>
      <c r="I97" s="239">
        <f>SUM(I94:I96)</f>
        <v>0</v>
      </c>
      <c r="J97" s="239">
        <f>SUM(J94:J96)</f>
        <v>234350320</v>
      </c>
      <c r="K97" s="239">
        <f>SUM(K94:K96)</f>
        <v>239225238</v>
      </c>
      <c r="L97" s="261">
        <f t="shared" si="2"/>
        <v>1.0208018405948838</v>
      </c>
    </row>
    <row r="98" spans="1:12" ht="24.75" customHeight="1" thickBot="1">
      <c r="A98" s="249">
        <v>47</v>
      </c>
      <c r="B98" s="821" t="s">
        <v>257</v>
      </c>
      <c r="C98" s="822"/>
      <c r="D98" s="252" t="s">
        <v>1</v>
      </c>
      <c r="E98" s="818" t="e">
        <f>SUM(E93+E97)</f>
        <v>#REF!</v>
      </c>
      <c r="F98" s="819"/>
      <c r="G98" s="819"/>
      <c r="H98" s="820"/>
      <c r="I98" s="253">
        <f>SUM(I93+I97)</f>
        <v>242806821</v>
      </c>
      <c r="J98" s="253">
        <f>SUM(J93+J97)</f>
        <v>576627459</v>
      </c>
      <c r="K98" s="253">
        <f>SUM(K93+K97)</f>
        <v>459762507</v>
      </c>
      <c r="L98" s="676">
        <f t="shared" si="2"/>
        <v>0.7973302343203188</v>
      </c>
    </row>
  </sheetData>
  <sheetProtection/>
  <mergeCells count="124">
    <mergeCell ref="E3:H3"/>
    <mergeCell ref="B3:C3"/>
    <mergeCell ref="E2:H2"/>
    <mergeCell ref="B2:C2"/>
    <mergeCell ref="A1:L1"/>
    <mergeCell ref="B94:C94"/>
    <mergeCell ref="E9:H9"/>
    <mergeCell ref="E8:H8"/>
    <mergeCell ref="E7:H7"/>
    <mergeCell ref="E6:H6"/>
    <mergeCell ref="E5:H5"/>
    <mergeCell ref="E4:H4"/>
    <mergeCell ref="E12:H12"/>
    <mergeCell ref="B12:C12"/>
    <mergeCell ref="E11:H11"/>
    <mergeCell ref="B11:C11"/>
    <mergeCell ref="E10:H10"/>
    <mergeCell ref="B10:C10"/>
    <mergeCell ref="E15:H15"/>
    <mergeCell ref="B15:C15"/>
    <mergeCell ref="E14:H14"/>
    <mergeCell ref="B14:C14"/>
    <mergeCell ref="E13:H13"/>
    <mergeCell ref="B13:C13"/>
    <mergeCell ref="E18:H18"/>
    <mergeCell ref="B18:C18"/>
    <mergeCell ref="E17:H17"/>
    <mergeCell ref="B17:C17"/>
    <mergeCell ref="E16:H16"/>
    <mergeCell ref="B16:C16"/>
    <mergeCell ref="E22:H22"/>
    <mergeCell ref="B22:C22"/>
    <mergeCell ref="E20:H20"/>
    <mergeCell ref="B20:C20"/>
    <mergeCell ref="E19:H19"/>
    <mergeCell ref="B19:C19"/>
    <mergeCell ref="E25:H25"/>
    <mergeCell ref="B25:C25"/>
    <mergeCell ref="E24:H24"/>
    <mergeCell ref="B24:C24"/>
    <mergeCell ref="E23:H23"/>
    <mergeCell ref="B23:C23"/>
    <mergeCell ref="B45:C45"/>
    <mergeCell ref="B48:C48"/>
    <mergeCell ref="B96:C96"/>
    <mergeCell ref="E96:H96"/>
    <mergeCell ref="B61:C61"/>
    <mergeCell ref="B82:C82"/>
    <mergeCell ref="B93:C93"/>
    <mergeCell ref="B92:C92"/>
    <mergeCell ref="B91:C91"/>
    <mergeCell ref="B90:C90"/>
    <mergeCell ref="B86:C86"/>
    <mergeCell ref="B95:C95"/>
    <mergeCell ref="E98:H98"/>
    <mergeCell ref="B98:C98"/>
    <mergeCell ref="E97:H97"/>
    <mergeCell ref="B97:C97"/>
    <mergeCell ref="E95:H95"/>
    <mergeCell ref="E93:H93"/>
    <mergeCell ref="E90:H90"/>
    <mergeCell ref="E89:H89"/>
    <mergeCell ref="E88:H88"/>
    <mergeCell ref="E87:H87"/>
    <mergeCell ref="E86:H86"/>
    <mergeCell ref="E85:H85"/>
    <mergeCell ref="E84:H84"/>
    <mergeCell ref="E83:H83"/>
    <mergeCell ref="E82:H82"/>
    <mergeCell ref="E81:H81"/>
    <mergeCell ref="E80:H80"/>
    <mergeCell ref="E79:H79"/>
    <mergeCell ref="E78:H78"/>
    <mergeCell ref="E77:H77"/>
    <mergeCell ref="E76:H76"/>
    <mergeCell ref="B76:C76"/>
    <mergeCell ref="E75:H75"/>
    <mergeCell ref="E74:H74"/>
    <mergeCell ref="E71:H71"/>
    <mergeCell ref="E70:H70"/>
    <mergeCell ref="E69:H69"/>
    <mergeCell ref="E68:H68"/>
    <mergeCell ref="E67:H67"/>
    <mergeCell ref="E65:H65"/>
    <mergeCell ref="E64:H64"/>
    <mergeCell ref="E63:H63"/>
    <mergeCell ref="B63:C63"/>
    <mergeCell ref="E61:H61"/>
    <mergeCell ref="E60:H60"/>
    <mergeCell ref="E59:H59"/>
    <mergeCell ref="E58:H58"/>
    <mergeCell ref="E57:H57"/>
    <mergeCell ref="E56:H56"/>
    <mergeCell ref="E55:H55"/>
    <mergeCell ref="E54:H54"/>
    <mergeCell ref="E53:H53"/>
    <mergeCell ref="E52:H52"/>
    <mergeCell ref="E51:H51"/>
    <mergeCell ref="E50:H50"/>
    <mergeCell ref="E49:H49"/>
    <mergeCell ref="E48:H48"/>
    <mergeCell ref="E44:H44"/>
    <mergeCell ref="E41:H41"/>
    <mergeCell ref="E40:H40"/>
    <mergeCell ref="E39:H39"/>
    <mergeCell ref="E38:H38"/>
    <mergeCell ref="E37:H37"/>
    <mergeCell ref="B29:C29"/>
    <mergeCell ref="B37:C37"/>
    <mergeCell ref="E36:H36"/>
    <mergeCell ref="E35:H35"/>
    <mergeCell ref="E34:H34"/>
    <mergeCell ref="E33:H33"/>
    <mergeCell ref="E32:H32"/>
    <mergeCell ref="E28:H28"/>
    <mergeCell ref="B28:C28"/>
    <mergeCell ref="E27:H27"/>
    <mergeCell ref="E26:H26"/>
    <mergeCell ref="B26:C26"/>
    <mergeCell ref="E31:H31"/>
    <mergeCell ref="B31:C31"/>
    <mergeCell ref="E30:H30"/>
    <mergeCell ref="B30:C30"/>
    <mergeCell ref="E29:H29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66" r:id="rId1"/>
  <headerFooter alignWithMargins="0">
    <oddHeader>&amp;LMAGYARPOLÁNY KÖZSÉG
ÖNKORMÁNYZATA&amp;C2019. ÉVI ZÁRSZÁMADÁS
B1-B8. bevételek&amp;R9. melléklet a 11/2020. (VI. 16.) önkormányzati rendelethez  
</oddHeader>
  </headerFooter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Hewlett-Packard Company</cp:lastModifiedBy>
  <cp:lastPrinted>2020-06-18T19:49:55Z</cp:lastPrinted>
  <dcterms:created xsi:type="dcterms:W3CDTF">1998-12-06T10:54:59Z</dcterms:created>
  <dcterms:modified xsi:type="dcterms:W3CDTF">2020-06-19T07:26:39Z</dcterms:modified>
  <cp:category/>
  <cp:version/>
  <cp:contentType/>
  <cp:contentStatus/>
</cp:coreProperties>
</file>