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760" tabRatio="727" firstSheet="17" activeTab="22"/>
  </bookViews>
  <sheets>
    <sheet name="ÖSSZEFÜGGÉSEK" sheetId="75" r:id="rId1"/>
    <sheet name="1.1.sz.mell." sheetId="1" r:id="rId2"/>
    <sheet name="1.2.sz.mell." sheetId="116" r:id="rId3"/>
    <sheet name="1.3.sz.mell." sheetId="117" r:id="rId4"/>
    <sheet name="1.4.sz.mell." sheetId="118" r:id="rId5"/>
    <sheet name="2.1.sz.mell  " sheetId="73" r:id="rId6"/>
    <sheet name="2.2.sz.mell  " sheetId="61" r:id="rId7"/>
    <sheet name="ELLENŐRZÉS-1.sz.2.a.sz.2.b.sz." sheetId="76" r:id="rId8"/>
    <sheet name="3.sz.mell.  " sheetId="62" r:id="rId9"/>
    <sheet name="4.sz.mell." sheetId="77" r:id="rId10"/>
    <sheet name="5.sz.mell." sheetId="78" r:id="rId11"/>
    <sheet name="6.sz.mell." sheetId="63" r:id="rId12"/>
    <sheet name="7.sz.mell." sheetId="64" r:id="rId13"/>
    <sheet name="8. sz. mell. " sheetId="71" r:id="rId14"/>
    <sheet name="9.1. sz. mell" sheetId="3" r:id="rId15"/>
    <sheet name="9.1.1. sz. mell " sheetId="119" r:id="rId16"/>
    <sheet name="9.1.2. sz. mell " sheetId="120" r:id="rId17"/>
    <sheet name="9.1.3. sz. mell" sheetId="121" r:id="rId18"/>
    <sheet name="9.2. sz. mell" sheetId="79" r:id="rId19"/>
    <sheet name="9.2.1. sz. mell" sheetId="122" r:id="rId20"/>
    <sheet name="9.2.2. sz.  mell" sheetId="123" r:id="rId21"/>
    <sheet name="9.2.3. sz. mell" sheetId="124" r:id="rId22"/>
    <sheet name="9.3. sz. mell" sheetId="105" r:id="rId23"/>
    <sheet name="9.3.1. sz. mell" sheetId="125" r:id="rId24"/>
    <sheet name="9.3.2. sz. mell" sheetId="126" r:id="rId25"/>
    <sheet name="9.3.3. sz. mell" sheetId="127" r:id="rId26"/>
    <sheet name="10.sz.mell" sheetId="89" r:id="rId27"/>
    <sheet name="11.sz. melléklet" sheetId="24" r:id="rId28"/>
    <sheet name="13.sz. melléklet" sheetId="128" r:id="rId29"/>
    <sheet name="12. sz. melléklet" sheetId="88" r:id="rId30"/>
    <sheet name="1. sz tájékoztató t." sheetId="87" r:id="rId31"/>
    <sheet name="2. sz tájékoztató t" sheetId="66" r:id="rId32"/>
    <sheet name="3.sz tájékoztató t." sheetId="2" r:id="rId33"/>
    <sheet name="4.sz tájékoztató t." sheetId="70" r:id="rId34"/>
    <sheet name="Munka1" sheetId="94" r:id="rId35"/>
  </sheets>
  <definedNames>
    <definedName name="_xlnm.Print_Titles" localSheetId="30">'1. sz tájékoztató t.'!$1:$1</definedName>
    <definedName name="_xlnm.Print_Titles" localSheetId="1">'1.1.sz.mell.'!$1:$2</definedName>
    <definedName name="_xlnm.Print_Titles" localSheetId="2">'1.2.sz.mell.'!$1:$2</definedName>
    <definedName name="_xlnm.Print_Titles" localSheetId="3">'1.3.sz.mell.'!$1:$2</definedName>
    <definedName name="_xlnm.Print_Titles" localSheetId="4">'1.4.sz.mell.'!$1:$2</definedName>
    <definedName name="_xlnm.Print_Titles" localSheetId="14">'9.1. sz. mell'!$1:$6</definedName>
    <definedName name="_xlnm.Print_Titles" localSheetId="15">'9.1.1. sz. mell '!$1:$6</definedName>
    <definedName name="_xlnm.Print_Titles" localSheetId="16">'9.1.2. sz. mell '!$1:$6</definedName>
    <definedName name="_xlnm.Print_Titles" localSheetId="17">'9.1.3. sz. mell'!$1:$6</definedName>
    <definedName name="_xlnm.Print_Titles" localSheetId="18">'9.2. sz. mell'!$1:$6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</definedNames>
  <calcPr calcId="125725"/>
</workbook>
</file>

<file path=xl/calcChain.xml><?xml version="1.0" encoding="utf-8"?>
<calcChain xmlns="http://schemas.openxmlformats.org/spreadsheetml/2006/main">
  <c r="D121" i="71"/>
  <c r="D114"/>
  <c r="C114"/>
  <c r="B114"/>
  <c r="E113"/>
  <c r="E112"/>
  <c r="E111"/>
  <c r="E110"/>
  <c r="E109"/>
  <c r="E108"/>
  <c r="E107"/>
  <c r="D104"/>
  <c r="C104"/>
  <c r="B104"/>
  <c r="E103"/>
  <c r="E102"/>
  <c r="E101"/>
  <c r="E100"/>
  <c r="E99"/>
  <c r="E98"/>
  <c r="E97"/>
  <c r="D106"/>
  <c r="C106"/>
  <c r="B106"/>
  <c r="E52"/>
  <c r="E53"/>
  <c r="E54"/>
  <c r="E55"/>
  <c r="E56"/>
  <c r="E57"/>
  <c r="E58"/>
  <c r="B59"/>
  <c r="C59"/>
  <c r="D59"/>
  <c r="B61"/>
  <c r="C61"/>
  <c r="C74" s="1"/>
  <c r="C84" s="1"/>
  <c r="D61"/>
  <c r="E62"/>
  <c r="E63"/>
  <c r="E64"/>
  <c r="E65"/>
  <c r="E66"/>
  <c r="E67"/>
  <c r="E68"/>
  <c r="B69"/>
  <c r="C69"/>
  <c r="D69"/>
  <c r="B74"/>
  <c r="B84" s="1"/>
  <c r="D74"/>
  <c r="D84" s="1"/>
  <c r="E75"/>
  <c r="E76"/>
  <c r="E77"/>
  <c r="E78"/>
  <c r="E79"/>
  <c r="E80"/>
  <c r="E81"/>
  <c r="B82"/>
  <c r="C82"/>
  <c r="D82"/>
  <c r="E85"/>
  <c r="E86"/>
  <c r="E87"/>
  <c r="E88"/>
  <c r="E89"/>
  <c r="E90"/>
  <c r="E91"/>
  <c r="B92"/>
  <c r="C92"/>
  <c r="D92"/>
  <c r="C58" i="2"/>
  <c r="F49"/>
  <c r="F42"/>
  <c r="F33"/>
  <c r="F36"/>
  <c r="F25"/>
  <c r="C29" i="3"/>
  <c r="C19" i="61"/>
  <c r="C4" i="116"/>
  <c r="C4" i="117" s="1"/>
  <c r="C91" i="1"/>
  <c r="C158"/>
  <c r="C10" i="128"/>
  <c r="E27" i="87"/>
  <c r="D27"/>
  <c r="C27"/>
  <c r="C29" i="121"/>
  <c r="C29" i="120"/>
  <c r="C29" i="119"/>
  <c r="C28" i="118"/>
  <c r="C28" i="117"/>
  <c r="C28" i="116"/>
  <c r="C28" i="1"/>
  <c r="F4" i="64"/>
  <c r="C5" i="1"/>
  <c r="E4" i="63" s="1"/>
  <c r="E4" i="64" s="1"/>
  <c r="C19" i="73"/>
  <c r="C146" i="121"/>
  <c r="C140"/>
  <c r="C146" i="120"/>
  <c r="C140"/>
  <c r="C146" i="119"/>
  <c r="C140"/>
  <c r="C140" i="3"/>
  <c r="E5" i="128"/>
  <c r="E28" s="1"/>
  <c r="C5"/>
  <c r="C28" s="1"/>
  <c r="D5"/>
  <c r="D28" s="1"/>
  <c r="E31"/>
  <c r="D31"/>
  <c r="C31"/>
  <c r="E10"/>
  <c r="E22" s="1"/>
  <c r="E24" s="1"/>
  <c r="D10"/>
  <c r="D22"/>
  <c r="D24" s="1"/>
  <c r="C22"/>
  <c r="C24" s="1"/>
  <c r="C51" i="127"/>
  <c r="C57" s="1"/>
  <c r="C45"/>
  <c r="C51" i="126"/>
  <c r="C45"/>
  <c r="C57" s="1"/>
  <c r="C51" i="125"/>
  <c r="C45"/>
  <c r="C51" i="105"/>
  <c r="C45"/>
  <c r="C52" i="124"/>
  <c r="C46"/>
  <c r="C58"/>
  <c r="C52" i="123"/>
  <c r="C46"/>
  <c r="C58" s="1"/>
  <c r="C52" i="122"/>
  <c r="C46"/>
  <c r="D94" i="87"/>
  <c r="E94"/>
  <c r="D115"/>
  <c r="E115"/>
  <c r="D130"/>
  <c r="D154" s="1"/>
  <c r="E130"/>
  <c r="D134"/>
  <c r="E134"/>
  <c r="D141"/>
  <c r="E141"/>
  <c r="E154"/>
  <c r="D146"/>
  <c r="E146"/>
  <c r="C146"/>
  <c r="C141"/>
  <c r="C134"/>
  <c r="C130"/>
  <c r="C115"/>
  <c r="C94"/>
  <c r="D6"/>
  <c r="E6"/>
  <c r="D13"/>
  <c r="E13"/>
  <c r="D20"/>
  <c r="E20"/>
  <c r="D35"/>
  <c r="E35"/>
  <c r="D47"/>
  <c r="E47"/>
  <c r="D53"/>
  <c r="E53"/>
  <c r="D58"/>
  <c r="E58"/>
  <c r="D64"/>
  <c r="D87" s="1"/>
  <c r="E64"/>
  <c r="D68"/>
  <c r="E68"/>
  <c r="D73"/>
  <c r="E73"/>
  <c r="D76"/>
  <c r="E76"/>
  <c r="E87" s="1"/>
  <c r="E88" s="1"/>
  <c r="D80"/>
  <c r="E80"/>
  <c r="C80"/>
  <c r="C76"/>
  <c r="C73"/>
  <c r="C68"/>
  <c r="C64"/>
  <c r="C87" s="1"/>
  <c r="C88" s="1"/>
  <c r="C58"/>
  <c r="C53"/>
  <c r="C47"/>
  <c r="C35"/>
  <c r="C20"/>
  <c r="C13"/>
  <c r="C6"/>
  <c r="C37" i="127"/>
  <c r="C30"/>
  <c r="C26"/>
  <c r="C20"/>
  <c r="C8"/>
  <c r="C36"/>
  <c r="C41" s="1"/>
  <c r="C37" i="126"/>
  <c r="C30"/>
  <c r="C26"/>
  <c r="C20"/>
  <c r="C8"/>
  <c r="C36" s="1"/>
  <c r="C41" s="1"/>
  <c r="C37" i="125"/>
  <c r="C30"/>
  <c r="C26"/>
  <c r="C20"/>
  <c r="C8"/>
  <c r="C36"/>
  <c r="C41" s="1"/>
  <c r="C38" i="124"/>
  <c r="C31"/>
  <c r="C26"/>
  <c r="C20"/>
  <c r="C8"/>
  <c r="C37" s="1"/>
  <c r="C42" s="1"/>
  <c r="C38" i="123"/>
  <c r="C31"/>
  <c r="C26"/>
  <c r="C20"/>
  <c r="C37" s="1"/>
  <c r="C42" s="1"/>
  <c r="C8"/>
  <c r="C38" i="122"/>
  <c r="C31"/>
  <c r="C26"/>
  <c r="C20"/>
  <c r="C8"/>
  <c r="C37" s="1"/>
  <c r="C42" s="1"/>
  <c r="C133" i="121"/>
  <c r="C129"/>
  <c r="C154" s="1"/>
  <c r="C114"/>
  <c r="C93"/>
  <c r="C128"/>
  <c r="C155" s="1"/>
  <c r="C82"/>
  <c r="C78"/>
  <c r="C75"/>
  <c r="C89" s="1"/>
  <c r="C70"/>
  <c r="C66"/>
  <c r="C60"/>
  <c r="C55"/>
  <c r="C49"/>
  <c r="C37"/>
  <c r="C22"/>
  <c r="C15"/>
  <c r="C8"/>
  <c r="C65" s="1"/>
  <c r="C90" s="1"/>
  <c r="C133" i="120"/>
  <c r="C129"/>
  <c r="C154" s="1"/>
  <c r="C114"/>
  <c r="C128" s="1"/>
  <c r="C93"/>
  <c r="C82"/>
  <c r="C78"/>
  <c r="C75"/>
  <c r="C70"/>
  <c r="C66"/>
  <c r="C89" s="1"/>
  <c r="C60"/>
  <c r="C55"/>
  <c r="C49"/>
  <c r="C37"/>
  <c r="C22"/>
  <c r="C15"/>
  <c r="C8"/>
  <c r="C65" s="1"/>
  <c r="C90" s="1"/>
  <c r="C133" i="119"/>
  <c r="C129"/>
  <c r="C154"/>
  <c r="C114"/>
  <c r="C93"/>
  <c r="C82"/>
  <c r="C78"/>
  <c r="C75"/>
  <c r="C70"/>
  <c r="C66"/>
  <c r="C89" s="1"/>
  <c r="C60"/>
  <c r="C55"/>
  <c r="C49"/>
  <c r="C37"/>
  <c r="C22"/>
  <c r="C15"/>
  <c r="C8"/>
  <c r="C146" i="118"/>
  <c r="C141"/>
  <c r="C134"/>
  <c r="C130"/>
  <c r="C154"/>
  <c r="C115"/>
  <c r="C94"/>
  <c r="C129" s="1"/>
  <c r="C155" s="1"/>
  <c r="C81"/>
  <c r="C77"/>
  <c r="C74"/>
  <c r="C69"/>
  <c r="C65"/>
  <c r="C88"/>
  <c r="C160" s="1"/>
  <c r="C59"/>
  <c r="C54"/>
  <c r="C48"/>
  <c r="C36"/>
  <c r="C21"/>
  <c r="C14"/>
  <c r="C7"/>
  <c r="C64" s="1"/>
  <c r="C5"/>
  <c r="C92" s="1"/>
  <c r="C146" i="117"/>
  <c r="C141"/>
  <c r="C134"/>
  <c r="C130"/>
  <c r="C154" s="1"/>
  <c r="C115"/>
  <c r="C94"/>
  <c r="C129"/>
  <c r="C81"/>
  <c r="C77"/>
  <c r="C74"/>
  <c r="C69"/>
  <c r="C65"/>
  <c r="C88" s="1"/>
  <c r="C59"/>
  <c r="C54"/>
  <c r="C48"/>
  <c r="C36"/>
  <c r="C21"/>
  <c r="C14"/>
  <c r="C7"/>
  <c r="C64"/>
  <c r="C5"/>
  <c r="C92"/>
  <c r="C5" i="116"/>
  <c r="C92" s="1"/>
  <c r="C146"/>
  <c r="C141"/>
  <c r="C134"/>
  <c r="C130"/>
  <c r="C154"/>
  <c r="C115"/>
  <c r="C94"/>
  <c r="C81"/>
  <c r="C77"/>
  <c r="C74"/>
  <c r="C69"/>
  <c r="C65"/>
  <c r="C88"/>
  <c r="C59"/>
  <c r="C54"/>
  <c r="C48"/>
  <c r="C36"/>
  <c r="C21"/>
  <c r="C14"/>
  <c r="C7"/>
  <c r="C26" i="79"/>
  <c r="C146" i="3"/>
  <c r="C133"/>
  <c r="C93"/>
  <c r="E30" i="73"/>
  <c r="C146" i="1"/>
  <c r="C134"/>
  <c r="C94"/>
  <c r="A1" i="70"/>
  <c r="A2" i="24"/>
  <c r="H4" i="66"/>
  <c r="G4"/>
  <c r="F4"/>
  <c r="E4"/>
  <c r="D3"/>
  <c r="C4" i="87"/>
  <c r="C92" s="1"/>
  <c r="D4"/>
  <c r="D92" s="1"/>
  <c r="A21" i="89"/>
  <c r="D6" i="71"/>
  <c r="D16" s="1"/>
  <c r="D29" s="1"/>
  <c r="D39" s="1"/>
  <c r="C6"/>
  <c r="C16" s="1"/>
  <c r="C29" s="1"/>
  <c r="C39" s="1"/>
  <c r="B6"/>
  <c r="B16" s="1"/>
  <c r="B29" s="1"/>
  <c r="B39" s="1"/>
  <c r="F4" i="63"/>
  <c r="D4"/>
  <c r="D4" i="64" s="1"/>
  <c r="C5" i="62"/>
  <c r="D5" s="1"/>
  <c r="E5" s="1"/>
  <c r="A12" i="75"/>
  <c r="A11" i="76"/>
  <c r="A4"/>
  <c r="C37" i="105"/>
  <c r="C30"/>
  <c r="C26"/>
  <c r="C20"/>
  <c r="C8"/>
  <c r="C36" s="1"/>
  <c r="C41" s="1"/>
  <c r="H16" i="66"/>
  <c r="G16"/>
  <c r="F16"/>
  <c r="E16"/>
  <c r="D16"/>
  <c r="H14"/>
  <c r="G14"/>
  <c r="F14"/>
  <c r="E14"/>
  <c r="D14"/>
  <c r="H12"/>
  <c r="G12"/>
  <c r="F12"/>
  <c r="E12"/>
  <c r="D12"/>
  <c r="H9"/>
  <c r="G9"/>
  <c r="F9"/>
  <c r="E9"/>
  <c r="I9"/>
  <c r="D9"/>
  <c r="H6"/>
  <c r="H18" s="1"/>
  <c r="G6"/>
  <c r="G18" s="1"/>
  <c r="F6"/>
  <c r="F18" s="1"/>
  <c r="E6"/>
  <c r="E18" s="1"/>
  <c r="D6"/>
  <c r="D18" s="1"/>
  <c r="D31" i="88"/>
  <c r="C31"/>
  <c r="C52" i="79"/>
  <c r="C38"/>
  <c r="C31"/>
  <c r="C20"/>
  <c r="C129" i="3"/>
  <c r="C154" s="1"/>
  <c r="C155" s="1"/>
  <c r="C114"/>
  <c r="C82"/>
  <c r="C78"/>
  <c r="C75"/>
  <c r="C70"/>
  <c r="C66"/>
  <c r="C60"/>
  <c r="C55"/>
  <c r="C49"/>
  <c r="C37"/>
  <c r="C22"/>
  <c r="C15"/>
  <c r="C8"/>
  <c r="E18" i="61"/>
  <c r="C18"/>
  <c r="D6" i="76"/>
  <c r="C141" i="1"/>
  <c r="C130"/>
  <c r="C154" s="1"/>
  <c r="C115"/>
  <c r="C129"/>
  <c r="C81"/>
  <c r="C77"/>
  <c r="C74"/>
  <c r="C69"/>
  <c r="C65"/>
  <c r="C59"/>
  <c r="C54"/>
  <c r="C48"/>
  <c r="C36"/>
  <c r="C21"/>
  <c r="C64" s="1"/>
  <c r="C14"/>
  <c r="C7"/>
  <c r="E31" i="61"/>
  <c r="E32" s="1"/>
  <c r="E19" i="73"/>
  <c r="C32"/>
  <c r="C20"/>
  <c r="C25" i="61"/>
  <c r="C25" i="73"/>
  <c r="C30"/>
  <c r="C31" s="1"/>
  <c r="C46" i="79"/>
  <c r="C8"/>
  <c r="C37"/>
  <c r="E17" i="89"/>
  <c r="F17"/>
  <c r="D17"/>
  <c r="C17"/>
  <c r="G17" s="1"/>
  <c r="G16"/>
  <c r="G15"/>
  <c r="G14"/>
  <c r="G13"/>
  <c r="G12"/>
  <c r="G11"/>
  <c r="C9" i="78"/>
  <c r="C12" i="77"/>
  <c r="C12" i="62"/>
  <c r="D12"/>
  <c r="E12"/>
  <c r="F9"/>
  <c r="F10"/>
  <c r="F11"/>
  <c r="F8"/>
  <c r="F7"/>
  <c r="F12"/>
  <c r="I17" i="66"/>
  <c r="O22" i="24"/>
  <c r="O10"/>
  <c r="B37" i="71"/>
  <c r="E30"/>
  <c r="E32"/>
  <c r="E33"/>
  <c r="E34"/>
  <c r="E35"/>
  <c r="E36"/>
  <c r="D37"/>
  <c r="C37"/>
  <c r="E7"/>
  <c r="E9"/>
  <c r="E10"/>
  <c r="E11"/>
  <c r="E12"/>
  <c r="E13"/>
  <c r="D14"/>
  <c r="C14"/>
  <c r="B14"/>
  <c r="E8"/>
  <c r="E17"/>
  <c r="E18"/>
  <c r="E19"/>
  <c r="E20"/>
  <c r="E21"/>
  <c r="E22"/>
  <c r="E23"/>
  <c r="B24"/>
  <c r="C24"/>
  <c r="D24"/>
  <c r="E31"/>
  <c r="E40"/>
  <c r="E41"/>
  <c r="E42"/>
  <c r="E43"/>
  <c r="E44"/>
  <c r="E45"/>
  <c r="E46"/>
  <c r="B47"/>
  <c r="C47"/>
  <c r="D47"/>
  <c r="D38" i="70"/>
  <c r="I7" i="66"/>
  <c r="I8"/>
  <c r="I10"/>
  <c r="I11"/>
  <c r="I12"/>
  <c r="I13"/>
  <c r="I14"/>
  <c r="I15"/>
  <c r="I16"/>
  <c r="F6" i="64"/>
  <c r="F25" s="1"/>
  <c r="F7"/>
  <c r="F8"/>
  <c r="F9"/>
  <c r="F10"/>
  <c r="F11"/>
  <c r="F12"/>
  <c r="F13"/>
  <c r="F14"/>
  <c r="F15"/>
  <c r="F16"/>
  <c r="F17"/>
  <c r="F18"/>
  <c r="F19"/>
  <c r="F20"/>
  <c r="F21"/>
  <c r="F22"/>
  <c r="F23"/>
  <c r="F24"/>
  <c r="B25"/>
  <c r="D25"/>
  <c r="E25"/>
  <c r="F6" i="63"/>
  <c r="F7"/>
  <c r="F8"/>
  <c r="F9"/>
  <c r="F10"/>
  <c r="F11"/>
  <c r="F12"/>
  <c r="F13"/>
  <c r="F14"/>
  <c r="F15"/>
  <c r="F16"/>
  <c r="F17"/>
  <c r="F18"/>
  <c r="F19"/>
  <c r="F20"/>
  <c r="F21"/>
  <c r="F22"/>
  <c r="F23"/>
  <c r="B24"/>
  <c r="D24"/>
  <c r="E24"/>
  <c r="O6" i="24"/>
  <c r="N15"/>
  <c r="N26"/>
  <c r="M15"/>
  <c r="M26"/>
  <c r="L15"/>
  <c r="L26"/>
  <c r="K15"/>
  <c r="K26"/>
  <c r="K27" s="1"/>
  <c r="J15"/>
  <c r="I15"/>
  <c r="H15"/>
  <c r="G15"/>
  <c r="G27" s="1"/>
  <c r="G26"/>
  <c r="F15"/>
  <c r="E15"/>
  <c r="E27" s="1"/>
  <c r="E26"/>
  <c r="D15"/>
  <c r="D27" s="1"/>
  <c r="C15"/>
  <c r="C26"/>
  <c r="D26"/>
  <c r="F26"/>
  <c r="H26"/>
  <c r="I26"/>
  <c r="J26"/>
  <c r="I27"/>
  <c r="O25"/>
  <c r="O24"/>
  <c r="O23"/>
  <c r="O21"/>
  <c r="O20"/>
  <c r="O19"/>
  <c r="O18"/>
  <c r="O17"/>
  <c r="O14"/>
  <c r="O13"/>
  <c r="O12"/>
  <c r="O11"/>
  <c r="O9"/>
  <c r="O8"/>
  <c r="O7"/>
  <c r="C31" i="61"/>
  <c r="C32"/>
  <c r="C89" i="3"/>
  <c r="D35" i="128"/>
  <c r="C35"/>
  <c r="C37"/>
  <c r="E35"/>
  <c r="D37"/>
  <c r="E37"/>
  <c r="C57" i="105"/>
  <c r="C154" i="87"/>
  <c r="C129"/>
  <c r="C128" i="3"/>
  <c r="D14" i="76"/>
  <c r="C88" i="1"/>
  <c r="B7" i="76" s="1"/>
  <c r="I6" i="66"/>
  <c r="I18" s="1"/>
  <c r="C33" i="61"/>
  <c r="E32" i="73"/>
  <c r="C65" i="3"/>
  <c r="C90"/>
  <c r="F24" i="63"/>
  <c r="E33" i="61"/>
  <c r="E31" i="73"/>
  <c r="D13" i="76"/>
  <c r="C64" i="116"/>
  <c r="D7" i="76"/>
  <c r="C159" i="117"/>
  <c r="C160" i="116"/>
  <c r="C92" i="1"/>
  <c r="E4" i="87"/>
  <c r="E92" s="1"/>
  <c r="C4" i="77"/>
  <c r="O26" i="24"/>
  <c r="F27"/>
  <c r="H27"/>
  <c r="J27"/>
  <c r="L27"/>
  <c r="M27"/>
  <c r="N27"/>
  <c r="O15"/>
  <c r="C27"/>
  <c r="E129" i="87"/>
  <c r="E155" s="1"/>
  <c r="D129"/>
  <c r="D155" s="1"/>
  <c r="D63"/>
  <c r="D88" s="1"/>
  <c r="C155"/>
  <c r="C63"/>
  <c r="C42" i="79"/>
  <c r="O27" i="24"/>
  <c r="C5" i="73"/>
  <c r="E5" i="61"/>
  <c r="C91" i="116"/>
  <c r="C158" s="1"/>
  <c r="E5" i="73"/>
  <c r="C57" i="125"/>
  <c r="C58" i="122"/>
  <c r="C58" i="79"/>
  <c r="C128" i="119"/>
  <c r="C155" s="1"/>
  <c r="C65"/>
  <c r="C90" s="1"/>
  <c r="E82" i="71"/>
  <c r="E59"/>
  <c r="E92"/>
  <c r="E69"/>
  <c r="E14"/>
  <c r="E37"/>
  <c r="E104"/>
  <c r="E114"/>
  <c r="E47"/>
  <c r="E24"/>
  <c r="C129" i="116"/>
  <c r="C155"/>
  <c r="C159"/>
  <c r="C89"/>
  <c r="B13" i="76"/>
  <c r="E13" s="1"/>
  <c r="C5" i="61"/>
  <c r="E63" i="87"/>
  <c r="C160" i="117" l="1"/>
  <c r="C89"/>
  <c r="E34" i="61"/>
  <c r="D15" i="76"/>
  <c r="C34" i="61"/>
  <c r="C155" i="120"/>
  <c r="C89" i="1"/>
  <c r="B8" i="76" s="1"/>
  <c r="B6"/>
  <c r="E6" s="1"/>
  <c r="C159" i="1"/>
  <c r="C155"/>
  <c r="B15" i="76" s="1"/>
  <c r="E15" s="1"/>
  <c r="B14"/>
  <c r="E14" s="1"/>
  <c r="D8"/>
  <c r="E33" i="73"/>
  <c r="C33"/>
  <c r="C159" i="118"/>
  <c r="C89"/>
  <c r="C155" i="117"/>
  <c r="C160" i="1"/>
  <c r="E7" i="76"/>
  <c r="C4" i="118"/>
  <c r="C91" i="117"/>
  <c r="C158" s="1"/>
  <c r="E8" i="76" l="1"/>
  <c r="C91" i="118"/>
  <c r="C158" s="1"/>
  <c r="E3" i="73"/>
  <c r="E3" i="61" s="1"/>
  <c r="C3" i="77" l="1"/>
  <c r="C3" i="78" s="1"/>
  <c r="F3" i="63" s="1"/>
  <c r="F3" i="64" s="1"/>
  <c r="E3" i="62"/>
  <c r="C4" i="3" l="1"/>
  <c r="C4" i="119" s="1"/>
  <c r="C4" i="120" s="1"/>
  <c r="C4" i="121" s="1"/>
  <c r="C4" i="79" s="1"/>
  <c r="C4" i="122" s="1"/>
  <c r="C4" i="123" s="1"/>
  <c r="C4" i="124" s="1"/>
  <c r="C4" i="105" s="1"/>
  <c r="C4" i="125" s="1"/>
  <c r="C4" i="126" s="1"/>
  <c r="C4" i="127" s="1"/>
  <c r="G9" i="89" s="1"/>
  <c r="E3" i="87" s="1"/>
  <c r="D5" i="71"/>
  <c r="D28" s="1"/>
  <c r="I2" i="66" l="1"/>
  <c r="D3" i="88" s="1"/>
  <c r="O3" i="24" s="1"/>
  <c r="E91" i="87"/>
  <c r="C3" i="70" l="1"/>
  <c r="E4" i="128"/>
  <c r="E27" s="1"/>
</calcChain>
</file>

<file path=xl/sharedStrings.xml><?xml version="1.0" encoding="utf-8"?>
<sst xmlns="http://schemas.openxmlformats.org/spreadsheetml/2006/main" count="4548" uniqueCount="756">
  <si>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</si>
  <si>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</si>
  <si>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</si>
  <si>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</si>
  <si>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</si>
  <si>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</si>
  <si>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</si>
  <si>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</si>
  <si>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</si>
  <si>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</si>
  <si>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</si>
  <si>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</si>
  <si>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 xml:space="preserve"> Egyéb működési célú kiadások</t>
  </si>
  <si>
    <t>Finanszírozási kiadások</t>
  </si>
  <si>
    <t>adatok forintban</t>
  </si>
  <si>
    <t>Támogatás összge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</si>
  <si>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</si>
  <si>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</si>
  <si>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</si>
  <si>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</si>
  <si>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</si>
  <si>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</si>
  <si>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</si>
  <si>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</si>
  <si>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</si>
  <si>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</si>
  <si>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</si>
  <si>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</si>
  <si>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</si>
  <si>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</si>
  <si>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</si>
  <si>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</si>
  <si>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</si>
  <si>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</si>
  <si>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</si>
  <si>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</si>
  <si>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</si>
  <si>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</si>
  <si>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</si>
  <si>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</si>
  <si>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</si>
  <si>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</si>
  <si>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</si>
  <si>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</si>
  <si>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</si>
  <si>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</si>
  <si>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</si>
  <si>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</si>
  <si>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</si>
  <si>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Kiadási jogcímek</t>
  </si>
  <si>
    <t>Személyi  juttatások</t>
  </si>
  <si>
    <t>Tartalékok</t>
  </si>
  <si>
    <t>Összesen</t>
  </si>
  <si>
    <t>Összesen:</t>
  </si>
  <si>
    <t>01</t>
  </si>
  <si>
    <t>Előirányzat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</si>
  <si>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</si>
  <si>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</si>
  <si>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</si>
  <si>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</si>
  <si>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</si>
  <si>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</si>
  <si>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</si>
  <si>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</si>
  <si>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</si>
  <si>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</si>
  <si>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</si>
  <si>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</si>
  <si>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</si>
  <si>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</si>
  <si>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</si>
  <si>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</si>
  <si>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</si>
  <si>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</si>
  <si>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</si>
  <si>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</si>
  <si>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</si>
  <si>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</si>
  <si>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</si>
  <si>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</si>
  <si>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</si>
  <si>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</si>
  <si>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</si>
  <si>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</si>
  <si>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</si>
  <si>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</si>
  <si>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</si>
  <si>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</si>
  <si>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</si>
  <si>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</si>
  <si>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</si>
  <si>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</si>
  <si>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</si>
  <si>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</si>
  <si>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</si>
  <si>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</si>
  <si>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</si>
  <si>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</si>
  <si>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</si>
  <si>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</si>
  <si>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</si>
  <si>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</si>
  <si>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</si>
  <si>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</si>
  <si>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</si>
  <si>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</si>
  <si>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</si>
  <si>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</si>
  <si>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</si>
  <si>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</si>
  <si>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</si>
  <si>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</si>
  <si>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</si>
  <si>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</si>
  <si>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</si>
  <si>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</si>
  <si>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</si>
  <si>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</si>
  <si>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</si>
  <si>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</si>
  <si>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</si>
  <si>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</si>
  <si>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</si>
  <si>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</si>
  <si>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</si>
  <si>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</si>
  <si>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</si>
  <si>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30.</t>
  </si>
  <si>
    <t>31.</t>
  </si>
  <si>
    <t>32.</t>
  </si>
  <si>
    <t>33.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</si>
  <si>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</si>
  <si>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</si>
  <si>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</si>
  <si>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</si>
  <si>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</si>
  <si>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</si>
  <si>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</si>
  <si>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</si>
  <si>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</si>
  <si>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</si>
  <si>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</si>
  <si>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</si>
  <si>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</si>
  <si>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</si>
  <si>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</si>
  <si>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</si>
  <si>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</si>
  <si>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</si>
  <si>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</si>
  <si>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</si>
  <si>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</si>
  <si>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</si>
  <si>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</si>
  <si>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</si>
  <si>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</si>
  <si>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</si>
  <si>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</si>
  <si>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</si>
  <si>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</si>
  <si>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</si>
  <si>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</si>
  <si>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</si>
  <si>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</si>
  <si>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</si>
  <si>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</si>
  <si>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</si>
  <si>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</si>
  <si>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</si>
  <si>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</si>
  <si>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</si>
  <si>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</si>
  <si>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</si>
  <si>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</si>
  <si>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</si>
  <si>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</si>
  <si>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</si>
  <si>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</si>
  <si>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</si>
  <si>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</si>
  <si>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</si>
  <si>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</si>
  <si>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</si>
  <si>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</si>
  <si>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</si>
  <si>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</si>
  <si>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</si>
  <si>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</si>
  <si>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</si>
  <si>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</si>
  <si>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</si>
  <si>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</si>
  <si>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</si>
  <si>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</si>
  <si>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</si>
  <si>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</si>
  <si>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</si>
  <si>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</si>
  <si>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</si>
  <si>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</si>
  <si>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</si>
  <si>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</si>
  <si>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Nem kötelező!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</si>
  <si>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</si>
  <si>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</si>
  <si>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</si>
  <si>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</si>
  <si>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</si>
  <si>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</si>
  <si>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</si>
  <si>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</si>
  <si>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…………………………………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</si>
  <si>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</si>
  <si>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</si>
  <si>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</si>
  <si>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</si>
  <si>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</si>
  <si>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</si>
  <si>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</si>
  <si>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</si>
  <si>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</si>
  <si>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</si>
  <si>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</si>
  <si>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</si>
  <si>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</si>
  <si>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</si>
  <si>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</si>
  <si>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Önkormányzat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</si>
  <si>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</si>
  <si>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</si>
  <si>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</si>
  <si>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</si>
  <si>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</si>
  <si>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</si>
  <si>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</si>
  <si>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</si>
  <si>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</si>
  <si>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</si>
  <si>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</si>
  <si>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</si>
  <si>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</si>
  <si>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</si>
  <si>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</si>
  <si>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</si>
  <si>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</si>
  <si>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</si>
  <si>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</si>
  <si>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</si>
  <si>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</si>
  <si>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</si>
  <si>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</si>
  <si>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</si>
  <si>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</si>
  <si>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</si>
  <si>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</si>
  <si>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</si>
  <si>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</si>
  <si>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</si>
  <si>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</si>
  <si>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</si>
  <si>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</si>
  <si>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</si>
  <si>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</si>
  <si>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</si>
  <si>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</si>
  <si>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</si>
  <si>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</si>
  <si>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</si>
  <si>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</si>
  <si>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</si>
  <si>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</si>
  <si>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</si>
  <si>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</si>
  <si>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</si>
  <si>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</si>
  <si>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</si>
  <si>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</si>
  <si>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</si>
  <si>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</si>
  <si>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</si>
  <si>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</si>
  <si>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</si>
  <si>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</si>
  <si>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</si>
  <si>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</si>
  <si>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</si>
  <si>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</si>
  <si>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</si>
  <si>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</si>
  <si>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</si>
  <si>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</si>
  <si>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</si>
  <si>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</si>
  <si>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</si>
  <si>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</si>
  <si>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</si>
  <si>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</si>
  <si>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</si>
  <si>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</si>
  <si>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</si>
  <si>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</si>
  <si>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</si>
  <si>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</si>
  <si>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</si>
  <si>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</si>
  <si>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</si>
  <si>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</si>
  <si>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</si>
  <si>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</si>
  <si>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</si>
  <si>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</si>
  <si>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</si>
  <si>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</si>
  <si>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</si>
  <si>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</si>
  <si>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</si>
  <si>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</si>
  <si>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</si>
  <si>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</si>
  <si>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</si>
  <si>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</si>
  <si>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</si>
  <si>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</si>
  <si>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</si>
  <si>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</si>
  <si>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</si>
  <si>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</si>
  <si>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</si>
  <si>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</si>
  <si>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</si>
  <si>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</si>
  <si>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</si>
  <si>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</si>
  <si>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</si>
  <si>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</si>
  <si>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</si>
  <si>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</si>
  <si>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</si>
  <si>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</si>
  <si>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</si>
  <si>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</si>
  <si>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</si>
  <si>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</si>
  <si>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</si>
  <si>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</si>
  <si>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</si>
  <si>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</si>
  <si>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</si>
  <si>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</si>
  <si>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</si>
  <si>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</si>
  <si>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</si>
  <si>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</si>
  <si>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</si>
  <si>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</si>
  <si>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</si>
  <si>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</si>
  <si>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</si>
  <si>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</si>
  <si>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</si>
  <si>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</si>
  <si>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</si>
  <si>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</si>
  <si>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</si>
  <si>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</si>
  <si>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</si>
  <si>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</si>
  <si>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</si>
  <si>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</si>
  <si>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</si>
  <si>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</si>
  <si>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</si>
  <si>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</si>
  <si>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</si>
  <si>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</si>
  <si>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</si>
  <si>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</si>
  <si>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</si>
  <si>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</si>
  <si>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</si>
  <si>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</si>
  <si>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</si>
  <si>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</si>
  <si>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</si>
  <si>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</si>
  <si>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</si>
  <si>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</si>
  <si>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</si>
  <si>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</si>
  <si>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</si>
  <si>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</si>
  <si>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</si>
  <si>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</si>
  <si>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</si>
  <si>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</si>
  <si>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</si>
  <si>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</si>
  <si>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</si>
  <si>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</si>
  <si>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</si>
  <si>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</si>
  <si>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</si>
  <si>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</si>
  <si>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</si>
  <si>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</si>
  <si>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</si>
  <si>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</si>
  <si>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</si>
  <si>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</si>
  <si>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</si>
  <si>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</si>
  <si>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</si>
  <si>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</si>
  <si>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</si>
  <si>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</si>
  <si>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</si>
  <si>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</si>
  <si>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</si>
  <si>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</si>
  <si>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</si>
  <si>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</si>
  <si>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</si>
  <si>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</si>
  <si>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</si>
  <si>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</si>
  <si>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célú támogatások ÁH-on belül</t>
  </si>
  <si>
    <t>Felhalmozási célú támogatások ÁH-on belül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</si>
  <si>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</si>
  <si>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</si>
  <si>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</si>
  <si>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</si>
  <si>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</si>
  <si>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</si>
  <si>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</si>
  <si>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</si>
  <si>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</si>
  <si>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</si>
  <si>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</si>
  <si>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</si>
  <si>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</si>
  <si>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</si>
  <si>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</si>
  <si>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</si>
  <si>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</si>
  <si>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</si>
  <si>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</si>
  <si>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</si>
  <si>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</si>
  <si>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</si>
  <si>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</si>
  <si>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</si>
  <si>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</si>
  <si>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</si>
  <si>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</si>
  <si>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</si>
  <si>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</si>
  <si>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</si>
  <si>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</si>
  <si>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</si>
  <si>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</si>
  <si>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</si>
  <si>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</si>
  <si>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</si>
  <si>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</si>
  <si>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</si>
  <si>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</si>
  <si>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</si>
  <si>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</si>
  <si>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</si>
  <si>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</si>
  <si>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</si>
  <si>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</si>
  <si>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</si>
  <si>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</si>
  <si>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</si>
  <si>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</si>
  <si>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</si>
  <si>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</si>
  <si>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</si>
  <si>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</si>
  <si>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</si>
  <si>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</si>
  <si>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</si>
  <si>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</si>
  <si>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</si>
  <si>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</si>
  <si>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</si>
  <si>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</si>
  <si>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</si>
  <si>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</si>
  <si>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</si>
  <si>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</si>
  <si>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</si>
  <si>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 xml:space="preserve">2.1. számú melléklet C. oszlop 13. sor + 2.2. számú melléklet C. oszlop 12. sor </t>
  </si>
  <si>
    <t xml:space="preserve">2.1. számú melléklet C. oszlop 24. sor + 2.2. számú melléklet C. oszlop 25. sor </t>
  </si>
  <si>
    <t xml:space="preserve">2.1. számú melléklet C. oszlop 25. sor + 2.2. számú melléklet C. oszlop 26. sor </t>
  </si>
  <si>
    <t xml:space="preserve">2.1. számú melléklet E. oszlop 13. sor + 2.2. számú melléklet E. oszlop 12. sor </t>
  </si>
  <si>
    <t xml:space="preserve">2.1. számú melléklet E. oszlop 24. sor + 2.2. számú melléklet E. oszlop 25. sor </t>
  </si>
  <si>
    <t xml:space="preserve">2.1. számú melléklet E. oszlop 25. sor + 2.2. számú melléklet E. oszlop 26. sor </t>
  </si>
  <si>
    <t>A</t>
  </si>
  <si>
    <t>B</t>
  </si>
  <si>
    <t>C</t>
  </si>
  <si>
    <t>E</t>
  </si>
  <si>
    <t>D</t>
  </si>
  <si>
    <t>F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</si>
  <si>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</si>
  <si>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</si>
  <si>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</si>
  <si>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</si>
  <si>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</si>
  <si>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</si>
  <si>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</si>
  <si>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</si>
  <si>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</si>
  <si>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</si>
  <si>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</si>
  <si>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</si>
  <si>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</si>
  <si>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</si>
  <si>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</si>
  <si>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</si>
  <si>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</si>
  <si>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</si>
  <si>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</si>
  <si>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</si>
  <si>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</si>
  <si>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</si>
  <si>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</si>
  <si>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</si>
  <si>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</si>
  <si>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</si>
  <si>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</si>
  <si>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</si>
  <si>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</si>
  <si>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 xml:space="preserve">2. tájékoztató tábla  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</si>
  <si>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</si>
  <si>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</si>
  <si>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</si>
  <si>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</si>
  <si>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</si>
  <si>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</si>
  <si>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</si>
  <si>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</si>
  <si>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</si>
  <si>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</si>
  <si>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</si>
  <si>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</si>
  <si>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</si>
  <si>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</si>
  <si>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</si>
  <si>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</si>
  <si>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>1.1. sz. melléklet Bevételek táblázat C. oszlop 9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</si>
  <si>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</si>
  <si>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</si>
  <si>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</si>
  <si>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C. oszlop 10 sora =</t>
  </si>
  <si>
    <t>1.1. sz. melléklet Kiadások táblázat C. oszlop 11 sora =</t>
  </si>
  <si>
    <t>Önkormányzatok szociális és gyermekjóléti, étkeztetési feladatainak támogatása</t>
  </si>
  <si>
    <t>Közhatalmi bevételek (4.1.+…+4.7.)</t>
  </si>
  <si>
    <t>4.5.</t>
  </si>
  <si>
    <t>4.6.</t>
  </si>
  <si>
    <t>4.7.</t>
  </si>
  <si>
    <t>Építményadó</t>
  </si>
  <si>
    <t>Idegenforgalmi adó</t>
  </si>
  <si>
    <t>Iparűzési adó</t>
  </si>
  <si>
    <t>Talajterhelési díj</t>
  </si>
  <si>
    <t>Kamatbevételek és más nyereségjellegű bevételek</t>
  </si>
  <si>
    <t>Közhatalmi bevételek (4.1.+...+4.7.)</t>
  </si>
  <si>
    <t>Kamatbevételek és más nyereség jellegű bevételek</t>
  </si>
  <si>
    <t>F=(B-D-E)</t>
  </si>
  <si>
    <t>Kiemelt előirányzat, előirányzat megnevezése</t>
  </si>
  <si>
    <t>Forintban!</t>
  </si>
  <si>
    <t>Hozzájárulás  (Ft)</t>
  </si>
  <si>
    <t>Éves eredeti kiadási előirányzat: …………… Ft</t>
  </si>
  <si>
    <t>2017. évi előirányzat BEVÉTELEK</t>
  </si>
  <si>
    <t>Bruttó  hiány:</t>
  </si>
  <si>
    <t>Bruttó  többlet:</t>
  </si>
  <si>
    <t>Államháztartáson belüli megelőleg. Visszafizetése</t>
  </si>
  <si>
    <t>Győrtelek Önkormányzat adósságot keletkeztető ügyletekből és kezességvállalásokból fennálló kötelezettségei</t>
  </si>
  <si>
    <t>Győrtelek Önkormányzat saját bevételeinek részletezése az adósságot keletkeztető ügyletből származó tárgyévi fizetési kötelezettség megállapításához</t>
  </si>
  <si>
    <t>Győrtelek Önkormányzat 2017. évi adósságot keletkeztető fejlesztési célja</t>
  </si>
  <si>
    <t>Közfoglalk. Eszköz beszerzés</t>
  </si>
  <si>
    <t>2017</t>
  </si>
  <si>
    <t>Sport utca , Rákóczi utca aszfaltozása</t>
  </si>
  <si>
    <t>ASP programhoz csatlakozás</t>
  </si>
  <si>
    <t>ovodai nevelés eszköz beszerzés</t>
  </si>
  <si>
    <t>Konyha eszköz beszerzés</t>
  </si>
  <si>
    <t>SZAMOS Nonprofit Kft.</t>
  </si>
  <si>
    <t>Temető üzemeltetés, nem közművel összegyűjtött szennyvíz</t>
  </si>
  <si>
    <t>SZAMOA élménytér</t>
  </si>
  <si>
    <t>Turisztika beruházások fenntartási időszakban történő működtetése</t>
  </si>
  <si>
    <t>Jogcím száma</t>
  </si>
  <si>
    <t>Jogcím megnevezése</t>
  </si>
  <si>
    <t>Mennyiségi egység</t>
  </si>
  <si>
    <t>Fajlagos összeg</t>
  </si>
  <si>
    <t>Mutató</t>
  </si>
  <si>
    <t>I.1.a</t>
  </si>
  <si>
    <t>Önkormányzati hivatal működésének támogatása - elismert hivatali létszám alapján</t>
  </si>
  <si>
    <t>elismert hivatali létszám</t>
  </si>
  <si>
    <t>I.1.a - V.</t>
  </si>
  <si>
    <t>Önkormányzati hivatal működésének támogatása - beszámítás után</t>
  </si>
  <si>
    <t>forint</t>
  </si>
  <si>
    <t/>
  </si>
  <si>
    <t>I.1.b</t>
  </si>
  <si>
    <t xml:space="preserve"> Település-üzemeltetéshez kapcsolódó feladatellátás támogatása támogatás összesen</t>
  </si>
  <si>
    <t>I.1.ba</t>
  </si>
  <si>
    <t>A zöldterület-gazdálkodással kapcsolatos feladatok ellátásának támogatása</t>
  </si>
  <si>
    <t>hektár</t>
  </si>
  <si>
    <t>I.1.bb</t>
  </si>
  <si>
    <t>Közvilágítás fenntartásának támogatása</t>
  </si>
  <si>
    <t>km</t>
  </si>
  <si>
    <t>I.1.bc</t>
  </si>
  <si>
    <t>Köztemető fenntartással kapcsolatos feladatok támogatása</t>
  </si>
  <si>
    <t>m2</t>
  </si>
  <si>
    <t>I.1.bd</t>
  </si>
  <si>
    <t>Közutak fenntartásának támogatása</t>
  </si>
  <si>
    <t>I.1.b - V.</t>
  </si>
  <si>
    <t>Támogatás összesen - beszámítás után</t>
  </si>
  <si>
    <t>I.1.ba - V.</t>
  </si>
  <si>
    <t>A zöldterület-gazdálkodással kapcsolatos feladatok ellátásának támogatása - beszámítás után</t>
  </si>
  <si>
    <t>I.1.bb - V.</t>
  </si>
  <si>
    <t>Közvilágítás fenntartásának támogatása - beszámítás után</t>
  </si>
  <si>
    <t>I.1.bc - V.</t>
  </si>
  <si>
    <t>Köztemető fenntartással kapcsolatos feladatok támogatása - beszámítás után</t>
  </si>
  <si>
    <t>I.1.bd - V.</t>
  </si>
  <si>
    <t>Közutak fenntartásának támogatása - beszámítás után</t>
  </si>
  <si>
    <t>I.1.c</t>
  </si>
  <si>
    <t>Egyéb önkormányzati feladatok támogatása</t>
  </si>
  <si>
    <t>fő</t>
  </si>
  <si>
    <t>I.1.c - V.</t>
  </si>
  <si>
    <t>Egyéb önkormányzati feladatok támogatása - beszámítás után</t>
  </si>
  <si>
    <t>I.1.d</t>
  </si>
  <si>
    <t>Lakott külterülettel kapcsolatos feladatok támogatása</t>
  </si>
  <si>
    <t>külterületi lakos</t>
  </si>
  <si>
    <t>I.1.d - V.</t>
  </si>
  <si>
    <t>Lakott külterülettel kapcsolatos feladatok támogatása - beszámítás után</t>
  </si>
  <si>
    <t>V. I.1. kiegészítés</t>
  </si>
  <si>
    <t>I.1. jogcímekhez kapcsolódó kiegészítés</t>
  </si>
  <si>
    <t>I.1. - V.</t>
  </si>
  <si>
    <t>A települési önkormányzatok működésének támogatása beszámítás és kiegészítés után</t>
  </si>
  <si>
    <t xml:space="preserve">I. </t>
  </si>
  <si>
    <t>A helyi önkormányzatok működésének általános támogatása összesen</t>
  </si>
  <si>
    <t>II. 1.</t>
  </si>
  <si>
    <t xml:space="preserve"> Óvodapedagógusok, és az óvodapedagógusok nevelő munkáját közvetlenül segítők bértámogatása</t>
  </si>
  <si>
    <t>2017. évben 8 hónapra - óvoda napi nyitvatartási ideje eléri a nyolc órát</t>
  </si>
  <si>
    <t>II.1. (1) 1</t>
  </si>
  <si>
    <t>Óvodapedagógusok elismert létszáma</t>
  </si>
  <si>
    <t>II.1. (2) 1</t>
  </si>
  <si>
    <t>pedagógus szakképzettséggel nem rendelkező, óvodapedagógusok nevelő munkáját közvetlenül segítők száma a Köznev. tv. 2. melléklete szerint</t>
  </si>
  <si>
    <t>2017. évben 4 hónapra - óvoda napi nyitvatartási ideje eléri a nyolc órát</t>
  </si>
  <si>
    <t>II.1. (1) 2</t>
  </si>
  <si>
    <t>II.1. (2) 2</t>
  </si>
  <si>
    <t>II.1. (4) 2</t>
  </si>
  <si>
    <t>óvodapedagógusok elismert létszáma (pótlólagos összeg)</t>
  </si>
  <si>
    <t>II.2.</t>
  </si>
  <si>
    <t>Óvodaműködtetési támogatás</t>
  </si>
  <si>
    <t>II.2. (1) 1</t>
  </si>
  <si>
    <t>Óvoda napi nyitvatartási ideje eléri a nyolc órát</t>
  </si>
  <si>
    <t>II.2. (1) 2</t>
  </si>
  <si>
    <t>II.4.</t>
  </si>
  <si>
    <t>Kiegészítő támogatás az óvodapedagógusok minősítéséből adódó többletkiadásokhoz</t>
  </si>
  <si>
    <t>II.4.a (1)</t>
  </si>
  <si>
    <t>Alapfokozatú végzettségű pedagógus II. kategóriába sorolt óvodapedagógusok kiegészítő támogatása, akik a minősítést 2015. december 31-éig szerezték meg</t>
  </si>
  <si>
    <t xml:space="preserve">II. </t>
  </si>
  <si>
    <t>A települési önkormányzatok egyes köznevelési feladatainak támogatása</t>
  </si>
  <si>
    <t>III.2.</t>
  </si>
  <si>
    <t>A települési önkormányzatok szociális feladatainak egyéb támogatása</t>
  </si>
  <si>
    <t>III.3.</t>
  </si>
  <si>
    <t xml:space="preserve"> Egyes szociális és gyermekjóléti feladatok támogatása</t>
  </si>
  <si>
    <t>III.3.a</t>
  </si>
  <si>
    <t>Család- és gyermekjóléti szolgálat</t>
  </si>
  <si>
    <t>számított létszám</t>
  </si>
  <si>
    <t>III.3.b</t>
  </si>
  <si>
    <t>Család- és gyermekjóléti központ</t>
  </si>
  <si>
    <t>III.3.c (1)</t>
  </si>
  <si>
    <t>szociális étkeztetés</t>
  </si>
  <si>
    <t>III.3.da</t>
  </si>
  <si>
    <t>házi segítségnyújtás- szociális segítés</t>
  </si>
  <si>
    <t>III.3.db (1)</t>
  </si>
  <si>
    <t>házi segítségnyújtás- személyi gondozás</t>
  </si>
  <si>
    <t>III.3.f (1)</t>
  </si>
  <si>
    <t>időskorúak nappali intézményi ellátása</t>
  </si>
  <si>
    <t>III.5</t>
  </si>
  <si>
    <t>Gyermekétkeztetés támogatása</t>
  </si>
  <si>
    <t>III.5.a</t>
  </si>
  <si>
    <t>A finanszírozás szempontjából elismert dolgozók bértámogatása</t>
  </si>
  <si>
    <t>III.5.b</t>
  </si>
  <si>
    <t>Gyermekétkeztetés üzemeltetési támogatása</t>
  </si>
  <si>
    <t>III.6.</t>
  </si>
  <si>
    <t>A rászoruló gyermekek szünidei étkeztetésének támogatása</t>
  </si>
  <si>
    <t>III.</t>
  </si>
  <si>
    <t>A települési önkormányzatok szociális, gyermekjóléti és gyermekétkeztetési feladatainak támogatása</t>
  </si>
  <si>
    <t>IV.1.</t>
  </si>
  <si>
    <t>Könyvtári, közművelődési és múzeumi feladatok támogatása</t>
  </si>
  <si>
    <t>IV.1.d</t>
  </si>
  <si>
    <t>Települési önkormányzatok nyilvános könyvtári és a közművelődési feladatainak támogatása</t>
  </si>
  <si>
    <t>IV.</t>
  </si>
  <si>
    <t>A települési önkormányzatok kulturális feladatainak támogatása</t>
  </si>
  <si>
    <t>A 2017. évi általános működési és ágazati feladatok támogatásának alakulása jogcímenként</t>
  </si>
  <si>
    <t>2017. évi támogatás összesen</t>
  </si>
  <si>
    <t xml:space="preserve">
 Győrtelek Község Önkormányzata
2017. ÉVI KÖLTSÉGVETÉSÉNEK ÖSSZEVONT MÉRLEGE</t>
  </si>
  <si>
    <t xml:space="preserve">
 Győrtelek Község Önkormányzata
2017. ÉVI KÖLTSÉGVETÉS
KÖTELEZŐ FELADATAINAK MÉRLEGE </t>
  </si>
  <si>
    <t>Győrtelek Község Önkormányzata
2017. ÉVI KÖLTSÉGVETÉS
ÖNKÉNT VÁLLALT FELADATAINAK MÉRLEGE</t>
  </si>
  <si>
    <t xml:space="preserve">
Győrtelek Község Önkormányzata
2017. ÉVI KÖLTSÉGVETÉS
ÁLLAMIGAZGATÁSI FELADATAINAK MÉRLEGE</t>
  </si>
  <si>
    <t xml:space="preserve">
Európai uniós támogatással megvalósuló projektek 
bevételei, kiadásai, hozzájárulások</t>
  </si>
  <si>
    <t>Tájékoztató kimutatások, mérlegek
Győrtelek Község  Önkormányzata
2017. ÉVI KÖLTSÉGVETÉSÉNEK ÖSSZEVONT MÉRLEGE</t>
  </si>
  <si>
    <t>Sor- szám</t>
  </si>
  <si>
    <t>Győrterlek Község Önkormányzat
2017. ÉVI KÖLTSÉGVETÉSI ÉVET KÖVETŐ 3 ÉV TERVEZETT BEVÉTELEI, KIADÁSAI</t>
  </si>
  <si>
    <t>3. tájékoztató tábla</t>
  </si>
  <si>
    <t xml:space="preserve"> </t>
  </si>
  <si>
    <t>2017-2018</t>
  </si>
  <si>
    <t>Településarculati kézikönyv</t>
  </si>
  <si>
    <t>Kerékpárút Tunyogi utca</t>
  </si>
  <si>
    <t xml:space="preserve">Szennyvízelvezetés </t>
  </si>
  <si>
    <t>Energetikai beruházás Hivatal, Óvoda épület</t>
  </si>
  <si>
    <t>Egészségház felújítás</t>
  </si>
  <si>
    <t>Közös Hivatal eszköz beszerzés</t>
  </si>
  <si>
    <t>2017.</t>
  </si>
  <si>
    <t>2018.</t>
  </si>
  <si>
    <t>2018. után</t>
  </si>
  <si>
    <t>Orvosi Rendelő és Egészségház felújítása                        TOP-4.1.1-15-SB-2016-00021</t>
  </si>
  <si>
    <t>Győrtelek Község Önkormányzat ASP Központhoz való csatlakozása  KÖFOP-1.2.1-VEKOP-16-2017-00842</t>
  </si>
  <si>
    <t>Kerékpárút fejlesztés Győrteleken                                     TOP-3.1.1-15-SB1-2016-00013</t>
  </si>
  <si>
    <t>Északkelet-Magyarországi szennyvízelvezetés és kezelési fejlesztés 1. (ÉKMO1)                                          KEHOP-2.2.2-15-2015-00001</t>
  </si>
  <si>
    <t>Önkormányzati Épületek energetikai felújítás Győrtelek Községben  TOP-3.2.1-15-SB1-2016-00082</t>
  </si>
  <si>
    <t>Önkormányzaton kívüli EU-s projektekhez történő hozzájárulás 2017. évi előirányzat</t>
  </si>
  <si>
    <t>12. számú melléklet a 18/2017. (X.26.) önkormányzati rendelethez</t>
  </si>
  <si>
    <t>13. számú melléklet a 18/2017. (X.26.) önkormányzati rendelethez</t>
  </si>
  <si>
    <t>11. számú melléklet a 18/2017. (X.26.) önkormányzati rendelethez</t>
  </si>
  <si>
    <t>10. számú melléklet a 18/2017. (X.26.) önkormányzati rendelethez</t>
  </si>
  <si>
    <t>9.3.3. számú melléklet a 18/2017. (X.26.)önkormányzati rendelethez</t>
  </si>
  <si>
    <t>9.3.2. számú melléklet a 18/2017. (X.26.) önkormányzati rendelethez</t>
  </si>
  <si>
    <t>9.3.1. számú melléklet a 18/2017. (X.26.)önkormányzati rendelethez</t>
  </si>
  <si>
    <t>9.3. számú melléklet a 18/2017. (X.26.)önkormányzati rendelethez</t>
  </si>
  <si>
    <t>9.2.3. számú melléklet a 18/2017. (X.26.) önkormányzati rendelethez</t>
  </si>
  <si>
    <t>9.2.2. számú melléklet a 18/2017. (X.26.) önkormányzati rendelethez</t>
  </si>
  <si>
    <t>9.2.1. számú melléklet a 18/2017. (X.26.)önkormányzati rendelethez</t>
  </si>
  <si>
    <t>9.2. számú melléklet a 18/2017. (X.26.)önkormányzati rendelethez</t>
  </si>
  <si>
    <t>9.1.3. számú melléklet a 18/2017. (X.26.)önkormányzati rendelethez</t>
  </si>
  <si>
    <t>9.1.2. számú melléklet a 18/2017. (X.26.) önkormányzati rendelethez</t>
  </si>
  <si>
    <t>9.1.1. számú melléklet a 18/2017. (X.26.)önkormányzati rendelethez</t>
  </si>
  <si>
    <t>9.1. számú melléklet a 18/2017. (X.26.) önkormányzati rendelethez</t>
  </si>
  <si>
    <t xml:space="preserve"> 8. számú melléklet a 18/2017. (X.26.) önkormányzati rendelethez</t>
  </si>
  <si>
    <t xml:space="preserve"> 7. számú melléklet a 18/2017. (X.26.) önkormányzati rendelethez</t>
  </si>
  <si>
    <t xml:space="preserve"> 6. számú melléklet a 18/2017. (X.26.) önkormányzati rendelethez</t>
  </si>
  <si>
    <t>5. számú melléklet a 18/2017. (X.26.) önkormányzati rendelethez</t>
  </si>
  <si>
    <t>4. számú melléklet a 18/2017. (X.26.) önkormányzati rendelethez</t>
  </si>
  <si>
    <t>3. számú melléklet a 18/2017. (X.26.) önkormányzati rendelethez</t>
  </si>
  <si>
    <t>2.2. számú melléklet a 18/2017. (X.26.) önkormányzati rendelethez</t>
  </si>
  <si>
    <t>2.1. számú melléklet a 18/2017. (X.26.) önkormányzati rendelethez</t>
  </si>
  <si>
    <t>1.4. számú melléklet a 18/2017. (X.26.) önkormányzati rendelethez</t>
  </si>
  <si>
    <t>1.3. számú melléklet a 18/2017. (X.26.) önkormányzati rendelethez</t>
  </si>
  <si>
    <t>1.2. számú melléklet a 18/2017. (X.26.) önkormányzati rendelethez</t>
  </si>
  <si>
    <t>1.1.  számú melléklet a 18/2017. (X.26.) önkormányzati rendelethez</t>
  </si>
  <si>
    <t>Györteleki Napsugár Óvoda és Konyha</t>
  </si>
  <si>
    <t>Györteleki közös önkormányzati hivatal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</si>
</sst>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  <numFmt numFmtId="167" formatCode="#,##0.0"/>
  </numFmts>
  <fonts count="59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9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charset val="238"/>
    </font>
    <font>
      <sz val="7"/>
      <name val="Times New Roman CE"/>
      <family val="1"/>
      <charset val="238"/>
    </font>
    <font>
      <b/>
      <sz val="7"/>
      <name val="Times New Roman CE"/>
      <family val="1"/>
      <charset val="238"/>
    </font>
    <font>
      <sz val="6"/>
      <name val="Times New Roman CE"/>
      <family val="1"/>
      <charset val="238"/>
    </font>
    <font>
      <b/>
      <sz val="6"/>
      <name val="Times New Roman CE"/>
      <family val="1"/>
      <charset val="238"/>
    </font>
    <font>
      <sz val="7"/>
      <name val="Times New Roman CE"/>
      <charset val="238"/>
    </font>
    <font>
      <b/>
      <sz val="7"/>
      <name val="Times New Roman CE"/>
      <charset val="238"/>
    </font>
    <font>
      <i/>
      <sz val="9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rgb="FFFF0000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697">
    <xf numFmtId="0" fontId="0" fillId="0" borderId="0" xfId="0"/>
    <xf numFmtId="0" fontId="15" fillId="0" borderId="0" xfId="4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6" fillId="0" borderId="0" xfId="0" applyFont="1" applyFill="1" applyAlignment="1">
      <alignment horizontal="right"/>
    </xf>
    <xf numFmtId="0" fontId="22" fillId="0" borderId="1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1"/>
    </xf>
    <xf numFmtId="0" fontId="22" fillId="0" borderId="4" xfId="4" applyFont="1" applyFill="1" applyBorder="1" applyAlignment="1" applyProtection="1">
      <alignment horizontal="left" vertical="center" wrapText="1" indent="1"/>
    </xf>
    <xf numFmtId="0" fontId="22" fillId="0" borderId="5" xfId="4" applyFont="1" applyFill="1" applyBorder="1" applyAlignment="1" applyProtection="1">
      <alignment horizontal="left" vertical="center" wrapText="1" indent="1"/>
    </xf>
    <xf numFmtId="0" fontId="22" fillId="0" borderId="6" xfId="4" applyFont="1" applyFill="1" applyBorder="1" applyAlignment="1" applyProtection="1">
      <alignment horizontal="left" vertical="center" wrapText="1" indent="1"/>
    </xf>
    <xf numFmtId="49" fontId="22" fillId="0" borderId="7" xfId="4" applyNumberFormat="1" applyFont="1" applyFill="1" applyBorder="1" applyAlignment="1" applyProtection="1">
      <alignment horizontal="left" vertical="center" wrapText="1" indent="1"/>
    </xf>
    <xf numFmtId="49" fontId="22" fillId="0" borderId="8" xfId="4" applyNumberFormat="1" applyFont="1" applyFill="1" applyBorder="1" applyAlignment="1" applyProtection="1">
      <alignment horizontal="left" vertical="center" wrapText="1" indent="1"/>
    </xf>
    <xf numFmtId="49" fontId="22" fillId="0" borderId="9" xfId="4" applyNumberFormat="1" applyFont="1" applyFill="1" applyBorder="1" applyAlignment="1" applyProtection="1">
      <alignment horizontal="left" vertical="center" wrapText="1" indent="1"/>
    </xf>
    <xf numFmtId="49" fontId="22" fillId="0" borderId="10" xfId="4" applyNumberFormat="1" applyFont="1" applyFill="1" applyBorder="1" applyAlignment="1" applyProtection="1">
      <alignment horizontal="left" vertical="center" wrapText="1" indent="1"/>
    </xf>
    <xf numFmtId="49" fontId="22" fillId="0" borderId="11" xfId="4" applyNumberFormat="1" applyFont="1" applyFill="1" applyBorder="1" applyAlignment="1" applyProtection="1">
      <alignment horizontal="left" vertical="center" wrapText="1" indent="1"/>
    </xf>
    <xf numFmtId="49" fontId="22" fillId="0" borderId="12" xfId="4" applyNumberFormat="1" applyFont="1" applyFill="1" applyBorder="1" applyAlignment="1" applyProtection="1">
      <alignment horizontal="left" vertical="center" wrapText="1" indent="1"/>
    </xf>
    <xf numFmtId="0" fontId="22" fillId="0" borderId="0" xfId="4" applyFont="1" applyFill="1" applyBorder="1" applyAlignment="1" applyProtection="1">
      <alignment horizontal="left" vertical="center" wrapText="1" indent="1"/>
    </xf>
    <xf numFmtId="0" fontId="20" fillId="0" borderId="13" xfId="4" applyFont="1" applyFill="1" applyBorder="1" applyAlignment="1" applyProtection="1">
      <alignment horizontal="left" vertical="center" wrapText="1" indent="1"/>
    </xf>
    <xf numFmtId="0" fontId="20" fillId="0" borderId="14" xfId="4" applyFont="1" applyFill="1" applyBorder="1" applyAlignment="1" applyProtection="1">
      <alignment horizontal="left" vertical="center" wrapText="1" indent="1"/>
    </xf>
    <xf numFmtId="0" fontId="20" fillId="0" borderId="15" xfId="4" applyFont="1" applyFill="1" applyBorder="1" applyAlignment="1" applyProtection="1">
      <alignment horizontal="left" vertical="center" wrapText="1" indent="1"/>
    </xf>
    <xf numFmtId="0" fontId="8" fillId="0" borderId="13" xfId="4" applyFont="1" applyFill="1" applyBorder="1" applyAlignment="1" applyProtection="1">
      <alignment horizontal="center" vertical="center" wrapText="1"/>
    </xf>
    <xf numFmtId="0" fontId="8" fillId="0" borderId="14" xfId="4" applyFont="1" applyFill="1" applyBorder="1" applyAlignment="1" applyProtection="1">
      <alignment horizontal="center" vertical="center" wrapText="1"/>
    </xf>
    <xf numFmtId="164" fontId="22" fillId="0" borderId="2" xfId="0" applyNumberFormat="1" applyFont="1" applyFill="1" applyBorder="1" applyAlignment="1" applyProtection="1">
      <alignment vertical="center" wrapText="1"/>
      <protection locked="0"/>
    </xf>
    <xf numFmtId="164" fontId="22" fillId="0" borderId="6" xfId="0" applyNumberFormat="1" applyFont="1" applyFill="1" applyBorder="1" applyAlignment="1" applyProtection="1">
      <alignment vertical="center" wrapText="1"/>
      <protection locked="0"/>
    </xf>
    <xf numFmtId="0" fontId="20" fillId="0" borderId="14" xfId="4" applyFont="1" applyFill="1" applyBorder="1" applyAlignment="1" applyProtection="1">
      <alignment vertical="center" wrapText="1"/>
    </xf>
    <xf numFmtId="0" fontId="20" fillId="0" borderId="16" xfId="4" applyFont="1" applyFill="1" applyBorder="1" applyAlignment="1" applyProtection="1">
      <alignment vertical="center" wrapText="1"/>
    </xf>
    <xf numFmtId="0" fontId="30" fillId="0" borderId="4" xfId="0" applyFont="1" applyBorder="1" applyAlignment="1" applyProtection="1">
      <alignment horizontal="left" vertical="center" indent="1"/>
      <protection locked="0"/>
    </xf>
    <xf numFmtId="0" fontId="30" fillId="0" borderId="2" xfId="0" applyFont="1" applyBorder="1" applyAlignment="1" applyProtection="1">
      <alignment horizontal="left" vertical="center" indent="1"/>
      <protection locked="0"/>
    </xf>
    <xf numFmtId="0" fontId="30" fillId="0" borderId="6" xfId="0" applyFont="1" applyBorder="1" applyAlignment="1" applyProtection="1">
      <alignment horizontal="left" vertical="center" indent="1"/>
      <protection locked="0"/>
    </xf>
    <xf numFmtId="0" fontId="20" fillId="0" borderId="13" xfId="4" applyFont="1" applyFill="1" applyBorder="1" applyAlignment="1" applyProtection="1">
      <alignment horizontal="center" vertical="center" wrapText="1"/>
    </xf>
    <xf numFmtId="0" fontId="20" fillId="0" borderId="14" xfId="4" applyFont="1" applyFill="1" applyBorder="1" applyAlignment="1" applyProtection="1">
      <alignment horizontal="center" vertical="center" wrapText="1"/>
    </xf>
    <xf numFmtId="0" fontId="20" fillId="0" borderId="17" xfId="4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8" fillId="0" borderId="14" xfId="5" applyFont="1" applyFill="1" applyBorder="1" applyAlignment="1" applyProtection="1">
      <alignment horizontal="left" vertical="center" indent="1"/>
    </xf>
    <xf numFmtId="0" fontId="12" fillId="0" borderId="0" xfId="4" applyFill="1"/>
    <xf numFmtId="0" fontId="8" fillId="0" borderId="17" xfId="4" applyFont="1" applyFill="1" applyBorder="1" applyAlignment="1" applyProtection="1">
      <alignment horizontal="center" vertical="center" wrapText="1"/>
    </xf>
    <xf numFmtId="0" fontId="22" fillId="0" borderId="0" xfId="4" applyFont="1" applyFill="1"/>
    <xf numFmtId="0" fontId="25" fillId="0" borderId="0" xfId="4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164" fontId="4" fillId="0" borderId="0" xfId="0" applyNumberFormat="1" applyFont="1" applyFill="1" applyAlignment="1">
      <alignment horizontal="center" vertical="center" wrapText="1"/>
    </xf>
    <xf numFmtId="164" fontId="2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 applyProtection="1">
      <alignment vertical="center"/>
    </xf>
    <xf numFmtId="164" fontId="6" fillId="0" borderId="0" xfId="0" applyNumberFormat="1" applyFont="1" applyFill="1" applyAlignment="1" applyProtection="1">
      <alignment horizontal="right" wrapText="1"/>
    </xf>
    <xf numFmtId="164" fontId="8" fillId="0" borderId="17" xfId="0" applyNumberFormat="1" applyFont="1" applyFill="1" applyBorder="1" applyAlignment="1" applyProtection="1">
      <alignment horizontal="center" vertical="center" wrapText="1"/>
    </xf>
    <xf numFmtId="164" fontId="20" fillId="0" borderId="18" xfId="0" applyNumberFormat="1" applyFont="1" applyFill="1" applyBorder="1" applyAlignment="1" applyProtection="1">
      <alignment horizontal="center" vertical="center" wrapText="1"/>
    </xf>
    <xf numFmtId="164" fontId="20" fillId="0" borderId="19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22" fillId="0" borderId="20" xfId="0" applyNumberFormat="1" applyFont="1" applyFill="1" applyBorder="1" applyAlignment="1" applyProtection="1">
      <alignment vertical="center" wrapText="1"/>
    </xf>
    <xf numFmtId="164" fontId="22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vertical="center" wrapText="1"/>
    </xf>
    <xf numFmtId="164" fontId="20" fillId="0" borderId="14" xfId="0" applyNumberFormat="1" applyFont="1" applyFill="1" applyBorder="1" applyAlignment="1" applyProtection="1">
      <alignment vertical="center" wrapText="1"/>
    </xf>
    <xf numFmtId="164" fontId="20" fillId="0" borderId="17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9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2" xfId="0" applyNumberFormat="1" applyFont="1" applyFill="1" applyBorder="1" applyAlignment="1" applyProtection="1">
      <alignment vertical="center" wrapText="1"/>
      <protection locked="0"/>
    </xf>
    <xf numFmtId="164" fontId="19" fillId="0" borderId="20" xfId="0" applyNumberFormat="1" applyFont="1" applyFill="1" applyBorder="1" applyAlignment="1" applyProtection="1">
      <alignment vertical="center" wrapText="1"/>
    </xf>
    <xf numFmtId="164" fontId="19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6" xfId="0" applyNumberFormat="1" applyFont="1" applyFill="1" applyBorder="1" applyAlignment="1" applyProtection="1">
      <alignment vertical="center" wrapText="1"/>
      <protection locked="0"/>
    </xf>
    <xf numFmtId="164" fontId="19" fillId="0" borderId="21" xfId="0" applyNumberFormat="1" applyFont="1" applyFill="1" applyBorder="1" applyAlignment="1" applyProtection="1">
      <alignment vertical="center" wrapText="1"/>
    </xf>
    <xf numFmtId="164" fontId="8" fillId="0" borderId="17" xfId="0" applyNumberFormat="1" applyFont="1" applyFill="1" applyBorder="1" applyAlignment="1" applyProtection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22" fillId="0" borderId="22" xfId="0" applyNumberFormat="1" applyFont="1" applyFill="1" applyBorder="1" applyAlignment="1" applyProtection="1">
      <alignment vertical="center" wrapText="1"/>
    </xf>
    <xf numFmtId="164" fontId="22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25" xfId="0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0" xfId="0" applyNumberFormat="1" applyFont="1" applyFill="1" applyAlignment="1">
      <alignment horizontal="center" vertical="center" wrapText="1"/>
    </xf>
    <xf numFmtId="164" fontId="10" fillId="0" borderId="0" xfId="0" applyNumberFormat="1" applyFont="1" applyFill="1" applyAlignment="1">
      <alignment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64" fontId="30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8" xfId="0" applyFont="1" applyFill="1" applyBorder="1" applyAlignment="1">
      <alignment horizontal="center" vertical="center" wrapText="1"/>
    </xf>
    <xf numFmtId="164" fontId="3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2" xfId="0" applyFont="1" applyFill="1" applyBorder="1" applyAlignment="1" applyProtection="1">
      <alignment vertical="center" wrapText="1"/>
      <protection locked="0"/>
    </xf>
    <xf numFmtId="0" fontId="30" fillId="0" borderId="27" xfId="0" applyFont="1" applyFill="1" applyBorder="1" applyAlignment="1" applyProtection="1">
      <alignment vertical="center" wrapText="1"/>
      <protection locked="0"/>
    </xf>
    <xf numFmtId="164" fontId="3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4" fillId="0" borderId="0" xfId="0" applyFont="1" applyFill="1"/>
    <xf numFmtId="3" fontId="30" fillId="0" borderId="4" xfId="0" applyNumberFormat="1" applyFont="1" applyFill="1" applyBorder="1" applyAlignment="1" applyProtection="1">
      <alignment vertical="center"/>
      <protection locked="0"/>
    </xf>
    <xf numFmtId="3" fontId="34" fillId="0" borderId="2" xfId="0" applyNumberFormat="1" applyFont="1" applyFill="1" applyBorder="1" applyAlignment="1" applyProtection="1">
      <alignment vertical="center"/>
      <protection locked="0"/>
    </xf>
    <xf numFmtId="3" fontId="30" fillId="0" borderId="2" xfId="0" applyNumberFormat="1" applyFont="1" applyFill="1" applyBorder="1" applyAlignment="1" applyProtection="1">
      <alignment vertical="center"/>
      <protection locked="0"/>
    </xf>
    <xf numFmtId="49" fontId="30" fillId="0" borderId="10" xfId="0" applyNumberFormat="1" applyFont="1" applyFill="1" applyBorder="1" applyAlignment="1" applyProtection="1">
      <alignment vertical="center"/>
      <protection locked="0"/>
    </xf>
    <xf numFmtId="3" fontId="30" fillId="0" borderId="6" xfId="0" applyNumberFormat="1" applyFont="1" applyFill="1" applyBorder="1" applyAlignment="1" applyProtection="1">
      <alignment vertical="center"/>
      <protection locked="0"/>
    </xf>
    <xf numFmtId="49" fontId="30" fillId="0" borderId="8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31" fillId="0" borderId="15" xfId="5" applyFont="1" applyFill="1" applyBorder="1" applyAlignment="1" applyProtection="1">
      <alignment horizontal="center" vertical="center" wrapText="1"/>
    </xf>
    <xf numFmtId="0" fontId="31" fillId="0" borderId="16" xfId="5" applyFont="1" applyFill="1" applyBorder="1" applyAlignment="1" applyProtection="1">
      <alignment horizontal="center" vertical="center"/>
    </xf>
    <xf numFmtId="0" fontId="31" fillId="0" borderId="29" xfId="5" applyFont="1" applyFill="1" applyBorder="1" applyAlignment="1" applyProtection="1">
      <alignment horizontal="center" vertical="center"/>
    </xf>
    <xf numFmtId="0" fontId="12" fillId="0" borderId="0" xfId="5" applyFill="1" applyProtection="1"/>
    <xf numFmtId="0" fontId="22" fillId="0" borderId="13" xfId="5" applyFont="1" applyFill="1" applyBorder="1" applyAlignment="1" applyProtection="1">
      <alignment horizontal="left" vertical="center" indent="1"/>
    </xf>
    <xf numFmtId="0" fontId="12" fillId="0" borderId="0" xfId="5" applyFill="1" applyAlignment="1" applyProtection="1">
      <alignment vertical="center"/>
    </xf>
    <xf numFmtId="0" fontId="22" fillId="0" borderId="7" xfId="5" applyFont="1" applyFill="1" applyBorder="1" applyAlignment="1" applyProtection="1">
      <alignment horizontal="left" vertical="center" indent="1"/>
    </xf>
    <xf numFmtId="164" fontId="22" fillId="0" borderId="30" xfId="5" applyNumberFormat="1" applyFont="1" applyFill="1" applyBorder="1" applyAlignment="1" applyProtection="1">
      <alignment vertical="center"/>
    </xf>
    <xf numFmtId="0" fontId="22" fillId="0" borderId="8" xfId="5" applyFont="1" applyFill="1" applyBorder="1" applyAlignment="1" applyProtection="1">
      <alignment horizontal="left" vertical="center" indent="1"/>
    </xf>
    <xf numFmtId="164" fontId="22" fillId="0" borderId="20" xfId="5" applyNumberFormat="1" applyFont="1" applyFill="1" applyBorder="1" applyAlignment="1" applyProtection="1">
      <alignment vertical="center"/>
    </xf>
    <xf numFmtId="0" fontId="12" fillId="0" borderId="0" xfId="5" applyFill="1" applyAlignment="1" applyProtection="1">
      <alignment vertical="center"/>
      <protection locked="0"/>
    </xf>
    <xf numFmtId="164" fontId="22" fillId="0" borderId="26" xfId="5" applyNumberFormat="1" applyFont="1" applyFill="1" applyBorder="1" applyAlignment="1" applyProtection="1">
      <alignment vertical="center"/>
    </xf>
    <xf numFmtId="164" fontId="20" fillId="0" borderId="17" xfId="5" applyNumberFormat="1" applyFont="1" applyFill="1" applyBorder="1" applyAlignment="1" applyProtection="1">
      <alignment vertical="center"/>
    </xf>
    <xf numFmtId="0" fontId="22" fillId="0" borderId="9" xfId="5" applyFont="1" applyFill="1" applyBorder="1" applyAlignment="1" applyProtection="1">
      <alignment horizontal="left" vertical="center" indent="1"/>
    </xf>
    <xf numFmtId="0" fontId="20" fillId="0" borderId="13" xfId="5" applyFont="1" applyFill="1" applyBorder="1" applyAlignment="1" applyProtection="1">
      <alignment horizontal="left" vertical="center" indent="1"/>
    </xf>
    <xf numFmtId="164" fontId="20" fillId="0" borderId="17" xfId="5" applyNumberFormat="1" applyFont="1" applyFill="1" applyBorder="1" applyProtection="1"/>
    <xf numFmtId="0" fontId="12" fillId="0" borderId="0" xfId="5" applyFill="1" applyProtection="1">
      <protection locked="0"/>
    </xf>
    <xf numFmtId="0" fontId="15" fillId="0" borderId="0" xfId="5" applyFont="1" applyFill="1" applyProtection="1"/>
    <xf numFmtId="0" fontId="35" fillId="0" borderId="0" xfId="5" applyFont="1" applyFill="1" applyProtection="1">
      <protection locked="0"/>
    </xf>
    <xf numFmtId="0" fontId="24" fillId="0" borderId="0" xfId="5" applyFont="1" applyFill="1" applyProtection="1">
      <protection locked="0"/>
    </xf>
    <xf numFmtId="164" fontId="20" fillId="2" borderId="14" xfId="0" applyNumberFormat="1" applyFont="1" applyFill="1" applyBorder="1" applyAlignment="1" applyProtection="1">
      <alignment vertical="center" wrapText="1"/>
    </xf>
    <xf numFmtId="164" fontId="8" fillId="2" borderId="14" xfId="0" applyNumberFormat="1" applyFont="1" applyFill="1" applyBorder="1" applyAlignment="1" applyProtection="1">
      <alignment vertical="center" wrapText="1"/>
    </xf>
    <xf numFmtId="3" fontId="4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0" fillId="0" borderId="3" xfId="0" applyFont="1" applyFill="1" applyBorder="1" applyAlignment="1" applyProtection="1">
      <alignment vertical="center" wrapText="1"/>
      <protection locked="0"/>
    </xf>
    <xf numFmtId="0" fontId="29" fillId="0" borderId="14" xfId="4" applyFont="1" applyFill="1" applyBorder="1" applyAlignment="1" applyProtection="1">
      <alignment horizontal="left" vertical="center" wrapText="1" indent="1"/>
    </xf>
    <xf numFmtId="0" fontId="24" fillId="0" borderId="0" xfId="4" applyFont="1" applyFill="1"/>
    <xf numFmtId="164" fontId="29" fillId="0" borderId="13" xfId="0" applyNumberFormat="1" applyFont="1" applyFill="1" applyBorder="1" applyAlignment="1" applyProtection="1">
      <alignment horizontal="left" vertical="center" wrapText="1" indent="1"/>
    </xf>
    <xf numFmtId="0" fontId="37" fillId="0" borderId="0" xfId="0" applyFont="1"/>
    <xf numFmtId="0" fontId="38" fillId="0" borderId="0" xfId="0" applyFont="1"/>
    <xf numFmtId="0" fontId="38" fillId="0" borderId="0" xfId="0" applyFont="1" applyAlignment="1">
      <alignment horizontal="right" indent="1"/>
    </xf>
    <xf numFmtId="0" fontId="25" fillId="0" borderId="0" xfId="0" applyFont="1" applyAlignment="1">
      <alignment horizontal="center"/>
    </xf>
    <xf numFmtId="0" fontId="29" fillId="0" borderId="14" xfId="4" applyFont="1" applyFill="1" applyBorder="1" applyAlignment="1" applyProtection="1">
      <alignment horizontal="left" vertical="center" wrapText="1"/>
    </xf>
    <xf numFmtId="164" fontId="30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30" fillId="0" borderId="11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8" fillId="0" borderId="0" xfId="0" applyFont="1" applyFill="1"/>
    <xf numFmtId="3" fontId="38" fillId="0" borderId="0" xfId="0" applyNumberFormat="1" applyFont="1" applyFill="1" applyAlignment="1">
      <alignment horizontal="right" indent="1"/>
    </xf>
    <xf numFmtId="3" fontId="31" fillId="0" borderId="0" xfId="0" applyNumberFormat="1" applyFont="1" applyFill="1" applyAlignment="1">
      <alignment horizontal="right" indent="1"/>
    </xf>
    <xf numFmtId="0" fontId="38" fillId="0" borderId="0" xfId="0" applyFont="1" applyFill="1" applyAlignment="1">
      <alignment horizontal="right" indent="1"/>
    </xf>
    <xf numFmtId="0" fontId="6" fillId="0" borderId="32" xfId="0" applyFont="1" applyFill="1" applyBorder="1" applyAlignment="1" applyProtection="1">
      <alignment horizontal="right"/>
    </xf>
    <xf numFmtId="164" fontId="36" fillId="0" borderId="32" xfId="4" applyNumberFormat="1" applyFont="1" applyFill="1" applyBorder="1" applyAlignment="1" applyProtection="1">
      <alignment horizontal="left" vertical="center"/>
    </xf>
    <xf numFmtId="0" fontId="30" fillId="0" borderId="19" xfId="4" applyFont="1" applyFill="1" applyBorder="1" applyAlignment="1" applyProtection="1">
      <alignment horizontal="left" vertical="center" wrapText="1" indent="1"/>
    </xf>
    <xf numFmtId="0" fontId="22" fillId="0" borderId="2" xfId="4" applyFont="1" applyFill="1" applyBorder="1" applyAlignment="1" applyProtection="1">
      <alignment horizontal="left" indent="6"/>
    </xf>
    <xf numFmtId="0" fontId="22" fillId="0" borderId="2" xfId="4" applyFont="1" applyFill="1" applyBorder="1" applyAlignment="1" applyProtection="1">
      <alignment horizontal="left" vertical="center" wrapText="1" indent="6"/>
    </xf>
    <xf numFmtId="0" fontId="22" fillId="0" borderId="6" xfId="4" applyFont="1" applyFill="1" applyBorder="1" applyAlignment="1" applyProtection="1">
      <alignment horizontal="left" vertical="center" wrapText="1" indent="6"/>
    </xf>
    <xf numFmtId="0" fontId="22" fillId="0" borderId="27" xfId="4" applyFont="1" applyFill="1" applyBorder="1" applyAlignment="1" applyProtection="1">
      <alignment horizontal="left" vertical="center" wrapText="1" indent="6"/>
    </xf>
    <xf numFmtId="0" fontId="43" fillId="0" borderId="0" xfId="0" applyFont="1" applyFill="1"/>
    <xf numFmtId="0" fontId="44" fillId="0" borderId="0" xfId="0" applyFont="1"/>
    <xf numFmtId="0" fontId="15" fillId="0" borderId="0" xfId="4" applyFont="1" applyFill="1" applyBorder="1"/>
    <xf numFmtId="0" fontId="2" fillId="0" borderId="0" xfId="4" applyFont="1" applyFill="1"/>
    <xf numFmtId="164" fontId="5" fillId="0" borderId="0" xfId="4" applyNumberFormat="1" applyFont="1" applyFill="1" applyBorder="1" applyAlignment="1" applyProtection="1">
      <alignment horizontal="centerContinuous" vertical="center"/>
    </xf>
    <xf numFmtId="0" fontId="15" fillId="0" borderId="8" xfId="4" applyFont="1" applyFill="1" applyBorder="1" applyAlignment="1">
      <alignment horizontal="center"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13" xfId="4" applyFont="1" applyFill="1" applyBorder="1" applyAlignment="1">
      <alignment horizontal="center" vertical="center"/>
    </xf>
    <xf numFmtId="0" fontId="15" fillId="0" borderId="14" xfId="4" applyFont="1" applyFill="1" applyBorder="1" applyAlignment="1">
      <alignment horizontal="center" vertical="center"/>
    </xf>
    <xf numFmtId="0" fontId="15" fillId="0" borderId="17" xfId="4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/>
    <xf numFmtId="0" fontId="15" fillId="0" borderId="10" xfId="4" applyFont="1" applyFill="1" applyBorder="1" applyAlignment="1">
      <alignment horizontal="center" vertical="center"/>
    </xf>
    <xf numFmtId="0" fontId="32" fillId="0" borderId="14" xfId="4" applyFont="1" applyFill="1" applyBorder="1"/>
    <xf numFmtId="0" fontId="23" fillId="0" borderId="0" xfId="0" applyFont="1" applyFill="1" applyBorder="1" applyAlignment="1" applyProtection="1">
      <alignment horizontal="right"/>
    </xf>
    <xf numFmtId="0" fontId="8" fillId="0" borderId="33" xfId="4" applyFont="1" applyFill="1" applyBorder="1" applyAlignment="1" applyProtection="1">
      <alignment horizontal="center" vertical="center" wrapText="1"/>
    </xf>
    <xf numFmtId="0" fontId="4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2" fillId="0" borderId="0" xfId="0" applyFont="1" applyFill="1"/>
    <xf numFmtId="164" fontId="30" fillId="0" borderId="3" xfId="0" applyNumberFormat="1" applyFont="1" applyFill="1" applyBorder="1" applyAlignment="1" applyProtection="1">
      <alignment vertical="center"/>
      <protection locked="0"/>
    </xf>
    <xf numFmtId="164" fontId="30" fillId="0" borderId="2" xfId="0" applyNumberFormat="1" applyFont="1" applyFill="1" applyBorder="1" applyAlignment="1" applyProtection="1">
      <alignment vertical="center"/>
      <protection locked="0"/>
    </xf>
    <xf numFmtId="164" fontId="30" fillId="0" borderId="6" xfId="0" applyNumberFormat="1" applyFont="1" applyFill="1" applyBorder="1" applyAlignment="1" applyProtection="1">
      <alignment vertical="center"/>
      <protection locked="0"/>
    </xf>
    <xf numFmtId="0" fontId="4" fillId="0" borderId="0" xfId="0" applyFont="1" applyFill="1"/>
    <xf numFmtId="0" fontId="0" fillId="0" borderId="0" xfId="0" applyFill="1" applyBorder="1"/>
    <xf numFmtId="0" fontId="6" fillId="0" borderId="0" xfId="0" applyFont="1" applyFill="1" applyBorder="1" applyAlignment="1">
      <alignment horizontal="center"/>
    </xf>
    <xf numFmtId="0" fontId="15" fillId="0" borderId="3" xfId="4" applyFont="1" applyFill="1" applyBorder="1" applyProtection="1">
      <protection locked="0"/>
    </xf>
    <xf numFmtId="0" fontId="15" fillId="0" borderId="2" xfId="4" applyFont="1" applyFill="1" applyBorder="1" applyProtection="1">
      <protection locked="0"/>
    </xf>
    <xf numFmtId="0" fontId="15" fillId="0" borderId="6" xfId="4" applyFont="1" applyFill="1" applyBorder="1" applyProtection="1">
      <protection locked="0"/>
    </xf>
    <xf numFmtId="0" fontId="29" fillId="0" borderId="11" xfId="4" applyFont="1" applyFill="1" applyBorder="1" applyAlignment="1" applyProtection="1">
      <alignment horizontal="center" vertical="center" wrapText="1"/>
    </xf>
    <xf numFmtId="0" fontId="29" fillId="0" borderId="4" xfId="4" applyFont="1" applyFill="1" applyBorder="1" applyAlignment="1" applyProtection="1">
      <alignment horizontal="center" vertical="center" wrapText="1"/>
    </xf>
    <xf numFmtId="0" fontId="29" fillId="0" borderId="34" xfId="4" applyFont="1" applyFill="1" applyBorder="1" applyAlignment="1" applyProtection="1">
      <alignment horizontal="center" vertical="center" wrapText="1"/>
    </xf>
    <xf numFmtId="0" fontId="30" fillId="0" borderId="13" xfId="4" applyFont="1" applyFill="1" applyBorder="1" applyAlignment="1" applyProtection="1">
      <alignment horizontal="center" vertical="center"/>
    </xf>
    <xf numFmtId="0" fontId="30" fillId="0" borderId="11" xfId="4" applyFont="1" applyFill="1" applyBorder="1" applyAlignment="1" applyProtection="1">
      <alignment horizontal="center" vertical="center"/>
    </xf>
    <xf numFmtId="0" fontId="30" fillId="0" borderId="8" xfId="4" applyFont="1" applyFill="1" applyBorder="1" applyAlignment="1" applyProtection="1">
      <alignment horizontal="center" vertical="center"/>
    </xf>
    <xf numFmtId="0" fontId="30" fillId="0" borderId="10" xfId="4" applyFont="1" applyFill="1" applyBorder="1" applyAlignment="1" applyProtection="1">
      <alignment horizontal="center" vertical="center"/>
    </xf>
    <xf numFmtId="165" fontId="29" fillId="0" borderId="17" xfId="1" applyNumberFormat="1" applyFont="1" applyFill="1" applyBorder="1" applyProtection="1"/>
    <xf numFmtId="165" fontId="30" fillId="0" borderId="34" xfId="1" applyNumberFormat="1" applyFont="1" applyFill="1" applyBorder="1" applyProtection="1">
      <protection locked="0"/>
    </xf>
    <xf numFmtId="165" fontId="30" fillId="0" borderId="20" xfId="1" applyNumberFormat="1" applyFont="1" applyFill="1" applyBorder="1" applyProtection="1">
      <protection locked="0"/>
    </xf>
    <xf numFmtId="165" fontId="30" fillId="0" borderId="21" xfId="1" applyNumberFormat="1" applyFont="1" applyFill="1" applyBorder="1" applyProtection="1">
      <protection locked="0"/>
    </xf>
    <xf numFmtId="0" fontId="30" fillId="0" borderId="4" xfId="4" applyFont="1" applyFill="1" applyBorder="1" applyProtection="1">
      <protection locked="0"/>
    </xf>
    <xf numFmtId="0" fontId="30" fillId="0" borderId="2" xfId="4" applyFont="1" applyFill="1" applyBorder="1" applyProtection="1">
      <protection locked="0"/>
    </xf>
    <xf numFmtId="0" fontId="30" fillId="0" borderId="6" xfId="4" applyFont="1" applyFill="1" applyBorder="1" applyProtection="1">
      <protection locked="0"/>
    </xf>
    <xf numFmtId="164" fontId="0" fillId="0" borderId="0" xfId="0" applyNumberFormat="1" applyFill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center" vertical="center" wrapText="1"/>
    </xf>
    <xf numFmtId="164" fontId="8" fillId="0" borderId="14" xfId="0" applyNumberFormat="1" applyFont="1" applyFill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left" vertical="center" wrapText="1"/>
    </xf>
    <xf numFmtId="164" fontId="8" fillId="0" borderId="14" xfId="0" applyNumberFormat="1" applyFont="1" applyFill="1" applyBorder="1" applyAlignment="1" applyProtection="1">
      <alignment vertical="center" wrapTex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7" xfId="0" applyFont="1" applyFill="1" applyBorder="1" applyAlignment="1" applyProtection="1">
      <alignment horizontal="center" vertical="center" wrapText="1"/>
    </xf>
    <xf numFmtId="0" fontId="20" fillId="0" borderId="13" xfId="0" applyFont="1" applyFill="1" applyBorder="1" applyAlignment="1" applyProtection="1">
      <alignment horizontal="center" vertical="center" wrapText="1"/>
    </xf>
    <xf numFmtId="0" fontId="20" fillId="0" borderId="14" xfId="0" applyFont="1" applyFill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0" fontId="27" fillId="0" borderId="31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1"/>
    </xf>
    <xf numFmtId="0" fontId="27" fillId="0" borderId="5" xfId="0" applyFont="1" applyFill="1" applyBorder="1" applyAlignment="1" applyProtection="1">
      <alignment horizontal="left" vertical="center" wrapText="1" indent="8"/>
    </xf>
    <xf numFmtId="0" fontId="30" fillId="0" borderId="3" xfId="0" applyFont="1" applyFill="1" applyBorder="1" applyAlignment="1" applyProtection="1">
      <alignment vertical="center" wrapText="1"/>
    </xf>
    <xf numFmtId="0" fontId="30" fillId="0" borderId="2" xfId="0" applyFont="1" applyFill="1" applyBorder="1" applyAlignment="1" applyProtection="1">
      <alignment vertical="center" wrapText="1"/>
    </xf>
    <xf numFmtId="0" fontId="29" fillId="0" borderId="13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vertical="center" wrapText="1"/>
    </xf>
    <xf numFmtId="164" fontId="29" fillId="0" borderId="19" xfId="0" applyNumberFormat="1" applyFont="1" applyFill="1" applyBorder="1" applyAlignment="1" applyProtection="1">
      <alignment vertical="center" wrapText="1"/>
    </xf>
    <xf numFmtId="164" fontId="29" fillId="0" borderId="35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30" fillId="0" borderId="11" xfId="0" applyFont="1" applyBorder="1" applyAlignment="1" applyProtection="1">
      <alignment horizontal="right" vertical="center" indent="1"/>
    </xf>
    <xf numFmtId="0" fontId="30" fillId="0" borderId="8" xfId="0" applyFont="1" applyBorder="1" applyAlignment="1" applyProtection="1">
      <alignment horizontal="right" vertical="center" indent="1"/>
    </xf>
    <xf numFmtId="0" fontId="30" fillId="0" borderId="10" xfId="0" applyFont="1" applyBorder="1" applyAlignment="1" applyProtection="1">
      <alignment horizontal="right" vertical="center" indent="1"/>
    </xf>
    <xf numFmtId="164" fontId="15" fillId="3" borderId="22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Protection="1"/>
    <xf numFmtId="0" fontId="24" fillId="0" borderId="0" xfId="0" applyFont="1" applyFill="1" applyProtection="1"/>
    <xf numFmtId="0" fontId="31" fillId="0" borderId="15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9" xfId="0" applyFont="1" applyFill="1" applyBorder="1" applyAlignment="1" applyProtection="1">
      <alignment horizontal="center" vertical="center"/>
    </xf>
    <xf numFmtId="49" fontId="30" fillId="0" borderId="11" xfId="0" applyNumberFormat="1" applyFont="1" applyFill="1" applyBorder="1" applyAlignment="1" applyProtection="1">
      <alignment vertical="center"/>
    </xf>
    <xf numFmtId="3" fontId="30" fillId="0" borderId="34" xfId="0" applyNumberFormat="1" applyFont="1" applyFill="1" applyBorder="1" applyAlignment="1" applyProtection="1">
      <alignment vertical="center"/>
    </xf>
    <xf numFmtId="49" fontId="34" fillId="0" borderId="8" xfId="0" quotePrefix="1" applyNumberFormat="1" applyFont="1" applyFill="1" applyBorder="1" applyAlignment="1" applyProtection="1">
      <alignment horizontal="left" vertical="center" indent="1"/>
    </xf>
    <xf numFmtId="3" fontId="34" fillId="0" borderId="20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vertical="center"/>
    </xf>
    <xf numFmtId="3" fontId="30" fillId="0" borderId="20" xfId="0" applyNumberFormat="1" applyFont="1" applyFill="1" applyBorder="1" applyAlignment="1" applyProtection="1">
      <alignment vertical="center"/>
    </xf>
    <xf numFmtId="49" fontId="31" fillId="0" borderId="13" xfId="0" applyNumberFormat="1" applyFont="1" applyFill="1" applyBorder="1" applyAlignment="1" applyProtection="1">
      <alignment vertical="center"/>
    </xf>
    <xf numFmtId="3" fontId="30" fillId="0" borderId="14" xfId="0" applyNumberFormat="1" applyFont="1" applyFill="1" applyBorder="1" applyAlignment="1" applyProtection="1">
      <alignment vertical="center"/>
    </xf>
    <xf numFmtId="3" fontId="30" fillId="0" borderId="17" xfId="0" applyNumberFormat="1" applyFont="1" applyFill="1" applyBorder="1" applyAlignment="1" applyProtection="1">
      <alignment vertical="center"/>
    </xf>
    <xf numFmtId="49" fontId="30" fillId="0" borderId="8" xfId="0" applyNumberFormat="1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8" fillId="0" borderId="36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29" xfId="0" applyFont="1" applyFill="1" applyBorder="1" applyAlignment="1" applyProtection="1">
      <alignment horizontal="center" vertical="center" wrapText="1"/>
    </xf>
    <xf numFmtId="0" fontId="8" fillId="0" borderId="37" xfId="0" applyFont="1" applyFill="1" applyBorder="1" applyAlignment="1" applyProtection="1">
      <alignment horizontal="center" vertical="center" wrapText="1"/>
    </xf>
    <xf numFmtId="0" fontId="8" fillId="0" borderId="38" xfId="0" applyFont="1" applyFill="1" applyBorder="1" applyAlignment="1" applyProtection="1">
      <alignment horizontal="center" vertical="center" wrapText="1"/>
    </xf>
    <xf numFmtId="164" fontId="8" fillId="0" borderId="39" xfId="0" applyNumberFormat="1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horizontal="left" vertical="center" wrapText="1" indent="1"/>
    </xf>
    <xf numFmtId="0" fontId="28" fillId="0" borderId="13" xfId="0" applyFont="1" applyBorder="1" applyAlignment="1" applyProtection="1">
      <alignment horizontal="center" vertical="center" wrapText="1"/>
    </xf>
    <xf numFmtId="0" fontId="39" fillId="0" borderId="40" xfId="0" applyFont="1" applyBorder="1" applyAlignment="1" applyProtection="1">
      <alignment horizontal="left" wrapText="1" indent="1"/>
    </xf>
    <xf numFmtId="0" fontId="22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 inden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0" fillId="0" borderId="41" xfId="0" applyFont="1" applyFill="1" applyBorder="1" applyAlignment="1" applyProtection="1">
      <alignment horizontal="center" vertical="center" wrapText="1"/>
    </xf>
    <xf numFmtId="0" fontId="8" fillId="0" borderId="42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40" xfId="0" applyFont="1" applyFill="1" applyBorder="1" applyAlignment="1" applyProtection="1">
      <alignment vertical="center" wrapText="1"/>
    </xf>
    <xf numFmtId="16" fontId="0" fillId="0" borderId="0" xfId="0" applyNumberFormat="1" applyFill="1" applyAlignment="1">
      <alignment vertical="center" wrapText="1"/>
    </xf>
    <xf numFmtId="0" fontId="42" fillId="0" borderId="0" xfId="0" applyFont="1" applyFill="1" applyProtection="1"/>
    <xf numFmtId="0" fontId="30" fillId="0" borderId="9" xfId="0" applyFont="1" applyFill="1" applyBorder="1" applyAlignment="1" applyProtection="1">
      <alignment horizontal="center" vertical="center"/>
    </xf>
    <xf numFmtId="164" fontId="29" fillId="0" borderId="26" xfId="0" applyNumberFormat="1" applyFont="1" applyFill="1" applyBorder="1" applyAlignment="1" applyProtection="1">
      <alignment vertical="center"/>
    </xf>
    <xf numFmtId="0" fontId="30" fillId="0" borderId="8" xfId="0" applyFont="1" applyFill="1" applyBorder="1" applyAlignment="1" applyProtection="1">
      <alignment horizontal="center" vertical="center"/>
    </xf>
    <xf numFmtId="164" fontId="29" fillId="0" borderId="20" xfId="0" applyNumberFormat="1" applyFont="1" applyFill="1" applyBorder="1" applyAlignment="1" applyProtection="1">
      <alignment vertical="center"/>
    </xf>
    <xf numFmtId="0" fontId="30" fillId="0" borderId="10" xfId="0" applyFont="1" applyFill="1" applyBorder="1" applyAlignment="1" applyProtection="1">
      <alignment horizontal="center" vertical="center"/>
    </xf>
    <xf numFmtId="0" fontId="30" fillId="0" borderId="6" xfId="0" applyFont="1" applyFill="1" applyBorder="1" applyAlignment="1" applyProtection="1">
      <alignment vertical="center" wrapText="1"/>
    </xf>
    <xf numFmtId="164" fontId="29" fillId="0" borderId="21" xfId="0" applyNumberFormat="1" applyFont="1" applyFill="1" applyBorder="1" applyAlignment="1" applyProtection="1">
      <alignment vertical="center"/>
    </xf>
    <xf numFmtId="0" fontId="29" fillId="0" borderId="13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vertical="center" wrapText="1"/>
    </xf>
    <xf numFmtId="164" fontId="29" fillId="0" borderId="14" xfId="0" applyNumberFormat="1" applyFont="1" applyFill="1" applyBorder="1" applyAlignment="1" applyProtection="1">
      <alignment vertical="center"/>
    </xf>
    <xf numFmtId="164" fontId="29" fillId="0" borderId="17" xfId="0" applyNumberFormat="1" applyFont="1" applyFill="1" applyBorder="1" applyAlignment="1" applyProtection="1">
      <alignment vertical="center"/>
    </xf>
    <xf numFmtId="0" fontId="0" fillId="0" borderId="43" xfId="0" applyFill="1" applyBorder="1" applyProtection="1"/>
    <xf numFmtId="0" fontId="6" fillId="0" borderId="43" xfId="0" applyFont="1" applyFill="1" applyBorder="1" applyAlignment="1" applyProtection="1">
      <alignment horizontal="center"/>
    </xf>
    <xf numFmtId="0" fontId="42" fillId="0" borderId="0" xfId="0" applyFont="1" applyFill="1" applyProtection="1">
      <protection locked="0"/>
    </xf>
    <xf numFmtId="0" fontId="35" fillId="0" borderId="0" xfId="0" applyFont="1" applyFill="1" applyProtection="1">
      <protection locked="0"/>
    </xf>
    <xf numFmtId="164" fontId="20" fillId="0" borderId="33" xfId="4" applyNumberFormat="1" applyFont="1" applyFill="1" applyBorder="1" applyAlignment="1" applyProtection="1">
      <alignment horizontal="right" vertical="center" wrapText="1" indent="1"/>
    </xf>
    <xf numFmtId="164" fontId="22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4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9" xfId="4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6" xfId="0" applyNumberFormat="1" applyFont="1" applyFill="1" applyBorder="1" applyAlignment="1" applyProtection="1">
      <alignment horizontal="center" vertical="center"/>
    </xf>
    <xf numFmtId="164" fontId="8" fillId="0" borderId="28" xfId="0" applyNumberFormat="1" applyFont="1" applyFill="1" applyBorder="1" applyAlignment="1" applyProtection="1">
      <alignment horizontal="center" vertical="center" wrapText="1"/>
    </xf>
    <xf numFmtId="164" fontId="20" fillId="0" borderId="41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center" vertical="center" wrapText="1"/>
    </xf>
    <xf numFmtId="164" fontId="20" fillId="0" borderId="47" xfId="0" applyNumberFormat="1" applyFont="1" applyFill="1" applyBorder="1" applyAlignment="1" applyProtection="1">
      <alignment horizontal="center" vertical="center" wrapText="1"/>
    </xf>
    <xf numFmtId="164" fontId="20" fillId="0" borderId="17" xfId="0" applyNumberFormat="1" applyFont="1" applyFill="1" applyBorder="1" applyAlignment="1" applyProtection="1">
      <alignment horizontal="center" vertical="center" wrapText="1"/>
    </xf>
    <xf numFmtId="164" fontId="20" fillId="0" borderId="48" xfId="0" applyNumberFormat="1" applyFont="1" applyFill="1" applyBorder="1" applyAlignment="1" applyProtection="1">
      <alignment horizontal="center" vertical="center" wrapText="1"/>
    </xf>
    <xf numFmtId="164" fontId="20" fillId="0" borderId="13" xfId="0" applyNumberFormat="1" applyFont="1" applyFill="1" applyBorder="1" applyAlignment="1" applyProtection="1">
      <alignment horizontal="center" vertical="center" wrapText="1"/>
    </xf>
    <xf numFmtId="164" fontId="20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8" xfId="0" applyNumberFormat="1" applyFont="1" applyFill="1" applyBorder="1" applyAlignment="1" applyProtection="1">
      <alignment horizontal="center" vertical="center" wrapText="1"/>
    </xf>
    <xf numFmtId="164" fontId="22" fillId="0" borderId="23" xfId="0" applyNumberFormat="1" applyFont="1" applyFill="1" applyBorder="1" applyAlignment="1" applyProtection="1">
      <alignment vertical="center" wrapText="1"/>
    </xf>
    <xf numFmtId="164" fontId="20" fillId="0" borderId="10" xfId="0" applyNumberFormat="1" applyFont="1" applyFill="1" applyBorder="1" applyAlignment="1" applyProtection="1">
      <alignment horizontal="center" vertical="center" wrapText="1"/>
    </xf>
    <xf numFmtId="164" fontId="22" fillId="0" borderId="24" xfId="0" applyNumberFormat="1" applyFont="1" applyFill="1" applyBorder="1" applyAlignment="1" applyProtection="1">
      <alignment vertical="center" wrapText="1"/>
    </xf>
    <xf numFmtId="164" fontId="29" fillId="0" borderId="22" xfId="0" applyNumberFormat="1" applyFont="1" applyFill="1" applyBorder="1" applyAlignment="1" applyProtection="1">
      <alignment horizontal="left" vertical="center" wrapText="1" indent="1"/>
    </xf>
    <xf numFmtId="164" fontId="20" fillId="0" borderId="7" xfId="0" applyNumberFormat="1" applyFont="1" applyFill="1" applyBorder="1" applyAlignment="1" applyProtection="1">
      <alignment horizontal="center" vertical="center" wrapText="1"/>
    </xf>
    <xf numFmtId="164" fontId="22" fillId="0" borderId="48" xfId="0" applyNumberFormat="1" applyFont="1" applyFill="1" applyBorder="1" applyAlignment="1" applyProtection="1">
      <alignment vertical="center" wrapText="1"/>
    </xf>
    <xf numFmtId="0" fontId="22" fillId="0" borderId="2" xfId="5" applyFont="1" applyFill="1" applyBorder="1" applyAlignment="1" applyProtection="1">
      <alignment horizontal="left" vertical="center" indent="1"/>
    </xf>
    <xf numFmtId="0" fontId="22" fillId="0" borderId="3" xfId="5" applyFont="1" applyFill="1" applyBorder="1" applyAlignment="1" applyProtection="1">
      <alignment horizontal="left" vertical="center" wrapText="1" indent="1"/>
    </xf>
    <xf numFmtId="0" fontId="22" fillId="0" borderId="2" xfId="5" applyFont="1" applyFill="1" applyBorder="1" applyAlignment="1" applyProtection="1">
      <alignment horizontal="left" vertical="center" wrapText="1" indent="1"/>
    </xf>
    <xf numFmtId="0" fontId="22" fillId="0" borderId="3" xfId="5" applyFont="1" applyFill="1" applyBorder="1" applyAlignment="1" applyProtection="1">
      <alignment horizontal="left" vertical="center" indent="1"/>
    </xf>
    <xf numFmtId="0" fontId="8" fillId="0" borderId="14" xfId="5" applyFont="1" applyFill="1" applyBorder="1" applyAlignment="1" applyProtection="1">
      <alignment horizontal="left" indent="1"/>
    </xf>
    <xf numFmtId="164" fontId="30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4" xfId="0" applyFont="1" applyBorder="1" applyAlignment="1" applyProtection="1">
      <alignment horizontal="left" vertical="center" wrapText="1" indent="1"/>
    </xf>
    <xf numFmtId="0" fontId="27" fillId="0" borderId="2" xfId="0" applyFont="1" applyBorder="1" applyAlignment="1" applyProtection="1">
      <alignment horizontal="left" vertical="center" wrapText="1" indent="1"/>
    </xf>
    <xf numFmtId="0" fontId="27" fillId="0" borderId="6" xfId="0" applyFont="1" applyBorder="1" applyAlignment="1" applyProtection="1">
      <alignment horizontal="left" vertical="center" wrapText="1" indent="1"/>
    </xf>
    <xf numFmtId="0" fontId="28" fillId="0" borderId="18" xfId="0" applyFont="1" applyBorder="1" applyAlignment="1" applyProtection="1">
      <alignment horizontal="left" vertical="center" wrapText="1" indent="1"/>
    </xf>
    <xf numFmtId="164" fontId="20" fillId="0" borderId="29" xfId="4" applyNumberFormat="1" applyFont="1" applyFill="1" applyBorder="1" applyAlignment="1" applyProtection="1">
      <alignment horizontal="right" vertical="center" wrapText="1" indent="1"/>
    </xf>
    <xf numFmtId="164" fontId="20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3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0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4" applyNumberFormat="1" applyFont="1" applyFill="1" applyBorder="1" applyAlignment="1" applyProtection="1">
      <alignment horizontal="right" vertical="center" wrapText="1" indent="1"/>
    </xf>
    <xf numFmtId="164" fontId="22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7" xfId="0" applyNumberFormat="1" applyFont="1" applyBorder="1" applyAlignment="1" applyProtection="1">
      <alignment horizontal="right" vertical="center" wrapText="1" indent="1"/>
    </xf>
    <xf numFmtId="0" fontId="6" fillId="0" borderId="32" xfId="0" applyFont="1" applyFill="1" applyBorder="1" applyAlignment="1" applyProtection="1">
      <alignment horizontal="right" vertical="center"/>
    </xf>
    <xf numFmtId="164" fontId="22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0" applyNumberFormat="1" applyFont="1" applyFill="1" applyBorder="1" applyAlignment="1" applyProtection="1">
      <alignment horizontal="righ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7" xfId="0" applyNumberFormat="1" applyFont="1" applyFill="1" applyBorder="1" applyAlignment="1" applyProtection="1">
      <alignment horizontal="right" vertical="center" wrapText="1" indent="1"/>
    </xf>
    <xf numFmtId="164" fontId="30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6" fillId="0" borderId="0" xfId="0" applyNumberFormat="1" applyFont="1" applyFill="1" applyAlignment="1" applyProtection="1">
      <alignment horizontal="right" vertical="center"/>
    </xf>
    <xf numFmtId="164" fontId="8" fillId="0" borderId="13" xfId="0" applyNumberFormat="1" applyFont="1" applyFill="1" applyBorder="1" applyAlignment="1" applyProtection="1">
      <alignment horizontal="centerContinuous" vertical="center" wrapText="1"/>
    </xf>
    <xf numFmtId="164" fontId="8" fillId="0" borderId="14" xfId="0" applyNumberFormat="1" applyFont="1" applyFill="1" applyBorder="1" applyAlignment="1" applyProtection="1">
      <alignment horizontal="centerContinuous" vertical="center" wrapText="1"/>
    </xf>
    <xf numFmtId="164" fontId="8" fillId="0" borderId="17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9" fillId="0" borderId="22" xfId="0" applyNumberFormat="1" applyFont="1" applyFill="1" applyBorder="1" applyAlignment="1" applyProtection="1">
      <alignment horizontal="center" vertical="center" wrapText="1"/>
    </xf>
    <xf numFmtId="164" fontId="29" fillId="0" borderId="13" xfId="0" applyNumberFormat="1" applyFont="1" applyFill="1" applyBorder="1" applyAlignment="1" applyProtection="1">
      <alignment horizontal="center" vertical="center" wrapText="1"/>
    </xf>
    <xf numFmtId="164" fontId="29" fillId="0" borderId="14" xfId="0" applyNumberFormat="1" applyFont="1" applyFill="1" applyBorder="1" applyAlignment="1" applyProtection="1">
      <alignment horizontal="center" vertical="center" wrapText="1"/>
    </xf>
    <xf numFmtId="164" fontId="29" fillId="0" borderId="17" xfId="0" applyNumberFormat="1" applyFont="1" applyFill="1" applyBorder="1" applyAlignment="1" applyProtection="1">
      <alignment horizontal="center" vertical="center" wrapText="1"/>
    </xf>
    <xf numFmtId="164" fontId="29" fillId="0" borderId="0" xfId="0" applyNumberFormat="1" applyFont="1" applyFill="1" applyAlignment="1" applyProtection="1">
      <alignment horizontal="center" vertical="center" wrapText="1"/>
    </xf>
    <xf numFmtId="164" fontId="0" fillId="0" borderId="25" xfId="0" applyNumberForma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22" fillId="0" borderId="8" xfId="0" applyNumberFormat="1" applyFont="1" applyFill="1" applyBorder="1" applyAlignment="1" applyProtection="1">
      <alignment horizontal="left" vertical="center" wrapText="1" indent="1"/>
    </xf>
    <xf numFmtId="164" fontId="22" fillId="0" borderId="50" xfId="0" applyNumberFormat="1" applyFont="1" applyFill="1" applyBorder="1" applyAlignment="1" applyProtection="1">
      <alignment horizontal="left" vertical="center" wrapText="1" indent="1"/>
    </xf>
    <xf numFmtId="164" fontId="32" fillId="0" borderId="22" xfId="0" applyNumberFormat="1" applyFont="1" applyFill="1" applyBorder="1" applyAlignment="1" applyProtection="1">
      <alignment horizontal="left" vertical="center" wrapText="1" indent="1"/>
    </xf>
    <xf numFmtId="164" fontId="1" fillId="0" borderId="48" xfId="0" applyNumberFormat="1" applyFont="1" applyFill="1" applyBorder="1" applyAlignment="1" applyProtection="1">
      <alignment horizontal="left" vertical="center" wrapText="1" indent="1"/>
    </xf>
    <xf numFmtId="164" fontId="30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1" fillId="0" borderId="23" xfId="0" applyNumberFormat="1" applyFont="1" applyFill="1" applyBorder="1" applyAlignment="1" applyProtection="1">
      <alignment horizontal="left" vertical="center" wrapText="1" indent="1"/>
    </xf>
    <xf numFmtId="164" fontId="34" fillId="0" borderId="2" xfId="0" applyNumberFormat="1" applyFont="1" applyFill="1" applyBorder="1" applyAlignment="1" applyProtection="1">
      <alignment horizontal="right" vertical="center" wrapText="1" indent="1"/>
    </xf>
    <xf numFmtId="164" fontId="32" fillId="0" borderId="13" xfId="0" applyNumberFormat="1" applyFont="1" applyFill="1" applyBorder="1" applyAlignment="1" applyProtection="1">
      <alignment horizontal="left" vertical="center" wrapText="1" indent="1"/>
    </xf>
    <xf numFmtId="164" fontId="32" fillId="0" borderId="33" xfId="0" applyNumberFormat="1" applyFont="1" applyFill="1" applyBorder="1" applyAlignment="1" applyProtection="1">
      <alignment horizontal="right" vertical="center" wrapText="1" indent="1"/>
    </xf>
    <xf numFmtId="164" fontId="2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34" fillId="0" borderId="7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2"/>
    </xf>
    <xf numFmtId="164" fontId="34" fillId="0" borderId="2" xfId="0" applyNumberFormat="1" applyFont="1" applyFill="1" applyBorder="1" applyAlignment="1" applyProtection="1">
      <alignment horizontal="left" vertical="center" wrapText="1" indent="1"/>
    </xf>
    <xf numFmtId="164" fontId="30" fillId="0" borderId="9" xfId="0" applyNumberFormat="1" applyFont="1" applyFill="1" applyBorder="1" applyAlignment="1" applyProtection="1">
      <alignment horizontal="left" vertical="center" wrapText="1" indent="1"/>
    </xf>
    <xf numFmtId="164" fontId="22" fillId="0" borderId="9" xfId="0" applyNumberFormat="1" applyFont="1" applyFill="1" applyBorder="1" applyAlignment="1" applyProtection="1">
      <alignment horizontal="left" vertical="center" wrapText="1" indent="2"/>
    </xf>
    <xf numFmtId="164" fontId="22" fillId="0" borderId="10" xfId="0" applyNumberFormat="1" applyFont="1" applyFill="1" applyBorder="1" applyAlignment="1" applyProtection="1">
      <alignment horizontal="left" vertical="center" wrapText="1" indent="2"/>
    </xf>
    <xf numFmtId="164" fontId="34" fillId="0" borderId="3" xfId="0" applyNumberFormat="1" applyFont="1" applyFill="1" applyBorder="1" applyAlignment="1" applyProtection="1">
      <alignment horizontal="right" vertical="center" wrapText="1" indent="1"/>
    </xf>
    <xf numFmtId="165" fontId="30" fillId="0" borderId="51" xfId="1" applyNumberFormat="1" applyFont="1" applyFill="1" applyBorder="1" applyProtection="1">
      <protection locked="0"/>
    </xf>
    <xf numFmtId="165" fontId="30" fillId="0" borderId="44" xfId="1" applyNumberFormat="1" applyFont="1" applyFill="1" applyBorder="1" applyProtection="1">
      <protection locked="0"/>
    </xf>
    <xf numFmtId="165" fontId="30" fillId="0" borderId="39" xfId="1" applyNumberFormat="1" applyFont="1" applyFill="1" applyBorder="1" applyProtection="1">
      <protection locked="0"/>
    </xf>
    <xf numFmtId="0" fontId="30" fillId="0" borderId="3" xfId="4" applyFont="1" applyFill="1" applyBorder="1" applyProtection="1"/>
    <xf numFmtId="0" fontId="8" fillId="0" borderId="4" xfId="0" applyFont="1" applyFill="1" applyBorder="1" applyAlignment="1" applyProtection="1">
      <alignment horizontal="center" vertical="center"/>
    </xf>
    <xf numFmtId="0" fontId="8" fillId="0" borderId="27" xfId="0" applyFont="1" applyFill="1" applyBorder="1" applyAlignment="1" applyProtection="1">
      <alignment horizontal="center" vertical="center"/>
    </xf>
    <xf numFmtId="0" fontId="8" fillId="0" borderId="34" xfId="0" quotePrefix="1" applyFont="1" applyFill="1" applyBorder="1" applyAlignment="1" applyProtection="1">
      <alignment horizontal="right" vertical="center" indent="1"/>
    </xf>
    <xf numFmtId="0" fontId="8" fillId="0" borderId="29" xfId="0" applyFont="1" applyFill="1" applyBorder="1" applyAlignment="1" applyProtection="1">
      <alignment horizontal="right" vertical="center" wrapText="1" indent="1"/>
    </xf>
    <xf numFmtId="164" fontId="8" fillId="0" borderId="39" xfId="0" applyNumberFormat="1" applyFont="1" applyFill="1" applyBorder="1" applyAlignment="1" applyProtection="1">
      <alignment horizontal="right" vertical="center" wrapText="1" indent="1"/>
    </xf>
    <xf numFmtId="164" fontId="2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0" applyNumberFormat="1" applyFont="1" applyFill="1" applyBorder="1" applyAlignment="1" applyProtection="1">
      <alignment horizontal="righ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22" fillId="0" borderId="0" xfId="0" applyFont="1" applyFill="1" applyAlignment="1" applyProtection="1">
      <alignment horizontal="right" vertical="center" wrapText="1" indent="1"/>
    </xf>
    <xf numFmtId="164" fontId="20" fillId="0" borderId="33" xfId="0" applyNumberFormat="1" applyFont="1" applyFill="1" applyBorder="1" applyAlignment="1" applyProtection="1">
      <alignment horizontal="right" vertical="center" wrapText="1" indent="1"/>
    </xf>
    <xf numFmtId="164" fontId="20" fillId="0" borderId="17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49" fontId="8" fillId="0" borderId="34" xfId="0" applyNumberFormat="1" applyFont="1" applyFill="1" applyBorder="1" applyAlignment="1" applyProtection="1">
      <alignment horizontal="right" vertical="center"/>
    </xf>
    <xf numFmtId="49" fontId="8" fillId="0" borderId="52" xfId="0" applyNumberFormat="1" applyFont="1" applyFill="1" applyBorder="1" applyAlignment="1" applyProtection="1">
      <alignment horizontal="right" vertical="center"/>
    </xf>
    <xf numFmtId="0" fontId="10" fillId="0" borderId="0" xfId="0" applyFont="1" applyFill="1" applyAlignment="1" applyProtection="1">
      <alignment vertical="center" wrapText="1"/>
    </xf>
    <xf numFmtId="0" fontId="7" fillId="0" borderId="53" xfId="4" applyFont="1" applyFill="1" applyBorder="1" applyAlignment="1" applyProtection="1">
      <alignment horizontal="center" vertical="center" wrapText="1"/>
    </xf>
    <xf numFmtId="0" fontId="7" fillId="0" borderId="53" xfId="4" applyFont="1" applyFill="1" applyBorder="1" applyAlignment="1" applyProtection="1">
      <alignment vertical="center" wrapText="1"/>
    </xf>
    <xf numFmtId="164" fontId="7" fillId="0" borderId="53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  <protection locked="0"/>
    </xf>
    <xf numFmtId="164" fontId="30" fillId="0" borderId="53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32" fillId="0" borderId="15" xfId="0" applyFont="1" applyBorder="1" applyAlignment="1" applyProtection="1">
      <alignment horizontal="center" vertical="center" wrapText="1"/>
    </xf>
    <xf numFmtId="0" fontId="32" fillId="0" borderId="16" xfId="0" applyFont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 wrapText="1"/>
    </xf>
    <xf numFmtId="0" fontId="26" fillId="0" borderId="19" xfId="0" applyFont="1" applyBorder="1" applyAlignment="1" applyProtection="1">
      <alignment horizontal="left" vertical="center" wrapText="1" indent="1"/>
    </xf>
    <xf numFmtId="0" fontId="12" fillId="0" borderId="0" xfId="4" applyFont="1" applyFill="1" applyProtection="1"/>
    <xf numFmtId="0" fontId="12" fillId="0" borderId="0" xfId="4" applyFont="1" applyFill="1" applyAlignment="1" applyProtection="1">
      <alignment horizontal="right" vertical="center" indent="1"/>
    </xf>
    <xf numFmtId="0" fontId="12" fillId="0" borderId="0" xfId="4" applyFont="1" applyFill="1"/>
    <xf numFmtId="0" fontId="12" fillId="0" borderId="0" xfId="4" applyFont="1" applyFill="1" applyAlignment="1">
      <alignment horizontal="right" vertical="center" indent="1"/>
    </xf>
    <xf numFmtId="0" fontId="40" fillId="0" borderId="2" xfId="0" applyFont="1" applyBorder="1" applyAlignment="1">
      <alignment horizontal="justify" wrapText="1"/>
    </xf>
    <xf numFmtId="0" fontId="40" fillId="0" borderId="2" xfId="0" applyFont="1" applyBorder="1" applyAlignment="1">
      <alignment wrapText="1"/>
    </xf>
    <xf numFmtId="0" fontId="40" fillId="0" borderId="27" xfId="0" applyFont="1" applyBorder="1" applyAlignment="1">
      <alignment wrapText="1"/>
    </xf>
    <xf numFmtId="0" fontId="45" fillId="0" borderId="0" xfId="0" applyFont="1" applyFill="1" applyAlignment="1" applyProtection="1">
      <alignment horizontal="left" vertical="center" wrapText="1"/>
    </xf>
    <xf numFmtId="0" fontId="45" fillId="0" borderId="0" xfId="0" applyFont="1" applyFill="1" applyAlignment="1" applyProtection="1">
      <alignment vertical="center" wrapText="1"/>
    </xf>
    <xf numFmtId="0" fontId="45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164" fontId="0" fillId="0" borderId="48" xfId="0" applyNumberFormat="1" applyFill="1" applyBorder="1" applyAlignment="1" applyProtection="1">
      <alignment horizontal="left" vertical="center" wrapText="1" indent="1"/>
    </xf>
    <xf numFmtId="164" fontId="22" fillId="0" borderId="7" xfId="0" applyNumberFormat="1" applyFont="1" applyFill="1" applyBorder="1" applyAlignment="1" applyProtection="1">
      <alignment horizontal="left" vertical="center" wrapText="1" indent="1"/>
    </xf>
    <xf numFmtId="164" fontId="22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6" xfId="4" applyNumberFormat="1" applyFont="1" applyFill="1" applyBorder="1" applyAlignment="1" applyProtection="1">
      <alignment horizontal="right" vertical="center" wrapText="1" indent="1"/>
    </xf>
    <xf numFmtId="164" fontId="20" fillId="0" borderId="14" xfId="4" applyNumberFormat="1" applyFont="1" applyFill="1" applyBorder="1" applyAlignment="1" applyProtection="1">
      <alignment horizontal="right" vertical="center" wrapText="1" indent="1"/>
    </xf>
    <xf numFmtId="164" fontId="22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14" xfId="4" applyNumberFormat="1" applyFont="1" applyFill="1" applyBorder="1" applyAlignment="1" applyProtection="1">
      <alignment horizontal="right" vertical="center" wrapText="1" indent="1"/>
    </xf>
    <xf numFmtId="0" fontId="8" fillId="0" borderId="40" xfId="4" applyFont="1" applyFill="1" applyBorder="1" applyAlignment="1" applyProtection="1">
      <alignment horizontal="center" vertical="center" wrapText="1"/>
    </xf>
    <xf numFmtId="0" fontId="8" fillId="0" borderId="55" xfId="0" applyFont="1" applyFill="1" applyBorder="1" applyAlignment="1" applyProtection="1">
      <alignment horizontal="center" vertical="center" wrapText="1"/>
    </xf>
    <xf numFmtId="0" fontId="8" fillId="0" borderId="41" xfId="0" applyFont="1" applyFill="1" applyBorder="1" applyAlignment="1" applyProtection="1">
      <alignment horizontal="center" vertical="center" wrapText="1"/>
    </xf>
    <xf numFmtId="0" fontId="20" fillId="0" borderId="15" xfId="4" applyFont="1" applyFill="1" applyBorder="1" applyAlignment="1" applyProtection="1">
      <alignment horizontal="center" vertical="center" wrapText="1"/>
    </xf>
    <xf numFmtId="0" fontId="20" fillId="0" borderId="16" xfId="4" applyFont="1" applyFill="1" applyBorder="1" applyAlignment="1" applyProtection="1">
      <alignment horizontal="center" vertical="center" wrapText="1"/>
    </xf>
    <xf numFmtId="0" fontId="20" fillId="0" borderId="29" xfId="4" applyFont="1" applyFill="1" applyBorder="1" applyAlignment="1" applyProtection="1">
      <alignment horizontal="center" vertical="center" wrapText="1"/>
    </xf>
    <xf numFmtId="164" fontId="22" fillId="0" borderId="26" xfId="4" applyNumberFormat="1" applyFont="1" applyFill="1" applyBorder="1" applyAlignment="1" applyProtection="1">
      <alignment horizontal="right" vertical="center" wrapText="1" indent="1"/>
    </xf>
    <xf numFmtId="0" fontId="22" fillId="0" borderId="3" xfId="4" applyFont="1" applyFill="1" applyBorder="1" applyAlignment="1" applyProtection="1">
      <alignment horizontal="left" vertical="center" wrapText="1" indent="6"/>
    </xf>
    <xf numFmtId="0" fontId="12" fillId="0" borderId="0" xfId="4" applyFill="1" applyProtection="1"/>
    <xf numFmtId="0" fontId="22" fillId="0" borderId="0" xfId="4" applyFont="1" applyFill="1" applyProtection="1"/>
    <xf numFmtId="0" fontId="15" fillId="0" borderId="0" xfId="4" applyFont="1" applyFill="1" applyProtection="1"/>
    <xf numFmtId="0" fontId="27" fillId="0" borderId="3" xfId="0" applyFont="1" applyBorder="1" applyAlignment="1" applyProtection="1">
      <alignment horizontal="left" wrapText="1" indent="1"/>
    </xf>
    <xf numFmtId="0" fontId="27" fillId="0" borderId="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wrapText="1"/>
    </xf>
    <xf numFmtId="0" fontId="27" fillId="0" borderId="9" xfId="0" applyFont="1" applyBorder="1" applyAlignment="1" applyProtection="1">
      <alignment wrapText="1"/>
    </xf>
    <xf numFmtId="0" fontId="27" fillId="0" borderId="8" xfId="0" applyFont="1" applyBorder="1" applyAlignment="1" applyProtection="1">
      <alignment wrapText="1"/>
    </xf>
    <xf numFmtId="0" fontId="27" fillId="0" borderId="10" xfId="0" applyFont="1" applyBorder="1" applyAlignment="1" applyProtection="1">
      <alignment wrapText="1"/>
    </xf>
    <xf numFmtId="0" fontId="28" fillId="0" borderId="14" xfId="0" applyFont="1" applyBorder="1" applyAlignment="1" applyProtection="1">
      <alignment wrapText="1"/>
    </xf>
    <xf numFmtId="0" fontId="28" fillId="0" borderId="19" xfId="0" applyFont="1" applyBorder="1" applyAlignment="1" applyProtection="1">
      <alignment wrapText="1"/>
    </xf>
    <xf numFmtId="0" fontId="12" fillId="0" borderId="0" xfId="4" applyFill="1" applyAlignment="1" applyProtection="1"/>
    <xf numFmtId="164" fontId="26" fillId="0" borderId="17" xfId="0" quotePrefix="1" applyNumberFormat="1" applyFont="1" applyBorder="1" applyAlignment="1" applyProtection="1">
      <alignment horizontal="right" vertical="center" wrapText="1" indent="1"/>
    </xf>
    <xf numFmtId="0" fontId="25" fillId="0" borderId="0" xfId="4" applyFont="1" applyFill="1" applyProtection="1"/>
    <xf numFmtId="0" fontId="24" fillId="0" borderId="0" xfId="4" applyFont="1" applyFill="1" applyProtection="1"/>
    <xf numFmtId="0" fontId="12" fillId="0" borderId="0" xfId="4" applyFill="1" applyBorder="1" applyProtection="1"/>
    <xf numFmtId="164" fontId="3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22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22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3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49" fontId="22" fillId="0" borderId="9" xfId="4" applyNumberFormat="1" applyFont="1" applyFill="1" applyBorder="1" applyAlignment="1" applyProtection="1">
      <alignment horizontal="center" vertical="center" wrapText="1"/>
    </xf>
    <xf numFmtId="49" fontId="22" fillId="0" borderId="8" xfId="4" applyNumberFormat="1" applyFont="1" applyFill="1" applyBorder="1" applyAlignment="1" applyProtection="1">
      <alignment horizontal="center" vertical="center" wrapText="1"/>
    </xf>
    <xf numFmtId="49" fontId="22" fillId="0" borderId="10" xfId="4" applyNumberFormat="1" applyFont="1" applyFill="1" applyBorder="1" applyAlignment="1" applyProtection="1">
      <alignment horizontal="center" vertical="center" wrapText="1"/>
    </xf>
    <xf numFmtId="0" fontId="28" fillId="0" borderId="13" xfId="0" applyFont="1" applyBorder="1" applyAlignment="1" applyProtection="1">
      <alignment horizontal="center" wrapText="1"/>
    </xf>
    <xf numFmtId="0" fontId="27" fillId="0" borderId="9" xfId="0" applyFont="1" applyBorder="1" applyAlignment="1" applyProtection="1">
      <alignment horizontal="center" wrapText="1"/>
    </xf>
    <xf numFmtId="0" fontId="27" fillId="0" borderId="8" xfId="0" applyFont="1" applyBorder="1" applyAlignment="1" applyProtection="1">
      <alignment horizontal="center" wrapText="1"/>
    </xf>
    <xf numFmtId="0" fontId="27" fillId="0" borderId="10" xfId="0" applyFont="1" applyBorder="1" applyAlignment="1" applyProtection="1">
      <alignment horizontal="center" wrapText="1"/>
    </xf>
    <xf numFmtId="0" fontId="28" fillId="0" borderId="18" xfId="0" applyFont="1" applyBorder="1" applyAlignment="1" applyProtection="1">
      <alignment horizontal="center" wrapText="1"/>
    </xf>
    <xf numFmtId="49" fontId="22" fillId="0" borderId="11" xfId="4" applyNumberFormat="1" applyFont="1" applyFill="1" applyBorder="1" applyAlignment="1" applyProtection="1">
      <alignment horizontal="center" vertical="center" wrapText="1"/>
    </xf>
    <xf numFmtId="49" fontId="22" fillId="0" borderId="7" xfId="4" applyNumberFormat="1" applyFont="1" applyFill="1" applyBorder="1" applyAlignment="1" applyProtection="1">
      <alignment horizontal="center" vertical="center" wrapText="1"/>
    </xf>
    <xf numFmtId="49" fontId="22" fillId="0" borderId="12" xfId="4" applyNumberFormat="1" applyFont="1" applyFill="1" applyBorder="1" applyAlignment="1" applyProtection="1">
      <alignment horizontal="center" vertical="center" wrapText="1"/>
    </xf>
    <xf numFmtId="0" fontId="28" fillId="0" borderId="18" xfId="0" applyFont="1" applyBorder="1" applyAlignment="1" applyProtection="1">
      <alignment horizontal="center" vertical="center" wrapText="1"/>
    </xf>
    <xf numFmtId="164" fontId="29" fillId="0" borderId="33" xfId="4" applyNumberFormat="1" applyFont="1" applyFill="1" applyBorder="1" applyAlignment="1" applyProtection="1">
      <alignment horizontal="right" vertical="center" wrapText="1" indent="1"/>
    </xf>
    <xf numFmtId="0" fontId="20" fillId="0" borderId="33" xfId="4" applyFont="1" applyFill="1" applyBorder="1" applyAlignment="1" applyProtection="1">
      <alignment horizontal="center" vertical="center" wrapText="1"/>
    </xf>
    <xf numFmtId="0" fontId="8" fillId="0" borderId="36" xfId="0" applyFont="1" applyFill="1" applyBorder="1" applyAlignment="1" applyProtection="1">
      <alignment horizontal="center" vertical="center" wrapText="1"/>
    </xf>
    <xf numFmtId="49" fontId="30" fillId="0" borderId="11" xfId="0" applyNumberFormat="1" applyFont="1" applyFill="1" applyBorder="1" applyAlignment="1" applyProtection="1">
      <alignment horizontal="center" vertical="center" wrapText="1"/>
    </xf>
    <xf numFmtId="49" fontId="30" fillId="0" borderId="8" xfId="0" applyNumberFormat="1" applyFont="1" applyFill="1" applyBorder="1" applyAlignment="1" applyProtection="1">
      <alignment horizontal="center" vertical="center" wrapText="1"/>
    </xf>
    <xf numFmtId="49" fontId="30" fillId="0" borderId="9" xfId="0" applyNumberFormat="1" applyFont="1" applyFill="1" applyBorder="1" applyAlignment="1" applyProtection="1">
      <alignment horizontal="center" vertical="center" wrapText="1"/>
    </xf>
    <xf numFmtId="0" fontId="30" fillId="0" borderId="3" xfId="4" applyFont="1" applyFill="1" applyBorder="1" applyAlignment="1" applyProtection="1">
      <alignment horizontal="left" vertical="center" wrapText="1" indent="1"/>
    </xf>
    <xf numFmtId="0" fontId="30" fillId="0" borderId="2" xfId="4" applyFont="1" applyFill="1" applyBorder="1" applyAlignment="1" applyProtection="1">
      <alignment horizontal="left" vertical="center" wrapText="1" indent="1"/>
    </xf>
    <xf numFmtId="0" fontId="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vertical="center" wrapText="1"/>
    </xf>
    <xf numFmtId="164" fontId="30" fillId="0" borderId="26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3" xfId="4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13" xfId="0" applyFont="1" applyBorder="1" applyAlignment="1" applyProtection="1">
      <alignment vertical="center" wrapText="1"/>
    </xf>
    <xf numFmtId="0" fontId="28" fillId="0" borderId="18" xfId="0" applyFont="1" applyBorder="1" applyAlignment="1" applyProtection="1">
      <alignment vertical="center" wrapText="1"/>
    </xf>
    <xf numFmtId="164" fontId="20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13" xfId="4" applyFont="1" applyFill="1" applyBorder="1" applyAlignment="1">
      <alignment horizontal="center" vertical="center"/>
    </xf>
    <xf numFmtId="0" fontId="35" fillId="0" borderId="0" xfId="4" applyFont="1" applyFill="1"/>
    <xf numFmtId="0" fontId="29" fillId="0" borderId="13" xfId="4" applyFont="1" applyFill="1" applyBorder="1" applyAlignment="1" applyProtection="1">
      <alignment horizontal="center" vertical="center"/>
    </xf>
    <xf numFmtId="164" fontId="22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7" xfId="0" applyNumberFormat="1" applyFill="1" applyBorder="1" applyAlignment="1" applyProtection="1">
      <alignment horizontal="left" vertical="center" wrapText="1"/>
      <protection locked="0"/>
    </xf>
    <xf numFmtId="49" fontId="22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22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right"/>
    </xf>
    <xf numFmtId="164" fontId="5" fillId="0" borderId="0" xfId="0" applyNumberFormat="1" applyFont="1" applyFill="1" applyAlignment="1" applyProtection="1">
      <alignment vertical="center"/>
    </xf>
    <xf numFmtId="164" fontId="5" fillId="0" borderId="0" xfId="0" applyNumberFormat="1" applyFont="1" applyFill="1" applyAlignment="1" applyProtection="1">
      <alignment horizontal="center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0" fontId="22" fillId="0" borderId="1" xfId="5" applyFont="1" applyFill="1" applyBorder="1" applyAlignment="1" applyProtection="1">
      <alignment horizontal="left" vertical="center" wrapText="1" indent="1"/>
    </xf>
    <xf numFmtId="166" fontId="32" fillId="0" borderId="6" xfId="4" applyNumberFormat="1" applyFont="1" applyFill="1" applyBorder="1" applyAlignment="1">
      <alignment horizontal="center" vertical="center" wrapText="1"/>
    </xf>
    <xf numFmtId="0" fontId="27" fillId="0" borderId="6" xfId="0" applyFont="1" applyBorder="1" applyAlignment="1" applyProtection="1">
      <alignment vertical="center" wrapText="1"/>
    </xf>
    <xf numFmtId="0" fontId="20" fillId="0" borderId="18" xfId="4" applyFont="1" applyFill="1" applyBorder="1" applyAlignment="1" applyProtection="1">
      <alignment horizontal="left" vertical="center" wrapText="1" indent="1"/>
    </xf>
    <xf numFmtId="0" fontId="20" fillId="0" borderId="19" xfId="4" applyFont="1" applyFill="1" applyBorder="1" applyAlignment="1" applyProtection="1">
      <alignment vertical="center" wrapText="1"/>
    </xf>
    <xf numFmtId="164" fontId="20" fillId="0" borderId="35" xfId="4" applyNumberFormat="1" applyFont="1" applyFill="1" applyBorder="1" applyAlignment="1" applyProtection="1">
      <alignment horizontal="right" vertical="center" wrapText="1" indent="1"/>
    </xf>
    <xf numFmtId="0" fontId="22" fillId="0" borderId="27" xfId="4" applyFont="1" applyFill="1" applyBorder="1" applyAlignment="1" applyProtection="1">
      <alignment horizontal="left" vertical="center" wrapText="1" indent="7"/>
    </xf>
    <xf numFmtId="164" fontId="28" fillId="0" borderId="17" xfId="0" applyNumberFormat="1" applyFont="1" applyBorder="1" applyAlignment="1" applyProtection="1">
      <alignment horizontal="right" vertical="center" wrapText="1" indent="1"/>
      <protection locked="0"/>
    </xf>
    <xf numFmtId="0" fontId="20" fillId="0" borderId="13" xfId="4" applyFont="1" applyFill="1" applyBorder="1" applyAlignment="1" applyProtection="1">
      <alignment horizontal="left" vertical="center" wrapText="1"/>
    </xf>
    <xf numFmtId="164" fontId="34" fillId="0" borderId="1" xfId="0" applyNumberFormat="1" applyFont="1" applyFill="1" applyBorder="1" applyAlignment="1" applyProtection="1">
      <alignment horizontal="right" vertical="center" wrapText="1" indent="1"/>
    </xf>
    <xf numFmtId="49" fontId="8" fillId="0" borderId="52" xfId="0" applyNumberFormat="1" applyFont="1" applyFill="1" applyBorder="1" applyAlignment="1" applyProtection="1">
      <alignment horizontal="right" vertical="center" indent="1"/>
    </xf>
    <xf numFmtId="49" fontId="29" fillId="0" borderId="13" xfId="4" applyNumberFormat="1" applyFont="1" applyFill="1" applyBorder="1" applyAlignment="1" applyProtection="1">
      <alignment horizontal="center" vertical="center" wrapText="1"/>
    </xf>
    <xf numFmtId="164" fontId="20" fillId="0" borderId="56" xfId="4" applyNumberFormat="1" applyFont="1" applyFill="1" applyBorder="1" applyAlignment="1" applyProtection="1">
      <alignment horizontal="right" vertical="center" wrapText="1" indent="1"/>
    </xf>
    <xf numFmtId="164" fontId="22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52" xfId="4" applyNumberFormat="1" applyFont="1" applyFill="1" applyBorder="1" applyAlignment="1" applyProtection="1">
      <alignment horizontal="right" vertical="center" wrapText="1" indent="1"/>
    </xf>
    <xf numFmtId="164" fontId="28" fillId="0" borderId="33" xfId="0" applyNumberFormat="1" applyFont="1" applyBorder="1" applyAlignment="1" applyProtection="1">
      <alignment horizontal="right" vertical="center" wrapText="1" indent="1"/>
    </xf>
    <xf numFmtId="164" fontId="28" fillId="0" borderId="33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33" xfId="0" quotePrefix="1" applyNumberFormat="1" applyFont="1" applyBorder="1" applyAlignment="1" applyProtection="1">
      <alignment horizontal="right" vertical="center" wrapText="1" indent="1"/>
    </xf>
    <xf numFmtId="164" fontId="22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27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4" applyNumberFormat="1" applyFont="1" applyFill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</xf>
    <xf numFmtId="164" fontId="28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</xf>
    <xf numFmtId="0" fontId="20" fillId="0" borderId="56" xfId="4" applyFont="1" applyFill="1" applyBorder="1" applyAlignment="1" applyProtection="1">
      <alignment horizontal="center" vertical="center" wrapText="1"/>
    </xf>
    <xf numFmtId="0" fontId="29" fillId="0" borderId="19" xfId="4" applyFont="1" applyFill="1" applyBorder="1" applyAlignment="1" applyProtection="1">
      <alignment vertical="center" wrapText="1"/>
    </xf>
    <xf numFmtId="164" fontId="29" fillId="0" borderId="19" xfId="4" applyNumberFormat="1" applyFont="1" applyFill="1" applyBorder="1" applyAlignment="1" applyProtection="1">
      <alignment horizontal="right" vertical="center" wrapText="1" indent="1"/>
    </xf>
    <xf numFmtId="164" fontId="29" fillId="0" borderId="52" xfId="4" applyNumberFormat="1" applyFont="1" applyFill="1" applyBorder="1" applyAlignment="1" applyProtection="1">
      <alignment horizontal="right" vertical="center" wrapText="1" indent="1"/>
    </xf>
    <xf numFmtId="0" fontId="22" fillId="0" borderId="53" xfId="4" applyFont="1" applyFill="1" applyBorder="1" applyAlignment="1" applyProtection="1">
      <alignment horizontal="right" vertical="center" wrapText="1" indent="1"/>
    </xf>
    <xf numFmtId="164" fontId="30" fillId="0" borderId="53" xfId="4" applyNumberFormat="1" applyFont="1" applyFill="1" applyBorder="1" applyAlignment="1" applyProtection="1">
      <alignment horizontal="right" vertical="center" wrapText="1" indent="1"/>
    </xf>
    <xf numFmtId="0" fontId="15" fillId="0" borderId="0" xfId="4" applyFont="1" applyFill="1" applyBorder="1" applyProtection="1"/>
    <xf numFmtId="164" fontId="29" fillId="0" borderId="14" xfId="4" applyNumberFormat="1" applyFont="1" applyFill="1" applyBorder="1" applyAlignment="1" applyProtection="1">
      <alignment horizontal="right" vertical="center" wrapText="1" indent="1"/>
      <protection locked="0"/>
    </xf>
    <xf numFmtId="164" fontId="29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0" quotePrefix="1" applyNumberFormat="1" applyFont="1" applyBorder="1" applyAlignment="1" applyProtection="1">
      <alignment horizontal="right" vertical="center" wrapText="1" indent="1"/>
      <protection locked="0"/>
    </xf>
    <xf numFmtId="164" fontId="26" fillId="0" borderId="33" xfId="0" quotePrefix="1" applyNumberFormat="1" applyFont="1" applyBorder="1" applyAlignment="1" applyProtection="1">
      <alignment horizontal="right" vertical="center" wrapText="1" indent="1"/>
      <protection locked="0"/>
    </xf>
    <xf numFmtId="0" fontId="27" fillId="0" borderId="6" xfId="0" applyFont="1" applyBorder="1" applyAlignment="1" applyProtection="1">
      <alignment horizontal="left" indent="1"/>
    </xf>
    <xf numFmtId="0" fontId="29" fillId="0" borderId="14" xfId="4" applyFont="1" applyFill="1" applyBorder="1" applyAlignment="1" applyProtection="1">
      <alignment horizontal="center" vertical="center"/>
    </xf>
    <xf numFmtId="0" fontId="29" fillId="0" borderId="17" xfId="4" applyFont="1" applyFill="1" applyBorder="1" applyAlignment="1" applyProtection="1">
      <alignment horizontal="center" vertical="center"/>
    </xf>
    <xf numFmtId="164" fontId="8" fillId="0" borderId="17" xfId="0" applyNumberFormat="1" applyFont="1" applyFill="1" applyBorder="1" applyAlignment="1" applyProtection="1">
      <alignment horizontal="center" wrapText="1"/>
    </xf>
    <xf numFmtId="0" fontId="27" fillId="0" borderId="6" xfId="0" applyFont="1" applyBorder="1" applyAlignment="1" applyProtection="1"/>
    <xf numFmtId="164" fontId="29" fillId="0" borderId="35" xfId="0" applyNumberFormat="1" applyFont="1" applyFill="1" applyBorder="1" applyAlignment="1" applyProtection="1">
      <alignment horizontal="center" vertical="center" wrapText="1"/>
    </xf>
    <xf numFmtId="164" fontId="20" fillId="0" borderId="35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right"/>
    </xf>
    <xf numFmtId="165" fontId="47" fillId="0" borderId="3" xfId="1" applyNumberFormat="1" applyFont="1" applyFill="1" applyBorder="1" applyProtection="1">
      <protection locked="0"/>
    </xf>
    <xf numFmtId="165" fontId="47" fillId="0" borderId="26" xfId="1" applyNumberFormat="1" applyFont="1" applyFill="1" applyBorder="1"/>
    <xf numFmtId="165" fontId="47" fillId="0" borderId="2" xfId="1" applyNumberFormat="1" applyFont="1" applyFill="1" applyBorder="1" applyProtection="1">
      <protection locked="0"/>
    </xf>
    <xf numFmtId="165" fontId="47" fillId="0" borderId="20" xfId="1" applyNumberFormat="1" applyFont="1" applyFill="1" applyBorder="1"/>
    <xf numFmtId="165" fontId="47" fillId="0" borderId="6" xfId="1" applyNumberFormat="1" applyFont="1" applyFill="1" applyBorder="1" applyProtection="1">
      <protection locked="0"/>
    </xf>
    <xf numFmtId="165" fontId="48" fillId="0" borderId="14" xfId="4" applyNumberFormat="1" applyFont="1" applyFill="1" applyBorder="1"/>
    <xf numFmtId="165" fontId="48" fillId="0" borderId="17" xfId="4" applyNumberFormat="1" applyFont="1" applyFill="1" applyBorder="1"/>
    <xf numFmtId="49" fontId="47" fillId="0" borderId="14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22" xfId="0" applyNumberFormat="1" applyFont="1" applyFill="1" applyBorder="1" applyAlignment="1" applyProtection="1">
      <alignment vertical="center" wrapText="1"/>
    </xf>
    <xf numFmtId="164" fontId="47" fillId="0" borderId="13" xfId="0" applyNumberFormat="1" applyFont="1" applyFill="1" applyBorder="1" applyAlignment="1" applyProtection="1">
      <alignment vertical="center" wrapText="1"/>
    </xf>
    <xf numFmtId="164" fontId="47" fillId="0" borderId="14" xfId="0" applyNumberFormat="1" applyFont="1" applyFill="1" applyBorder="1" applyAlignment="1" applyProtection="1">
      <alignment vertical="center" wrapText="1"/>
    </xf>
    <xf numFmtId="164" fontId="47" fillId="0" borderId="17" xfId="0" applyNumberFormat="1" applyFont="1" applyFill="1" applyBorder="1" applyAlignment="1" applyProtection="1">
      <alignment vertical="center" wrapText="1"/>
    </xf>
    <xf numFmtId="49" fontId="47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23" xfId="0" applyNumberFormat="1" applyFont="1" applyFill="1" applyBorder="1" applyAlignment="1" applyProtection="1">
      <alignment vertical="center" wrapText="1"/>
      <protection locked="0"/>
    </xf>
    <xf numFmtId="164" fontId="47" fillId="0" borderId="8" xfId="0" applyNumberFormat="1" applyFont="1" applyFill="1" applyBorder="1" applyAlignment="1" applyProtection="1">
      <alignment vertical="center" wrapText="1"/>
      <protection locked="0"/>
    </xf>
    <xf numFmtId="164" fontId="47" fillId="0" borderId="2" xfId="0" applyNumberFormat="1" applyFont="1" applyFill="1" applyBorder="1" applyAlignment="1" applyProtection="1">
      <alignment vertical="center" wrapText="1"/>
      <protection locked="0"/>
    </xf>
    <xf numFmtId="164" fontId="47" fillId="0" borderId="20" xfId="0" applyNumberFormat="1" applyFont="1" applyFill="1" applyBorder="1" applyAlignment="1" applyProtection="1">
      <alignment vertical="center" wrapText="1"/>
      <protection locked="0"/>
    </xf>
    <xf numFmtId="49" fontId="47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24" xfId="0" applyNumberFormat="1" applyFont="1" applyFill="1" applyBorder="1" applyAlignment="1" applyProtection="1">
      <alignment vertical="center" wrapText="1"/>
      <protection locked="0"/>
    </xf>
    <xf numFmtId="164" fontId="47" fillId="0" borderId="10" xfId="0" applyNumberFormat="1" applyFont="1" applyFill="1" applyBorder="1" applyAlignment="1" applyProtection="1">
      <alignment vertical="center" wrapText="1"/>
      <protection locked="0"/>
    </xf>
    <xf numFmtId="164" fontId="47" fillId="0" borderId="6" xfId="0" applyNumberFormat="1" applyFont="1" applyFill="1" applyBorder="1" applyAlignment="1" applyProtection="1">
      <alignment vertical="center" wrapText="1"/>
      <protection locked="0"/>
    </xf>
    <xf numFmtId="164" fontId="47" fillId="0" borderId="21" xfId="0" applyNumberFormat="1" applyFont="1" applyFill="1" applyBorder="1" applyAlignment="1" applyProtection="1">
      <alignment vertical="center" wrapText="1"/>
      <protection locked="0"/>
    </xf>
    <xf numFmtId="49" fontId="47" fillId="0" borderId="54" xfId="0" applyNumberFormat="1" applyFont="1" applyFill="1" applyBorder="1" applyAlignment="1" applyProtection="1">
      <alignment horizontal="center" vertical="center" wrapText="1"/>
      <protection locked="0"/>
    </xf>
    <xf numFmtId="164" fontId="47" fillId="0" borderId="48" xfId="0" applyNumberFormat="1" applyFont="1" applyFill="1" applyBorder="1" applyAlignment="1" applyProtection="1">
      <alignment vertical="center" wrapText="1"/>
      <protection locked="0"/>
    </xf>
    <xf numFmtId="164" fontId="47" fillId="0" borderId="7" xfId="0" applyNumberFormat="1" applyFont="1" applyFill="1" applyBorder="1" applyAlignment="1" applyProtection="1">
      <alignment vertical="center" wrapText="1"/>
      <protection locked="0"/>
    </xf>
    <xf numFmtId="164" fontId="47" fillId="0" borderId="1" xfId="0" applyNumberFormat="1" applyFont="1" applyFill="1" applyBorder="1" applyAlignment="1" applyProtection="1">
      <alignment vertical="center" wrapText="1"/>
      <protection locked="0"/>
    </xf>
    <xf numFmtId="164" fontId="47" fillId="0" borderId="30" xfId="0" applyNumberFormat="1" applyFont="1" applyFill="1" applyBorder="1" applyAlignment="1" applyProtection="1">
      <alignment vertical="center" wrapText="1"/>
      <protection locked="0"/>
    </xf>
    <xf numFmtId="164" fontId="47" fillId="2" borderId="47" xfId="0" applyNumberFormat="1" applyFont="1" applyFill="1" applyBorder="1" applyAlignment="1" applyProtection="1">
      <alignment horizontal="left" vertical="center" wrapText="1" indent="2"/>
    </xf>
    <xf numFmtId="164" fontId="49" fillId="0" borderId="1" xfId="5" applyNumberFormat="1" applyFont="1" applyFill="1" applyBorder="1" applyAlignment="1" applyProtection="1">
      <alignment vertical="center"/>
      <protection locked="0"/>
    </xf>
    <xf numFmtId="164" fontId="49" fillId="0" borderId="2" xfId="5" applyNumberFormat="1" applyFont="1" applyFill="1" applyBorder="1" applyAlignment="1" applyProtection="1">
      <alignment vertical="center"/>
      <protection locked="0"/>
    </xf>
    <xf numFmtId="164" fontId="49" fillId="0" borderId="3" xfId="5" applyNumberFormat="1" applyFont="1" applyFill="1" applyBorder="1" applyAlignment="1" applyProtection="1">
      <alignment vertical="center"/>
      <protection locked="0"/>
    </xf>
    <xf numFmtId="164" fontId="50" fillId="0" borderId="14" xfId="5" applyNumberFormat="1" applyFont="1" applyFill="1" applyBorder="1" applyAlignment="1" applyProtection="1">
      <alignment vertical="center"/>
    </xf>
    <xf numFmtId="164" fontId="50" fillId="0" borderId="14" xfId="5" applyNumberFormat="1" applyFont="1" applyFill="1" applyBorder="1" applyProtection="1"/>
    <xf numFmtId="3" fontId="51" fillId="0" borderId="34" xfId="0" applyNumberFormat="1" applyFont="1" applyBorder="1" applyAlignment="1" applyProtection="1">
      <alignment horizontal="right" vertical="center" indent="1"/>
      <protection locked="0"/>
    </xf>
    <xf numFmtId="3" fontId="51" fillId="0" borderId="20" xfId="0" applyNumberFormat="1" applyFont="1" applyBorder="1" applyAlignment="1" applyProtection="1">
      <alignment horizontal="right" vertical="center" indent="1"/>
      <protection locked="0"/>
    </xf>
    <xf numFmtId="3" fontId="51" fillId="0" borderId="20" xfId="0" applyNumberFormat="1" applyFont="1" applyFill="1" applyBorder="1" applyAlignment="1" applyProtection="1">
      <alignment horizontal="right" vertical="center" indent="1"/>
      <protection locked="0"/>
    </xf>
    <xf numFmtId="3" fontId="51" fillId="0" borderId="21" xfId="0" applyNumberFormat="1" applyFont="1" applyFill="1" applyBorder="1" applyAlignment="1" applyProtection="1">
      <alignment horizontal="right" vertical="center" indent="1"/>
      <protection locked="0"/>
    </xf>
    <xf numFmtId="3" fontId="52" fillId="0" borderId="17" xfId="0" applyNumberFormat="1" applyFont="1" applyFill="1" applyBorder="1" applyAlignment="1" applyProtection="1">
      <alignment horizontal="right" vertical="center" indent="1"/>
    </xf>
    <xf numFmtId="0" fontId="53" fillId="0" borderId="0" xfId="0" applyFont="1" applyAlignment="1" applyProtection="1">
      <alignment horizontal="right" vertical="top"/>
      <protection locked="0"/>
    </xf>
    <xf numFmtId="0" fontId="53" fillId="0" borderId="0" xfId="0" applyFont="1" applyAlignment="1" applyProtection="1">
      <alignment horizontal="right" vertical="top"/>
    </xf>
    <xf numFmtId="0" fontId="36" fillId="0" borderId="29" xfId="0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54" fillId="0" borderId="0" xfId="0" applyFont="1"/>
    <xf numFmtId="0" fontId="56" fillId="0" borderId="0" xfId="0" applyFont="1"/>
    <xf numFmtId="0" fontId="57" fillId="0" borderId="0" xfId="0" applyFont="1"/>
    <xf numFmtId="0" fontId="54" fillId="0" borderId="2" xfId="0" applyFont="1" applyBorder="1" applyAlignment="1">
      <alignment wrapText="1"/>
    </xf>
    <xf numFmtId="0" fontId="54" fillId="0" borderId="2" xfId="0" applyFont="1" applyBorder="1"/>
    <xf numFmtId="3" fontId="54" fillId="0" borderId="2" xfId="0" applyNumberFormat="1" applyFont="1" applyBorder="1"/>
    <xf numFmtId="4" fontId="54" fillId="0" borderId="2" xfId="0" applyNumberFormat="1" applyFont="1" applyBorder="1"/>
    <xf numFmtId="0" fontId="0" fillId="0" borderId="2" xfId="0" applyBorder="1" applyAlignment="1">
      <alignment horizontal="right"/>
    </xf>
    <xf numFmtId="0" fontId="0" fillId="0" borderId="2" xfId="0" applyBorder="1" applyAlignment="1">
      <alignment wrapText="1"/>
    </xf>
    <xf numFmtId="0" fontId="0" fillId="0" borderId="2" xfId="0" applyBorder="1"/>
    <xf numFmtId="3" fontId="0" fillId="0" borderId="2" xfId="0" applyNumberFormat="1" applyBorder="1"/>
    <xf numFmtId="0" fontId="55" fillId="0" borderId="2" xfId="0" applyFont="1" applyBorder="1" applyAlignment="1">
      <alignment wrapText="1"/>
    </xf>
    <xf numFmtId="0" fontId="56" fillId="0" borderId="2" xfId="0" applyFont="1" applyBorder="1"/>
    <xf numFmtId="0" fontId="56" fillId="0" borderId="2" xfId="0" applyFont="1" applyBorder="1" applyAlignment="1">
      <alignment wrapText="1"/>
    </xf>
    <xf numFmtId="3" fontId="56" fillId="0" borderId="2" xfId="0" applyNumberFormat="1" applyFont="1" applyBorder="1"/>
    <xf numFmtId="167" fontId="0" fillId="0" borderId="2" xfId="0" applyNumberFormat="1" applyBorder="1"/>
    <xf numFmtId="0" fontId="57" fillId="0" borderId="2" xfId="0" applyFont="1" applyBorder="1"/>
    <xf numFmtId="0" fontId="57" fillId="0" borderId="2" xfId="0" applyFont="1" applyBorder="1" applyAlignment="1">
      <alignment wrapText="1"/>
    </xf>
    <xf numFmtId="3" fontId="57" fillId="0" borderId="2" xfId="0" applyNumberFormat="1" applyFont="1" applyBorder="1"/>
    <xf numFmtId="4" fontId="0" fillId="0" borderId="2" xfId="0" applyNumberFormat="1" applyBorder="1"/>
    <xf numFmtId="0" fontId="32" fillId="0" borderId="2" xfId="0" applyFont="1" applyBorder="1" applyAlignment="1">
      <alignment horizontal="left"/>
    </xf>
    <xf numFmtId="0" fontId="35" fillId="0" borderId="2" xfId="0" applyFont="1" applyBorder="1"/>
    <xf numFmtId="0" fontId="35" fillId="0" borderId="2" xfId="0" applyFont="1" applyBorder="1" applyAlignment="1">
      <alignment wrapText="1"/>
    </xf>
    <xf numFmtId="3" fontId="35" fillId="0" borderId="2" xfId="0" applyNumberFormat="1" applyFont="1" applyBorder="1"/>
    <xf numFmtId="0" fontId="35" fillId="0" borderId="0" xfId="0" applyFont="1"/>
    <xf numFmtId="0" fontId="24" fillId="0" borderId="0" xfId="0" applyFont="1"/>
    <xf numFmtId="0" fontId="54" fillId="0" borderId="2" xfId="0" applyFont="1" applyBorder="1" applyAlignment="1">
      <alignment horizontal="center" wrapText="1"/>
    </xf>
    <xf numFmtId="0" fontId="54" fillId="0" borderId="0" xfId="0" applyFont="1" applyAlignment="1">
      <alignment horizontal="center" wrapText="1"/>
    </xf>
    <xf numFmtId="0" fontId="18" fillId="0" borderId="0" xfId="4" applyFont="1" applyFill="1" applyAlignment="1">
      <alignment horizontal="right"/>
    </xf>
    <xf numFmtId="0" fontId="24" fillId="0" borderId="0" xfId="0" applyFont="1" applyFill="1" applyAlignment="1" applyProtection="1">
      <alignment horizontal="center" wrapText="1"/>
    </xf>
    <xf numFmtId="0" fontId="24" fillId="0" borderId="0" xfId="0" applyFont="1" applyFill="1" applyAlignment="1" applyProtection="1">
      <alignment horizontal="center"/>
    </xf>
    <xf numFmtId="164" fontId="36" fillId="0" borderId="32" xfId="4" applyNumberFormat="1" applyFont="1" applyFill="1" applyBorder="1" applyAlignment="1" applyProtection="1">
      <alignment horizontal="left" vertical="center"/>
    </xf>
    <xf numFmtId="164" fontId="7" fillId="0" borderId="0" xfId="4" applyNumberFormat="1" applyFont="1" applyFill="1" applyBorder="1" applyAlignment="1" applyProtection="1">
      <alignment horizontal="center" vertical="center"/>
    </xf>
    <xf numFmtId="0" fontId="24" fillId="0" borderId="0" xfId="4" applyFont="1" applyFill="1" applyAlignment="1" applyProtection="1">
      <alignment horizontal="center" wrapText="1"/>
    </xf>
    <xf numFmtId="0" fontId="18" fillId="0" borderId="0" xfId="4" applyFont="1" applyFill="1" applyAlignment="1" applyProtection="1">
      <alignment horizontal="right"/>
    </xf>
    <xf numFmtId="164" fontId="36" fillId="0" borderId="32" xfId="4" applyNumberFormat="1" applyFont="1" applyFill="1" applyBorder="1" applyAlignment="1" applyProtection="1">
      <alignment horizontal="left"/>
    </xf>
    <xf numFmtId="0" fontId="24" fillId="0" borderId="0" xfId="4" applyFont="1" applyFill="1" applyAlignment="1" applyProtection="1">
      <alignment horizontal="center"/>
    </xf>
    <xf numFmtId="0" fontId="24" fillId="0" borderId="0" xfId="4" applyFont="1" applyFill="1" applyAlignment="1" applyProtection="1">
      <alignment horizontal="center" vertical="top" wrapText="1"/>
    </xf>
    <xf numFmtId="164" fontId="31" fillId="0" borderId="58" xfId="0" applyNumberFormat="1" applyFont="1" applyFill="1" applyBorder="1" applyAlignment="1" applyProtection="1">
      <alignment horizontal="center" vertical="center" wrapText="1"/>
    </xf>
    <xf numFmtId="164" fontId="31" fillId="0" borderId="59" xfId="0" applyNumberFormat="1" applyFont="1" applyFill="1" applyBorder="1" applyAlignment="1" applyProtection="1">
      <alignment horizontal="center" vertical="center" wrapText="1"/>
    </xf>
    <xf numFmtId="164" fontId="58" fillId="0" borderId="53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right" vertical="center" wrapText="1"/>
    </xf>
    <xf numFmtId="164" fontId="31" fillId="0" borderId="60" xfId="0" applyNumberFormat="1" applyFont="1" applyFill="1" applyBorder="1" applyAlignment="1" applyProtection="1">
      <alignment horizontal="center" vertical="center" wrapText="1"/>
    </xf>
    <xf numFmtId="164" fontId="31" fillId="0" borderId="61" xfId="0" applyNumberFormat="1" applyFont="1" applyFill="1" applyBorder="1" applyAlignment="1" applyProtection="1">
      <alignment horizontal="center" vertical="center" wrapText="1"/>
    </xf>
    <xf numFmtId="0" fontId="18" fillId="0" borderId="0" xfId="4" applyFont="1" applyFill="1" applyAlignment="1">
      <alignment horizontal="right"/>
    </xf>
    <xf numFmtId="164" fontId="5" fillId="0" borderId="0" xfId="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right"/>
    </xf>
    <xf numFmtId="0" fontId="32" fillId="0" borderId="34" xfId="4" applyFont="1" applyFill="1" applyBorder="1" applyAlignment="1">
      <alignment horizontal="center" vertical="center" wrapText="1"/>
    </xf>
    <xf numFmtId="0" fontId="32" fillId="0" borderId="21" xfId="4" applyFont="1" applyFill="1" applyBorder="1" applyAlignment="1">
      <alignment horizontal="center" vertical="center" wrapText="1"/>
    </xf>
    <xf numFmtId="0" fontId="32" fillId="0" borderId="11" xfId="4" applyFont="1" applyFill="1" applyBorder="1" applyAlignment="1">
      <alignment horizontal="center" vertical="center" wrapText="1"/>
    </xf>
    <xf numFmtId="0" fontId="32" fillId="0" borderId="10" xfId="4" applyFont="1" applyFill="1" applyBorder="1" applyAlignment="1">
      <alignment horizontal="center" vertical="center" wrapText="1"/>
    </xf>
    <xf numFmtId="0" fontId="32" fillId="0" borderId="4" xfId="4" applyFont="1" applyFill="1" applyBorder="1" applyAlignment="1">
      <alignment horizontal="center" vertical="center" wrapText="1"/>
    </xf>
    <xf numFmtId="0" fontId="32" fillId="0" borderId="6" xfId="4" applyFont="1" applyFill="1" applyBorder="1" applyAlignment="1">
      <alignment horizontal="center" vertical="center" wrapText="1"/>
    </xf>
    <xf numFmtId="0" fontId="21" fillId="0" borderId="0" xfId="0" applyFont="1" applyFill="1" applyBorder="1" applyAlignment="1" applyProtection="1">
      <alignment horizontal="right"/>
    </xf>
    <xf numFmtId="0" fontId="31" fillId="0" borderId="13" xfId="4" applyFont="1" applyFill="1" applyBorder="1" applyAlignment="1" applyProtection="1">
      <alignment horizontal="left"/>
    </xf>
    <xf numFmtId="0" fontId="31" fillId="0" borderId="14" xfId="4" applyFont="1" applyFill="1" applyBorder="1" applyAlignment="1" applyProtection="1">
      <alignment horizontal="left"/>
    </xf>
    <xf numFmtId="0" fontId="22" fillId="0" borderId="53" xfId="4" applyFont="1" applyFill="1" applyBorder="1" applyAlignment="1">
      <alignment horizontal="justify" vertical="center" wrapText="1"/>
    </xf>
    <xf numFmtId="164" fontId="24" fillId="0" borderId="0" xfId="0" applyNumberFormat="1" applyFont="1" applyFill="1" applyAlignment="1">
      <alignment horizontal="center" vertical="center" wrapText="1"/>
    </xf>
    <xf numFmtId="164" fontId="18" fillId="0" borderId="0" xfId="0" applyNumberFormat="1" applyFont="1" applyFill="1" applyAlignment="1">
      <alignment horizontal="right" vertical="center" wrapText="1"/>
    </xf>
    <xf numFmtId="0" fontId="31" fillId="0" borderId="41" xfId="0" applyFont="1" applyFill="1" applyBorder="1" applyAlignment="1" applyProtection="1">
      <alignment horizontal="left" indent="1"/>
    </xf>
    <xf numFmtId="0" fontId="31" fillId="0" borderId="42" xfId="0" applyFont="1" applyFill="1" applyBorder="1" applyAlignment="1" applyProtection="1">
      <alignment horizontal="left" indent="1"/>
    </xf>
    <xf numFmtId="0" fontId="31" fillId="0" borderId="40" xfId="0" applyFont="1" applyFill="1" applyBorder="1" applyAlignment="1" applyProtection="1">
      <alignment horizontal="left" indent="1"/>
    </xf>
    <xf numFmtId="0" fontId="29" fillId="0" borderId="14" xfId="0" applyFont="1" applyFill="1" applyBorder="1" applyAlignment="1" applyProtection="1">
      <alignment horizontal="right" indent="1"/>
    </xf>
    <xf numFmtId="0" fontId="29" fillId="0" borderId="17" xfId="0" applyFont="1" applyFill="1" applyBorder="1" applyAlignment="1" applyProtection="1">
      <alignment horizontal="right" indent="1"/>
    </xf>
    <xf numFmtId="0" fontId="32" fillId="0" borderId="0" xfId="0" applyFont="1" applyFill="1" applyAlignment="1" applyProtection="1">
      <alignment horizontal="left" wrapText="1"/>
    </xf>
    <xf numFmtId="0" fontId="33" fillId="0" borderId="0" xfId="0" applyFont="1" applyFill="1" applyBorder="1" applyAlignment="1" applyProtection="1">
      <alignment horizontal="right"/>
    </xf>
    <xf numFmtId="0" fontId="31" fillId="0" borderId="16" xfId="0" applyFont="1" applyFill="1" applyBorder="1" applyAlignment="1" applyProtection="1">
      <alignment horizontal="center"/>
    </xf>
    <xf numFmtId="0" fontId="31" fillId="0" borderId="29" xfId="0" applyFont="1" applyFill="1" applyBorder="1" applyAlignment="1" applyProtection="1">
      <alignment horizontal="center"/>
    </xf>
    <xf numFmtId="0" fontId="32" fillId="0" borderId="0" xfId="0" applyNumberFormat="1" applyFont="1" applyFill="1" applyBorder="1" applyAlignment="1" applyProtection="1">
      <alignment horizontal="left" vertical="center"/>
    </xf>
    <xf numFmtId="0" fontId="18" fillId="0" borderId="0" xfId="0" applyFont="1" applyFill="1" applyAlignment="1">
      <alignment horizontal="right"/>
    </xf>
    <xf numFmtId="0" fontId="24" fillId="0" borderId="0" xfId="0" applyFont="1" applyFill="1" applyAlignment="1" applyProtection="1">
      <alignment horizontal="center" wrapText="1"/>
    </xf>
    <xf numFmtId="0" fontId="24" fillId="0" borderId="0" xfId="0" applyFont="1" applyFill="1" applyAlignment="1" applyProtection="1">
      <alignment horizontal="center"/>
    </xf>
    <xf numFmtId="0" fontId="31" fillId="0" borderId="62" xfId="0" applyFont="1" applyFill="1" applyBorder="1" applyAlignment="1" applyProtection="1">
      <alignment horizontal="center"/>
    </xf>
    <xf numFmtId="0" fontId="31" fillId="0" borderId="53" xfId="0" applyFont="1" applyFill="1" applyBorder="1" applyAlignment="1" applyProtection="1">
      <alignment horizontal="center"/>
    </xf>
    <xf numFmtId="0" fontId="31" fillId="0" borderId="63" xfId="0" applyFont="1" applyFill="1" applyBorder="1" applyAlignment="1" applyProtection="1">
      <alignment horizontal="center"/>
    </xf>
    <xf numFmtId="0" fontId="30" fillId="0" borderId="55" xfId="0" applyFont="1" applyFill="1" applyBorder="1" applyAlignment="1" applyProtection="1">
      <alignment horizontal="left" indent="1"/>
      <protection locked="0"/>
    </xf>
    <xf numFmtId="0" fontId="30" fillId="0" borderId="64" xfId="0" applyFont="1" applyFill="1" applyBorder="1" applyAlignment="1" applyProtection="1">
      <alignment horizontal="left" indent="1"/>
      <protection locked="0"/>
    </xf>
    <xf numFmtId="0" fontId="30" fillId="0" borderId="65" xfId="0" applyFont="1" applyFill="1" applyBorder="1" applyAlignment="1" applyProtection="1">
      <alignment horizontal="left" indent="1"/>
      <protection locked="0"/>
    </xf>
    <xf numFmtId="0" fontId="30" fillId="0" borderId="4" xfId="0" applyFont="1" applyFill="1" applyBorder="1" applyAlignment="1" applyProtection="1">
      <alignment horizontal="right" indent="1"/>
      <protection locked="0"/>
    </xf>
    <xf numFmtId="0" fontId="30" fillId="0" borderId="34" xfId="0" applyFont="1" applyFill="1" applyBorder="1" applyAlignment="1" applyProtection="1">
      <alignment horizontal="right" indent="1"/>
      <protection locked="0"/>
    </xf>
    <xf numFmtId="0" fontId="30" fillId="0" borderId="37" xfId="0" applyFont="1" applyFill="1" applyBorder="1" applyAlignment="1" applyProtection="1">
      <alignment horizontal="left" indent="1"/>
      <protection locked="0"/>
    </xf>
    <xf numFmtId="0" fontId="30" fillId="0" borderId="38" xfId="0" applyFont="1" applyFill="1" applyBorder="1" applyAlignment="1" applyProtection="1">
      <alignment horizontal="left" indent="1"/>
      <protection locked="0"/>
    </xf>
    <xf numFmtId="0" fontId="30" fillId="0" borderId="66" xfId="0" applyFont="1" applyFill="1" applyBorder="1" applyAlignment="1" applyProtection="1">
      <alignment horizontal="left" indent="1"/>
      <protection locked="0"/>
    </xf>
    <xf numFmtId="0" fontId="30" fillId="0" borderId="6" xfId="0" applyFont="1" applyFill="1" applyBorder="1" applyAlignment="1" applyProtection="1">
      <alignment horizontal="right" indent="1"/>
      <protection locked="0"/>
    </xf>
    <xf numFmtId="0" fontId="30" fillId="0" borderId="21" xfId="0" applyFont="1" applyFill="1" applyBorder="1" applyAlignment="1" applyProtection="1">
      <alignment horizontal="right" indent="1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24" fillId="0" borderId="0" xfId="0" applyFont="1" applyFill="1" applyAlignment="1">
      <alignment horizontal="center" wrapText="1"/>
    </xf>
    <xf numFmtId="0" fontId="21" fillId="0" borderId="47" xfId="5" applyFont="1" applyFill="1" applyBorder="1" applyAlignment="1" applyProtection="1">
      <alignment horizontal="left" vertical="center" indent="1"/>
    </xf>
    <xf numFmtId="0" fontId="21" fillId="0" borderId="42" xfId="5" applyFont="1" applyFill="1" applyBorder="1" applyAlignment="1" applyProtection="1">
      <alignment horizontal="left" vertical="center" indent="1"/>
    </xf>
    <xf numFmtId="0" fontId="21" fillId="0" borderId="33" xfId="5" applyFont="1" applyFill="1" applyBorder="1" applyAlignment="1" applyProtection="1">
      <alignment horizontal="left" vertical="center" indent="1"/>
    </xf>
    <xf numFmtId="0" fontId="24" fillId="0" borderId="0" xfId="5" applyFont="1" applyFill="1" applyAlignment="1" applyProtection="1">
      <alignment horizontal="center" wrapText="1"/>
    </xf>
    <xf numFmtId="0" fontId="24" fillId="0" borderId="0" xfId="5" applyFont="1" applyFill="1" applyAlignment="1" applyProtection="1">
      <alignment horizontal="center"/>
    </xf>
    <xf numFmtId="0" fontId="0" fillId="0" borderId="0" xfId="5" applyFont="1" applyFill="1" applyAlignment="1" applyProtection="1">
      <alignment horizontal="right"/>
    </xf>
    <xf numFmtId="0" fontId="17" fillId="0" borderId="0" xfId="5" applyFont="1" applyFill="1" applyAlignment="1" applyProtection="1">
      <alignment horizontal="right"/>
    </xf>
    <xf numFmtId="0" fontId="30" fillId="0" borderId="53" xfId="0" applyFont="1" applyFill="1" applyBorder="1" applyAlignment="1">
      <alignment horizontal="justify" vertical="center" wrapText="1"/>
    </xf>
    <xf numFmtId="0" fontId="16" fillId="0" borderId="0" xfId="0" applyFont="1" applyAlignment="1">
      <alignment horizontal="center" wrapText="1"/>
    </xf>
    <xf numFmtId="0" fontId="0" fillId="0" borderId="0" xfId="0" applyFill="1" applyAlignment="1">
      <alignment horizontal="right" vertical="center" wrapText="1"/>
    </xf>
    <xf numFmtId="0" fontId="24" fillId="0" borderId="0" xfId="4" applyFont="1" applyFill="1" applyAlignment="1">
      <alignment horizontal="center" wrapText="1"/>
    </xf>
    <xf numFmtId="164" fontId="18" fillId="0" borderId="50" xfId="0" applyNumberFormat="1" applyFont="1" applyFill="1" applyBorder="1" applyAlignment="1" applyProtection="1">
      <alignment horizontal="left" vertical="top" textRotation="180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8" fillId="0" borderId="41" xfId="0" applyNumberFormat="1" applyFont="1" applyFill="1" applyBorder="1" applyAlignment="1" applyProtection="1">
      <alignment horizontal="left" vertical="center" wrapText="1" indent="2"/>
    </xf>
    <xf numFmtId="164" fontId="8" fillId="0" borderId="33" xfId="0" applyNumberFormat="1" applyFont="1" applyFill="1" applyBorder="1" applyAlignment="1" applyProtection="1">
      <alignment horizontal="left" vertical="center" wrapText="1" indent="2"/>
    </xf>
    <xf numFmtId="164" fontId="8" fillId="0" borderId="58" xfId="0" applyNumberFormat="1" applyFont="1" applyFill="1" applyBorder="1" applyAlignment="1" applyProtection="1">
      <alignment horizontal="center" vertical="center"/>
    </xf>
    <xf numFmtId="164" fontId="8" fillId="0" borderId="59" xfId="0" applyNumberFormat="1" applyFont="1" applyFill="1" applyBorder="1" applyAlignment="1" applyProtection="1">
      <alignment horizontal="center" vertical="center"/>
    </xf>
    <xf numFmtId="164" fontId="8" fillId="0" borderId="55" xfId="0" applyNumberFormat="1" applyFont="1" applyFill="1" applyBorder="1" applyAlignment="1" applyProtection="1">
      <alignment horizontal="center" vertical="center"/>
    </xf>
    <xf numFmtId="164" fontId="8" fillId="0" borderId="64" xfId="0" applyNumberFormat="1" applyFont="1" applyFill="1" applyBorder="1" applyAlignment="1" applyProtection="1">
      <alignment horizontal="center" vertical="center"/>
    </xf>
    <xf numFmtId="164" fontId="8" fillId="0" borderId="51" xfId="0" applyNumberFormat="1" applyFont="1" applyFill="1" applyBorder="1" applyAlignment="1" applyProtection="1">
      <alignment horizontal="center" vertical="center"/>
    </xf>
    <xf numFmtId="164" fontId="8" fillId="0" borderId="58" xfId="0" applyNumberFormat="1" applyFont="1" applyFill="1" applyBorder="1" applyAlignment="1" applyProtection="1">
      <alignment horizontal="center" vertical="center" wrapText="1"/>
    </xf>
    <xf numFmtId="164" fontId="8" fillId="0" borderId="59" xfId="0" applyNumberFormat="1" applyFont="1" applyFill="1" applyBorder="1" applyAlignment="1" applyProtection="1">
      <alignment horizontal="center" vertical="center" wrapText="1"/>
    </xf>
    <xf numFmtId="0" fontId="24" fillId="0" borderId="49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3" fontId="24" fillId="0" borderId="49" xfId="0" applyNumberFormat="1" applyFont="1" applyBorder="1" applyAlignment="1">
      <alignment horizontal="right"/>
    </xf>
    <xf numFmtId="3" fontId="24" fillId="0" borderId="67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0" fontId="2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6" fillId="0" borderId="0" xfId="0" applyFont="1" applyAlignment="1" applyProtection="1">
      <alignment horizontal="right"/>
    </xf>
    <xf numFmtId="0" fontId="31" fillId="0" borderId="41" xfId="0" applyFont="1" applyBorder="1" applyAlignment="1" applyProtection="1">
      <alignment horizontal="left" vertical="center" indent="2"/>
    </xf>
    <xf numFmtId="0" fontId="31" fillId="0" borderId="40" xfId="0" applyFont="1" applyBorder="1" applyAlignment="1" applyProtection="1">
      <alignment horizontal="left" vertical="center" indent="2"/>
    </xf>
    <xf numFmtId="0" fontId="24" fillId="0" borderId="0" xfId="0" applyFont="1" applyAlignment="1">
      <alignment horizontal="center" wrapText="1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B16"/>
  <sheetViews>
    <sheetView zoomScaleNormal="100" workbookViewId="0">
      <selection activeCell="A31" sqref="A31"/>
    </sheetView>
  </sheetViews>
  <sheetFormatPr defaultRowHeight="12.75"/>
  <cols>
    <col min="1" max="1" width="48.5" customWidth="1"/>
    <col min="2" max="2" width="73.5" customWidth="1"/>
    <col min="3" max="3" width="16.83203125" customWidth="1"/>
  </cols>
  <sheetData>
    <row r="2" spans="1:2" ht="18.75">
      <c r="A2" s="125" t="s">
        <v>151</v>
      </c>
    </row>
    <row r="4" spans="1:2">
      <c r="A4" s="134"/>
      <c r="B4" s="134"/>
    </row>
    <row r="5" spans="1:2" s="146" customFormat="1" ht="15.75">
      <c r="A5" s="85" t="s">
        <v>574</v>
      </c>
      <c r="B5" s="145"/>
    </row>
    <row r="6" spans="1:2">
      <c r="A6" s="134"/>
      <c r="B6" s="134"/>
    </row>
    <row r="7" spans="1:2">
      <c r="A7" s="134" t="s">
        <v>551</v>
      </c>
      <c r="B7" s="134" t="s">
        <v>493</v>
      </c>
    </row>
    <row r="8" spans="1:2">
      <c r="A8" s="134" t="s">
        <v>552</v>
      </c>
      <c r="B8" s="134" t="s">
        <v>494</v>
      </c>
    </row>
    <row r="9" spans="1:2">
      <c r="A9" s="134" t="s">
        <v>553</v>
      </c>
      <c r="B9" s="134" t="s">
        <v>495</v>
      </c>
    </row>
    <row r="10" spans="1:2">
      <c r="A10" s="134"/>
      <c r="B10" s="134"/>
    </row>
    <row r="11" spans="1:2">
      <c r="A11" s="134"/>
      <c r="B11" s="134"/>
    </row>
    <row r="12" spans="1:2" s="146" customFormat="1" ht="15.75">
      <c r="A12" s="85" t="str">
        <f>+CONCATENATE(LEFT(A5,4),". évi előirányzat KIADÁSOK")</f>
        <v>2017. évi előirányzat KIADÁSOK</v>
      </c>
      <c r="B12" s="145"/>
    </row>
    <row r="13" spans="1:2">
      <c r="A13" s="134"/>
      <c r="B13" s="134"/>
    </row>
    <row r="14" spans="1:2">
      <c r="A14" s="134" t="s">
        <v>554</v>
      </c>
      <c r="B14" s="134" t="s">
        <v>496</v>
      </c>
    </row>
    <row r="15" spans="1:2">
      <c r="A15" s="134" t="s">
        <v>555</v>
      </c>
      <c r="B15" s="134" t="s">
        <v>497</v>
      </c>
    </row>
    <row r="16" spans="1:2">
      <c r="A16" s="134" t="s">
        <v>556</v>
      </c>
      <c r="B16" s="134" t="s">
        <v>498</v>
      </c>
    </row>
  </sheetData>
  <sheetProtection sheet="1"/>
  <phoneticPr fontId="30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D13"/>
  <sheetViews>
    <sheetView zoomScale="110" zoomScaleNormal="110" workbookViewId="0">
      <selection sqref="A1:C1"/>
    </sheetView>
  </sheetViews>
  <sheetFormatPr defaultRowHeight="15"/>
  <cols>
    <col min="1" max="1" width="5.6640625" style="148" customWidth="1"/>
    <col min="2" max="2" width="68.6640625" style="148" customWidth="1"/>
    <col min="3" max="3" width="19.5" style="148" customWidth="1"/>
    <col min="4" max="16384" width="9.33203125" style="148"/>
  </cols>
  <sheetData>
    <row r="1" spans="1:4" s="605" customFormat="1" ht="12.75">
      <c r="A1" s="621" t="s">
        <v>746</v>
      </c>
      <c r="B1" s="621"/>
      <c r="C1" s="621"/>
    </row>
    <row r="2" spans="1:4" ht="33" customHeight="1">
      <c r="A2" s="622" t="s">
        <v>579</v>
      </c>
      <c r="B2" s="622"/>
      <c r="C2" s="622"/>
    </row>
    <row r="3" spans="1:4" ht="15.95" customHeight="1" thickBot="1">
      <c r="A3" s="149"/>
      <c r="B3" s="149"/>
      <c r="C3" s="158" t="str">
        <f>'2.2.sz.mell  '!E3</f>
        <v>Forintban!</v>
      </c>
      <c r="D3" s="155"/>
    </row>
    <row r="4" spans="1:4" ht="26.25" customHeight="1" thickBot="1">
      <c r="A4" s="174" t="s">
        <v>17</v>
      </c>
      <c r="B4" s="175" t="s">
        <v>196</v>
      </c>
      <c r="C4" s="176" t="str">
        <f>+'1.1.sz.mell.'!C5</f>
        <v>2017. évi előirányzat</v>
      </c>
    </row>
    <row r="5" spans="1:4" ht="15.75" thickBot="1">
      <c r="A5" s="177"/>
      <c r="B5" s="528" t="s">
        <v>499</v>
      </c>
      <c r="C5" s="529" t="s">
        <v>500</v>
      </c>
    </row>
    <row r="6" spans="1:4">
      <c r="A6" s="178" t="s">
        <v>19</v>
      </c>
      <c r="B6" s="362" t="s">
        <v>509</v>
      </c>
      <c r="C6" s="359">
        <v>7400000</v>
      </c>
    </row>
    <row r="7" spans="1:4" ht="24.75">
      <c r="A7" s="179" t="s">
        <v>20</v>
      </c>
      <c r="B7" s="395" t="s">
        <v>250</v>
      </c>
      <c r="C7" s="360"/>
    </row>
    <row r="8" spans="1:4">
      <c r="A8" s="179" t="s">
        <v>21</v>
      </c>
      <c r="B8" s="396" t="s">
        <v>510</v>
      </c>
      <c r="C8" s="360"/>
    </row>
    <row r="9" spans="1:4" ht="24.75">
      <c r="A9" s="179" t="s">
        <v>22</v>
      </c>
      <c r="B9" s="396" t="s">
        <v>252</v>
      </c>
      <c r="C9" s="360"/>
    </row>
    <row r="10" spans="1:4">
      <c r="A10" s="180" t="s">
        <v>23</v>
      </c>
      <c r="B10" s="396" t="s">
        <v>251</v>
      </c>
      <c r="C10" s="361">
        <v>110000</v>
      </c>
    </row>
    <row r="11" spans="1:4" ht="15.75" thickBot="1">
      <c r="A11" s="179" t="s">
        <v>24</v>
      </c>
      <c r="B11" s="397" t="s">
        <v>511</v>
      </c>
      <c r="C11" s="360"/>
    </row>
    <row r="12" spans="1:4" ht="15.75" thickBot="1">
      <c r="A12" s="631" t="s">
        <v>199</v>
      </c>
      <c r="B12" s="632"/>
      <c r="C12" s="181">
        <f>SUM(C6:C11)</f>
        <v>7510000</v>
      </c>
    </row>
    <row r="13" spans="1:4" ht="23.25" customHeight="1">
      <c r="A13" s="633" t="s">
        <v>228</v>
      </c>
      <c r="B13" s="633"/>
      <c r="C13" s="633"/>
    </row>
  </sheetData>
  <mergeCells count="4">
    <mergeCell ref="A2:C2"/>
    <mergeCell ref="A12:B12"/>
    <mergeCell ref="A13:C13"/>
    <mergeCell ref="A1:C1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D9"/>
  <sheetViews>
    <sheetView zoomScale="110" zoomScaleNormal="110" workbookViewId="0">
      <selection sqref="A1:C1"/>
    </sheetView>
  </sheetViews>
  <sheetFormatPr defaultRowHeight="15"/>
  <cols>
    <col min="1" max="1" width="5.6640625" style="148" customWidth="1"/>
    <col min="2" max="2" width="66.83203125" style="148" customWidth="1"/>
    <col min="3" max="3" width="27" style="148" customWidth="1"/>
    <col min="4" max="16384" width="9.33203125" style="148"/>
  </cols>
  <sheetData>
    <row r="1" spans="1:4">
      <c r="A1" s="621" t="s">
        <v>745</v>
      </c>
      <c r="B1" s="621"/>
      <c r="C1" s="621"/>
    </row>
    <row r="2" spans="1:4" ht="33" customHeight="1">
      <c r="A2" s="622" t="s">
        <v>580</v>
      </c>
      <c r="B2" s="622"/>
      <c r="C2" s="622"/>
    </row>
    <row r="3" spans="1:4" ht="15.95" customHeight="1" thickBot="1">
      <c r="A3" s="149"/>
      <c r="B3" s="149"/>
      <c r="C3" s="158" t="str">
        <f>'4.sz.mell.'!C3</f>
        <v>Forintban!</v>
      </c>
      <c r="D3" s="155"/>
    </row>
    <row r="4" spans="1:4" ht="26.25" customHeight="1" thickBot="1">
      <c r="A4" s="174" t="s">
        <v>17</v>
      </c>
      <c r="B4" s="175" t="s">
        <v>200</v>
      </c>
      <c r="C4" s="176" t="s">
        <v>226</v>
      </c>
    </row>
    <row r="5" spans="1:4" ht="15.75" thickBot="1">
      <c r="A5" s="177"/>
      <c r="B5" s="528" t="s">
        <v>499</v>
      </c>
      <c r="C5" s="529" t="s">
        <v>500</v>
      </c>
    </row>
    <row r="6" spans="1:4">
      <c r="A6" s="178" t="s">
        <v>19</v>
      </c>
      <c r="B6" s="185"/>
      <c r="C6" s="182"/>
    </row>
    <row r="7" spans="1:4">
      <c r="A7" s="179" t="s">
        <v>20</v>
      </c>
      <c r="B7" s="186"/>
      <c r="C7" s="183"/>
    </row>
    <row r="8" spans="1:4" ht="15.75" thickBot="1">
      <c r="A8" s="180" t="s">
        <v>21</v>
      </c>
      <c r="B8" s="187"/>
      <c r="C8" s="184"/>
    </row>
    <row r="9" spans="1:4" s="479" customFormat="1" ht="17.25" customHeight="1" thickBot="1">
      <c r="A9" s="480" t="s">
        <v>22</v>
      </c>
      <c r="B9" s="129" t="s">
        <v>201</v>
      </c>
      <c r="C9" s="181">
        <f>SUM(C6:C8)</f>
        <v>0</v>
      </c>
    </row>
  </sheetData>
  <mergeCells count="2">
    <mergeCell ref="A2:C2"/>
    <mergeCell ref="A1:C1"/>
  </mergeCells>
  <phoneticPr fontId="3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F24"/>
  <sheetViews>
    <sheetView zoomScaleNormal="100" workbookViewId="0">
      <selection sqref="A1:F1"/>
    </sheetView>
  </sheetViews>
  <sheetFormatPr defaultRowHeight="12.75"/>
  <cols>
    <col min="1" max="1" width="47.164062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83203125" style="52" customWidth="1"/>
    <col min="7" max="8" width="12.83203125" style="40" customWidth="1"/>
    <col min="9" max="9" width="13.83203125" style="40" customWidth="1"/>
    <col min="10" max="16384" width="9.33203125" style="40"/>
  </cols>
  <sheetData>
    <row r="1" spans="1:6">
      <c r="A1" s="635" t="s">
        <v>744</v>
      </c>
      <c r="B1" s="635"/>
      <c r="C1" s="635"/>
      <c r="D1" s="635"/>
      <c r="E1" s="635"/>
      <c r="F1" s="635"/>
    </row>
    <row r="2" spans="1:6" ht="25.5" customHeight="1">
      <c r="A2" s="634" t="s">
        <v>0</v>
      </c>
      <c r="B2" s="634"/>
      <c r="C2" s="634"/>
      <c r="D2" s="634"/>
      <c r="E2" s="634"/>
      <c r="F2" s="634"/>
    </row>
    <row r="3" spans="1:6" ht="22.5" customHeight="1" thickBot="1">
      <c r="A3" s="188"/>
      <c r="B3" s="52"/>
      <c r="C3" s="52"/>
      <c r="D3" s="52"/>
      <c r="E3" s="52"/>
      <c r="F3" s="48" t="str">
        <f>'5.sz.mell.'!C3</f>
        <v>Forintban!</v>
      </c>
    </row>
    <row r="4" spans="1:6" s="43" customFormat="1" ht="44.25" customHeight="1" thickBot="1">
      <c r="A4" s="189" t="s">
        <v>64</v>
      </c>
      <c r="B4" s="190" t="s">
        <v>65</v>
      </c>
      <c r="C4" s="190" t="s">
        <v>66</v>
      </c>
      <c r="D4" s="190" t="str">
        <f>+CONCATENATE("Felhasználás   ",LEFT(ÖSSZEFÜGGÉSEK!A5,4)-1,". XII. 31-ig")</f>
        <v>Felhasználás   2016. XII. 31-ig</v>
      </c>
      <c r="E4" s="190" t="str">
        <f>+'1.1.sz.mell.'!C5</f>
        <v>2017. évi előirányzat</v>
      </c>
      <c r="F4" s="49" t="str">
        <f>+CONCATENATE(LEFT(ÖSSZEFÜGGÉSEK!A5,4),". utáni szükséglet")</f>
        <v>2017. utáni szükséglet</v>
      </c>
    </row>
    <row r="5" spans="1:6" s="52" customFormat="1" ht="12" customHeight="1" thickBot="1">
      <c r="A5" s="50" t="s">
        <v>499</v>
      </c>
      <c r="B5" s="51" t="s">
        <v>500</v>
      </c>
      <c r="C5" s="51" t="s">
        <v>501</v>
      </c>
      <c r="D5" s="51" t="s">
        <v>503</v>
      </c>
      <c r="E5" s="51" t="s">
        <v>502</v>
      </c>
      <c r="F5" s="532" t="s">
        <v>569</v>
      </c>
    </row>
    <row r="6" spans="1:6" ht="15.95" customHeight="1">
      <c r="A6" s="481" t="s">
        <v>581</v>
      </c>
      <c r="B6" s="23">
        <v>5805000</v>
      </c>
      <c r="C6" s="483" t="s">
        <v>582</v>
      </c>
      <c r="D6" s="23">
        <v>0</v>
      </c>
      <c r="E6" s="23">
        <v>5805000</v>
      </c>
      <c r="F6" s="53">
        <f t="shared" ref="F6:F23" si="0">B6-D6-E6</f>
        <v>0</v>
      </c>
    </row>
    <row r="7" spans="1:6" ht="15.95" customHeight="1">
      <c r="A7" s="481" t="s">
        <v>583</v>
      </c>
      <c r="B7" s="23">
        <v>5000000</v>
      </c>
      <c r="C7" s="483" t="s">
        <v>582</v>
      </c>
      <c r="D7" s="23"/>
      <c r="E7" s="23">
        <v>5000000</v>
      </c>
      <c r="F7" s="53">
        <f t="shared" si="0"/>
        <v>0</v>
      </c>
    </row>
    <row r="8" spans="1:6" ht="15.95" customHeight="1">
      <c r="A8" s="481" t="s">
        <v>584</v>
      </c>
      <c r="B8" s="23">
        <v>3710000</v>
      </c>
      <c r="C8" s="483" t="s">
        <v>710</v>
      </c>
      <c r="D8" s="23"/>
      <c r="E8" s="23">
        <v>3710000</v>
      </c>
      <c r="F8" s="53">
        <f t="shared" si="0"/>
        <v>0</v>
      </c>
    </row>
    <row r="9" spans="1:6" ht="15.95" customHeight="1">
      <c r="A9" s="482" t="s">
        <v>711</v>
      </c>
      <c r="B9" s="23">
        <v>1270000</v>
      </c>
      <c r="C9" s="483" t="s">
        <v>582</v>
      </c>
      <c r="D9" s="23"/>
      <c r="E9" s="23">
        <v>1270000</v>
      </c>
      <c r="F9" s="53">
        <f t="shared" si="0"/>
        <v>0</v>
      </c>
    </row>
    <row r="10" spans="1:6" ht="15.95" customHeight="1">
      <c r="A10" s="481" t="s">
        <v>585</v>
      </c>
      <c r="B10" s="23">
        <v>127000</v>
      </c>
      <c r="C10" s="483" t="s">
        <v>582</v>
      </c>
      <c r="D10" s="23"/>
      <c r="E10" s="23">
        <v>127000</v>
      </c>
      <c r="F10" s="53">
        <f t="shared" si="0"/>
        <v>0</v>
      </c>
    </row>
    <row r="11" spans="1:6" ht="15.95" customHeight="1">
      <c r="A11" s="482" t="s">
        <v>586</v>
      </c>
      <c r="B11" s="23">
        <v>1065000</v>
      </c>
      <c r="C11" s="483" t="s">
        <v>582</v>
      </c>
      <c r="D11" s="23"/>
      <c r="E11" s="23">
        <v>1065000</v>
      </c>
      <c r="F11" s="53">
        <f t="shared" si="0"/>
        <v>0</v>
      </c>
    </row>
    <row r="12" spans="1:6" ht="15.95" customHeight="1">
      <c r="A12" s="481" t="s">
        <v>712</v>
      </c>
      <c r="B12" s="23">
        <v>54810000</v>
      </c>
      <c r="C12" s="483" t="s">
        <v>710</v>
      </c>
      <c r="D12" s="23"/>
      <c r="E12" s="23">
        <v>54810000</v>
      </c>
      <c r="F12" s="53">
        <f t="shared" si="0"/>
        <v>0</v>
      </c>
    </row>
    <row r="13" spans="1:6" ht="15.95" customHeight="1">
      <c r="A13" s="481" t="s">
        <v>713</v>
      </c>
      <c r="B13" s="23">
        <v>577845293</v>
      </c>
      <c r="C13" s="483" t="s">
        <v>710</v>
      </c>
      <c r="D13" s="23"/>
      <c r="E13" s="23">
        <v>378191518</v>
      </c>
      <c r="F13" s="53">
        <f t="shared" si="0"/>
        <v>199653775</v>
      </c>
    </row>
    <row r="14" spans="1:6" ht="15.95" customHeight="1">
      <c r="A14" s="481" t="s">
        <v>714</v>
      </c>
      <c r="B14" s="23">
        <v>61518175</v>
      </c>
      <c r="C14" s="483" t="s">
        <v>710</v>
      </c>
      <c r="D14" s="23"/>
      <c r="E14" s="23">
        <v>61518175</v>
      </c>
      <c r="F14" s="53">
        <f t="shared" si="0"/>
        <v>0</v>
      </c>
    </row>
    <row r="15" spans="1:6" ht="15.95" customHeight="1">
      <c r="A15" s="481" t="s">
        <v>715</v>
      </c>
      <c r="B15" s="23">
        <v>22400000</v>
      </c>
      <c r="C15" s="483" t="s">
        <v>710</v>
      </c>
      <c r="D15" s="23"/>
      <c r="E15" s="23">
        <v>22400000</v>
      </c>
      <c r="F15" s="53">
        <f t="shared" si="0"/>
        <v>0</v>
      </c>
    </row>
    <row r="16" spans="1:6" ht="15.95" customHeight="1">
      <c r="A16" s="481" t="s">
        <v>716</v>
      </c>
      <c r="B16" s="23">
        <v>254000</v>
      </c>
      <c r="C16" s="483" t="s">
        <v>582</v>
      </c>
      <c r="D16" s="23"/>
      <c r="E16" s="23">
        <v>254000</v>
      </c>
      <c r="F16" s="53">
        <f t="shared" si="0"/>
        <v>0</v>
      </c>
    </row>
    <row r="17" spans="1:6" ht="15.95" customHeight="1">
      <c r="A17" s="481"/>
      <c r="B17" s="23"/>
      <c r="C17" s="483"/>
      <c r="D17" s="23"/>
      <c r="E17" s="23"/>
      <c r="F17" s="53">
        <f t="shared" si="0"/>
        <v>0</v>
      </c>
    </row>
    <row r="18" spans="1:6" ht="15.95" customHeight="1">
      <c r="A18" s="481"/>
      <c r="B18" s="23"/>
      <c r="C18" s="483"/>
      <c r="D18" s="23"/>
      <c r="E18" s="23"/>
      <c r="F18" s="53">
        <f t="shared" si="0"/>
        <v>0</v>
      </c>
    </row>
    <row r="19" spans="1:6" ht="15.95" customHeight="1">
      <c r="A19" s="481"/>
      <c r="B19" s="23"/>
      <c r="C19" s="483"/>
      <c r="D19" s="23"/>
      <c r="E19" s="23"/>
      <c r="F19" s="53">
        <f t="shared" si="0"/>
        <v>0</v>
      </c>
    </row>
    <row r="20" spans="1:6" ht="15.95" customHeight="1">
      <c r="A20" s="481"/>
      <c r="B20" s="23"/>
      <c r="C20" s="483"/>
      <c r="D20" s="23"/>
      <c r="E20" s="23"/>
      <c r="F20" s="53">
        <f t="shared" si="0"/>
        <v>0</v>
      </c>
    </row>
    <row r="21" spans="1:6" ht="15.95" customHeight="1">
      <c r="A21" s="481"/>
      <c r="B21" s="23"/>
      <c r="C21" s="483"/>
      <c r="D21" s="23"/>
      <c r="E21" s="23"/>
      <c r="F21" s="53">
        <f t="shared" si="0"/>
        <v>0</v>
      </c>
    </row>
    <row r="22" spans="1:6" ht="15.95" customHeight="1">
      <c r="A22" s="481"/>
      <c r="B22" s="23"/>
      <c r="C22" s="483"/>
      <c r="D22" s="23"/>
      <c r="E22" s="23"/>
      <c r="F22" s="53">
        <f t="shared" si="0"/>
        <v>0</v>
      </c>
    </row>
    <row r="23" spans="1:6" ht="15.95" customHeight="1" thickBot="1">
      <c r="A23" s="54"/>
      <c r="B23" s="24"/>
      <c r="C23" s="484"/>
      <c r="D23" s="24"/>
      <c r="E23" s="24"/>
      <c r="F23" s="55">
        <f t="shared" si="0"/>
        <v>0</v>
      </c>
    </row>
    <row r="24" spans="1:6" s="58" customFormat="1" ht="18" customHeight="1" thickBot="1">
      <c r="A24" s="191" t="s">
        <v>63</v>
      </c>
      <c r="B24" s="56">
        <f>SUM(B6:B23)</f>
        <v>733804468</v>
      </c>
      <c r="C24" s="117"/>
      <c r="D24" s="56">
        <f>SUM(D6:D23)</f>
        <v>0</v>
      </c>
      <c r="E24" s="56">
        <f>SUM(E6:E23)</f>
        <v>534150693</v>
      </c>
      <c r="F24" s="57">
        <f>SUM(F6:F23)</f>
        <v>199653775</v>
      </c>
    </row>
  </sheetData>
  <mergeCells count="2">
    <mergeCell ref="A2:F2"/>
    <mergeCell ref="A1:F1"/>
  </mergeCells>
  <phoneticPr fontId="0" type="noConversion"/>
  <printOptions horizontalCentered="1"/>
  <pageMargins left="0.78740157480314965" right="0.78740157480314965" top="0.82677165354330717" bottom="0.78740157480314965" header="0.78740157480314965" footer="0.78740157480314965"/>
  <pageSetup paperSize="9" scale="105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F25"/>
  <sheetViews>
    <sheetView zoomScaleNormal="100" workbookViewId="0">
      <selection sqref="A1:F1"/>
    </sheetView>
  </sheetViews>
  <sheetFormatPr defaultRowHeight="12.75"/>
  <cols>
    <col min="1" max="1" width="60.6640625" style="41" customWidth="1"/>
    <col min="2" max="2" width="15.6640625" style="40" customWidth="1"/>
    <col min="3" max="3" width="16.33203125" style="40" customWidth="1"/>
    <col min="4" max="4" width="18" style="40" customWidth="1"/>
    <col min="5" max="5" width="16.6640625" style="40" customWidth="1"/>
    <col min="6" max="6" width="18.83203125" style="40" customWidth="1"/>
    <col min="7" max="8" width="12.83203125" style="40" customWidth="1"/>
    <col min="9" max="9" width="13.83203125" style="40" customWidth="1"/>
    <col min="10" max="16384" width="9.33203125" style="40"/>
  </cols>
  <sheetData>
    <row r="1" spans="1:6">
      <c r="A1" s="635" t="s">
        <v>743</v>
      </c>
      <c r="B1" s="635"/>
      <c r="C1" s="635"/>
      <c r="D1" s="635"/>
      <c r="E1" s="635"/>
      <c r="F1" s="635"/>
    </row>
    <row r="2" spans="1:6" ht="24.75" customHeight="1">
      <c r="A2" s="634" t="s">
        <v>1</v>
      </c>
      <c r="B2" s="634"/>
      <c r="C2" s="634"/>
      <c r="D2" s="634"/>
      <c r="E2" s="634"/>
      <c r="F2" s="634"/>
    </row>
    <row r="3" spans="1:6" ht="23.25" customHeight="1" thickBot="1">
      <c r="A3" s="188"/>
      <c r="B3" s="52"/>
      <c r="C3" s="52"/>
      <c r="D3" s="52"/>
      <c r="E3" s="52"/>
      <c r="F3" s="48" t="str">
        <f>'6.sz.mell.'!F3</f>
        <v>Forintban!</v>
      </c>
    </row>
    <row r="4" spans="1:6" s="43" customFormat="1" ht="48.75" customHeight="1" thickBot="1">
      <c r="A4" s="189" t="s">
        <v>67</v>
      </c>
      <c r="B4" s="190" t="s">
        <v>65</v>
      </c>
      <c r="C4" s="190" t="s">
        <v>66</v>
      </c>
      <c r="D4" s="190" t="str">
        <f>+'6.sz.mell.'!D4</f>
        <v>Felhasználás   2016. XII. 31-ig</v>
      </c>
      <c r="E4" s="190" t="str">
        <f>+'6.sz.mell.'!E4</f>
        <v>2017. évi előirányzat</v>
      </c>
      <c r="F4" s="530" t="str">
        <f>+CONCATENATE(LEFT(ÖSSZEFÜGGÉSEK!A5,4),". utáni szükséglet ",CHAR(10),"")</f>
        <v xml:space="preserve">2017. utáni szükséglet 
</v>
      </c>
    </row>
    <row r="5" spans="1:6" s="52" customFormat="1" ht="15" customHeight="1" thickBot="1">
      <c r="A5" s="50" t="s">
        <v>499</v>
      </c>
      <c r="B5" s="51" t="s">
        <v>500</v>
      </c>
      <c r="C5" s="51" t="s">
        <v>501</v>
      </c>
      <c r="D5" s="51" t="s">
        <v>503</v>
      </c>
      <c r="E5" s="51" t="s">
        <v>502</v>
      </c>
      <c r="F5" s="533" t="s">
        <v>569</v>
      </c>
    </row>
    <row r="6" spans="1:6" ht="15.95" customHeight="1">
      <c r="A6" s="59"/>
      <c r="B6" s="60"/>
      <c r="C6" s="485"/>
      <c r="D6" s="60"/>
      <c r="E6" s="60"/>
      <c r="F6" s="61">
        <f t="shared" ref="F6:F24" si="0">B6-D6-E6</f>
        <v>0</v>
      </c>
    </row>
    <row r="7" spans="1:6" ht="15.95" customHeight="1">
      <c r="A7" s="59"/>
      <c r="B7" s="60"/>
      <c r="C7" s="485"/>
      <c r="D7" s="60"/>
      <c r="E7" s="60"/>
      <c r="F7" s="61">
        <f t="shared" si="0"/>
        <v>0</v>
      </c>
    </row>
    <row r="8" spans="1:6" ht="15.95" customHeight="1">
      <c r="A8" s="59"/>
      <c r="B8" s="60"/>
      <c r="C8" s="485"/>
      <c r="D8" s="60"/>
      <c r="E8" s="60"/>
      <c r="F8" s="61">
        <f t="shared" si="0"/>
        <v>0</v>
      </c>
    </row>
    <row r="9" spans="1:6" ht="15.95" customHeight="1">
      <c r="A9" s="59"/>
      <c r="B9" s="60"/>
      <c r="C9" s="485"/>
      <c r="D9" s="60"/>
      <c r="E9" s="60"/>
      <c r="F9" s="61">
        <f t="shared" si="0"/>
        <v>0</v>
      </c>
    </row>
    <row r="10" spans="1:6" ht="15.95" customHeight="1">
      <c r="A10" s="59"/>
      <c r="B10" s="60"/>
      <c r="C10" s="485"/>
      <c r="D10" s="60"/>
      <c r="E10" s="60"/>
      <c r="F10" s="61">
        <f t="shared" si="0"/>
        <v>0</v>
      </c>
    </row>
    <row r="11" spans="1:6" ht="15.95" customHeight="1">
      <c r="A11" s="59"/>
      <c r="B11" s="60"/>
      <c r="C11" s="485"/>
      <c r="D11" s="60"/>
      <c r="E11" s="60"/>
      <c r="F11" s="61">
        <f t="shared" si="0"/>
        <v>0</v>
      </c>
    </row>
    <row r="12" spans="1:6" ht="15.95" customHeight="1">
      <c r="A12" s="59"/>
      <c r="B12" s="60"/>
      <c r="C12" s="485"/>
      <c r="D12" s="60"/>
      <c r="E12" s="60"/>
      <c r="F12" s="61">
        <f t="shared" si="0"/>
        <v>0</v>
      </c>
    </row>
    <row r="13" spans="1:6" ht="15.95" customHeight="1">
      <c r="A13" s="59"/>
      <c r="B13" s="60"/>
      <c r="C13" s="485"/>
      <c r="D13" s="60"/>
      <c r="E13" s="60"/>
      <c r="F13" s="61">
        <f t="shared" si="0"/>
        <v>0</v>
      </c>
    </row>
    <row r="14" spans="1:6" ht="15.95" customHeight="1">
      <c r="A14" s="59"/>
      <c r="B14" s="60"/>
      <c r="C14" s="485"/>
      <c r="D14" s="60"/>
      <c r="E14" s="60"/>
      <c r="F14" s="61">
        <f t="shared" si="0"/>
        <v>0</v>
      </c>
    </row>
    <row r="15" spans="1:6" ht="15.95" customHeight="1">
      <c r="A15" s="59"/>
      <c r="B15" s="60"/>
      <c r="C15" s="485"/>
      <c r="D15" s="60"/>
      <c r="E15" s="60"/>
      <c r="F15" s="61">
        <f t="shared" si="0"/>
        <v>0</v>
      </c>
    </row>
    <row r="16" spans="1:6" ht="15.95" customHeight="1">
      <c r="A16" s="59"/>
      <c r="B16" s="60"/>
      <c r="C16" s="485"/>
      <c r="D16" s="60"/>
      <c r="E16" s="60"/>
      <c r="F16" s="61">
        <f t="shared" si="0"/>
        <v>0</v>
      </c>
    </row>
    <row r="17" spans="1:6" ht="15.95" customHeight="1">
      <c r="A17" s="59"/>
      <c r="B17" s="60"/>
      <c r="C17" s="485"/>
      <c r="D17" s="60"/>
      <c r="E17" s="60"/>
      <c r="F17" s="61">
        <f t="shared" si="0"/>
        <v>0</v>
      </c>
    </row>
    <row r="18" spans="1:6" ht="15.95" customHeight="1">
      <c r="A18" s="59"/>
      <c r="B18" s="60"/>
      <c r="C18" s="485"/>
      <c r="D18" s="60"/>
      <c r="E18" s="60"/>
      <c r="F18" s="61">
        <f t="shared" si="0"/>
        <v>0</v>
      </c>
    </row>
    <row r="19" spans="1:6" ht="15.95" customHeight="1">
      <c r="A19" s="59"/>
      <c r="B19" s="60"/>
      <c r="C19" s="485"/>
      <c r="D19" s="60"/>
      <c r="E19" s="60"/>
      <c r="F19" s="61">
        <f t="shared" si="0"/>
        <v>0</v>
      </c>
    </row>
    <row r="20" spans="1:6" ht="15.95" customHeight="1">
      <c r="A20" s="59"/>
      <c r="B20" s="60"/>
      <c r="C20" s="485"/>
      <c r="D20" s="60"/>
      <c r="E20" s="60"/>
      <c r="F20" s="61">
        <f t="shared" si="0"/>
        <v>0</v>
      </c>
    </row>
    <row r="21" spans="1:6" ht="15.95" customHeight="1">
      <c r="A21" s="59"/>
      <c r="B21" s="60"/>
      <c r="C21" s="485"/>
      <c r="D21" s="60"/>
      <c r="E21" s="60"/>
      <c r="F21" s="61">
        <f t="shared" si="0"/>
        <v>0</v>
      </c>
    </row>
    <row r="22" spans="1:6" ht="15.95" customHeight="1">
      <c r="A22" s="59"/>
      <c r="B22" s="60"/>
      <c r="C22" s="485"/>
      <c r="D22" s="60"/>
      <c r="E22" s="60"/>
      <c r="F22" s="61">
        <f t="shared" si="0"/>
        <v>0</v>
      </c>
    </row>
    <row r="23" spans="1:6" ht="15.95" customHeight="1">
      <c r="A23" s="59"/>
      <c r="B23" s="60"/>
      <c r="C23" s="485"/>
      <c r="D23" s="60"/>
      <c r="E23" s="60"/>
      <c r="F23" s="61">
        <f t="shared" si="0"/>
        <v>0</v>
      </c>
    </row>
    <row r="24" spans="1:6" ht="15.95" customHeight="1" thickBot="1">
      <c r="A24" s="62"/>
      <c r="B24" s="63"/>
      <c r="C24" s="486"/>
      <c r="D24" s="63"/>
      <c r="E24" s="63"/>
      <c r="F24" s="64">
        <f t="shared" si="0"/>
        <v>0</v>
      </c>
    </row>
    <row r="25" spans="1:6" s="58" customFormat="1" ht="18" customHeight="1" thickBot="1">
      <c r="A25" s="191" t="s">
        <v>63</v>
      </c>
      <c r="B25" s="192">
        <f>SUM(B6:B24)</f>
        <v>0</v>
      </c>
      <c r="C25" s="118"/>
      <c r="D25" s="192">
        <f>SUM(D6:D24)</f>
        <v>0</v>
      </c>
      <c r="E25" s="192">
        <f>SUM(E6:E24)</f>
        <v>0</v>
      </c>
      <c r="F25" s="65">
        <f>SUM(F6:F24)</f>
        <v>0</v>
      </c>
    </row>
  </sheetData>
  <mergeCells count="2">
    <mergeCell ref="A2:F2"/>
    <mergeCell ref="A1:F1"/>
  </mergeCells>
  <phoneticPr fontId="0" type="noConversion"/>
  <printOptions horizontalCentered="1"/>
  <pageMargins left="0.78740157480314965" right="0.78740157480314965" top="0.82677165354330717" bottom="0.78740157480314965" header="0.78740157480314965" footer="0.78740157480314965"/>
  <pageSetup paperSize="9" scale="95" orientation="landscape" horizontalDpi="300" verticalDpi="300" r:id="rId1"/>
  <headerFooter alignWithMargins="0">
    <oddHeader xml:space="preserve">&amp;R   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H121"/>
  <sheetViews>
    <sheetView zoomScaleNormal="100" workbookViewId="0">
      <selection sqref="A1:E1"/>
    </sheetView>
  </sheetViews>
  <sheetFormatPr defaultRowHeight="12.75"/>
  <cols>
    <col min="1" max="1" width="38.6640625" style="45" customWidth="1"/>
    <col min="2" max="3" width="11.1640625" style="45" bestFit="1" customWidth="1"/>
    <col min="4" max="4" width="10.1640625" style="45" bestFit="1" customWidth="1"/>
    <col min="5" max="5" width="11.1640625" style="45" bestFit="1" customWidth="1"/>
    <col min="6" max="16384" width="9.33203125" style="45"/>
  </cols>
  <sheetData>
    <row r="1" spans="1:5">
      <c r="A1" s="646" t="s">
        <v>742</v>
      </c>
      <c r="B1" s="646"/>
      <c r="C1" s="646"/>
      <c r="D1" s="646"/>
      <c r="E1" s="646"/>
    </row>
    <row r="2" spans="1:5" ht="36.75" customHeight="1">
      <c r="A2" s="647" t="s">
        <v>704</v>
      </c>
      <c r="B2" s="648"/>
      <c r="C2" s="648"/>
      <c r="D2" s="648"/>
      <c r="E2" s="648"/>
    </row>
    <row r="3" spans="1:5" ht="36.75" customHeight="1">
      <c r="A3" s="606"/>
      <c r="B3" s="607"/>
      <c r="C3" s="607"/>
      <c r="D3" s="607"/>
      <c r="E3" s="607"/>
    </row>
    <row r="4" spans="1:5" ht="27" customHeight="1">
      <c r="A4" s="214" t="s">
        <v>138</v>
      </c>
      <c r="B4" s="641" t="s">
        <v>720</v>
      </c>
      <c r="C4" s="641"/>
      <c r="D4" s="641"/>
      <c r="E4" s="641"/>
    </row>
    <row r="5" spans="1:5" ht="14.25" thickBot="1">
      <c r="A5" s="213"/>
      <c r="B5" s="213"/>
      <c r="C5" s="213"/>
      <c r="D5" s="642" t="str">
        <f>'7.sz.mell.'!F3</f>
        <v>Forintban!</v>
      </c>
      <c r="E5" s="642"/>
    </row>
    <row r="6" spans="1:5" ht="15" customHeight="1" thickBot="1">
      <c r="A6" s="215" t="s">
        <v>131</v>
      </c>
      <c r="B6" s="216" t="str">
        <f>CONCATENATE((LEFT(ÖSSZEFÜGGÉSEK!A5,4)),".")</f>
        <v>2017.</v>
      </c>
      <c r="C6" s="216" t="str">
        <f>CONCATENATE((LEFT(ÖSSZEFÜGGÉSEK!A5,4))+1,".")</f>
        <v>2018.</v>
      </c>
      <c r="D6" s="216" t="str">
        <f>CONCATENATE((LEFT(ÖSSZEFÜGGÉSEK!A5,4))+1,". után")</f>
        <v>2018. után</v>
      </c>
      <c r="E6" s="217" t="s">
        <v>52</v>
      </c>
    </row>
    <row r="7" spans="1:5">
      <c r="A7" s="218" t="s">
        <v>132</v>
      </c>
      <c r="B7" s="86"/>
      <c r="C7" s="86"/>
      <c r="D7" s="86"/>
      <c r="E7" s="219">
        <f t="shared" ref="E7:E13" si="0">SUM(B7:D7)</f>
        <v>0</v>
      </c>
    </row>
    <row r="8" spans="1:5">
      <c r="A8" s="220" t="s">
        <v>145</v>
      </c>
      <c r="B8" s="87"/>
      <c r="C8" s="87"/>
      <c r="D8" s="87"/>
      <c r="E8" s="221">
        <f t="shared" si="0"/>
        <v>0</v>
      </c>
    </row>
    <row r="9" spans="1:5">
      <c r="A9" s="222" t="s">
        <v>133</v>
      </c>
      <c r="B9" s="88">
        <v>25000000</v>
      </c>
      <c r="C9" s="88"/>
      <c r="D9" s="88"/>
      <c r="E9" s="223">
        <f t="shared" si="0"/>
        <v>25000000</v>
      </c>
    </row>
    <row r="10" spans="1:5">
      <c r="A10" s="222" t="s">
        <v>147</v>
      </c>
      <c r="B10" s="88"/>
      <c r="C10" s="88"/>
      <c r="D10" s="88"/>
      <c r="E10" s="223">
        <f t="shared" si="0"/>
        <v>0</v>
      </c>
    </row>
    <row r="11" spans="1:5">
      <c r="A11" s="222" t="s">
        <v>134</v>
      </c>
      <c r="B11" s="88"/>
      <c r="C11" s="88"/>
      <c r="D11" s="88"/>
      <c r="E11" s="223">
        <f t="shared" si="0"/>
        <v>0</v>
      </c>
    </row>
    <row r="12" spans="1:5">
      <c r="A12" s="222" t="s">
        <v>135</v>
      </c>
      <c r="B12" s="88"/>
      <c r="C12" s="88"/>
      <c r="D12" s="88"/>
      <c r="E12" s="223">
        <f t="shared" si="0"/>
        <v>0</v>
      </c>
    </row>
    <row r="13" spans="1:5" ht="13.5" thickBot="1">
      <c r="A13" s="89"/>
      <c r="B13" s="90"/>
      <c r="C13" s="90"/>
      <c r="D13" s="90"/>
      <c r="E13" s="223">
        <f t="shared" si="0"/>
        <v>0</v>
      </c>
    </row>
    <row r="14" spans="1:5" ht="13.5" thickBot="1">
      <c r="A14" s="224" t="s">
        <v>137</v>
      </c>
      <c r="B14" s="225">
        <f>B7+SUM(B9:B13)</f>
        <v>25000000</v>
      </c>
      <c r="C14" s="225">
        <f>C7+SUM(C9:C13)</f>
        <v>0</v>
      </c>
      <c r="D14" s="225">
        <f>D7+SUM(D9:D13)</f>
        <v>0</v>
      </c>
      <c r="E14" s="226">
        <f>E7+SUM(E9:E13)</f>
        <v>25000000</v>
      </c>
    </row>
    <row r="15" spans="1:5" ht="13.5" thickBot="1">
      <c r="A15" s="47"/>
      <c r="B15" s="47"/>
      <c r="C15" s="47"/>
      <c r="D15" s="47"/>
      <c r="E15" s="47"/>
    </row>
    <row r="16" spans="1:5" ht="15" customHeight="1" thickBot="1">
      <c r="A16" s="215" t="s">
        <v>136</v>
      </c>
      <c r="B16" s="216" t="str">
        <f>+B6</f>
        <v>2017.</v>
      </c>
      <c r="C16" s="216" t="str">
        <f>+C6</f>
        <v>2018.</v>
      </c>
      <c r="D16" s="216" t="str">
        <f>+D6</f>
        <v>2018. után</v>
      </c>
      <c r="E16" s="217" t="s">
        <v>52</v>
      </c>
    </row>
    <row r="17" spans="1:5">
      <c r="A17" s="218" t="s">
        <v>141</v>
      </c>
      <c r="B17" s="86"/>
      <c r="C17" s="86"/>
      <c r="D17" s="86"/>
      <c r="E17" s="219">
        <f t="shared" ref="E17:E23" si="1">SUM(B17:D17)</f>
        <v>0</v>
      </c>
    </row>
    <row r="18" spans="1:5">
      <c r="A18" s="227" t="s">
        <v>142</v>
      </c>
      <c r="B18" s="88"/>
      <c r="C18" s="88">
        <v>22400000</v>
      </c>
      <c r="D18" s="88"/>
      <c r="E18" s="223">
        <f t="shared" si="1"/>
        <v>22400000</v>
      </c>
    </row>
    <row r="19" spans="1:5">
      <c r="A19" s="222" t="s">
        <v>143</v>
      </c>
      <c r="B19" s="88">
        <v>1362000</v>
      </c>
      <c r="C19" s="88">
        <v>1238000</v>
      </c>
      <c r="D19" s="88"/>
      <c r="E19" s="223">
        <f t="shared" si="1"/>
        <v>2600000</v>
      </c>
    </row>
    <row r="20" spans="1:5">
      <c r="A20" s="222" t="s">
        <v>144</v>
      </c>
      <c r="B20" s="88"/>
      <c r="C20" s="88"/>
      <c r="D20" s="88"/>
      <c r="E20" s="223">
        <f t="shared" si="1"/>
        <v>0</v>
      </c>
    </row>
    <row r="21" spans="1:5">
      <c r="A21" s="91"/>
      <c r="B21" s="88"/>
      <c r="C21" s="88"/>
      <c r="D21" s="88"/>
      <c r="E21" s="223">
        <f t="shared" si="1"/>
        <v>0</v>
      </c>
    </row>
    <row r="22" spans="1:5">
      <c r="A22" s="91"/>
      <c r="B22" s="88"/>
      <c r="C22" s="88"/>
      <c r="D22" s="88"/>
      <c r="E22" s="223">
        <f t="shared" si="1"/>
        <v>0</v>
      </c>
    </row>
    <row r="23" spans="1:5" ht="13.5" thickBot="1">
      <c r="A23" s="89"/>
      <c r="B23" s="90"/>
      <c r="C23" s="90"/>
      <c r="D23" s="90"/>
      <c r="E23" s="223">
        <f t="shared" si="1"/>
        <v>0</v>
      </c>
    </row>
    <row r="24" spans="1:5" ht="13.5" thickBot="1">
      <c r="A24" s="224" t="s">
        <v>53</v>
      </c>
      <c r="B24" s="225">
        <f>SUM(B17:B23)</f>
        <v>1362000</v>
      </c>
      <c r="C24" s="225">
        <f>SUM(C17:C23)</f>
        <v>23638000</v>
      </c>
      <c r="D24" s="225">
        <f>SUM(D17:D23)</f>
        <v>0</v>
      </c>
      <c r="E24" s="226">
        <f>SUM(E17:E23)</f>
        <v>25000000</v>
      </c>
    </row>
    <row r="25" spans="1:5">
      <c r="A25" s="213"/>
      <c r="B25" s="213"/>
      <c r="C25" s="213"/>
      <c r="D25" s="213"/>
      <c r="E25" s="213"/>
    </row>
    <row r="26" spans="1:5">
      <c r="A26" s="213"/>
      <c r="B26" s="213"/>
      <c r="C26" s="213"/>
      <c r="D26" s="213"/>
      <c r="E26" s="213"/>
    </row>
    <row r="27" spans="1:5" ht="41.25" customHeight="1">
      <c r="A27" s="214" t="s">
        <v>138</v>
      </c>
      <c r="B27" s="641" t="s">
        <v>721</v>
      </c>
      <c r="C27" s="641"/>
      <c r="D27" s="641"/>
      <c r="E27" s="641"/>
    </row>
    <row r="28" spans="1:5" ht="14.25" thickBot="1">
      <c r="A28" s="213"/>
      <c r="B28" s="213"/>
      <c r="C28" s="213"/>
      <c r="D28" s="642" t="str">
        <f>D5</f>
        <v>Forintban!</v>
      </c>
      <c r="E28" s="642"/>
    </row>
    <row r="29" spans="1:5" ht="13.5" thickBot="1">
      <c r="A29" s="215" t="s">
        <v>131</v>
      </c>
      <c r="B29" s="216" t="str">
        <f>+B16</f>
        <v>2017.</v>
      </c>
      <c r="C29" s="216" t="str">
        <f>+C16</f>
        <v>2018.</v>
      </c>
      <c r="D29" s="216" t="str">
        <f>+D16</f>
        <v>2018. után</v>
      </c>
      <c r="E29" s="217" t="s">
        <v>52</v>
      </c>
    </row>
    <row r="30" spans="1:5">
      <c r="A30" s="218" t="s">
        <v>132</v>
      </c>
      <c r="B30" s="86"/>
      <c r="C30" s="86"/>
      <c r="D30" s="86"/>
      <c r="E30" s="219">
        <f t="shared" ref="E30:E36" si="2">SUM(B30:D30)</f>
        <v>0</v>
      </c>
    </row>
    <row r="31" spans="1:5">
      <c r="A31" s="220" t="s">
        <v>145</v>
      </c>
      <c r="B31" s="87"/>
      <c r="C31" s="87"/>
      <c r="D31" s="87"/>
      <c r="E31" s="221">
        <f t="shared" si="2"/>
        <v>0</v>
      </c>
    </row>
    <row r="32" spans="1:5">
      <c r="A32" s="222" t="s">
        <v>133</v>
      </c>
      <c r="B32" s="88">
        <v>6000000</v>
      </c>
      <c r="C32" s="88"/>
      <c r="D32" s="88"/>
      <c r="E32" s="223">
        <f t="shared" si="2"/>
        <v>6000000</v>
      </c>
    </row>
    <row r="33" spans="1:5">
      <c r="A33" s="222" t="s">
        <v>147</v>
      </c>
      <c r="B33" s="88"/>
      <c r="C33" s="88"/>
      <c r="D33" s="88"/>
      <c r="E33" s="223">
        <f t="shared" si="2"/>
        <v>0</v>
      </c>
    </row>
    <row r="34" spans="1:5">
      <c r="A34" s="222" t="s">
        <v>134</v>
      </c>
      <c r="B34" s="88"/>
      <c r="C34" s="88"/>
      <c r="D34" s="88"/>
      <c r="E34" s="223">
        <f t="shared" si="2"/>
        <v>0</v>
      </c>
    </row>
    <row r="35" spans="1:5">
      <c r="A35" s="222" t="s">
        <v>135</v>
      </c>
      <c r="B35" s="88"/>
      <c r="C35" s="88"/>
      <c r="D35" s="88"/>
      <c r="E35" s="223">
        <f t="shared" si="2"/>
        <v>0</v>
      </c>
    </row>
    <row r="36" spans="1:5" ht="13.5" thickBot="1">
      <c r="A36" s="89"/>
      <c r="B36" s="90"/>
      <c r="C36" s="90"/>
      <c r="D36" s="90"/>
      <c r="E36" s="223">
        <f t="shared" si="2"/>
        <v>0</v>
      </c>
    </row>
    <row r="37" spans="1:5" ht="13.5" thickBot="1">
      <c r="A37" s="224" t="s">
        <v>137</v>
      </c>
      <c r="B37" s="225">
        <f>B30+SUM(B32:B36)</f>
        <v>6000000</v>
      </c>
      <c r="C37" s="225">
        <f>C30+SUM(C32:C36)</f>
        <v>0</v>
      </c>
      <c r="D37" s="225">
        <f>D30+SUM(D32:D36)</f>
        <v>0</v>
      </c>
      <c r="E37" s="226">
        <f>E30+SUM(E32:E36)</f>
        <v>6000000</v>
      </c>
    </row>
    <row r="38" spans="1:5" ht="13.5" thickBot="1">
      <c r="A38" s="47"/>
      <c r="B38" s="47"/>
      <c r="C38" s="47"/>
      <c r="D38" s="47"/>
      <c r="E38" s="47"/>
    </row>
    <row r="39" spans="1:5" ht="13.5" thickBot="1">
      <c r="A39" s="215" t="s">
        <v>136</v>
      </c>
      <c r="B39" s="216" t="str">
        <f>+B29</f>
        <v>2017.</v>
      </c>
      <c r="C39" s="216" t="str">
        <f>+C29</f>
        <v>2018.</v>
      </c>
      <c r="D39" s="216" t="str">
        <f>+D29</f>
        <v>2018. után</v>
      </c>
      <c r="E39" s="217" t="s">
        <v>52</v>
      </c>
    </row>
    <row r="40" spans="1:5">
      <c r="A40" s="218" t="s">
        <v>141</v>
      </c>
      <c r="B40" s="86"/>
      <c r="C40" s="86"/>
      <c r="D40" s="86"/>
      <c r="E40" s="219">
        <f t="shared" ref="E40:E46" si="3">SUM(B40:D40)</f>
        <v>0</v>
      </c>
    </row>
    <row r="41" spans="1:5">
      <c r="A41" s="227" t="s">
        <v>142</v>
      </c>
      <c r="B41" s="88">
        <v>3300000</v>
      </c>
      <c r="C41" s="88"/>
      <c r="D41" s="88"/>
      <c r="E41" s="223">
        <f t="shared" si="3"/>
        <v>3300000</v>
      </c>
    </row>
    <row r="42" spans="1:5">
      <c r="A42" s="222" t="s">
        <v>143</v>
      </c>
      <c r="B42" s="88">
        <v>2700000</v>
      </c>
      <c r="C42" s="88"/>
      <c r="D42" s="88"/>
      <c r="E42" s="223">
        <f t="shared" si="3"/>
        <v>2700000</v>
      </c>
    </row>
    <row r="43" spans="1:5">
      <c r="A43" s="222" t="s">
        <v>144</v>
      </c>
      <c r="B43" s="88"/>
      <c r="C43" s="88"/>
      <c r="D43" s="88"/>
      <c r="E43" s="223">
        <f t="shared" si="3"/>
        <v>0</v>
      </c>
    </row>
    <row r="44" spans="1:5">
      <c r="A44" s="91"/>
      <c r="B44" s="88"/>
      <c r="C44" s="88"/>
      <c r="D44" s="88"/>
      <c r="E44" s="223">
        <f t="shared" si="3"/>
        <v>0</v>
      </c>
    </row>
    <row r="45" spans="1:5">
      <c r="A45" s="91"/>
      <c r="B45" s="88"/>
      <c r="C45" s="88"/>
      <c r="D45" s="88"/>
      <c r="E45" s="223">
        <f t="shared" si="3"/>
        <v>0</v>
      </c>
    </row>
    <row r="46" spans="1:5" ht="13.5" thickBot="1">
      <c r="A46" s="89"/>
      <c r="B46" s="90"/>
      <c r="C46" s="90"/>
      <c r="D46" s="90"/>
      <c r="E46" s="223">
        <f t="shared" si="3"/>
        <v>0</v>
      </c>
    </row>
    <row r="47" spans="1:5" ht="13.5" thickBot="1">
      <c r="A47" s="224" t="s">
        <v>53</v>
      </c>
      <c r="B47" s="225">
        <f>SUM(B40:B46)</f>
        <v>6000000</v>
      </c>
      <c r="C47" s="225">
        <f>SUM(C40:C46)</f>
        <v>0</v>
      </c>
      <c r="D47" s="225">
        <f>SUM(D40:D46)</f>
        <v>0</v>
      </c>
      <c r="E47" s="226">
        <f>SUM(E40:E46)</f>
        <v>6000000</v>
      </c>
    </row>
    <row r="48" spans="1:5">
      <c r="A48" s="213"/>
      <c r="B48" s="213"/>
      <c r="C48" s="213"/>
      <c r="D48" s="213"/>
      <c r="E48" s="213"/>
    </row>
    <row r="49" spans="1:8" ht="26.25" customHeight="1">
      <c r="A49" s="214" t="s">
        <v>138</v>
      </c>
      <c r="B49" s="641" t="s">
        <v>722</v>
      </c>
      <c r="C49" s="641"/>
      <c r="D49" s="641"/>
      <c r="E49" s="641"/>
    </row>
    <row r="50" spans="1:8" ht="14.25" thickBot="1">
      <c r="A50" s="213"/>
      <c r="B50" s="213"/>
      <c r="C50" s="213"/>
      <c r="D50" s="642"/>
      <c r="E50" s="642"/>
    </row>
    <row r="51" spans="1:8" ht="13.5" thickBot="1">
      <c r="A51" s="215" t="s">
        <v>131</v>
      </c>
      <c r="B51" s="216" t="s">
        <v>717</v>
      </c>
      <c r="C51" s="216" t="s">
        <v>718</v>
      </c>
      <c r="D51" s="216" t="s">
        <v>719</v>
      </c>
      <c r="E51" s="217" t="s">
        <v>52</v>
      </c>
      <c r="H51" s="46"/>
    </row>
    <row r="52" spans="1:8">
      <c r="A52" s="218" t="s">
        <v>132</v>
      </c>
      <c r="B52" s="86"/>
      <c r="C52" s="86"/>
      <c r="D52" s="86"/>
      <c r="E52" s="219">
        <f t="shared" ref="E52:E58" si="4">SUM(B52:D52)</f>
        <v>0</v>
      </c>
    </row>
    <row r="53" spans="1:8">
      <c r="A53" s="220" t="s">
        <v>145</v>
      </c>
      <c r="B53" s="87"/>
      <c r="C53" s="87"/>
      <c r="D53" s="87"/>
      <c r="E53" s="221">
        <f t="shared" si="4"/>
        <v>0</v>
      </c>
    </row>
    <row r="54" spans="1:8">
      <c r="A54" s="222" t="s">
        <v>133</v>
      </c>
      <c r="B54" s="88">
        <v>63000000</v>
      </c>
      <c r="C54" s="88"/>
      <c r="D54" s="88"/>
      <c r="E54" s="223">
        <f t="shared" si="4"/>
        <v>63000000</v>
      </c>
    </row>
    <row r="55" spans="1:8">
      <c r="A55" s="222" t="s">
        <v>147</v>
      </c>
      <c r="B55" s="88"/>
      <c r="C55" s="88"/>
      <c r="D55" s="88"/>
      <c r="E55" s="223">
        <f t="shared" si="4"/>
        <v>0</v>
      </c>
    </row>
    <row r="56" spans="1:8">
      <c r="A56" s="222" t="s">
        <v>134</v>
      </c>
      <c r="B56" s="88"/>
      <c r="C56" s="88"/>
      <c r="D56" s="88"/>
      <c r="E56" s="223">
        <f t="shared" si="4"/>
        <v>0</v>
      </c>
    </row>
    <row r="57" spans="1:8">
      <c r="A57" s="222" t="s">
        <v>135</v>
      </c>
      <c r="B57" s="88"/>
      <c r="C57" s="88"/>
      <c r="D57" s="88"/>
      <c r="E57" s="223">
        <f t="shared" si="4"/>
        <v>0</v>
      </c>
    </row>
    <row r="58" spans="1:8" ht="13.5" thickBot="1">
      <c r="A58" s="89"/>
      <c r="B58" s="90"/>
      <c r="C58" s="90"/>
      <c r="D58" s="90"/>
      <c r="E58" s="223">
        <f t="shared" si="4"/>
        <v>0</v>
      </c>
    </row>
    <row r="59" spans="1:8" ht="13.5" thickBot="1">
      <c r="A59" s="224" t="s">
        <v>137</v>
      </c>
      <c r="B59" s="225">
        <f>B52+SUM(B54:B58)</f>
        <v>63000000</v>
      </c>
      <c r="C59" s="225">
        <f>C52+SUM(C54:C58)</f>
        <v>0</v>
      </c>
      <c r="D59" s="225">
        <f>D52+SUM(D54:D58)</f>
        <v>0</v>
      </c>
      <c r="E59" s="226">
        <f>E52+SUM(E54:E58)</f>
        <v>63000000</v>
      </c>
    </row>
    <row r="60" spans="1:8" ht="13.5" thickBot="1">
      <c r="A60" s="47"/>
      <c r="B60" s="47"/>
      <c r="C60" s="47"/>
      <c r="D60" s="47"/>
      <c r="E60" s="47"/>
    </row>
    <row r="61" spans="1:8" ht="13.5" thickBot="1">
      <c r="A61" s="215" t="s">
        <v>136</v>
      </c>
      <c r="B61" s="216" t="str">
        <f>+B51</f>
        <v>2017.</v>
      </c>
      <c r="C61" s="216" t="str">
        <f>+C51</f>
        <v>2018.</v>
      </c>
      <c r="D61" s="216" t="str">
        <f>+D51</f>
        <v>2018. után</v>
      </c>
      <c r="E61" s="217" t="s">
        <v>52</v>
      </c>
    </row>
    <row r="62" spans="1:8">
      <c r="A62" s="218" t="s">
        <v>141</v>
      </c>
      <c r="B62" s="86"/>
      <c r="C62" s="86"/>
      <c r="D62" s="86"/>
      <c r="E62" s="219">
        <f t="shared" ref="E62:E68" si="5">SUM(B62:D62)</f>
        <v>0</v>
      </c>
    </row>
    <row r="63" spans="1:8">
      <c r="A63" s="227" t="s">
        <v>142</v>
      </c>
      <c r="B63" s="88">
        <v>54810000</v>
      </c>
      <c r="C63" s="88"/>
      <c r="D63" s="88"/>
      <c r="E63" s="223">
        <f t="shared" si="5"/>
        <v>54810000</v>
      </c>
    </row>
    <row r="64" spans="1:8">
      <c r="A64" s="222" t="s">
        <v>143</v>
      </c>
      <c r="B64" s="88">
        <v>8190000</v>
      </c>
      <c r="C64" s="88"/>
      <c r="D64" s="88"/>
      <c r="E64" s="223">
        <f t="shared" si="5"/>
        <v>8190000</v>
      </c>
    </row>
    <row r="65" spans="1:5">
      <c r="A65" s="222" t="s">
        <v>144</v>
      </c>
      <c r="B65" s="88"/>
      <c r="C65" s="88"/>
      <c r="D65" s="88"/>
      <c r="E65" s="223">
        <f t="shared" si="5"/>
        <v>0</v>
      </c>
    </row>
    <row r="66" spans="1:5">
      <c r="A66" s="91"/>
      <c r="B66" s="88"/>
      <c r="C66" s="88"/>
      <c r="D66" s="88"/>
      <c r="E66" s="223">
        <f t="shared" si="5"/>
        <v>0</v>
      </c>
    </row>
    <row r="67" spans="1:5">
      <c r="A67" s="91"/>
      <c r="B67" s="88"/>
      <c r="C67" s="88"/>
      <c r="D67" s="88"/>
      <c r="E67" s="223">
        <f t="shared" si="5"/>
        <v>0</v>
      </c>
    </row>
    <row r="68" spans="1:5" ht="13.5" thickBot="1">
      <c r="A68" s="89"/>
      <c r="B68" s="90"/>
      <c r="C68" s="90"/>
      <c r="D68" s="90"/>
      <c r="E68" s="223">
        <f t="shared" si="5"/>
        <v>0</v>
      </c>
    </row>
    <row r="69" spans="1:5" ht="13.5" thickBot="1">
      <c r="A69" s="224" t="s">
        <v>53</v>
      </c>
      <c r="B69" s="225">
        <f>SUM(B62:B68)</f>
        <v>63000000</v>
      </c>
      <c r="C69" s="225">
        <f>SUM(C62:C68)</f>
        <v>0</v>
      </c>
      <c r="D69" s="225">
        <f>SUM(D62:D68)</f>
        <v>0</v>
      </c>
      <c r="E69" s="226">
        <f>SUM(E62:E68)</f>
        <v>63000000</v>
      </c>
    </row>
    <row r="70" spans="1:5">
      <c r="A70" s="213"/>
      <c r="B70" s="213"/>
      <c r="C70" s="213"/>
      <c r="D70" s="213"/>
      <c r="E70" s="213"/>
    </row>
    <row r="71" spans="1:5">
      <c r="A71" s="213"/>
      <c r="B71" s="213"/>
      <c r="C71" s="213"/>
      <c r="D71" s="213"/>
      <c r="E71" s="213"/>
    </row>
    <row r="72" spans="1:5" ht="44.25" customHeight="1">
      <c r="A72" s="214" t="s">
        <v>138</v>
      </c>
      <c r="B72" s="641" t="s">
        <v>723</v>
      </c>
      <c r="C72" s="641"/>
      <c r="D72" s="641"/>
      <c r="E72" s="641"/>
    </row>
    <row r="73" spans="1:5" ht="14.25" thickBot="1">
      <c r="A73" s="213"/>
      <c r="B73" s="213"/>
      <c r="C73" s="213"/>
      <c r="D73" s="642"/>
      <c r="E73" s="642"/>
    </row>
    <row r="74" spans="1:5" ht="13.5" thickBot="1">
      <c r="A74" s="215" t="s">
        <v>131</v>
      </c>
      <c r="B74" s="216" t="str">
        <f>+B61</f>
        <v>2017.</v>
      </c>
      <c r="C74" s="216" t="str">
        <f>+C61</f>
        <v>2018.</v>
      </c>
      <c r="D74" s="216" t="str">
        <f>+D61</f>
        <v>2018. után</v>
      </c>
      <c r="E74" s="217" t="s">
        <v>52</v>
      </c>
    </row>
    <row r="75" spans="1:5">
      <c r="A75" s="218" t="s">
        <v>132</v>
      </c>
      <c r="B75" s="86">
        <v>26938687</v>
      </c>
      <c r="C75" s="86">
        <v>122849001</v>
      </c>
      <c r="D75" s="86"/>
      <c r="E75" s="219">
        <f t="shared" ref="E75:E81" si="6">SUM(B75:D75)</f>
        <v>149787688</v>
      </c>
    </row>
    <row r="76" spans="1:5">
      <c r="A76" s="220" t="s">
        <v>145</v>
      </c>
      <c r="B76" s="87">
        <v>26938687</v>
      </c>
      <c r="C76" s="87"/>
      <c r="D76" s="87"/>
      <c r="E76" s="221">
        <f t="shared" si="6"/>
        <v>26938687</v>
      </c>
    </row>
    <row r="77" spans="1:5">
      <c r="A77" s="222" t="s">
        <v>133</v>
      </c>
      <c r="B77" s="88">
        <v>351252831</v>
      </c>
      <c r="C77" s="88">
        <v>76804774</v>
      </c>
      <c r="D77" s="88"/>
      <c r="E77" s="223">
        <f t="shared" si="6"/>
        <v>428057605</v>
      </c>
    </row>
    <row r="78" spans="1:5">
      <c r="A78" s="222" t="s">
        <v>147</v>
      </c>
      <c r="B78" s="88"/>
      <c r="C78" s="88"/>
      <c r="D78" s="88"/>
      <c r="E78" s="223">
        <f t="shared" si="6"/>
        <v>0</v>
      </c>
    </row>
    <row r="79" spans="1:5">
      <c r="A79" s="222" t="s">
        <v>134</v>
      </c>
      <c r="B79" s="88"/>
      <c r="C79" s="88"/>
      <c r="D79" s="88"/>
      <c r="E79" s="223">
        <f t="shared" si="6"/>
        <v>0</v>
      </c>
    </row>
    <row r="80" spans="1:5">
      <c r="A80" s="222" t="s">
        <v>135</v>
      </c>
      <c r="B80" s="88"/>
      <c r="C80" s="88"/>
      <c r="D80" s="88"/>
      <c r="E80" s="223">
        <f t="shared" si="6"/>
        <v>0</v>
      </c>
    </row>
    <row r="81" spans="1:5" ht="13.5" thickBot="1">
      <c r="A81" s="89"/>
      <c r="B81" s="90"/>
      <c r="C81" s="90"/>
      <c r="D81" s="90"/>
      <c r="E81" s="223">
        <f t="shared" si="6"/>
        <v>0</v>
      </c>
    </row>
    <row r="82" spans="1:5" ht="13.5" thickBot="1">
      <c r="A82" s="224" t="s">
        <v>137</v>
      </c>
      <c r="B82" s="225">
        <f>B75+SUM(B77:B81)</f>
        <v>378191518</v>
      </c>
      <c r="C82" s="225">
        <f>C75+SUM(C77:C81)</f>
        <v>199653775</v>
      </c>
      <c r="D82" s="225">
        <f>D75+SUM(D77:D81)</f>
        <v>0</v>
      </c>
      <c r="E82" s="226">
        <f>E75+SUM(E77:E81)</f>
        <v>577845293</v>
      </c>
    </row>
    <row r="83" spans="1:5" ht="13.5" thickBot="1">
      <c r="A83" s="47"/>
      <c r="B83" s="47"/>
      <c r="C83" s="47"/>
      <c r="D83" s="47"/>
      <c r="E83" s="47"/>
    </row>
    <row r="84" spans="1:5" ht="13.5" thickBot="1">
      <c r="A84" s="215" t="s">
        <v>136</v>
      </c>
      <c r="B84" s="216" t="str">
        <f>+B74</f>
        <v>2017.</v>
      </c>
      <c r="C84" s="216" t="str">
        <f>+C74</f>
        <v>2018.</v>
      </c>
      <c r="D84" s="216" t="str">
        <f>+D74</f>
        <v>2018. után</v>
      </c>
      <c r="E84" s="217" t="s">
        <v>52</v>
      </c>
    </row>
    <row r="85" spans="1:5">
      <c r="A85" s="218" t="s">
        <v>141</v>
      </c>
      <c r="B85" s="86"/>
      <c r="C85" s="86"/>
      <c r="D85" s="86"/>
      <c r="E85" s="219">
        <f t="shared" ref="E85:E91" si="7">SUM(B85:D85)</f>
        <v>0</v>
      </c>
    </row>
    <row r="86" spans="1:5">
      <c r="A86" s="227" t="s">
        <v>142</v>
      </c>
      <c r="B86" s="88">
        <v>378191518</v>
      </c>
      <c r="C86" s="88"/>
      <c r="D86" s="88"/>
      <c r="E86" s="223">
        <f t="shared" si="7"/>
        <v>378191518</v>
      </c>
    </row>
    <row r="87" spans="1:5">
      <c r="A87" s="222" t="s">
        <v>143</v>
      </c>
      <c r="B87" s="88"/>
      <c r="C87" s="88"/>
      <c r="D87" s="88"/>
      <c r="E87" s="223">
        <f t="shared" si="7"/>
        <v>0</v>
      </c>
    </row>
    <row r="88" spans="1:5">
      <c r="A88" s="222" t="s">
        <v>144</v>
      </c>
      <c r="B88" s="88"/>
      <c r="C88" s="88"/>
      <c r="D88" s="88"/>
      <c r="E88" s="223">
        <f t="shared" si="7"/>
        <v>0</v>
      </c>
    </row>
    <row r="89" spans="1:5">
      <c r="A89" s="91"/>
      <c r="B89" s="88"/>
      <c r="C89" s="88"/>
      <c r="D89" s="88"/>
      <c r="E89" s="223">
        <f t="shared" si="7"/>
        <v>0</v>
      </c>
    </row>
    <row r="90" spans="1:5">
      <c r="A90" s="91"/>
      <c r="B90" s="88"/>
      <c r="C90" s="88"/>
      <c r="D90" s="88"/>
      <c r="E90" s="223">
        <f t="shared" si="7"/>
        <v>0</v>
      </c>
    </row>
    <row r="91" spans="1:5" ht="13.5" thickBot="1">
      <c r="A91" s="89"/>
      <c r="B91" s="90"/>
      <c r="C91" s="90"/>
      <c r="D91" s="90"/>
      <c r="E91" s="223">
        <f t="shared" si="7"/>
        <v>0</v>
      </c>
    </row>
    <row r="92" spans="1:5" ht="13.5" thickBot="1">
      <c r="A92" s="224" t="s">
        <v>53</v>
      </c>
      <c r="B92" s="225">
        <f>SUM(B85:B91)</f>
        <v>378191518</v>
      </c>
      <c r="C92" s="225">
        <f>SUM(C85:C91)</f>
        <v>0</v>
      </c>
      <c r="D92" s="225">
        <f>SUM(D85:D91)</f>
        <v>0</v>
      </c>
      <c r="E92" s="226">
        <f>SUM(E85:E91)</f>
        <v>378191518</v>
      </c>
    </row>
    <row r="93" spans="1:5">
      <c r="A93" s="213"/>
      <c r="B93" s="213"/>
      <c r="C93" s="213"/>
      <c r="D93" s="213"/>
      <c r="E93" s="213"/>
    </row>
    <row r="94" spans="1:5" ht="41.25" customHeight="1">
      <c r="A94" s="214" t="s">
        <v>138</v>
      </c>
      <c r="B94" s="641" t="s">
        <v>724</v>
      </c>
      <c r="C94" s="641"/>
      <c r="D94" s="641"/>
      <c r="E94" s="641"/>
    </row>
    <row r="95" spans="1:5" ht="14.25" thickBot="1">
      <c r="A95" s="213"/>
      <c r="B95" s="213"/>
      <c r="C95" s="213"/>
      <c r="D95" s="642"/>
      <c r="E95" s="642"/>
    </row>
    <row r="96" spans="1:5" ht="13.5" thickBot="1">
      <c r="A96" s="215" t="s">
        <v>131</v>
      </c>
      <c r="B96" s="216" t="s">
        <v>717</v>
      </c>
      <c r="C96" s="216" t="s">
        <v>718</v>
      </c>
      <c r="D96" s="216" t="s">
        <v>719</v>
      </c>
      <c r="E96" s="217" t="s">
        <v>52</v>
      </c>
    </row>
    <row r="97" spans="1:5">
      <c r="A97" s="218" t="s">
        <v>132</v>
      </c>
      <c r="B97" s="86"/>
      <c r="C97" s="86"/>
      <c r="D97" s="86"/>
      <c r="E97" s="219">
        <f t="shared" ref="E97:E103" si="8">SUM(B97:D97)</f>
        <v>0</v>
      </c>
    </row>
    <row r="98" spans="1:5">
      <c r="A98" s="220" t="s">
        <v>145</v>
      </c>
      <c r="B98" s="87"/>
      <c r="C98" s="87"/>
      <c r="D98" s="87"/>
      <c r="E98" s="221">
        <f t="shared" si="8"/>
        <v>0</v>
      </c>
    </row>
    <row r="99" spans="1:5">
      <c r="A99" s="222" t="s">
        <v>133</v>
      </c>
      <c r="B99" s="88">
        <v>69106425</v>
      </c>
      <c r="C99" s="88"/>
      <c r="D99" s="88"/>
      <c r="E99" s="223">
        <f t="shared" si="8"/>
        <v>69106425</v>
      </c>
    </row>
    <row r="100" spans="1:5">
      <c r="A100" s="222" t="s">
        <v>147</v>
      </c>
      <c r="B100" s="88"/>
      <c r="C100" s="88"/>
      <c r="D100" s="88"/>
      <c r="E100" s="223">
        <f t="shared" si="8"/>
        <v>0</v>
      </c>
    </row>
    <row r="101" spans="1:5">
      <c r="A101" s="222" t="s">
        <v>134</v>
      </c>
      <c r="B101" s="88"/>
      <c r="C101" s="88"/>
      <c r="D101" s="88"/>
      <c r="E101" s="223">
        <f t="shared" si="8"/>
        <v>0</v>
      </c>
    </row>
    <row r="102" spans="1:5">
      <c r="A102" s="222" t="s">
        <v>135</v>
      </c>
      <c r="B102" s="88"/>
      <c r="C102" s="88"/>
      <c r="D102" s="88"/>
      <c r="E102" s="223">
        <f t="shared" si="8"/>
        <v>0</v>
      </c>
    </row>
    <row r="103" spans="1:5" ht="13.5" thickBot="1">
      <c r="A103" s="89"/>
      <c r="B103" s="90"/>
      <c r="C103" s="90"/>
      <c r="D103" s="90"/>
      <c r="E103" s="223">
        <f t="shared" si="8"/>
        <v>0</v>
      </c>
    </row>
    <row r="104" spans="1:5" ht="13.5" thickBot="1">
      <c r="A104" s="224" t="s">
        <v>137</v>
      </c>
      <c r="B104" s="225">
        <f>B97+SUM(B99:B103)</f>
        <v>69106425</v>
      </c>
      <c r="C104" s="225">
        <f>C97+SUM(C99:C103)</f>
        <v>0</v>
      </c>
      <c r="D104" s="225">
        <f>D97+SUM(D99:D103)</f>
        <v>0</v>
      </c>
      <c r="E104" s="226">
        <f>E97+SUM(E99:E103)</f>
        <v>69106425</v>
      </c>
    </row>
    <row r="105" spans="1:5" ht="13.5" thickBot="1">
      <c r="A105" s="47"/>
      <c r="B105" s="47"/>
      <c r="C105" s="47"/>
      <c r="D105" s="47"/>
      <c r="E105" s="47"/>
    </row>
    <row r="106" spans="1:5" ht="13.5" thickBot="1">
      <c r="A106" s="215" t="s">
        <v>136</v>
      </c>
      <c r="B106" s="216" t="str">
        <f>+B96</f>
        <v>2017.</v>
      </c>
      <c r="C106" s="216" t="str">
        <f>+C96</f>
        <v>2018.</v>
      </c>
      <c r="D106" s="216" t="str">
        <f>+D96</f>
        <v>2018. után</v>
      </c>
      <c r="E106" s="217" t="s">
        <v>52</v>
      </c>
    </row>
    <row r="107" spans="1:5">
      <c r="A107" s="218" t="s">
        <v>141</v>
      </c>
      <c r="B107" s="86"/>
      <c r="C107" s="86"/>
      <c r="D107" s="86"/>
      <c r="E107" s="219">
        <f t="shared" ref="E107:E113" si="9">SUM(B107:D107)</f>
        <v>0</v>
      </c>
    </row>
    <row r="108" spans="1:5">
      <c r="A108" s="227" t="s">
        <v>142</v>
      </c>
      <c r="B108" s="88">
        <v>61518175</v>
      </c>
      <c r="C108" s="88"/>
      <c r="D108" s="88"/>
      <c r="E108" s="223">
        <f t="shared" si="9"/>
        <v>61518175</v>
      </c>
    </row>
    <row r="109" spans="1:5">
      <c r="A109" s="222" t="s">
        <v>143</v>
      </c>
      <c r="B109" s="88">
        <v>7588250</v>
      </c>
      <c r="C109" s="88"/>
      <c r="D109" s="88"/>
      <c r="E109" s="223">
        <f t="shared" si="9"/>
        <v>7588250</v>
      </c>
    </row>
    <row r="110" spans="1:5">
      <c r="A110" s="222" t="s">
        <v>144</v>
      </c>
      <c r="B110" s="88"/>
      <c r="C110" s="88"/>
      <c r="D110" s="88"/>
      <c r="E110" s="223">
        <f t="shared" si="9"/>
        <v>0</v>
      </c>
    </row>
    <row r="111" spans="1:5">
      <c r="A111" s="91"/>
      <c r="B111" s="88"/>
      <c r="C111" s="88"/>
      <c r="D111" s="88"/>
      <c r="E111" s="223">
        <f t="shared" si="9"/>
        <v>0</v>
      </c>
    </row>
    <row r="112" spans="1:5">
      <c r="A112" s="91"/>
      <c r="B112" s="88"/>
      <c r="C112" s="88"/>
      <c r="D112" s="88"/>
      <c r="E112" s="223">
        <f t="shared" si="9"/>
        <v>0</v>
      </c>
    </row>
    <row r="113" spans="1:8" ht="13.5" thickBot="1">
      <c r="A113" s="89"/>
      <c r="B113" s="90"/>
      <c r="C113" s="90"/>
      <c r="D113" s="90"/>
      <c r="E113" s="223">
        <f t="shared" si="9"/>
        <v>0</v>
      </c>
    </row>
    <row r="114" spans="1:8" ht="13.5" thickBot="1">
      <c r="A114" s="224" t="s">
        <v>53</v>
      </c>
      <c r="B114" s="225">
        <f>SUM(B107:B113)</f>
        <v>69106425</v>
      </c>
      <c r="C114" s="225">
        <f>SUM(C107:C113)</f>
        <v>0</v>
      </c>
      <c r="D114" s="225">
        <f>SUM(D107:D113)</f>
        <v>0</v>
      </c>
      <c r="E114" s="226">
        <f>SUM(E107:E113)</f>
        <v>69106425</v>
      </c>
    </row>
    <row r="115" spans="1:8">
      <c r="A115" s="213"/>
      <c r="B115" s="213"/>
      <c r="C115" s="213"/>
      <c r="D115" s="213"/>
      <c r="E115" s="213"/>
    </row>
    <row r="116" spans="1:8">
      <c r="A116" s="645" t="s">
        <v>725</v>
      </c>
      <c r="B116" s="645"/>
      <c r="C116" s="645"/>
      <c r="D116" s="645"/>
      <c r="E116" s="645"/>
    </row>
    <row r="117" spans="1:8" ht="13.5" thickBot="1">
      <c r="A117" s="213"/>
      <c r="B117" s="213"/>
      <c r="C117" s="213"/>
      <c r="D117" s="213"/>
      <c r="E117" s="213"/>
    </row>
    <row r="118" spans="1:8" ht="13.5" thickBot="1">
      <c r="A118" s="649" t="s">
        <v>139</v>
      </c>
      <c r="B118" s="650"/>
      <c r="C118" s="651"/>
      <c r="D118" s="643" t="s">
        <v>572</v>
      </c>
      <c r="E118" s="644"/>
      <c r="H118" s="46"/>
    </row>
    <row r="119" spans="1:8">
      <c r="A119" s="652"/>
      <c r="B119" s="653"/>
      <c r="C119" s="654"/>
      <c r="D119" s="655"/>
      <c r="E119" s="656"/>
    </row>
    <row r="120" spans="1:8" ht="13.5" thickBot="1">
      <c r="A120" s="657"/>
      <c r="B120" s="658"/>
      <c r="C120" s="659"/>
      <c r="D120" s="660"/>
      <c r="E120" s="661"/>
    </row>
    <row r="121" spans="1:8" ht="13.5" thickBot="1">
      <c r="A121" s="636" t="s">
        <v>53</v>
      </c>
      <c r="B121" s="637"/>
      <c r="C121" s="638"/>
      <c r="D121" s="639">
        <f>SUM(D119:E120)</f>
        <v>0</v>
      </c>
      <c r="E121" s="640"/>
    </row>
  </sheetData>
  <mergeCells count="21">
    <mergeCell ref="A1:E1"/>
    <mergeCell ref="A2:E2"/>
    <mergeCell ref="D73:E73"/>
    <mergeCell ref="B72:E72"/>
    <mergeCell ref="D50:E50"/>
    <mergeCell ref="B49:E49"/>
    <mergeCell ref="A121:C121"/>
    <mergeCell ref="D121:E121"/>
    <mergeCell ref="B4:E4"/>
    <mergeCell ref="B27:E27"/>
    <mergeCell ref="D5:E5"/>
    <mergeCell ref="D28:E28"/>
    <mergeCell ref="B94:E94"/>
    <mergeCell ref="D95:E95"/>
    <mergeCell ref="D118:E118"/>
    <mergeCell ref="A116:E116"/>
    <mergeCell ref="A118:C118"/>
    <mergeCell ref="A119:C119"/>
    <mergeCell ref="D119:E119"/>
    <mergeCell ref="A120:C120"/>
    <mergeCell ref="D120:E120"/>
  </mergeCells>
  <phoneticPr fontId="30" type="noConversion"/>
  <conditionalFormatting sqref="E7:E14 B14:D14 B24:E24 E17:E23 E30:E37 B37:D37 E40:E47 B47:D47 D54:E54 E52:E59 B59:D59 B69:E69 E62:E68 E75:E82 B82:D82 E85:E92 B92:D92 D99:E99 E97:E104 B104:D104 B114:E114 E107:E113">
    <cfRule type="cellIs" dxfId="2" priority="2" stopIfTrue="1" operator="equal">
      <formula>0</formula>
    </cfRule>
  </conditionalFormatting>
  <conditionalFormatting sqref="D121:E121">
    <cfRule type="cellIs" dxfId="1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  <rowBreaks count="2" manualBreakCount="2">
    <brk id="47" max="16383" man="1"/>
    <brk id="92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4"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401" customWidth="1"/>
    <col min="2" max="2" width="72" style="402" customWidth="1"/>
    <col min="3" max="3" width="25" style="403" customWidth="1"/>
    <col min="4" max="16384" width="9.33203125" style="3"/>
  </cols>
  <sheetData>
    <row r="1" spans="1:3" s="2" customFormat="1" ht="16.5" customHeight="1" thickBot="1">
      <c r="A1" s="228"/>
      <c r="B1" s="230"/>
      <c r="C1" s="573" t="s">
        <v>741</v>
      </c>
    </row>
    <row r="2" spans="1:3" s="92" customFormat="1" ht="21" customHeight="1">
      <c r="A2" s="417" t="s">
        <v>61</v>
      </c>
      <c r="B2" s="363" t="s">
        <v>227</v>
      </c>
      <c r="C2" s="365" t="s">
        <v>54</v>
      </c>
    </row>
    <row r="3" spans="1:3" s="92" customFormat="1" ht="16.5" thickBot="1">
      <c r="A3" s="231" t="s">
        <v>203</v>
      </c>
      <c r="B3" s="364" t="s">
        <v>404</v>
      </c>
      <c r="C3" s="501" t="s">
        <v>54</v>
      </c>
    </row>
    <row r="4" spans="1:3" s="93" customFormat="1" ht="15.95" customHeight="1" thickBot="1">
      <c r="A4" s="232"/>
      <c r="B4" s="232"/>
      <c r="C4" s="233" t="str">
        <f>'7.sz.mell.'!F3</f>
        <v>Forintban!</v>
      </c>
    </row>
    <row r="5" spans="1:3" ht="13.5" thickBot="1">
      <c r="A5" s="418" t="s">
        <v>205</v>
      </c>
      <c r="B5" s="234" t="s">
        <v>570</v>
      </c>
      <c r="C5" s="366" t="s">
        <v>55</v>
      </c>
    </row>
    <row r="6" spans="1:3" s="66" customFormat="1" ht="12.95" customHeight="1" thickBot="1">
      <c r="A6" s="196"/>
      <c r="B6" s="197" t="s">
        <v>499</v>
      </c>
      <c r="C6" s="198" t="s">
        <v>500</v>
      </c>
    </row>
    <row r="7" spans="1:3" s="66" customFormat="1" ht="15.95" customHeight="1" thickBot="1">
      <c r="A7" s="236"/>
      <c r="B7" s="237" t="s">
        <v>56</v>
      </c>
      <c r="C7" s="367"/>
    </row>
    <row r="8" spans="1:3" s="66" customFormat="1" ht="12" customHeight="1" thickBot="1">
      <c r="A8" s="30" t="s">
        <v>19</v>
      </c>
      <c r="B8" s="19" t="s">
        <v>254</v>
      </c>
      <c r="C8" s="303">
        <f>+C9+C10+C11+C12+C13+C14</f>
        <v>176620508</v>
      </c>
    </row>
    <row r="9" spans="1:3" s="94" customFormat="1" ht="12" customHeight="1">
      <c r="A9" s="446" t="s">
        <v>98</v>
      </c>
      <c r="B9" s="427" t="s">
        <v>255</v>
      </c>
      <c r="C9" s="306">
        <v>63542866</v>
      </c>
    </row>
    <row r="10" spans="1:3" s="95" customFormat="1" ht="12" customHeight="1">
      <c r="A10" s="447" t="s">
        <v>99</v>
      </c>
      <c r="B10" s="428" t="s">
        <v>256</v>
      </c>
      <c r="C10" s="305">
        <v>26582594</v>
      </c>
    </row>
    <row r="11" spans="1:3" s="95" customFormat="1" ht="12" customHeight="1">
      <c r="A11" s="447" t="s">
        <v>100</v>
      </c>
      <c r="B11" s="428" t="s">
        <v>557</v>
      </c>
      <c r="C11" s="305">
        <v>61060533</v>
      </c>
    </row>
    <row r="12" spans="1:3" s="95" customFormat="1" ht="12" customHeight="1">
      <c r="A12" s="447" t="s">
        <v>101</v>
      </c>
      <c r="B12" s="428" t="s">
        <v>258</v>
      </c>
      <c r="C12" s="305">
        <v>2195293</v>
      </c>
    </row>
    <row r="13" spans="1:3" s="95" customFormat="1" ht="12" customHeight="1">
      <c r="A13" s="447" t="s">
        <v>148</v>
      </c>
      <c r="B13" s="428" t="s">
        <v>512</v>
      </c>
      <c r="C13" s="305">
        <v>22777669</v>
      </c>
    </row>
    <row r="14" spans="1:3" s="94" customFormat="1" ht="12" customHeight="1" thickBot="1">
      <c r="A14" s="448" t="s">
        <v>102</v>
      </c>
      <c r="B14" s="429" t="s">
        <v>439</v>
      </c>
      <c r="C14" s="305">
        <v>461553</v>
      </c>
    </row>
    <row r="15" spans="1:3" s="94" customFormat="1" ht="12" customHeight="1" thickBot="1">
      <c r="A15" s="30" t="s">
        <v>20</v>
      </c>
      <c r="B15" s="298" t="s">
        <v>259</v>
      </c>
      <c r="C15" s="303">
        <f>+C16+C17+C18+C19+C20</f>
        <v>125739000</v>
      </c>
    </row>
    <row r="16" spans="1:3" s="94" customFormat="1" ht="12" customHeight="1">
      <c r="A16" s="446" t="s">
        <v>104</v>
      </c>
      <c r="B16" s="427" t="s">
        <v>260</v>
      </c>
      <c r="C16" s="306"/>
    </row>
    <row r="17" spans="1:3" s="94" customFormat="1" ht="12" customHeight="1">
      <c r="A17" s="447" t="s">
        <v>105</v>
      </c>
      <c r="B17" s="428" t="s">
        <v>261</v>
      </c>
      <c r="C17" s="305"/>
    </row>
    <row r="18" spans="1:3" s="94" customFormat="1" ht="12" customHeight="1">
      <c r="A18" s="447" t="s">
        <v>106</v>
      </c>
      <c r="B18" s="428" t="s">
        <v>428</v>
      </c>
      <c r="C18" s="305"/>
    </row>
    <row r="19" spans="1:3" s="94" customFormat="1" ht="12" customHeight="1">
      <c r="A19" s="447" t="s">
        <v>107</v>
      </c>
      <c r="B19" s="428" t="s">
        <v>429</v>
      </c>
      <c r="C19" s="305"/>
    </row>
    <row r="20" spans="1:3" s="94" customFormat="1" ht="12" customHeight="1">
      <c r="A20" s="447" t="s">
        <v>108</v>
      </c>
      <c r="B20" s="428" t="s">
        <v>262</v>
      </c>
      <c r="C20" s="305">
        <v>125739000</v>
      </c>
    </row>
    <row r="21" spans="1:3" s="95" customFormat="1" ht="12" customHeight="1" thickBot="1">
      <c r="A21" s="448" t="s">
        <v>117</v>
      </c>
      <c r="B21" s="429" t="s">
        <v>263</v>
      </c>
      <c r="C21" s="307"/>
    </row>
    <row r="22" spans="1:3" s="95" customFormat="1" ht="12" customHeight="1" thickBot="1">
      <c r="A22" s="30" t="s">
        <v>21</v>
      </c>
      <c r="B22" s="19" t="s">
        <v>264</v>
      </c>
      <c r="C22" s="303">
        <f>+C23+C24+C25+C26+C27</f>
        <v>545962943</v>
      </c>
    </row>
    <row r="23" spans="1:3" s="95" customFormat="1" ht="12" customHeight="1">
      <c r="A23" s="446" t="s">
        <v>87</v>
      </c>
      <c r="B23" s="427" t="s">
        <v>265</v>
      </c>
      <c r="C23" s="306"/>
    </row>
    <row r="24" spans="1:3" s="94" customFormat="1" ht="12" customHeight="1">
      <c r="A24" s="447" t="s">
        <v>88</v>
      </c>
      <c r="B24" s="428" t="s">
        <v>266</v>
      </c>
      <c r="C24" s="305"/>
    </row>
    <row r="25" spans="1:3" s="95" customFormat="1" ht="12" customHeight="1">
      <c r="A25" s="447" t="s">
        <v>89</v>
      </c>
      <c r="B25" s="428" t="s">
        <v>430</v>
      </c>
      <c r="C25" s="305"/>
    </row>
    <row r="26" spans="1:3" s="95" customFormat="1" ht="12" customHeight="1">
      <c r="A26" s="447" t="s">
        <v>90</v>
      </c>
      <c r="B26" s="428" t="s">
        <v>431</v>
      </c>
      <c r="C26" s="305"/>
    </row>
    <row r="27" spans="1:3" s="95" customFormat="1" ht="12" customHeight="1">
      <c r="A27" s="447" t="s">
        <v>171</v>
      </c>
      <c r="B27" s="428" t="s">
        <v>267</v>
      </c>
      <c r="C27" s="305">
        <v>545962943</v>
      </c>
    </row>
    <row r="28" spans="1:3" s="95" customFormat="1" ht="12" customHeight="1" thickBot="1">
      <c r="A28" s="448" t="s">
        <v>172</v>
      </c>
      <c r="B28" s="429" t="s">
        <v>268</v>
      </c>
      <c r="C28" s="307">
        <v>508359256</v>
      </c>
    </row>
    <row r="29" spans="1:3" s="95" customFormat="1" ht="12" customHeight="1" thickBot="1">
      <c r="A29" s="30" t="s">
        <v>173</v>
      </c>
      <c r="B29" s="19" t="s">
        <v>567</v>
      </c>
      <c r="C29" s="309">
        <f>+C30+C34+C35+C36+C31+C33+C32</f>
        <v>9310000</v>
      </c>
    </row>
    <row r="30" spans="1:3" s="95" customFormat="1" ht="12" customHeight="1">
      <c r="A30" s="446" t="s">
        <v>270</v>
      </c>
      <c r="B30" s="427" t="s">
        <v>562</v>
      </c>
      <c r="C30" s="422">
        <v>1400000</v>
      </c>
    </row>
    <row r="31" spans="1:3" s="95" customFormat="1" ht="12" customHeight="1">
      <c r="A31" s="447" t="s">
        <v>271</v>
      </c>
      <c r="B31" s="428" t="s">
        <v>563</v>
      </c>
      <c r="C31" s="305"/>
    </row>
    <row r="32" spans="1:3" s="95" customFormat="1" ht="12" customHeight="1">
      <c r="A32" s="447" t="s">
        <v>272</v>
      </c>
      <c r="B32" s="428" t="s">
        <v>564</v>
      </c>
      <c r="C32" s="305">
        <v>6000000</v>
      </c>
    </row>
    <row r="33" spans="1:3" s="95" customFormat="1" ht="12" customHeight="1">
      <c r="A33" s="447" t="s">
        <v>273</v>
      </c>
      <c r="B33" s="428" t="s">
        <v>565</v>
      </c>
      <c r="C33" s="305"/>
    </row>
    <row r="34" spans="1:3" s="95" customFormat="1" ht="12" customHeight="1">
      <c r="A34" s="447" t="s">
        <v>559</v>
      </c>
      <c r="B34" s="428" t="s">
        <v>274</v>
      </c>
      <c r="C34" s="305">
        <v>1800000</v>
      </c>
    </row>
    <row r="35" spans="1:3" s="95" customFormat="1" ht="12" customHeight="1">
      <c r="A35" s="447" t="s">
        <v>560</v>
      </c>
      <c r="B35" s="428" t="s">
        <v>275</v>
      </c>
      <c r="C35" s="305"/>
    </row>
    <row r="36" spans="1:3" s="95" customFormat="1" ht="12" customHeight="1" thickBot="1">
      <c r="A36" s="448" t="s">
        <v>561</v>
      </c>
      <c r="B36" s="527" t="s">
        <v>276</v>
      </c>
      <c r="C36" s="307">
        <v>110000</v>
      </c>
    </row>
    <row r="37" spans="1:3" s="95" customFormat="1" ht="12" customHeight="1" thickBot="1">
      <c r="A37" s="30" t="s">
        <v>23</v>
      </c>
      <c r="B37" s="19" t="s">
        <v>440</v>
      </c>
      <c r="C37" s="303">
        <f>SUM(C38:C48)</f>
        <v>4139000</v>
      </c>
    </row>
    <row r="38" spans="1:3" s="95" customFormat="1" ht="12" customHeight="1">
      <c r="A38" s="446" t="s">
        <v>91</v>
      </c>
      <c r="B38" s="427" t="s">
        <v>279</v>
      </c>
      <c r="C38" s="306">
        <v>900000</v>
      </c>
    </row>
    <row r="39" spans="1:3" s="95" customFormat="1" ht="12" customHeight="1">
      <c r="A39" s="447" t="s">
        <v>92</v>
      </c>
      <c r="B39" s="428" t="s">
        <v>280</v>
      </c>
      <c r="C39" s="305">
        <v>2150000</v>
      </c>
    </row>
    <row r="40" spans="1:3" s="95" customFormat="1" ht="12" customHeight="1">
      <c r="A40" s="447" t="s">
        <v>93</v>
      </c>
      <c r="B40" s="428" t="s">
        <v>281</v>
      </c>
      <c r="C40" s="305">
        <v>495000</v>
      </c>
    </row>
    <row r="41" spans="1:3" s="95" customFormat="1" ht="12" customHeight="1">
      <c r="A41" s="447" t="s">
        <v>175</v>
      </c>
      <c r="B41" s="428" t="s">
        <v>282</v>
      </c>
      <c r="C41" s="305"/>
    </row>
    <row r="42" spans="1:3" s="95" customFormat="1" ht="12" customHeight="1">
      <c r="A42" s="447" t="s">
        <v>176</v>
      </c>
      <c r="B42" s="428" t="s">
        <v>283</v>
      </c>
      <c r="C42" s="305"/>
    </row>
    <row r="43" spans="1:3" s="95" customFormat="1" ht="12" customHeight="1">
      <c r="A43" s="447" t="s">
        <v>177</v>
      </c>
      <c r="B43" s="428" t="s">
        <v>284</v>
      </c>
      <c r="C43" s="305">
        <v>587000</v>
      </c>
    </row>
    <row r="44" spans="1:3" s="95" customFormat="1" ht="12" customHeight="1">
      <c r="A44" s="447" t="s">
        <v>178</v>
      </c>
      <c r="B44" s="428" t="s">
        <v>285</v>
      </c>
      <c r="C44" s="305"/>
    </row>
    <row r="45" spans="1:3" s="95" customFormat="1" ht="12" customHeight="1">
      <c r="A45" s="447" t="s">
        <v>179</v>
      </c>
      <c r="B45" s="428" t="s">
        <v>566</v>
      </c>
      <c r="C45" s="305">
        <v>7000</v>
      </c>
    </row>
    <row r="46" spans="1:3" s="95" customFormat="1" ht="12" customHeight="1">
      <c r="A46" s="447" t="s">
        <v>277</v>
      </c>
      <c r="B46" s="428" t="s">
        <v>287</v>
      </c>
      <c r="C46" s="308"/>
    </row>
    <row r="47" spans="1:3" s="95" customFormat="1" ht="12" customHeight="1">
      <c r="A47" s="448" t="s">
        <v>278</v>
      </c>
      <c r="B47" s="429" t="s">
        <v>442</v>
      </c>
      <c r="C47" s="414"/>
    </row>
    <row r="48" spans="1:3" s="95" customFormat="1" ht="12" customHeight="1" thickBot="1">
      <c r="A48" s="448" t="s">
        <v>441</v>
      </c>
      <c r="B48" s="429" t="s">
        <v>288</v>
      </c>
      <c r="C48" s="414"/>
    </row>
    <row r="49" spans="1:3" s="95" customFormat="1" ht="12" customHeight="1" thickBot="1">
      <c r="A49" s="30" t="s">
        <v>24</v>
      </c>
      <c r="B49" s="19" t="s">
        <v>289</v>
      </c>
      <c r="C49" s="303">
        <f>SUM(C50:C54)</f>
        <v>0</v>
      </c>
    </row>
    <row r="50" spans="1:3" s="95" customFormat="1" ht="12" customHeight="1">
      <c r="A50" s="446" t="s">
        <v>94</v>
      </c>
      <c r="B50" s="427" t="s">
        <v>293</v>
      </c>
      <c r="C50" s="471"/>
    </row>
    <row r="51" spans="1:3" s="95" customFormat="1" ht="12" customHeight="1">
      <c r="A51" s="447" t="s">
        <v>95</v>
      </c>
      <c r="B51" s="428" t="s">
        <v>294</v>
      </c>
      <c r="C51" s="308"/>
    </row>
    <row r="52" spans="1:3" s="95" customFormat="1" ht="12" customHeight="1">
      <c r="A52" s="447" t="s">
        <v>290</v>
      </c>
      <c r="B52" s="428" t="s">
        <v>295</v>
      </c>
      <c r="C52" s="308"/>
    </row>
    <row r="53" spans="1:3" s="95" customFormat="1" ht="12" customHeight="1">
      <c r="A53" s="447" t="s">
        <v>291</v>
      </c>
      <c r="B53" s="428" t="s">
        <v>296</v>
      </c>
      <c r="C53" s="308"/>
    </row>
    <row r="54" spans="1:3" s="95" customFormat="1" ht="12" customHeight="1" thickBot="1">
      <c r="A54" s="448" t="s">
        <v>292</v>
      </c>
      <c r="B54" s="429" t="s">
        <v>297</v>
      </c>
      <c r="C54" s="414"/>
    </row>
    <row r="55" spans="1:3" s="95" customFormat="1" ht="12" customHeight="1" thickBot="1">
      <c r="A55" s="30" t="s">
        <v>180</v>
      </c>
      <c r="B55" s="19" t="s">
        <v>298</v>
      </c>
      <c r="C55" s="303">
        <f>SUM(C56:C58)</f>
        <v>30000</v>
      </c>
    </row>
    <row r="56" spans="1:3" s="95" customFormat="1" ht="12" customHeight="1">
      <c r="A56" s="446" t="s">
        <v>96</v>
      </c>
      <c r="B56" s="427" t="s">
        <v>299</v>
      </c>
      <c r="C56" s="306"/>
    </row>
    <row r="57" spans="1:3" s="95" customFormat="1" ht="12" customHeight="1">
      <c r="A57" s="447" t="s">
        <v>97</v>
      </c>
      <c r="B57" s="428" t="s">
        <v>432</v>
      </c>
      <c r="C57" s="305"/>
    </row>
    <row r="58" spans="1:3" s="95" customFormat="1" ht="12" customHeight="1">
      <c r="A58" s="447" t="s">
        <v>302</v>
      </c>
      <c r="B58" s="428" t="s">
        <v>300</v>
      </c>
      <c r="C58" s="305">
        <v>30000</v>
      </c>
    </row>
    <row r="59" spans="1:3" s="95" customFormat="1" ht="12" customHeight="1" thickBot="1">
      <c r="A59" s="448" t="s">
        <v>303</v>
      </c>
      <c r="B59" s="429" t="s">
        <v>301</v>
      </c>
      <c r="C59" s="307"/>
    </row>
    <row r="60" spans="1:3" s="95" customFormat="1" ht="12" customHeight="1" thickBot="1">
      <c r="A60" s="30" t="s">
        <v>26</v>
      </c>
      <c r="B60" s="298" t="s">
        <v>304</v>
      </c>
      <c r="C60" s="303">
        <f>SUM(C61:C63)</f>
        <v>0</v>
      </c>
    </row>
    <row r="61" spans="1:3" s="95" customFormat="1" ht="12" customHeight="1">
      <c r="A61" s="446" t="s">
        <v>181</v>
      </c>
      <c r="B61" s="427" t="s">
        <v>306</v>
      </c>
      <c r="C61" s="308"/>
    </row>
    <row r="62" spans="1:3" s="95" customFormat="1" ht="12" customHeight="1">
      <c r="A62" s="447" t="s">
        <v>182</v>
      </c>
      <c r="B62" s="428" t="s">
        <v>433</v>
      </c>
      <c r="C62" s="308"/>
    </row>
    <row r="63" spans="1:3" s="95" customFormat="1" ht="12" customHeight="1">
      <c r="A63" s="447" t="s">
        <v>232</v>
      </c>
      <c r="B63" s="428" t="s">
        <v>307</v>
      </c>
      <c r="C63" s="308"/>
    </row>
    <row r="64" spans="1:3" s="95" customFormat="1" ht="12" customHeight="1" thickBot="1">
      <c r="A64" s="448" t="s">
        <v>305</v>
      </c>
      <c r="B64" s="429" t="s">
        <v>308</v>
      </c>
      <c r="C64" s="308"/>
    </row>
    <row r="65" spans="1:3" s="95" customFormat="1" ht="12" customHeight="1" thickBot="1">
      <c r="A65" s="30" t="s">
        <v>27</v>
      </c>
      <c r="B65" s="19" t="s">
        <v>309</v>
      </c>
      <c r="C65" s="309">
        <f>+C8+C15+C22+C29+C37+C49+C55+C60</f>
        <v>861801451</v>
      </c>
    </row>
    <row r="66" spans="1:3" s="95" customFormat="1" ht="12" customHeight="1" thickBot="1">
      <c r="A66" s="449" t="s">
        <v>400</v>
      </c>
      <c r="B66" s="298" t="s">
        <v>311</v>
      </c>
      <c r="C66" s="303">
        <f>SUM(C67:C69)</f>
        <v>0</v>
      </c>
    </row>
    <row r="67" spans="1:3" s="95" customFormat="1" ht="12" customHeight="1">
      <c r="A67" s="446" t="s">
        <v>342</v>
      </c>
      <c r="B67" s="427" t="s">
        <v>312</v>
      </c>
      <c r="C67" s="308"/>
    </row>
    <row r="68" spans="1:3" s="95" customFormat="1" ht="12" customHeight="1">
      <c r="A68" s="447" t="s">
        <v>351</v>
      </c>
      <c r="B68" s="428" t="s">
        <v>313</v>
      </c>
      <c r="C68" s="308"/>
    </row>
    <row r="69" spans="1:3" s="95" customFormat="1" ht="12" customHeight="1" thickBot="1">
      <c r="A69" s="448" t="s">
        <v>352</v>
      </c>
      <c r="B69" s="430" t="s">
        <v>314</v>
      </c>
      <c r="C69" s="308"/>
    </row>
    <row r="70" spans="1:3" s="95" customFormat="1" ht="12" customHeight="1" thickBot="1">
      <c r="A70" s="449" t="s">
        <v>315</v>
      </c>
      <c r="B70" s="298" t="s">
        <v>316</v>
      </c>
      <c r="C70" s="303">
        <f>SUM(C71:C74)</f>
        <v>0</v>
      </c>
    </row>
    <row r="71" spans="1:3" s="95" customFormat="1" ht="12" customHeight="1">
      <c r="A71" s="446" t="s">
        <v>149</v>
      </c>
      <c r="B71" s="427" t="s">
        <v>317</v>
      </c>
      <c r="C71" s="308"/>
    </row>
    <row r="72" spans="1:3" s="95" customFormat="1" ht="12" customHeight="1">
      <c r="A72" s="447" t="s">
        <v>150</v>
      </c>
      <c r="B72" s="428" t="s">
        <v>318</v>
      </c>
      <c r="C72" s="308"/>
    </row>
    <row r="73" spans="1:3" s="95" customFormat="1" ht="12" customHeight="1">
      <c r="A73" s="447" t="s">
        <v>343</v>
      </c>
      <c r="B73" s="428" t="s">
        <v>319</v>
      </c>
      <c r="C73" s="308"/>
    </row>
    <row r="74" spans="1:3" s="95" customFormat="1" ht="12" customHeight="1" thickBot="1">
      <c r="A74" s="448" t="s">
        <v>344</v>
      </c>
      <c r="B74" s="429" t="s">
        <v>320</v>
      </c>
      <c r="C74" s="308"/>
    </row>
    <row r="75" spans="1:3" s="95" customFormat="1" ht="12" customHeight="1" thickBot="1">
      <c r="A75" s="449" t="s">
        <v>321</v>
      </c>
      <c r="B75" s="298" t="s">
        <v>322</v>
      </c>
      <c r="C75" s="303">
        <f>SUM(C76:C77)</f>
        <v>32463492</v>
      </c>
    </row>
    <row r="76" spans="1:3" s="95" customFormat="1" ht="12" customHeight="1">
      <c r="A76" s="446" t="s">
        <v>345</v>
      </c>
      <c r="B76" s="427" t="s">
        <v>323</v>
      </c>
      <c r="C76" s="308">
        <v>32463492</v>
      </c>
    </row>
    <row r="77" spans="1:3" s="95" customFormat="1" ht="12" customHeight="1" thickBot="1">
      <c r="A77" s="448" t="s">
        <v>346</v>
      </c>
      <c r="B77" s="429" t="s">
        <v>324</v>
      </c>
      <c r="C77" s="308"/>
    </row>
    <row r="78" spans="1:3" s="94" customFormat="1" ht="12" customHeight="1" thickBot="1">
      <c r="A78" s="449" t="s">
        <v>325</v>
      </c>
      <c r="B78" s="298" t="s">
        <v>326</v>
      </c>
      <c r="C78" s="303">
        <f>SUM(C79:C81)</f>
        <v>0</v>
      </c>
    </row>
    <row r="79" spans="1:3" s="95" customFormat="1" ht="12" customHeight="1">
      <c r="A79" s="446" t="s">
        <v>347</v>
      </c>
      <c r="B79" s="427" t="s">
        <v>327</v>
      </c>
      <c r="C79" s="308"/>
    </row>
    <row r="80" spans="1:3" s="95" customFormat="1" ht="12" customHeight="1">
      <c r="A80" s="447" t="s">
        <v>348</v>
      </c>
      <c r="B80" s="428" t="s">
        <v>328</v>
      </c>
      <c r="C80" s="308"/>
    </row>
    <row r="81" spans="1:3" s="95" customFormat="1" ht="12" customHeight="1" thickBot="1">
      <c r="A81" s="448" t="s">
        <v>349</v>
      </c>
      <c r="B81" s="429" t="s">
        <v>329</v>
      </c>
      <c r="C81" s="308"/>
    </row>
    <row r="82" spans="1:3" s="95" customFormat="1" ht="12" customHeight="1" thickBot="1">
      <c r="A82" s="449" t="s">
        <v>330</v>
      </c>
      <c r="B82" s="298" t="s">
        <v>350</v>
      </c>
      <c r="C82" s="303">
        <f>SUM(C83:C86)</f>
        <v>0</v>
      </c>
    </row>
    <row r="83" spans="1:3" s="95" customFormat="1" ht="12" customHeight="1">
      <c r="A83" s="450" t="s">
        <v>331</v>
      </c>
      <c r="B83" s="427" t="s">
        <v>332</v>
      </c>
      <c r="C83" s="308"/>
    </row>
    <row r="84" spans="1:3" s="95" customFormat="1" ht="12" customHeight="1">
      <c r="A84" s="451" t="s">
        <v>333</v>
      </c>
      <c r="B84" s="428" t="s">
        <v>334</v>
      </c>
      <c r="C84" s="308"/>
    </row>
    <row r="85" spans="1:3" s="95" customFormat="1" ht="12" customHeight="1">
      <c r="A85" s="451" t="s">
        <v>335</v>
      </c>
      <c r="B85" s="428" t="s">
        <v>336</v>
      </c>
      <c r="C85" s="308"/>
    </row>
    <row r="86" spans="1:3" s="94" customFormat="1" ht="12" customHeight="1" thickBot="1">
      <c r="A86" s="452" t="s">
        <v>337</v>
      </c>
      <c r="B86" s="429" t="s">
        <v>338</v>
      </c>
      <c r="C86" s="308"/>
    </row>
    <row r="87" spans="1:3" s="94" customFormat="1" ht="12" customHeight="1" thickBot="1">
      <c r="A87" s="449" t="s">
        <v>339</v>
      </c>
      <c r="B87" s="298" t="s">
        <v>481</v>
      </c>
      <c r="C87" s="472"/>
    </row>
    <row r="88" spans="1:3" s="94" customFormat="1" ht="12" customHeight="1" thickBot="1">
      <c r="A88" s="449" t="s">
        <v>513</v>
      </c>
      <c r="B88" s="298" t="s">
        <v>340</v>
      </c>
      <c r="C88" s="472"/>
    </row>
    <row r="89" spans="1:3" s="94" customFormat="1" ht="12" customHeight="1" thickBot="1">
      <c r="A89" s="449" t="s">
        <v>514</v>
      </c>
      <c r="B89" s="434" t="s">
        <v>484</v>
      </c>
      <c r="C89" s="309">
        <f>+C66+C70+C75+C78+C82+C88+C87</f>
        <v>32463492</v>
      </c>
    </row>
    <row r="90" spans="1:3" s="94" customFormat="1" ht="12" customHeight="1" thickBot="1">
      <c r="A90" s="453" t="s">
        <v>515</v>
      </c>
      <c r="B90" s="435" t="s">
        <v>516</v>
      </c>
      <c r="C90" s="309">
        <f>+C65+C89</f>
        <v>894264943</v>
      </c>
    </row>
    <row r="91" spans="1:3" s="95" customFormat="1" ht="15" customHeight="1" thickBot="1">
      <c r="A91" s="242"/>
      <c r="B91" s="243"/>
      <c r="C91" s="372"/>
    </row>
    <row r="92" spans="1:3" s="66" customFormat="1" ht="16.5" customHeight="1" thickBot="1">
      <c r="A92" s="246"/>
      <c r="B92" s="247" t="s">
        <v>57</v>
      </c>
      <c r="C92" s="374"/>
    </row>
    <row r="93" spans="1:3" s="96" customFormat="1" ht="12" customHeight="1" thickBot="1">
      <c r="A93" s="419" t="s">
        <v>19</v>
      </c>
      <c r="B93" s="26" t="s">
        <v>520</v>
      </c>
      <c r="C93" s="302">
        <f>+C94+C95+C96+C97+C98+C111</f>
        <v>257805660</v>
      </c>
    </row>
    <row r="94" spans="1:3" ht="12" customHeight="1">
      <c r="A94" s="454" t="s">
        <v>98</v>
      </c>
      <c r="B94" s="8" t="s">
        <v>50</v>
      </c>
      <c r="C94" s="304">
        <v>138134000</v>
      </c>
    </row>
    <row r="95" spans="1:3" ht="12" customHeight="1">
      <c r="A95" s="447" t="s">
        <v>99</v>
      </c>
      <c r="B95" s="6" t="s">
        <v>183</v>
      </c>
      <c r="C95" s="305">
        <v>18177000</v>
      </c>
    </row>
    <row r="96" spans="1:3" ht="12" customHeight="1">
      <c r="A96" s="447" t="s">
        <v>100</v>
      </c>
      <c r="B96" s="6" t="s">
        <v>140</v>
      </c>
      <c r="C96" s="307">
        <v>51086660</v>
      </c>
    </row>
    <row r="97" spans="1:3" ht="12" customHeight="1">
      <c r="A97" s="447" t="s">
        <v>101</v>
      </c>
      <c r="B97" s="9" t="s">
        <v>184</v>
      </c>
      <c r="C97" s="307">
        <v>10725000</v>
      </c>
    </row>
    <row r="98" spans="1:3" ht="12" customHeight="1">
      <c r="A98" s="447" t="s">
        <v>112</v>
      </c>
      <c r="B98" s="17" t="s">
        <v>185</v>
      </c>
      <c r="C98" s="307">
        <v>37683000</v>
      </c>
    </row>
    <row r="99" spans="1:3" ht="12" customHeight="1">
      <c r="A99" s="447" t="s">
        <v>102</v>
      </c>
      <c r="B99" s="6" t="s">
        <v>517</v>
      </c>
      <c r="C99" s="307"/>
    </row>
    <row r="100" spans="1:3" ht="12" customHeight="1">
      <c r="A100" s="447" t="s">
        <v>103</v>
      </c>
      <c r="B100" s="141" t="s">
        <v>447</v>
      </c>
      <c r="C100" s="307"/>
    </row>
    <row r="101" spans="1:3" ht="12" customHeight="1">
      <c r="A101" s="447" t="s">
        <v>113</v>
      </c>
      <c r="B101" s="141" t="s">
        <v>446</v>
      </c>
      <c r="C101" s="307"/>
    </row>
    <row r="102" spans="1:3" ht="12" customHeight="1">
      <c r="A102" s="447" t="s">
        <v>114</v>
      </c>
      <c r="B102" s="141" t="s">
        <v>356</v>
      </c>
      <c r="C102" s="307"/>
    </row>
    <row r="103" spans="1:3" ht="12" customHeight="1">
      <c r="A103" s="447" t="s">
        <v>115</v>
      </c>
      <c r="B103" s="142" t="s">
        <v>357</v>
      </c>
      <c r="C103" s="307"/>
    </row>
    <row r="104" spans="1:3" ht="12" customHeight="1">
      <c r="A104" s="447" t="s">
        <v>116</v>
      </c>
      <c r="B104" s="142" t="s">
        <v>358</v>
      </c>
      <c r="C104" s="307"/>
    </row>
    <row r="105" spans="1:3" ht="12" customHeight="1">
      <c r="A105" s="447" t="s">
        <v>118</v>
      </c>
      <c r="B105" s="141" t="s">
        <v>359</v>
      </c>
      <c r="C105" s="307">
        <v>35923000</v>
      </c>
    </row>
    <row r="106" spans="1:3" ht="12" customHeight="1">
      <c r="A106" s="447" t="s">
        <v>186</v>
      </c>
      <c r="B106" s="141" t="s">
        <v>360</v>
      </c>
      <c r="C106" s="307"/>
    </row>
    <row r="107" spans="1:3" ht="12" customHeight="1">
      <c r="A107" s="447" t="s">
        <v>354</v>
      </c>
      <c r="B107" s="142" t="s">
        <v>361</v>
      </c>
      <c r="C107" s="307"/>
    </row>
    <row r="108" spans="1:3" ht="12" customHeight="1">
      <c r="A108" s="455" t="s">
        <v>355</v>
      </c>
      <c r="B108" s="143" t="s">
        <v>362</v>
      </c>
      <c r="C108" s="307"/>
    </row>
    <row r="109" spans="1:3" ht="12" customHeight="1">
      <c r="A109" s="447" t="s">
        <v>444</v>
      </c>
      <c r="B109" s="143" t="s">
        <v>363</v>
      </c>
      <c r="C109" s="307"/>
    </row>
    <row r="110" spans="1:3" ht="12" customHeight="1">
      <c r="A110" s="447" t="s">
        <v>445</v>
      </c>
      <c r="B110" s="142" t="s">
        <v>364</v>
      </c>
      <c r="C110" s="305">
        <v>1760000</v>
      </c>
    </row>
    <row r="111" spans="1:3" ht="12" customHeight="1">
      <c r="A111" s="447" t="s">
        <v>449</v>
      </c>
      <c r="B111" s="9" t="s">
        <v>51</v>
      </c>
      <c r="C111" s="305">
        <v>2000000</v>
      </c>
    </row>
    <row r="112" spans="1:3" ht="12" customHeight="1">
      <c r="A112" s="448" t="s">
        <v>450</v>
      </c>
      <c r="B112" s="6" t="s">
        <v>518</v>
      </c>
      <c r="C112" s="307">
        <v>1000000</v>
      </c>
    </row>
    <row r="113" spans="1:3" ht="12" customHeight="1" thickBot="1">
      <c r="A113" s="456" t="s">
        <v>451</v>
      </c>
      <c r="B113" s="144" t="s">
        <v>519</v>
      </c>
      <c r="C113" s="310">
        <v>1000000</v>
      </c>
    </row>
    <row r="114" spans="1:3" ht="12" customHeight="1" thickBot="1">
      <c r="A114" s="30" t="s">
        <v>20</v>
      </c>
      <c r="B114" s="25" t="s">
        <v>365</v>
      </c>
      <c r="C114" s="303">
        <f>+C115+C117+C119</f>
        <v>532704693</v>
      </c>
    </row>
    <row r="115" spans="1:3" ht="12" customHeight="1">
      <c r="A115" s="446" t="s">
        <v>104</v>
      </c>
      <c r="B115" s="6" t="s">
        <v>231</v>
      </c>
      <c r="C115" s="306">
        <v>532704693</v>
      </c>
    </row>
    <row r="116" spans="1:3" ht="12" customHeight="1">
      <c r="A116" s="446" t="s">
        <v>105</v>
      </c>
      <c r="B116" s="10" t="s">
        <v>369</v>
      </c>
      <c r="C116" s="306">
        <v>508359256</v>
      </c>
    </row>
    <row r="117" spans="1:3" ht="12" customHeight="1">
      <c r="A117" s="446" t="s">
        <v>106</v>
      </c>
      <c r="B117" s="10" t="s">
        <v>187</v>
      </c>
      <c r="C117" s="305"/>
    </row>
    <row r="118" spans="1:3" ht="12" customHeight="1">
      <c r="A118" s="446" t="s">
        <v>107</v>
      </c>
      <c r="B118" s="10" t="s">
        <v>370</v>
      </c>
      <c r="C118" s="271"/>
    </row>
    <row r="119" spans="1:3" ht="12" customHeight="1">
      <c r="A119" s="446" t="s">
        <v>108</v>
      </c>
      <c r="B119" s="300" t="s">
        <v>233</v>
      </c>
      <c r="C119" s="271"/>
    </row>
    <row r="120" spans="1:3" ht="12" customHeight="1">
      <c r="A120" s="446" t="s">
        <v>117</v>
      </c>
      <c r="B120" s="299" t="s">
        <v>434</v>
      </c>
      <c r="C120" s="271"/>
    </row>
    <row r="121" spans="1:3" ht="12" customHeight="1">
      <c r="A121" s="446" t="s">
        <v>119</v>
      </c>
      <c r="B121" s="423" t="s">
        <v>375</v>
      </c>
      <c r="C121" s="271"/>
    </row>
    <row r="122" spans="1:3" ht="12" customHeight="1">
      <c r="A122" s="446" t="s">
        <v>188</v>
      </c>
      <c r="B122" s="142" t="s">
        <v>358</v>
      </c>
      <c r="C122" s="271"/>
    </row>
    <row r="123" spans="1:3" ht="12" customHeight="1">
      <c r="A123" s="446" t="s">
        <v>189</v>
      </c>
      <c r="B123" s="142" t="s">
        <v>374</v>
      </c>
      <c r="C123" s="271"/>
    </row>
    <row r="124" spans="1:3" ht="12" customHeight="1">
      <c r="A124" s="446" t="s">
        <v>190</v>
      </c>
      <c r="B124" s="142" t="s">
        <v>373</v>
      </c>
      <c r="C124" s="271"/>
    </row>
    <row r="125" spans="1:3" ht="12" customHeight="1">
      <c r="A125" s="446" t="s">
        <v>366</v>
      </c>
      <c r="B125" s="142" t="s">
        <v>361</v>
      </c>
      <c r="C125" s="271"/>
    </row>
    <row r="126" spans="1:3" ht="12" customHeight="1">
      <c r="A126" s="446" t="s">
        <v>367</v>
      </c>
      <c r="B126" s="142" t="s">
        <v>372</v>
      </c>
      <c r="C126" s="271"/>
    </row>
    <row r="127" spans="1:3" ht="12" customHeight="1" thickBot="1">
      <c r="A127" s="455" t="s">
        <v>368</v>
      </c>
      <c r="B127" s="142" t="s">
        <v>371</v>
      </c>
      <c r="C127" s="273"/>
    </row>
    <row r="128" spans="1:3" ht="12" customHeight="1" thickBot="1">
      <c r="A128" s="30" t="s">
        <v>21</v>
      </c>
      <c r="B128" s="122" t="s">
        <v>454</v>
      </c>
      <c r="C128" s="303">
        <f>+C93+C114</f>
        <v>790510353</v>
      </c>
    </row>
    <row r="129" spans="1:11" ht="12" customHeight="1" thickBot="1">
      <c r="A129" s="30" t="s">
        <v>22</v>
      </c>
      <c r="B129" s="122" t="s">
        <v>455</v>
      </c>
      <c r="C129" s="303">
        <f>+C130+C131+C132</f>
        <v>0</v>
      </c>
    </row>
    <row r="130" spans="1:11" s="96" customFormat="1" ht="12" customHeight="1">
      <c r="A130" s="446" t="s">
        <v>270</v>
      </c>
      <c r="B130" s="7" t="s">
        <v>523</v>
      </c>
      <c r="C130" s="271"/>
    </row>
    <row r="131" spans="1:11" ht="12" customHeight="1">
      <c r="A131" s="446" t="s">
        <v>271</v>
      </c>
      <c r="B131" s="7" t="s">
        <v>463</v>
      </c>
      <c r="C131" s="271"/>
    </row>
    <row r="132" spans="1:11" ht="12" customHeight="1" thickBot="1">
      <c r="A132" s="455" t="s">
        <v>272</v>
      </c>
      <c r="B132" s="5" t="s">
        <v>522</v>
      </c>
      <c r="C132" s="271"/>
    </row>
    <row r="133" spans="1:11" ht="12" customHeight="1" thickBot="1">
      <c r="A133" s="30" t="s">
        <v>23</v>
      </c>
      <c r="B133" s="122" t="s">
        <v>456</v>
      </c>
      <c r="C133" s="303">
        <f>+C134+C135+C136+C137+C138+C139</f>
        <v>0</v>
      </c>
    </row>
    <row r="134" spans="1:11" ht="12" customHeight="1">
      <c r="A134" s="446" t="s">
        <v>91</v>
      </c>
      <c r="B134" s="7" t="s">
        <v>465</v>
      </c>
      <c r="C134" s="271"/>
    </row>
    <row r="135" spans="1:11" ht="12" customHeight="1">
      <c r="A135" s="446" t="s">
        <v>92</v>
      </c>
      <c r="B135" s="7" t="s">
        <v>457</v>
      </c>
      <c r="C135" s="271"/>
    </row>
    <row r="136" spans="1:11" ht="12" customHeight="1">
      <c r="A136" s="446" t="s">
        <v>93</v>
      </c>
      <c r="B136" s="7" t="s">
        <v>458</v>
      </c>
      <c r="C136" s="271"/>
    </row>
    <row r="137" spans="1:11" ht="12" customHeight="1">
      <c r="A137" s="446" t="s">
        <v>175</v>
      </c>
      <c r="B137" s="7" t="s">
        <v>521</v>
      </c>
      <c r="C137" s="271"/>
    </row>
    <row r="138" spans="1:11" ht="12" customHeight="1">
      <c r="A138" s="446" t="s">
        <v>176</v>
      </c>
      <c r="B138" s="7" t="s">
        <v>460</v>
      </c>
      <c r="C138" s="271"/>
    </row>
    <row r="139" spans="1:11" s="96" customFormat="1" ht="12" customHeight="1" thickBot="1">
      <c r="A139" s="455" t="s">
        <v>177</v>
      </c>
      <c r="B139" s="5" t="s">
        <v>461</v>
      </c>
      <c r="C139" s="271"/>
    </row>
    <row r="140" spans="1:11" ht="12" customHeight="1" thickBot="1">
      <c r="A140" s="30" t="s">
        <v>24</v>
      </c>
      <c r="B140" s="122" t="s">
        <v>548</v>
      </c>
      <c r="C140" s="309">
        <f>+C141+C142+C144+C145+C143</f>
        <v>103754590</v>
      </c>
      <c r="K140" s="253"/>
    </row>
    <row r="141" spans="1:11">
      <c r="A141" s="446" t="s">
        <v>94</v>
      </c>
      <c r="B141" s="7" t="s">
        <v>376</v>
      </c>
      <c r="C141" s="271"/>
    </row>
    <row r="142" spans="1:11" ht="12" customHeight="1">
      <c r="A142" s="446" t="s">
        <v>95</v>
      </c>
      <c r="B142" s="7" t="s">
        <v>377</v>
      </c>
      <c r="C142" s="271">
        <v>5736590</v>
      </c>
    </row>
    <row r="143" spans="1:11" ht="12" customHeight="1">
      <c r="A143" s="446" t="s">
        <v>290</v>
      </c>
      <c r="B143" s="7" t="s">
        <v>547</v>
      </c>
      <c r="C143" s="271">
        <v>98018000</v>
      </c>
    </row>
    <row r="144" spans="1:11" s="96" customFormat="1" ht="12" customHeight="1">
      <c r="A144" s="446" t="s">
        <v>291</v>
      </c>
      <c r="B144" s="7" t="s">
        <v>470</v>
      </c>
      <c r="C144" s="271"/>
    </row>
    <row r="145" spans="1:3" s="96" customFormat="1" ht="12" customHeight="1" thickBot="1">
      <c r="A145" s="455" t="s">
        <v>292</v>
      </c>
      <c r="B145" s="5" t="s">
        <v>396</v>
      </c>
      <c r="C145" s="271"/>
    </row>
    <row r="146" spans="1:3" s="96" customFormat="1" ht="12" customHeight="1" thickBot="1">
      <c r="A146" s="30" t="s">
        <v>25</v>
      </c>
      <c r="B146" s="122" t="s">
        <v>471</v>
      </c>
      <c r="C146" s="311">
        <f>+C147+C148+C149+C150+C151</f>
        <v>0</v>
      </c>
    </row>
    <row r="147" spans="1:3" s="96" customFormat="1" ht="12" customHeight="1">
      <c r="A147" s="446" t="s">
        <v>96</v>
      </c>
      <c r="B147" s="7" t="s">
        <v>466</v>
      </c>
      <c r="C147" s="271"/>
    </row>
    <row r="148" spans="1:3" s="96" customFormat="1" ht="12" customHeight="1">
      <c r="A148" s="446" t="s">
        <v>97</v>
      </c>
      <c r="B148" s="7" t="s">
        <v>473</v>
      </c>
      <c r="C148" s="271"/>
    </row>
    <row r="149" spans="1:3" s="96" customFormat="1" ht="12" customHeight="1">
      <c r="A149" s="446" t="s">
        <v>302</v>
      </c>
      <c r="B149" s="7" t="s">
        <v>468</v>
      </c>
      <c r="C149" s="271"/>
    </row>
    <row r="150" spans="1:3" s="96" customFormat="1" ht="12" customHeight="1">
      <c r="A150" s="446" t="s">
        <v>303</v>
      </c>
      <c r="B150" s="7" t="s">
        <v>524</v>
      </c>
      <c r="C150" s="271"/>
    </row>
    <row r="151" spans="1:3" ht="12.75" customHeight="1" thickBot="1">
      <c r="A151" s="455" t="s">
        <v>472</v>
      </c>
      <c r="B151" s="5" t="s">
        <v>475</v>
      </c>
      <c r="C151" s="273"/>
    </row>
    <row r="152" spans="1:3" ht="12.75" customHeight="1" thickBot="1">
      <c r="A152" s="502" t="s">
        <v>26</v>
      </c>
      <c r="B152" s="122" t="s">
        <v>476</v>
      </c>
      <c r="C152" s="311"/>
    </row>
    <row r="153" spans="1:3" ht="12.75" customHeight="1" thickBot="1">
      <c r="A153" s="502" t="s">
        <v>27</v>
      </c>
      <c r="B153" s="122" t="s">
        <v>477</v>
      </c>
      <c r="C153" s="311"/>
    </row>
    <row r="154" spans="1:3" ht="12" customHeight="1" thickBot="1">
      <c r="A154" s="30" t="s">
        <v>28</v>
      </c>
      <c r="B154" s="122" t="s">
        <v>479</v>
      </c>
      <c r="C154" s="437">
        <f>+C129+C133+C140+C146+C152+C153</f>
        <v>103754590</v>
      </c>
    </row>
    <row r="155" spans="1:3" ht="15" customHeight="1" thickBot="1">
      <c r="A155" s="457" t="s">
        <v>29</v>
      </c>
      <c r="B155" s="390" t="s">
        <v>478</v>
      </c>
      <c r="C155" s="437">
        <f>+C128+C154</f>
        <v>894264943</v>
      </c>
    </row>
    <row r="156" spans="1:3" ht="13.5" thickBot="1">
      <c r="A156" s="398"/>
      <c r="B156" s="399"/>
      <c r="C156" s="400"/>
    </row>
    <row r="157" spans="1:3" ht="15" customHeight="1" thickBot="1">
      <c r="A157" s="251" t="s">
        <v>525</v>
      </c>
      <c r="B157" s="252"/>
      <c r="C157" s="119">
        <v>7</v>
      </c>
    </row>
    <row r="158" spans="1:3" ht="14.25" customHeight="1" thickBot="1">
      <c r="A158" s="251" t="s">
        <v>206</v>
      </c>
      <c r="B158" s="252"/>
      <c r="C158" s="119">
        <v>140</v>
      </c>
    </row>
  </sheetData>
  <sheetProtection formatCells="0"/>
  <phoneticPr fontId="0" type="noConversion"/>
  <printOptions horizontalCentered="1"/>
  <pageMargins left="0.78740157480314965" right="0.78740157480314965" top="0.59055118110236227" bottom="0.59055118110236227" header="0.78740157480314965" footer="0.78740157480314965"/>
  <pageSetup paperSize="9" scale="65" orientation="portrait" verticalDpi="300" r:id="rId1"/>
  <headerFooter alignWithMargins="0"/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20" zoomScaleNormal="120" zoomScaleSheetLayoutView="85" workbookViewId="0">
      <selection activeCell="C1" sqref="C1"/>
    </sheetView>
  </sheetViews>
  <sheetFormatPr defaultRowHeight="12.75"/>
  <cols>
    <col min="1" max="1" width="19.5" style="401" customWidth="1"/>
    <col min="2" max="2" width="72" style="402" customWidth="1"/>
    <col min="3" max="3" width="25" style="403" customWidth="1"/>
    <col min="4" max="16384" width="9.33203125" style="3"/>
  </cols>
  <sheetData>
    <row r="1" spans="1:3" s="2" customFormat="1" ht="16.5" customHeight="1" thickBot="1">
      <c r="A1" s="228"/>
      <c r="B1" s="230"/>
      <c r="C1" s="573" t="s">
        <v>740</v>
      </c>
    </row>
    <row r="2" spans="1:3" s="92" customFormat="1" ht="16.5" customHeight="1">
      <c r="A2" s="417" t="s">
        <v>61</v>
      </c>
      <c r="B2" s="363" t="s">
        <v>227</v>
      </c>
      <c r="C2" s="365" t="s">
        <v>54</v>
      </c>
    </row>
    <row r="3" spans="1:3" s="92" customFormat="1" ht="13.5" customHeight="1" thickBot="1">
      <c r="A3" s="231" t="s">
        <v>203</v>
      </c>
      <c r="B3" s="364" t="s">
        <v>435</v>
      </c>
      <c r="C3" s="501" t="s">
        <v>59</v>
      </c>
    </row>
    <row r="4" spans="1:3" s="93" customFormat="1" ht="14.25" thickBot="1">
      <c r="A4" s="232"/>
      <c r="B4" s="232"/>
      <c r="C4" s="233" t="str">
        <f>'9.1. sz. mell'!C4</f>
        <v>Forintban!</v>
      </c>
    </row>
    <row r="5" spans="1:3" ht="13.5" thickBot="1">
      <c r="A5" s="418" t="s">
        <v>205</v>
      </c>
      <c r="B5" s="234" t="s">
        <v>570</v>
      </c>
      <c r="C5" s="366" t="s">
        <v>55</v>
      </c>
    </row>
    <row r="6" spans="1:3" s="66" customFormat="1" ht="12.95" customHeight="1" thickBot="1">
      <c r="A6" s="196"/>
      <c r="B6" s="197" t="s">
        <v>499</v>
      </c>
      <c r="C6" s="198" t="s">
        <v>500</v>
      </c>
    </row>
    <row r="7" spans="1:3" s="66" customFormat="1" ht="15.95" customHeight="1" thickBot="1">
      <c r="A7" s="236"/>
      <c r="B7" s="237" t="s">
        <v>56</v>
      </c>
      <c r="C7" s="367"/>
    </row>
    <row r="8" spans="1:3" s="66" customFormat="1" ht="12" customHeight="1" thickBot="1">
      <c r="A8" s="30" t="s">
        <v>19</v>
      </c>
      <c r="B8" s="19" t="s">
        <v>254</v>
      </c>
      <c r="C8" s="303">
        <f>+C9+C10+C11+C12+C13+C14</f>
        <v>176620508</v>
      </c>
    </row>
    <row r="9" spans="1:3" s="94" customFormat="1" ht="12" customHeight="1">
      <c r="A9" s="446" t="s">
        <v>98</v>
      </c>
      <c r="B9" s="427" t="s">
        <v>255</v>
      </c>
      <c r="C9" s="306">
        <v>63542866</v>
      </c>
    </row>
    <row r="10" spans="1:3" s="95" customFormat="1" ht="12" customHeight="1">
      <c r="A10" s="447" t="s">
        <v>99</v>
      </c>
      <c r="B10" s="428" t="s">
        <v>256</v>
      </c>
      <c r="C10" s="305">
        <v>26582594</v>
      </c>
    </row>
    <row r="11" spans="1:3" s="95" customFormat="1" ht="12" customHeight="1">
      <c r="A11" s="447" t="s">
        <v>100</v>
      </c>
      <c r="B11" s="428" t="s">
        <v>557</v>
      </c>
      <c r="C11" s="305">
        <v>61060533</v>
      </c>
    </row>
    <row r="12" spans="1:3" s="95" customFormat="1" ht="12" customHeight="1">
      <c r="A12" s="447" t="s">
        <v>101</v>
      </c>
      <c r="B12" s="428" t="s">
        <v>258</v>
      </c>
      <c r="C12" s="305">
        <v>2195293</v>
      </c>
    </row>
    <row r="13" spans="1:3" s="95" customFormat="1" ht="12" customHeight="1">
      <c r="A13" s="447" t="s">
        <v>148</v>
      </c>
      <c r="B13" s="428" t="s">
        <v>512</v>
      </c>
      <c r="C13" s="305">
        <v>22777669</v>
      </c>
    </row>
    <row r="14" spans="1:3" s="94" customFormat="1" ht="12" customHeight="1" thickBot="1">
      <c r="A14" s="448" t="s">
        <v>102</v>
      </c>
      <c r="B14" s="429" t="s">
        <v>439</v>
      </c>
      <c r="C14" s="305">
        <v>461553</v>
      </c>
    </row>
    <row r="15" spans="1:3" s="94" customFormat="1" ht="12" customHeight="1" thickBot="1">
      <c r="A15" s="30" t="s">
        <v>20</v>
      </c>
      <c r="B15" s="298" t="s">
        <v>259</v>
      </c>
      <c r="C15" s="303">
        <f>+C16+C17+C18+C19+C20</f>
        <v>123739000</v>
      </c>
    </row>
    <row r="16" spans="1:3" s="94" customFormat="1" ht="12" customHeight="1">
      <c r="A16" s="446" t="s">
        <v>104</v>
      </c>
      <c r="B16" s="427" t="s">
        <v>260</v>
      </c>
      <c r="C16" s="306"/>
    </row>
    <row r="17" spans="1:3" s="94" customFormat="1" ht="12" customHeight="1">
      <c r="A17" s="447" t="s">
        <v>105</v>
      </c>
      <c r="B17" s="428" t="s">
        <v>261</v>
      </c>
      <c r="C17" s="305"/>
    </row>
    <row r="18" spans="1:3" s="94" customFormat="1" ht="12" customHeight="1">
      <c r="A18" s="447" t="s">
        <v>106</v>
      </c>
      <c r="B18" s="428" t="s">
        <v>428</v>
      </c>
      <c r="C18" s="305"/>
    </row>
    <row r="19" spans="1:3" s="94" customFormat="1" ht="12" customHeight="1">
      <c r="A19" s="447" t="s">
        <v>107</v>
      </c>
      <c r="B19" s="428" t="s">
        <v>429</v>
      </c>
      <c r="C19" s="305"/>
    </row>
    <row r="20" spans="1:3" s="94" customFormat="1" ht="12" customHeight="1">
      <c r="A20" s="447" t="s">
        <v>108</v>
      </c>
      <c r="B20" s="428" t="s">
        <v>262</v>
      </c>
      <c r="C20" s="305">
        <v>123739000</v>
      </c>
    </row>
    <row r="21" spans="1:3" s="95" customFormat="1" ht="12" customHeight="1" thickBot="1">
      <c r="A21" s="448" t="s">
        <v>117</v>
      </c>
      <c r="B21" s="429" t="s">
        <v>263</v>
      </c>
      <c r="C21" s="307"/>
    </row>
    <row r="22" spans="1:3" s="95" customFormat="1" ht="12" customHeight="1" thickBot="1">
      <c r="A22" s="30" t="s">
        <v>21</v>
      </c>
      <c r="B22" s="19" t="s">
        <v>264</v>
      </c>
      <c r="C22" s="303">
        <f>+C23+C24+C25+C26+C27</f>
        <v>545962943</v>
      </c>
    </row>
    <row r="23" spans="1:3" s="95" customFormat="1" ht="12" customHeight="1">
      <c r="A23" s="446" t="s">
        <v>87</v>
      </c>
      <c r="B23" s="427" t="s">
        <v>265</v>
      </c>
      <c r="C23" s="306"/>
    </row>
    <row r="24" spans="1:3" s="94" customFormat="1" ht="12" customHeight="1">
      <c r="A24" s="447" t="s">
        <v>88</v>
      </c>
      <c r="B24" s="428" t="s">
        <v>266</v>
      </c>
      <c r="C24" s="305"/>
    </row>
    <row r="25" spans="1:3" s="95" customFormat="1" ht="12" customHeight="1">
      <c r="A25" s="447" t="s">
        <v>89</v>
      </c>
      <c r="B25" s="428" t="s">
        <v>430</v>
      </c>
      <c r="C25" s="305"/>
    </row>
    <row r="26" spans="1:3" s="95" customFormat="1" ht="12" customHeight="1">
      <c r="A26" s="447" t="s">
        <v>90</v>
      </c>
      <c r="B26" s="428" t="s">
        <v>431</v>
      </c>
      <c r="C26" s="305"/>
    </row>
    <row r="27" spans="1:3" s="95" customFormat="1" ht="12" customHeight="1">
      <c r="A27" s="447" t="s">
        <v>171</v>
      </c>
      <c r="B27" s="428" t="s">
        <v>267</v>
      </c>
      <c r="C27" s="305">
        <v>545962943</v>
      </c>
    </row>
    <row r="28" spans="1:3" s="95" customFormat="1" ht="12" customHeight="1" thickBot="1">
      <c r="A28" s="448" t="s">
        <v>172</v>
      </c>
      <c r="B28" s="429" t="s">
        <v>268</v>
      </c>
      <c r="C28" s="307">
        <v>508359256</v>
      </c>
    </row>
    <row r="29" spans="1:3" s="95" customFormat="1" ht="12" customHeight="1" thickBot="1">
      <c r="A29" s="30" t="s">
        <v>173</v>
      </c>
      <c r="B29" s="19" t="s">
        <v>567</v>
      </c>
      <c r="C29" s="309">
        <f>SUM(C30:C36)</f>
        <v>6160000</v>
      </c>
    </row>
    <row r="30" spans="1:3" s="95" customFormat="1" ht="12" customHeight="1">
      <c r="A30" s="446" t="s">
        <v>270</v>
      </c>
      <c r="B30" s="427" t="s">
        <v>562</v>
      </c>
      <c r="C30" s="306">
        <v>1400000</v>
      </c>
    </row>
    <row r="31" spans="1:3" s="95" customFormat="1" ht="12" customHeight="1">
      <c r="A31" s="447" t="s">
        <v>271</v>
      </c>
      <c r="B31" s="428" t="s">
        <v>563</v>
      </c>
      <c r="C31" s="305"/>
    </row>
    <row r="32" spans="1:3" s="95" customFormat="1" ht="12" customHeight="1">
      <c r="A32" s="447" t="s">
        <v>272</v>
      </c>
      <c r="B32" s="428" t="s">
        <v>564</v>
      </c>
      <c r="C32" s="305">
        <v>2850000</v>
      </c>
    </row>
    <row r="33" spans="1:3" s="95" customFormat="1" ht="12" customHeight="1">
      <c r="A33" s="447" t="s">
        <v>273</v>
      </c>
      <c r="B33" s="428" t="s">
        <v>565</v>
      </c>
      <c r="C33" s="305"/>
    </row>
    <row r="34" spans="1:3" s="95" customFormat="1" ht="12" customHeight="1">
      <c r="A34" s="447" t="s">
        <v>559</v>
      </c>
      <c r="B34" s="428" t="s">
        <v>274</v>
      </c>
      <c r="C34" s="305">
        <v>1800000</v>
      </c>
    </row>
    <row r="35" spans="1:3" s="95" customFormat="1" ht="12" customHeight="1">
      <c r="A35" s="447" t="s">
        <v>560</v>
      </c>
      <c r="B35" s="428" t="s">
        <v>275</v>
      </c>
      <c r="C35" s="305"/>
    </row>
    <row r="36" spans="1:3" s="95" customFormat="1" ht="12" customHeight="1" thickBot="1">
      <c r="A36" s="448" t="s">
        <v>561</v>
      </c>
      <c r="B36" s="527" t="s">
        <v>276</v>
      </c>
      <c r="C36" s="307">
        <v>110000</v>
      </c>
    </row>
    <row r="37" spans="1:3" s="95" customFormat="1" ht="12" customHeight="1" thickBot="1">
      <c r="A37" s="30" t="s">
        <v>23</v>
      </c>
      <c r="B37" s="19" t="s">
        <v>440</v>
      </c>
      <c r="C37" s="303">
        <f>SUM(C38:C48)</f>
        <v>4139000</v>
      </c>
    </row>
    <row r="38" spans="1:3" s="95" customFormat="1" ht="12" customHeight="1">
      <c r="A38" s="446" t="s">
        <v>91</v>
      </c>
      <c r="B38" s="427" t="s">
        <v>279</v>
      </c>
      <c r="C38" s="306">
        <v>900000</v>
      </c>
    </row>
    <row r="39" spans="1:3" s="95" customFormat="1" ht="12" customHeight="1">
      <c r="A39" s="447" t="s">
        <v>92</v>
      </c>
      <c r="B39" s="428" t="s">
        <v>280</v>
      </c>
      <c r="C39" s="305">
        <v>2150000</v>
      </c>
    </row>
    <row r="40" spans="1:3" s="95" customFormat="1" ht="12" customHeight="1">
      <c r="A40" s="447" t="s">
        <v>93</v>
      </c>
      <c r="B40" s="428" t="s">
        <v>281</v>
      </c>
      <c r="C40" s="305">
        <v>495000</v>
      </c>
    </row>
    <row r="41" spans="1:3" s="95" customFormat="1" ht="12" customHeight="1">
      <c r="A41" s="447" t="s">
        <v>175</v>
      </c>
      <c r="B41" s="428" t="s">
        <v>282</v>
      </c>
      <c r="C41" s="305"/>
    </row>
    <row r="42" spans="1:3" s="95" customFormat="1" ht="12" customHeight="1">
      <c r="A42" s="447" t="s">
        <v>176</v>
      </c>
      <c r="B42" s="428" t="s">
        <v>283</v>
      </c>
      <c r="C42" s="305"/>
    </row>
    <row r="43" spans="1:3" s="95" customFormat="1" ht="12" customHeight="1">
      <c r="A43" s="447" t="s">
        <v>177</v>
      </c>
      <c r="B43" s="428" t="s">
        <v>284</v>
      </c>
      <c r="C43" s="305">
        <v>587000</v>
      </c>
    </row>
    <row r="44" spans="1:3" s="95" customFormat="1" ht="12" customHeight="1">
      <c r="A44" s="447" t="s">
        <v>178</v>
      </c>
      <c r="B44" s="428" t="s">
        <v>285</v>
      </c>
      <c r="C44" s="305"/>
    </row>
    <row r="45" spans="1:3" s="95" customFormat="1" ht="12" customHeight="1">
      <c r="A45" s="447" t="s">
        <v>179</v>
      </c>
      <c r="B45" s="428" t="s">
        <v>566</v>
      </c>
      <c r="C45" s="305">
        <v>7000</v>
      </c>
    </row>
    <row r="46" spans="1:3" s="95" customFormat="1" ht="12" customHeight="1">
      <c r="A46" s="447" t="s">
        <v>277</v>
      </c>
      <c r="B46" s="428" t="s">
        <v>287</v>
      </c>
      <c r="C46" s="308"/>
    </row>
    <row r="47" spans="1:3" s="95" customFormat="1" ht="12" customHeight="1">
      <c r="A47" s="448" t="s">
        <v>278</v>
      </c>
      <c r="B47" s="429" t="s">
        <v>442</v>
      </c>
      <c r="C47" s="414"/>
    </row>
    <row r="48" spans="1:3" s="95" customFormat="1" ht="12" customHeight="1" thickBot="1">
      <c r="A48" s="448" t="s">
        <v>441</v>
      </c>
      <c r="B48" s="429" t="s">
        <v>288</v>
      </c>
      <c r="C48" s="414"/>
    </row>
    <row r="49" spans="1:3" s="95" customFormat="1" ht="12" customHeight="1" thickBot="1">
      <c r="A49" s="30" t="s">
        <v>24</v>
      </c>
      <c r="B49" s="19" t="s">
        <v>289</v>
      </c>
      <c r="C49" s="303">
        <f>SUM(C50:C54)</f>
        <v>0</v>
      </c>
    </row>
    <row r="50" spans="1:3" s="95" customFormat="1" ht="12" customHeight="1">
      <c r="A50" s="446" t="s">
        <v>94</v>
      </c>
      <c r="B50" s="427" t="s">
        <v>293</v>
      </c>
      <c r="C50" s="471"/>
    </row>
    <row r="51" spans="1:3" s="95" customFormat="1" ht="12" customHeight="1">
      <c r="A51" s="447" t="s">
        <v>95</v>
      </c>
      <c r="B51" s="428" t="s">
        <v>294</v>
      </c>
      <c r="C51" s="308"/>
    </row>
    <row r="52" spans="1:3" s="95" customFormat="1" ht="12" customHeight="1">
      <c r="A52" s="447" t="s">
        <v>290</v>
      </c>
      <c r="B52" s="428" t="s">
        <v>295</v>
      </c>
      <c r="C52" s="308"/>
    </row>
    <row r="53" spans="1:3" s="95" customFormat="1" ht="12" customHeight="1">
      <c r="A53" s="447" t="s">
        <v>291</v>
      </c>
      <c r="B53" s="428" t="s">
        <v>296</v>
      </c>
      <c r="C53" s="308"/>
    </row>
    <row r="54" spans="1:3" s="95" customFormat="1" ht="12" customHeight="1" thickBot="1">
      <c r="A54" s="448" t="s">
        <v>292</v>
      </c>
      <c r="B54" s="429" t="s">
        <v>297</v>
      </c>
      <c r="C54" s="414"/>
    </row>
    <row r="55" spans="1:3" s="95" customFormat="1" ht="12" customHeight="1" thickBot="1">
      <c r="A55" s="30" t="s">
        <v>180</v>
      </c>
      <c r="B55" s="19" t="s">
        <v>298</v>
      </c>
      <c r="C55" s="303">
        <f>SUM(C56:C58)</f>
        <v>30000</v>
      </c>
    </row>
    <row r="56" spans="1:3" s="95" customFormat="1" ht="12" customHeight="1">
      <c r="A56" s="446" t="s">
        <v>96</v>
      </c>
      <c r="B56" s="427" t="s">
        <v>299</v>
      </c>
      <c r="C56" s="306"/>
    </row>
    <row r="57" spans="1:3" s="95" customFormat="1" ht="12" customHeight="1">
      <c r="A57" s="447" t="s">
        <v>97</v>
      </c>
      <c r="B57" s="428" t="s">
        <v>432</v>
      </c>
      <c r="C57" s="305"/>
    </row>
    <row r="58" spans="1:3" s="95" customFormat="1" ht="12" customHeight="1">
      <c r="A58" s="447" t="s">
        <v>302</v>
      </c>
      <c r="B58" s="428" t="s">
        <v>300</v>
      </c>
      <c r="C58" s="305">
        <v>30000</v>
      </c>
    </row>
    <row r="59" spans="1:3" s="95" customFormat="1" ht="12" customHeight="1" thickBot="1">
      <c r="A59" s="448" t="s">
        <v>303</v>
      </c>
      <c r="B59" s="429" t="s">
        <v>301</v>
      </c>
      <c r="C59" s="307"/>
    </row>
    <row r="60" spans="1:3" s="95" customFormat="1" ht="12" customHeight="1" thickBot="1">
      <c r="A60" s="30" t="s">
        <v>26</v>
      </c>
      <c r="B60" s="298" t="s">
        <v>304</v>
      </c>
      <c r="C60" s="303">
        <f>SUM(C61:C63)</f>
        <v>0</v>
      </c>
    </row>
    <row r="61" spans="1:3" s="95" customFormat="1" ht="12" customHeight="1">
      <c r="A61" s="446" t="s">
        <v>181</v>
      </c>
      <c r="B61" s="427" t="s">
        <v>306</v>
      </c>
      <c r="C61" s="308"/>
    </row>
    <row r="62" spans="1:3" s="95" customFormat="1" ht="12" customHeight="1">
      <c r="A62" s="447" t="s">
        <v>182</v>
      </c>
      <c r="B62" s="428" t="s">
        <v>433</v>
      </c>
      <c r="C62" s="308"/>
    </row>
    <row r="63" spans="1:3" s="95" customFormat="1" ht="12" customHeight="1">
      <c r="A63" s="447" t="s">
        <v>232</v>
      </c>
      <c r="B63" s="428" t="s">
        <v>307</v>
      </c>
      <c r="C63" s="308"/>
    </row>
    <row r="64" spans="1:3" s="95" customFormat="1" ht="12" customHeight="1" thickBot="1">
      <c r="A64" s="448" t="s">
        <v>305</v>
      </c>
      <c r="B64" s="429" t="s">
        <v>308</v>
      </c>
      <c r="C64" s="308"/>
    </row>
    <row r="65" spans="1:3" s="95" customFormat="1" ht="12" customHeight="1" thickBot="1">
      <c r="A65" s="30" t="s">
        <v>27</v>
      </c>
      <c r="B65" s="19" t="s">
        <v>309</v>
      </c>
      <c r="C65" s="309">
        <f>+C8+C15+C22+C29+C37+C49+C55+C60</f>
        <v>856651451</v>
      </c>
    </row>
    <row r="66" spans="1:3" s="95" customFormat="1" ht="12" customHeight="1" thickBot="1">
      <c r="A66" s="449" t="s">
        <v>400</v>
      </c>
      <c r="B66" s="298" t="s">
        <v>311</v>
      </c>
      <c r="C66" s="303">
        <f>SUM(C67:C69)</f>
        <v>0</v>
      </c>
    </row>
    <row r="67" spans="1:3" s="95" customFormat="1" ht="12" customHeight="1">
      <c r="A67" s="446" t="s">
        <v>342</v>
      </c>
      <c r="B67" s="427" t="s">
        <v>312</v>
      </c>
      <c r="C67" s="308"/>
    </row>
    <row r="68" spans="1:3" s="95" customFormat="1" ht="12" customHeight="1">
      <c r="A68" s="447" t="s">
        <v>351</v>
      </c>
      <c r="B68" s="428" t="s">
        <v>313</v>
      </c>
      <c r="C68" s="308"/>
    </row>
    <row r="69" spans="1:3" s="95" customFormat="1" ht="12" customHeight="1" thickBot="1">
      <c r="A69" s="448" t="s">
        <v>352</v>
      </c>
      <c r="B69" s="430" t="s">
        <v>314</v>
      </c>
      <c r="C69" s="308"/>
    </row>
    <row r="70" spans="1:3" s="95" customFormat="1" ht="12" customHeight="1" thickBot="1">
      <c r="A70" s="449" t="s">
        <v>315</v>
      </c>
      <c r="B70" s="298" t="s">
        <v>316</v>
      </c>
      <c r="C70" s="303">
        <f>SUM(C71:C74)</f>
        <v>0</v>
      </c>
    </row>
    <row r="71" spans="1:3" s="95" customFormat="1" ht="12" customHeight="1">
      <c r="A71" s="446" t="s">
        <v>149</v>
      </c>
      <c r="B71" s="427" t="s">
        <v>317</v>
      </c>
      <c r="C71" s="308"/>
    </row>
    <row r="72" spans="1:3" s="95" customFormat="1" ht="12" customHeight="1">
      <c r="A72" s="447" t="s">
        <v>150</v>
      </c>
      <c r="B72" s="428" t="s">
        <v>318</v>
      </c>
      <c r="C72" s="308"/>
    </row>
    <row r="73" spans="1:3" s="95" customFormat="1" ht="12" customHeight="1">
      <c r="A73" s="447" t="s">
        <v>343</v>
      </c>
      <c r="B73" s="428" t="s">
        <v>319</v>
      </c>
      <c r="C73" s="308"/>
    </row>
    <row r="74" spans="1:3" s="95" customFormat="1" ht="12" customHeight="1" thickBot="1">
      <c r="A74" s="448" t="s">
        <v>344</v>
      </c>
      <c r="B74" s="429" t="s">
        <v>320</v>
      </c>
      <c r="C74" s="308"/>
    </row>
    <row r="75" spans="1:3" s="95" customFormat="1" ht="12" customHeight="1" thickBot="1">
      <c r="A75" s="449" t="s">
        <v>321</v>
      </c>
      <c r="B75" s="298" t="s">
        <v>322</v>
      </c>
      <c r="C75" s="303">
        <f>SUM(C76:C77)</f>
        <v>32463492</v>
      </c>
    </row>
    <row r="76" spans="1:3" s="95" customFormat="1" ht="12" customHeight="1">
      <c r="A76" s="446" t="s">
        <v>345</v>
      </c>
      <c r="B76" s="427" t="s">
        <v>323</v>
      </c>
      <c r="C76" s="308">
        <v>32463492</v>
      </c>
    </row>
    <row r="77" spans="1:3" s="95" customFormat="1" ht="12" customHeight="1" thickBot="1">
      <c r="A77" s="448" t="s">
        <v>346</v>
      </c>
      <c r="B77" s="429" t="s">
        <v>324</v>
      </c>
      <c r="C77" s="308"/>
    </row>
    <row r="78" spans="1:3" s="94" customFormat="1" ht="12" customHeight="1" thickBot="1">
      <c r="A78" s="449" t="s">
        <v>325</v>
      </c>
      <c r="B78" s="298" t="s">
        <v>326</v>
      </c>
      <c r="C78" s="303">
        <f>SUM(C79:C81)</f>
        <v>0</v>
      </c>
    </row>
    <row r="79" spans="1:3" s="95" customFormat="1" ht="12" customHeight="1">
      <c r="A79" s="446" t="s">
        <v>347</v>
      </c>
      <c r="B79" s="427" t="s">
        <v>327</v>
      </c>
      <c r="C79" s="308"/>
    </row>
    <row r="80" spans="1:3" s="95" customFormat="1" ht="12" customHeight="1">
      <c r="A80" s="447" t="s">
        <v>348</v>
      </c>
      <c r="B80" s="428" t="s">
        <v>328</v>
      </c>
      <c r="C80" s="308"/>
    </row>
    <row r="81" spans="1:3" s="95" customFormat="1" ht="12" customHeight="1" thickBot="1">
      <c r="A81" s="448" t="s">
        <v>349</v>
      </c>
      <c r="B81" s="429" t="s">
        <v>329</v>
      </c>
      <c r="C81" s="308"/>
    </row>
    <row r="82" spans="1:3" s="95" customFormat="1" ht="12" customHeight="1" thickBot="1">
      <c r="A82" s="449" t="s">
        <v>330</v>
      </c>
      <c r="B82" s="298" t="s">
        <v>350</v>
      </c>
      <c r="C82" s="303">
        <f>SUM(C83:C86)</f>
        <v>0</v>
      </c>
    </row>
    <row r="83" spans="1:3" s="95" customFormat="1" ht="12" customHeight="1">
      <c r="A83" s="450" t="s">
        <v>331</v>
      </c>
      <c r="B83" s="427" t="s">
        <v>332</v>
      </c>
      <c r="C83" s="308"/>
    </row>
    <row r="84" spans="1:3" s="95" customFormat="1" ht="12" customHeight="1">
      <c r="A84" s="451" t="s">
        <v>333</v>
      </c>
      <c r="B84" s="428" t="s">
        <v>334</v>
      </c>
      <c r="C84" s="308"/>
    </row>
    <row r="85" spans="1:3" s="95" customFormat="1" ht="12" customHeight="1">
      <c r="A85" s="451" t="s">
        <v>335</v>
      </c>
      <c r="B85" s="428" t="s">
        <v>336</v>
      </c>
      <c r="C85" s="308"/>
    </row>
    <row r="86" spans="1:3" s="94" customFormat="1" ht="12" customHeight="1" thickBot="1">
      <c r="A86" s="452" t="s">
        <v>337</v>
      </c>
      <c r="B86" s="429" t="s">
        <v>338</v>
      </c>
      <c r="C86" s="308"/>
    </row>
    <row r="87" spans="1:3" s="94" customFormat="1" ht="12" customHeight="1" thickBot="1">
      <c r="A87" s="449" t="s">
        <v>339</v>
      </c>
      <c r="B87" s="298" t="s">
        <v>481</v>
      </c>
      <c r="C87" s="472"/>
    </row>
    <row r="88" spans="1:3" s="94" customFormat="1" ht="12" customHeight="1" thickBot="1">
      <c r="A88" s="449" t="s">
        <v>513</v>
      </c>
      <c r="B88" s="298" t="s">
        <v>340</v>
      </c>
      <c r="C88" s="472"/>
    </row>
    <row r="89" spans="1:3" s="94" customFormat="1" ht="12" customHeight="1" thickBot="1">
      <c r="A89" s="449" t="s">
        <v>514</v>
      </c>
      <c r="B89" s="434" t="s">
        <v>484</v>
      </c>
      <c r="C89" s="309">
        <f>+C66+C70+C75+C78+C82+C88+C87</f>
        <v>32463492</v>
      </c>
    </row>
    <row r="90" spans="1:3" s="94" customFormat="1" ht="12" customHeight="1" thickBot="1">
      <c r="A90" s="453" t="s">
        <v>515</v>
      </c>
      <c r="B90" s="435" t="s">
        <v>516</v>
      </c>
      <c r="C90" s="309">
        <f>+C65+C89</f>
        <v>889114943</v>
      </c>
    </row>
    <row r="91" spans="1:3" s="95" customFormat="1" ht="15" customHeight="1" thickBot="1">
      <c r="A91" s="242"/>
      <c r="B91" s="243"/>
      <c r="C91" s="372"/>
    </row>
    <row r="92" spans="1:3" s="66" customFormat="1" ht="16.5" customHeight="1" thickBot="1">
      <c r="A92" s="246"/>
      <c r="B92" s="247" t="s">
        <v>57</v>
      </c>
      <c r="C92" s="374"/>
    </row>
    <row r="93" spans="1:3" s="96" customFormat="1" ht="12" customHeight="1" thickBot="1">
      <c r="A93" s="419" t="s">
        <v>19</v>
      </c>
      <c r="B93" s="26" t="s">
        <v>520</v>
      </c>
      <c r="C93" s="302">
        <f>+C94+C95+C96+C97+C98+C111</f>
        <v>252655660</v>
      </c>
    </row>
    <row r="94" spans="1:3" ht="12" customHeight="1">
      <c r="A94" s="454" t="s">
        <v>98</v>
      </c>
      <c r="B94" s="8" t="s">
        <v>50</v>
      </c>
      <c r="C94" s="304">
        <v>133949000</v>
      </c>
    </row>
    <row r="95" spans="1:3" ht="12" customHeight="1">
      <c r="A95" s="447" t="s">
        <v>99</v>
      </c>
      <c r="B95" s="6" t="s">
        <v>183</v>
      </c>
      <c r="C95" s="305">
        <v>17212000</v>
      </c>
    </row>
    <row r="96" spans="1:3" ht="12" customHeight="1">
      <c r="A96" s="447" t="s">
        <v>100</v>
      </c>
      <c r="B96" s="6" t="s">
        <v>140</v>
      </c>
      <c r="C96" s="307">
        <v>51086660</v>
      </c>
    </row>
    <row r="97" spans="1:3" ht="12" customHeight="1">
      <c r="A97" s="447" t="s">
        <v>101</v>
      </c>
      <c r="B97" s="9" t="s">
        <v>184</v>
      </c>
      <c r="C97" s="307">
        <v>10725000</v>
      </c>
    </row>
    <row r="98" spans="1:3" ht="12" customHeight="1">
      <c r="A98" s="447" t="s">
        <v>112</v>
      </c>
      <c r="B98" s="17" t="s">
        <v>185</v>
      </c>
      <c r="C98" s="307">
        <v>37683000</v>
      </c>
    </row>
    <row r="99" spans="1:3" ht="12" customHeight="1">
      <c r="A99" s="447" t="s">
        <v>102</v>
      </c>
      <c r="B99" s="6" t="s">
        <v>517</v>
      </c>
      <c r="C99" s="307"/>
    </row>
    <row r="100" spans="1:3" ht="12" customHeight="1">
      <c r="A100" s="447" t="s">
        <v>103</v>
      </c>
      <c r="B100" s="141" t="s">
        <v>447</v>
      </c>
      <c r="C100" s="307"/>
    </row>
    <row r="101" spans="1:3" ht="12" customHeight="1">
      <c r="A101" s="447" t="s">
        <v>113</v>
      </c>
      <c r="B101" s="141" t="s">
        <v>446</v>
      </c>
      <c r="C101" s="307"/>
    </row>
    <row r="102" spans="1:3" ht="12" customHeight="1">
      <c r="A102" s="447" t="s">
        <v>114</v>
      </c>
      <c r="B102" s="141" t="s">
        <v>356</v>
      </c>
      <c r="C102" s="307"/>
    </row>
    <row r="103" spans="1:3" ht="12" customHeight="1">
      <c r="A103" s="447" t="s">
        <v>115</v>
      </c>
      <c r="B103" s="142" t="s">
        <v>357</v>
      </c>
      <c r="C103" s="307"/>
    </row>
    <row r="104" spans="1:3" ht="12" customHeight="1">
      <c r="A104" s="447" t="s">
        <v>116</v>
      </c>
      <c r="B104" s="142" t="s">
        <v>358</v>
      </c>
      <c r="C104" s="307"/>
    </row>
    <row r="105" spans="1:3" ht="12" customHeight="1">
      <c r="A105" s="447" t="s">
        <v>118</v>
      </c>
      <c r="B105" s="141" t="s">
        <v>359</v>
      </c>
      <c r="C105" s="307">
        <v>35923000</v>
      </c>
    </row>
    <row r="106" spans="1:3" ht="12" customHeight="1">
      <c r="A106" s="447" t="s">
        <v>186</v>
      </c>
      <c r="B106" s="141" t="s">
        <v>360</v>
      </c>
      <c r="C106" s="307"/>
    </row>
    <row r="107" spans="1:3" ht="12" customHeight="1">
      <c r="A107" s="447" t="s">
        <v>354</v>
      </c>
      <c r="B107" s="142" t="s">
        <v>361</v>
      </c>
      <c r="C107" s="307"/>
    </row>
    <row r="108" spans="1:3" ht="12" customHeight="1">
      <c r="A108" s="455" t="s">
        <v>355</v>
      </c>
      <c r="B108" s="143" t="s">
        <v>362</v>
      </c>
      <c r="C108" s="307"/>
    </row>
    <row r="109" spans="1:3" ht="12" customHeight="1">
      <c r="A109" s="447" t="s">
        <v>444</v>
      </c>
      <c r="B109" s="143" t="s">
        <v>363</v>
      </c>
      <c r="C109" s="307"/>
    </row>
    <row r="110" spans="1:3" ht="12" customHeight="1">
      <c r="A110" s="447" t="s">
        <v>445</v>
      </c>
      <c r="B110" s="142" t="s">
        <v>364</v>
      </c>
      <c r="C110" s="305">
        <v>1760000</v>
      </c>
    </row>
    <row r="111" spans="1:3" ht="12" customHeight="1">
      <c r="A111" s="447" t="s">
        <v>449</v>
      </c>
      <c r="B111" s="9" t="s">
        <v>51</v>
      </c>
      <c r="C111" s="305">
        <v>2000000</v>
      </c>
    </row>
    <row r="112" spans="1:3" ht="12" customHeight="1">
      <c r="A112" s="448" t="s">
        <v>450</v>
      </c>
      <c r="B112" s="6" t="s">
        <v>518</v>
      </c>
      <c r="C112" s="307">
        <v>1000000</v>
      </c>
    </row>
    <row r="113" spans="1:3" ht="12" customHeight="1" thickBot="1">
      <c r="A113" s="456" t="s">
        <v>451</v>
      </c>
      <c r="B113" s="144" t="s">
        <v>519</v>
      </c>
      <c r="C113" s="310">
        <v>1000000</v>
      </c>
    </row>
    <row r="114" spans="1:3" ht="12" customHeight="1" thickBot="1">
      <c r="A114" s="30" t="s">
        <v>20</v>
      </c>
      <c r="B114" s="25" t="s">
        <v>365</v>
      </c>
      <c r="C114" s="303">
        <f>+C115+C117+C119</f>
        <v>532704693</v>
      </c>
    </row>
    <row r="115" spans="1:3" ht="12" customHeight="1">
      <c r="A115" s="446" t="s">
        <v>104</v>
      </c>
      <c r="B115" s="6" t="s">
        <v>231</v>
      </c>
      <c r="C115" s="306">
        <v>532704693</v>
      </c>
    </row>
    <row r="116" spans="1:3" ht="12" customHeight="1">
      <c r="A116" s="446" t="s">
        <v>105</v>
      </c>
      <c r="B116" s="10" t="s">
        <v>369</v>
      </c>
      <c r="C116" s="306">
        <v>508359256</v>
      </c>
    </row>
    <row r="117" spans="1:3" ht="12" customHeight="1">
      <c r="A117" s="446" t="s">
        <v>106</v>
      </c>
      <c r="B117" s="10" t="s">
        <v>187</v>
      </c>
      <c r="C117" s="305"/>
    </row>
    <row r="118" spans="1:3" ht="12" customHeight="1">
      <c r="A118" s="446" t="s">
        <v>107</v>
      </c>
      <c r="B118" s="10" t="s">
        <v>370</v>
      </c>
      <c r="C118" s="271"/>
    </row>
    <row r="119" spans="1:3" ht="12" customHeight="1">
      <c r="A119" s="446" t="s">
        <v>108</v>
      </c>
      <c r="B119" s="300" t="s">
        <v>233</v>
      </c>
      <c r="C119" s="271"/>
    </row>
    <row r="120" spans="1:3" ht="12" customHeight="1">
      <c r="A120" s="446" t="s">
        <v>117</v>
      </c>
      <c r="B120" s="299" t="s">
        <v>434</v>
      </c>
      <c r="C120" s="271"/>
    </row>
    <row r="121" spans="1:3" ht="12" customHeight="1">
      <c r="A121" s="446" t="s">
        <v>119</v>
      </c>
      <c r="B121" s="423" t="s">
        <v>375</v>
      </c>
      <c r="C121" s="271"/>
    </row>
    <row r="122" spans="1:3" ht="12" customHeight="1">
      <c r="A122" s="446" t="s">
        <v>188</v>
      </c>
      <c r="B122" s="142" t="s">
        <v>358</v>
      </c>
      <c r="C122" s="271"/>
    </row>
    <row r="123" spans="1:3" ht="12" customHeight="1">
      <c r="A123" s="446" t="s">
        <v>189</v>
      </c>
      <c r="B123" s="142" t="s">
        <v>374</v>
      </c>
      <c r="C123" s="271"/>
    </row>
    <row r="124" spans="1:3" ht="12" customHeight="1">
      <c r="A124" s="446" t="s">
        <v>190</v>
      </c>
      <c r="B124" s="142" t="s">
        <v>373</v>
      </c>
      <c r="C124" s="271"/>
    </row>
    <row r="125" spans="1:3" ht="12" customHeight="1">
      <c r="A125" s="446" t="s">
        <v>366</v>
      </c>
      <c r="B125" s="142" t="s">
        <v>361</v>
      </c>
      <c r="C125" s="271"/>
    </row>
    <row r="126" spans="1:3" ht="12" customHeight="1">
      <c r="A126" s="446" t="s">
        <v>367</v>
      </c>
      <c r="B126" s="142" t="s">
        <v>372</v>
      </c>
      <c r="C126" s="271"/>
    </row>
    <row r="127" spans="1:3" ht="12" customHeight="1" thickBot="1">
      <c r="A127" s="455" t="s">
        <v>368</v>
      </c>
      <c r="B127" s="142" t="s">
        <v>371</v>
      </c>
      <c r="C127" s="273"/>
    </row>
    <row r="128" spans="1:3" ht="12" customHeight="1" thickBot="1">
      <c r="A128" s="30" t="s">
        <v>21</v>
      </c>
      <c r="B128" s="122" t="s">
        <v>454</v>
      </c>
      <c r="C128" s="303">
        <f>+C93+C114</f>
        <v>785360353</v>
      </c>
    </row>
    <row r="129" spans="1:11" ht="12" customHeight="1" thickBot="1">
      <c r="A129" s="30" t="s">
        <v>22</v>
      </c>
      <c r="B129" s="122" t="s">
        <v>455</v>
      </c>
      <c r="C129" s="303">
        <f>+C130+C131+C132</f>
        <v>0</v>
      </c>
    </row>
    <row r="130" spans="1:11" s="96" customFormat="1" ht="12" customHeight="1">
      <c r="A130" s="446" t="s">
        <v>270</v>
      </c>
      <c r="B130" s="7" t="s">
        <v>523</v>
      </c>
      <c r="C130" s="271"/>
    </row>
    <row r="131" spans="1:11" ht="12" customHeight="1">
      <c r="A131" s="446" t="s">
        <v>271</v>
      </c>
      <c r="B131" s="7" t="s">
        <v>463</v>
      </c>
      <c r="C131" s="271"/>
    </row>
    <row r="132" spans="1:11" ht="12" customHeight="1" thickBot="1">
      <c r="A132" s="455" t="s">
        <v>272</v>
      </c>
      <c r="B132" s="5" t="s">
        <v>522</v>
      </c>
      <c r="C132" s="271"/>
    </row>
    <row r="133" spans="1:11" ht="12" customHeight="1" thickBot="1">
      <c r="A133" s="30" t="s">
        <v>23</v>
      </c>
      <c r="B133" s="122" t="s">
        <v>456</v>
      </c>
      <c r="C133" s="303">
        <f>+C134+C135+C136+C137+C138+C139</f>
        <v>0</v>
      </c>
    </row>
    <row r="134" spans="1:11" ht="12" customHeight="1">
      <c r="A134" s="446" t="s">
        <v>91</v>
      </c>
      <c r="B134" s="7" t="s">
        <v>465</v>
      </c>
      <c r="C134" s="271"/>
    </row>
    <row r="135" spans="1:11" ht="12" customHeight="1">
      <c r="A135" s="446" t="s">
        <v>92</v>
      </c>
      <c r="B135" s="7" t="s">
        <v>457</v>
      </c>
      <c r="C135" s="271"/>
    </row>
    <row r="136" spans="1:11" ht="12" customHeight="1">
      <c r="A136" s="446" t="s">
        <v>93</v>
      </c>
      <c r="B136" s="7" t="s">
        <v>458</v>
      </c>
      <c r="C136" s="271"/>
    </row>
    <row r="137" spans="1:11" ht="12" customHeight="1">
      <c r="A137" s="446" t="s">
        <v>175</v>
      </c>
      <c r="B137" s="7" t="s">
        <v>521</v>
      </c>
      <c r="C137" s="271"/>
    </row>
    <row r="138" spans="1:11" ht="12" customHeight="1">
      <c r="A138" s="446" t="s">
        <v>176</v>
      </c>
      <c r="B138" s="7" t="s">
        <v>460</v>
      </c>
      <c r="C138" s="271"/>
    </row>
    <row r="139" spans="1:11" s="96" customFormat="1" ht="12" customHeight="1" thickBot="1">
      <c r="A139" s="455" t="s">
        <v>177</v>
      </c>
      <c r="B139" s="5" t="s">
        <v>461</v>
      </c>
      <c r="C139" s="271"/>
    </row>
    <row r="140" spans="1:11" ht="12" customHeight="1" thickBot="1">
      <c r="A140" s="30" t="s">
        <v>24</v>
      </c>
      <c r="B140" s="122" t="s">
        <v>548</v>
      </c>
      <c r="C140" s="309">
        <f>+C141+C142+C144+C145+C143</f>
        <v>103754590</v>
      </c>
      <c r="K140" s="253"/>
    </row>
    <row r="141" spans="1:11">
      <c r="A141" s="446" t="s">
        <v>94</v>
      </c>
      <c r="B141" s="7" t="s">
        <v>376</v>
      </c>
      <c r="C141" s="271"/>
    </row>
    <row r="142" spans="1:11" ht="12" customHeight="1">
      <c r="A142" s="446" t="s">
        <v>95</v>
      </c>
      <c r="B142" s="7" t="s">
        <v>377</v>
      </c>
      <c r="C142" s="271">
        <v>5736590</v>
      </c>
    </row>
    <row r="143" spans="1:11" s="96" customFormat="1" ht="12" customHeight="1">
      <c r="A143" s="446" t="s">
        <v>290</v>
      </c>
      <c r="B143" s="7" t="s">
        <v>547</v>
      </c>
      <c r="C143" s="271">
        <v>98018000</v>
      </c>
    </row>
    <row r="144" spans="1:11" s="96" customFormat="1" ht="12" customHeight="1">
      <c r="A144" s="446" t="s">
        <v>291</v>
      </c>
      <c r="B144" s="7" t="s">
        <v>470</v>
      </c>
      <c r="C144" s="271"/>
    </row>
    <row r="145" spans="1:3" s="96" customFormat="1" ht="12" customHeight="1" thickBot="1">
      <c r="A145" s="455" t="s">
        <v>292</v>
      </c>
      <c r="B145" s="5" t="s">
        <v>396</v>
      </c>
      <c r="C145" s="271"/>
    </row>
    <row r="146" spans="1:3" s="96" customFormat="1" ht="12" customHeight="1" thickBot="1">
      <c r="A146" s="30" t="s">
        <v>25</v>
      </c>
      <c r="B146" s="122" t="s">
        <v>471</v>
      </c>
      <c r="C146" s="311">
        <f>+C147+C148+C149+C150+C151</f>
        <v>0</v>
      </c>
    </row>
    <row r="147" spans="1:3" s="96" customFormat="1" ht="12" customHeight="1">
      <c r="A147" s="446" t="s">
        <v>96</v>
      </c>
      <c r="B147" s="7" t="s">
        <v>466</v>
      </c>
      <c r="C147" s="271"/>
    </row>
    <row r="148" spans="1:3" s="96" customFormat="1" ht="12" customHeight="1">
      <c r="A148" s="446" t="s">
        <v>97</v>
      </c>
      <c r="B148" s="7" t="s">
        <v>473</v>
      </c>
      <c r="C148" s="271"/>
    </row>
    <row r="149" spans="1:3" s="96" customFormat="1" ht="12" customHeight="1">
      <c r="A149" s="446" t="s">
        <v>302</v>
      </c>
      <c r="B149" s="7" t="s">
        <v>468</v>
      </c>
      <c r="C149" s="271"/>
    </row>
    <row r="150" spans="1:3" ht="12.75" customHeight="1">
      <c r="A150" s="446" t="s">
        <v>303</v>
      </c>
      <c r="B150" s="7" t="s">
        <v>524</v>
      </c>
      <c r="C150" s="271"/>
    </row>
    <row r="151" spans="1:3" ht="12.75" customHeight="1" thickBot="1">
      <c r="A151" s="455" t="s">
        <v>472</v>
      </c>
      <c r="B151" s="5" t="s">
        <v>475</v>
      </c>
      <c r="C151" s="273"/>
    </row>
    <row r="152" spans="1:3" ht="12.75" customHeight="1" thickBot="1">
      <c r="A152" s="502" t="s">
        <v>26</v>
      </c>
      <c r="B152" s="122" t="s">
        <v>476</v>
      </c>
      <c r="C152" s="311"/>
    </row>
    <row r="153" spans="1:3" ht="12" customHeight="1" thickBot="1">
      <c r="A153" s="502" t="s">
        <v>27</v>
      </c>
      <c r="B153" s="122" t="s">
        <v>477</v>
      </c>
      <c r="C153" s="311"/>
    </row>
    <row r="154" spans="1:3" ht="15" customHeight="1" thickBot="1">
      <c r="A154" s="30" t="s">
        <v>28</v>
      </c>
      <c r="B154" s="122" t="s">
        <v>479</v>
      </c>
      <c r="C154" s="437">
        <f>+C129+C133+C140+C146+C152+C153</f>
        <v>103754590</v>
      </c>
    </row>
    <row r="155" spans="1:3" ht="13.5" thickBot="1">
      <c r="A155" s="457" t="s">
        <v>29</v>
      </c>
      <c r="B155" s="390" t="s">
        <v>478</v>
      </c>
      <c r="C155" s="437">
        <f>+C128+C154</f>
        <v>889114943</v>
      </c>
    </row>
    <row r="156" spans="1:3" ht="15" customHeight="1" thickBot="1">
      <c r="A156" s="398"/>
      <c r="B156" s="399"/>
      <c r="C156" s="400"/>
    </row>
    <row r="157" spans="1:3" ht="14.25" customHeight="1" thickBot="1">
      <c r="A157" s="251" t="s">
        <v>525</v>
      </c>
      <c r="B157" s="252"/>
      <c r="C157" s="119">
        <v>5</v>
      </c>
    </row>
    <row r="158" spans="1:3" ht="13.5" thickBot="1">
      <c r="A158" s="251" t="s">
        <v>206</v>
      </c>
      <c r="B158" s="252"/>
      <c r="C158" s="119">
        <v>140</v>
      </c>
    </row>
  </sheetData>
  <sheetProtection formatCells="0"/>
  <printOptions horizontalCentered="1"/>
  <pageMargins left="0.59055118110236227" right="0.59055118110236227" top="0.39370078740157483" bottom="0.39370078740157483" header="0.78740157480314965" footer="0.78740157480314965"/>
  <pageSetup paperSize="9" scale="70" orientation="portrait" verticalDpi="300" r:id="rId1"/>
  <headerFooter alignWithMargins="0"/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401" customWidth="1"/>
    <col min="2" max="2" width="72" style="402" customWidth="1"/>
    <col min="3" max="3" width="25" style="403" customWidth="1"/>
    <col min="4" max="16384" width="9.33203125" style="3"/>
  </cols>
  <sheetData>
    <row r="1" spans="1:3" s="2" customFormat="1" ht="16.5" customHeight="1" thickBot="1">
      <c r="A1" s="228"/>
      <c r="B1" s="230"/>
      <c r="C1" s="573" t="s">
        <v>739</v>
      </c>
    </row>
    <row r="2" spans="1:3" s="92" customFormat="1" ht="21" customHeight="1">
      <c r="A2" s="417" t="s">
        <v>61</v>
      </c>
      <c r="B2" s="363" t="s">
        <v>227</v>
      </c>
      <c r="C2" s="365" t="s">
        <v>54</v>
      </c>
    </row>
    <row r="3" spans="1:3" s="92" customFormat="1" ht="16.5" thickBot="1">
      <c r="A3" s="231" t="s">
        <v>203</v>
      </c>
      <c r="B3" s="364" t="s">
        <v>436</v>
      </c>
      <c r="C3" s="501" t="s">
        <v>60</v>
      </c>
    </row>
    <row r="4" spans="1:3" s="93" customFormat="1" ht="15.95" customHeight="1" thickBot="1">
      <c r="A4" s="232"/>
      <c r="B4" s="232"/>
      <c r="C4" s="233" t="str">
        <f>'9.1.1. sz. mell '!C4</f>
        <v>Forintban!</v>
      </c>
    </row>
    <row r="5" spans="1:3" ht="13.5" thickBot="1">
      <c r="A5" s="418" t="s">
        <v>205</v>
      </c>
      <c r="B5" s="234" t="s">
        <v>570</v>
      </c>
      <c r="C5" s="366" t="s">
        <v>55</v>
      </c>
    </row>
    <row r="6" spans="1:3" s="66" customFormat="1" ht="12.95" customHeight="1" thickBot="1">
      <c r="A6" s="196"/>
      <c r="B6" s="197" t="s">
        <v>499</v>
      </c>
      <c r="C6" s="198" t="s">
        <v>500</v>
      </c>
    </row>
    <row r="7" spans="1:3" s="66" customFormat="1" ht="15.95" customHeight="1" thickBot="1">
      <c r="A7" s="236"/>
      <c r="B7" s="237" t="s">
        <v>56</v>
      </c>
      <c r="C7" s="367"/>
    </row>
    <row r="8" spans="1:3" s="66" customFormat="1" ht="12" customHeight="1" thickBot="1">
      <c r="A8" s="30" t="s">
        <v>19</v>
      </c>
      <c r="B8" s="19" t="s">
        <v>254</v>
      </c>
      <c r="C8" s="303">
        <f>+C9+C10+C11+C12+C13+C14</f>
        <v>0</v>
      </c>
    </row>
    <row r="9" spans="1:3" s="94" customFormat="1" ht="12" customHeight="1">
      <c r="A9" s="446" t="s">
        <v>98</v>
      </c>
      <c r="B9" s="427" t="s">
        <v>255</v>
      </c>
      <c r="C9" s="306"/>
    </row>
    <row r="10" spans="1:3" s="95" customFormat="1" ht="12" customHeight="1">
      <c r="A10" s="447" t="s">
        <v>99</v>
      </c>
      <c r="B10" s="428" t="s">
        <v>256</v>
      </c>
      <c r="C10" s="305"/>
    </row>
    <row r="11" spans="1:3" s="95" customFormat="1" ht="12" customHeight="1">
      <c r="A11" s="447" t="s">
        <v>100</v>
      </c>
      <c r="B11" s="428" t="s">
        <v>557</v>
      </c>
      <c r="C11" s="305"/>
    </row>
    <row r="12" spans="1:3" s="95" customFormat="1" ht="12" customHeight="1">
      <c r="A12" s="447" t="s">
        <v>101</v>
      </c>
      <c r="B12" s="428" t="s">
        <v>258</v>
      </c>
      <c r="C12" s="305"/>
    </row>
    <row r="13" spans="1:3" s="95" customFormat="1" ht="12" customHeight="1">
      <c r="A13" s="447" t="s">
        <v>148</v>
      </c>
      <c r="B13" s="428" t="s">
        <v>512</v>
      </c>
      <c r="C13" s="305"/>
    </row>
    <row r="14" spans="1:3" s="94" customFormat="1" ht="12" customHeight="1" thickBot="1">
      <c r="A14" s="448" t="s">
        <v>102</v>
      </c>
      <c r="B14" s="429" t="s">
        <v>439</v>
      </c>
      <c r="C14" s="305"/>
    </row>
    <row r="15" spans="1:3" s="94" customFormat="1" ht="12" customHeight="1" thickBot="1">
      <c r="A15" s="30" t="s">
        <v>20</v>
      </c>
      <c r="B15" s="298" t="s">
        <v>259</v>
      </c>
      <c r="C15" s="303">
        <f>+C16+C17+C18+C19+C20</f>
        <v>2000000</v>
      </c>
    </row>
    <row r="16" spans="1:3" s="94" customFormat="1" ht="12" customHeight="1">
      <c r="A16" s="446" t="s">
        <v>104</v>
      </c>
      <c r="B16" s="427" t="s">
        <v>260</v>
      </c>
      <c r="C16" s="306"/>
    </row>
    <row r="17" spans="1:3" s="94" customFormat="1" ht="12" customHeight="1">
      <c r="A17" s="447" t="s">
        <v>105</v>
      </c>
      <c r="B17" s="428" t="s">
        <v>261</v>
      </c>
      <c r="C17" s="305"/>
    </row>
    <row r="18" spans="1:3" s="94" customFormat="1" ht="12" customHeight="1">
      <c r="A18" s="447" t="s">
        <v>106</v>
      </c>
      <c r="B18" s="428" t="s">
        <v>428</v>
      </c>
      <c r="C18" s="305"/>
    </row>
    <row r="19" spans="1:3" s="94" customFormat="1" ht="12" customHeight="1">
      <c r="A19" s="447" t="s">
        <v>107</v>
      </c>
      <c r="B19" s="428" t="s">
        <v>429</v>
      </c>
      <c r="C19" s="305"/>
    </row>
    <row r="20" spans="1:3" s="94" customFormat="1" ht="12" customHeight="1">
      <c r="A20" s="447" t="s">
        <v>108</v>
      </c>
      <c r="B20" s="428" t="s">
        <v>262</v>
      </c>
      <c r="C20" s="305">
        <v>2000000</v>
      </c>
    </row>
    <row r="21" spans="1:3" s="95" customFormat="1" ht="12" customHeight="1" thickBot="1">
      <c r="A21" s="448" t="s">
        <v>117</v>
      </c>
      <c r="B21" s="429" t="s">
        <v>263</v>
      </c>
      <c r="C21" s="307"/>
    </row>
    <row r="22" spans="1:3" s="95" customFormat="1" ht="12" customHeight="1" thickBot="1">
      <c r="A22" s="30" t="s">
        <v>21</v>
      </c>
      <c r="B22" s="19" t="s">
        <v>264</v>
      </c>
      <c r="C22" s="303">
        <f>+C23+C24+C25+C26+C27</f>
        <v>0</v>
      </c>
    </row>
    <row r="23" spans="1:3" s="95" customFormat="1" ht="12" customHeight="1">
      <c r="A23" s="446" t="s">
        <v>87</v>
      </c>
      <c r="B23" s="427" t="s">
        <v>265</v>
      </c>
      <c r="C23" s="306"/>
    </row>
    <row r="24" spans="1:3" s="94" customFormat="1" ht="12" customHeight="1">
      <c r="A24" s="447" t="s">
        <v>88</v>
      </c>
      <c r="B24" s="428" t="s">
        <v>266</v>
      </c>
      <c r="C24" s="305"/>
    </row>
    <row r="25" spans="1:3" s="95" customFormat="1" ht="12" customHeight="1">
      <c r="A25" s="447" t="s">
        <v>89</v>
      </c>
      <c r="B25" s="428" t="s">
        <v>430</v>
      </c>
      <c r="C25" s="305"/>
    </row>
    <row r="26" spans="1:3" s="95" customFormat="1" ht="12" customHeight="1">
      <c r="A26" s="447" t="s">
        <v>90</v>
      </c>
      <c r="B26" s="428" t="s">
        <v>431</v>
      </c>
      <c r="C26" s="305"/>
    </row>
    <row r="27" spans="1:3" s="95" customFormat="1" ht="12" customHeight="1">
      <c r="A27" s="447" t="s">
        <v>171</v>
      </c>
      <c r="B27" s="428" t="s">
        <v>267</v>
      </c>
      <c r="C27" s="305"/>
    </row>
    <row r="28" spans="1:3" s="95" customFormat="1" ht="12" customHeight="1" thickBot="1">
      <c r="A28" s="448" t="s">
        <v>172</v>
      </c>
      <c r="B28" s="429" t="s">
        <v>268</v>
      </c>
      <c r="C28" s="307"/>
    </row>
    <row r="29" spans="1:3" s="95" customFormat="1" ht="12" customHeight="1" thickBot="1">
      <c r="A29" s="30" t="s">
        <v>173</v>
      </c>
      <c r="B29" s="19" t="s">
        <v>269</v>
      </c>
      <c r="C29" s="309">
        <f>SUM(C30:C36)</f>
        <v>3150000</v>
      </c>
    </row>
    <row r="30" spans="1:3" s="95" customFormat="1" ht="12" customHeight="1">
      <c r="A30" s="446" t="s">
        <v>270</v>
      </c>
      <c r="B30" s="427" t="s">
        <v>562</v>
      </c>
      <c r="C30" s="306"/>
    </row>
    <row r="31" spans="1:3" s="95" customFormat="1" ht="12" customHeight="1">
      <c r="A31" s="447" t="s">
        <v>271</v>
      </c>
      <c r="B31" s="428" t="s">
        <v>563</v>
      </c>
      <c r="C31" s="305"/>
    </row>
    <row r="32" spans="1:3" s="95" customFormat="1" ht="12" customHeight="1">
      <c r="A32" s="447" t="s">
        <v>272</v>
      </c>
      <c r="B32" s="428" t="s">
        <v>564</v>
      </c>
      <c r="C32" s="305">
        <v>3150000</v>
      </c>
    </row>
    <row r="33" spans="1:3" s="95" customFormat="1" ht="12" customHeight="1">
      <c r="A33" s="447" t="s">
        <v>273</v>
      </c>
      <c r="B33" s="428" t="s">
        <v>565</v>
      </c>
      <c r="C33" s="305"/>
    </row>
    <row r="34" spans="1:3" s="95" customFormat="1" ht="12" customHeight="1">
      <c r="A34" s="447" t="s">
        <v>559</v>
      </c>
      <c r="B34" s="428" t="s">
        <v>274</v>
      </c>
      <c r="C34" s="305"/>
    </row>
    <row r="35" spans="1:3" s="95" customFormat="1" ht="12" customHeight="1">
      <c r="A35" s="447" t="s">
        <v>560</v>
      </c>
      <c r="B35" s="428" t="s">
        <v>275</v>
      </c>
      <c r="C35" s="305"/>
    </row>
    <row r="36" spans="1:3" s="95" customFormat="1" ht="12" customHeight="1" thickBot="1">
      <c r="A36" s="448" t="s">
        <v>561</v>
      </c>
      <c r="B36" s="429" t="s">
        <v>276</v>
      </c>
      <c r="C36" s="307"/>
    </row>
    <row r="37" spans="1:3" s="95" customFormat="1" ht="12" customHeight="1" thickBot="1">
      <c r="A37" s="30" t="s">
        <v>23</v>
      </c>
      <c r="B37" s="19" t="s">
        <v>440</v>
      </c>
      <c r="C37" s="303">
        <f>SUM(C38:C48)</f>
        <v>0</v>
      </c>
    </row>
    <row r="38" spans="1:3" s="95" customFormat="1" ht="12" customHeight="1">
      <c r="A38" s="446" t="s">
        <v>91</v>
      </c>
      <c r="B38" s="427" t="s">
        <v>279</v>
      </c>
      <c r="C38" s="306"/>
    </row>
    <row r="39" spans="1:3" s="95" customFormat="1" ht="12" customHeight="1">
      <c r="A39" s="447" t="s">
        <v>92</v>
      </c>
      <c r="B39" s="428" t="s">
        <v>280</v>
      </c>
      <c r="C39" s="305"/>
    </row>
    <row r="40" spans="1:3" s="95" customFormat="1" ht="12" customHeight="1">
      <c r="A40" s="447" t="s">
        <v>93</v>
      </c>
      <c r="B40" s="428" t="s">
        <v>281</v>
      </c>
      <c r="C40" s="305"/>
    </row>
    <row r="41" spans="1:3" s="95" customFormat="1" ht="12" customHeight="1">
      <c r="A41" s="447" t="s">
        <v>175</v>
      </c>
      <c r="B41" s="428" t="s">
        <v>282</v>
      </c>
      <c r="C41" s="305"/>
    </row>
    <row r="42" spans="1:3" s="95" customFormat="1" ht="12" customHeight="1">
      <c r="A42" s="447" t="s">
        <v>176</v>
      </c>
      <c r="B42" s="428" t="s">
        <v>283</v>
      </c>
      <c r="C42" s="305"/>
    </row>
    <row r="43" spans="1:3" s="95" customFormat="1" ht="12" customHeight="1">
      <c r="A43" s="447" t="s">
        <v>177</v>
      </c>
      <c r="B43" s="428" t="s">
        <v>284</v>
      </c>
      <c r="C43" s="305"/>
    </row>
    <row r="44" spans="1:3" s="95" customFormat="1" ht="12" customHeight="1">
      <c r="A44" s="447" t="s">
        <v>178</v>
      </c>
      <c r="B44" s="428" t="s">
        <v>285</v>
      </c>
      <c r="C44" s="305"/>
    </row>
    <row r="45" spans="1:3" s="95" customFormat="1" ht="12" customHeight="1">
      <c r="A45" s="447" t="s">
        <v>179</v>
      </c>
      <c r="B45" s="428" t="s">
        <v>568</v>
      </c>
      <c r="C45" s="305"/>
    </row>
    <row r="46" spans="1:3" s="95" customFormat="1" ht="12" customHeight="1">
      <c r="A46" s="447" t="s">
        <v>277</v>
      </c>
      <c r="B46" s="428" t="s">
        <v>287</v>
      </c>
      <c r="C46" s="308"/>
    </row>
    <row r="47" spans="1:3" s="95" customFormat="1" ht="12" customHeight="1">
      <c r="A47" s="448" t="s">
        <v>278</v>
      </c>
      <c r="B47" s="429" t="s">
        <v>442</v>
      </c>
      <c r="C47" s="414"/>
    </row>
    <row r="48" spans="1:3" s="95" customFormat="1" ht="12" customHeight="1" thickBot="1">
      <c r="A48" s="448" t="s">
        <v>441</v>
      </c>
      <c r="B48" s="429" t="s">
        <v>288</v>
      </c>
      <c r="C48" s="414"/>
    </row>
    <row r="49" spans="1:3" s="95" customFormat="1" ht="12" customHeight="1" thickBot="1">
      <c r="A49" s="30" t="s">
        <v>24</v>
      </c>
      <c r="B49" s="19" t="s">
        <v>289</v>
      </c>
      <c r="C49" s="303">
        <f>SUM(C50:C54)</f>
        <v>0</v>
      </c>
    </row>
    <row r="50" spans="1:3" s="95" customFormat="1" ht="12" customHeight="1">
      <c r="A50" s="446" t="s">
        <v>94</v>
      </c>
      <c r="B50" s="427" t="s">
        <v>293</v>
      </c>
      <c r="C50" s="471"/>
    </row>
    <row r="51" spans="1:3" s="95" customFormat="1" ht="12" customHeight="1">
      <c r="A51" s="447" t="s">
        <v>95</v>
      </c>
      <c r="B51" s="428" t="s">
        <v>294</v>
      </c>
      <c r="C51" s="308"/>
    </row>
    <row r="52" spans="1:3" s="95" customFormat="1" ht="12" customHeight="1">
      <c r="A52" s="447" t="s">
        <v>290</v>
      </c>
      <c r="B52" s="428" t="s">
        <v>295</v>
      </c>
      <c r="C52" s="308"/>
    </row>
    <row r="53" spans="1:3" s="95" customFormat="1" ht="12" customHeight="1">
      <c r="A53" s="447" t="s">
        <v>291</v>
      </c>
      <c r="B53" s="428" t="s">
        <v>296</v>
      </c>
      <c r="C53" s="308"/>
    </row>
    <row r="54" spans="1:3" s="95" customFormat="1" ht="12" customHeight="1" thickBot="1">
      <c r="A54" s="448" t="s">
        <v>292</v>
      </c>
      <c r="B54" s="429" t="s">
        <v>297</v>
      </c>
      <c r="C54" s="414"/>
    </row>
    <row r="55" spans="1:3" s="95" customFormat="1" ht="12" customHeight="1" thickBot="1">
      <c r="A55" s="30" t="s">
        <v>180</v>
      </c>
      <c r="B55" s="19" t="s">
        <v>298</v>
      </c>
      <c r="C55" s="303">
        <f>SUM(C56:C58)</f>
        <v>0</v>
      </c>
    </row>
    <row r="56" spans="1:3" s="95" customFormat="1" ht="12" customHeight="1">
      <c r="A56" s="446" t="s">
        <v>96</v>
      </c>
      <c r="B56" s="427" t="s">
        <v>299</v>
      </c>
      <c r="C56" s="306"/>
    </row>
    <row r="57" spans="1:3" s="95" customFormat="1" ht="12" customHeight="1">
      <c r="A57" s="447" t="s">
        <v>97</v>
      </c>
      <c r="B57" s="428" t="s">
        <v>432</v>
      </c>
      <c r="C57" s="305"/>
    </row>
    <row r="58" spans="1:3" s="95" customFormat="1" ht="12" customHeight="1">
      <c r="A58" s="447" t="s">
        <v>302</v>
      </c>
      <c r="B58" s="428" t="s">
        <v>300</v>
      </c>
      <c r="C58" s="305"/>
    </row>
    <row r="59" spans="1:3" s="95" customFormat="1" ht="12" customHeight="1" thickBot="1">
      <c r="A59" s="448" t="s">
        <v>303</v>
      </c>
      <c r="B59" s="429" t="s">
        <v>301</v>
      </c>
      <c r="C59" s="307"/>
    </row>
    <row r="60" spans="1:3" s="95" customFormat="1" ht="12" customHeight="1" thickBot="1">
      <c r="A60" s="30" t="s">
        <v>26</v>
      </c>
      <c r="B60" s="298" t="s">
        <v>304</v>
      </c>
      <c r="C60" s="303">
        <f>SUM(C61:C63)</f>
        <v>0</v>
      </c>
    </row>
    <row r="61" spans="1:3" s="95" customFormat="1" ht="12" customHeight="1">
      <c r="A61" s="446" t="s">
        <v>181</v>
      </c>
      <c r="B61" s="427" t="s">
        <v>306</v>
      </c>
      <c r="C61" s="308"/>
    </row>
    <row r="62" spans="1:3" s="95" customFormat="1" ht="12" customHeight="1">
      <c r="A62" s="447" t="s">
        <v>182</v>
      </c>
      <c r="B62" s="428" t="s">
        <v>433</v>
      </c>
      <c r="C62" s="308"/>
    </row>
    <row r="63" spans="1:3" s="95" customFormat="1" ht="12" customHeight="1">
      <c r="A63" s="447" t="s">
        <v>232</v>
      </c>
      <c r="B63" s="428" t="s">
        <v>307</v>
      </c>
      <c r="C63" s="308"/>
    </row>
    <row r="64" spans="1:3" s="95" customFormat="1" ht="12" customHeight="1" thickBot="1">
      <c r="A64" s="448" t="s">
        <v>305</v>
      </c>
      <c r="B64" s="429" t="s">
        <v>308</v>
      </c>
      <c r="C64" s="308"/>
    </row>
    <row r="65" spans="1:3" s="95" customFormat="1" ht="12" customHeight="1" thickBot="1">
      <c r="A65" s="30" t="s">
        <v>27</v>
      </c>
      <c r="B65" s="19" t="s">
        <v>309</v>
      </c>
      <c r="C65" s="309">
        <f>+C8+C15+C22+C29+C37+C49+C55+C60</f>
        <v>5150000</v>
      </c>
    </row>
    <row r="66" spans="1:3" s="95" customFormat="1" ht="12" customHeight="1" thickBot="1">
      <c r="A66" s="449" t="s">
        <v>400</v>
      </c>
      <c r="B66" s="298" t="s">
        <v>311</v>
      </c>
      <c r="C66" s="303">
        <f>SUM(C67:C69)</f>
        <v>0</v>
      </c>
    </row>
    <row r="67" spans="1:3" s="95" customFormat="1" ht="12" customHeight="1">
      <c r="A67" s="446" t="s">
        <v>342</v>
      </c>
      <c r="B67" s="427" t="s">
        <v>312</v>
      </c>
      <c r="C67" s="308"/>
    </row>
    <row r="68" spans="1:3" s="95" customFormat="1" ht="12" customHeight="1">
      <c r="A68" s="447" t="s">
        <v>351</v>
      </c>
      <c r="B68" s="428" t="s">
        <v>313</v>
      </c>
      <c r="C68" s="308"/>
    </row>
    <row r="69" spans="1:3" s="95" customFormat="1" ht="12" customHeight="1" thickBot="1">
      <c r="A69" s="448" t="s">
        <v>352</v>
      </c>
      <c r="B69" s="430" t="s">
        <v>314</v>
      </c>
      <c r="C69" s="308"/>
    </row>
    <row r="70" spans="1:3" s="95" customFormat="1" ht="12" customHeight="1" thickBot="1">
      <c r="A70" s="449" t="s">
        <v>315</v>
      </c>
      <c r="B70" s="298" t="s">
        <v>316</v>
      </c>
      <c r="C70" s="303">
        <f>SUM(C71:C74)</f>
        <v>0</v>
      </c>
    </row>
    <row r="71" spans="1:3" s="95" customFormat="1" ht="12" customHeight="1">
      <c r="A71" s="446" t="s">
        <v>149</v>
      </c>
      <c r="B71" s="427" t="s">
        <v>317</v>
      </c>
      <c r="C71" s="308"/>
    </row>
    <row r="72" spans="1:3" s="95" customFormat="1" ht="12" customHeight="1">
      <c r="A72" s="447" t="s">
        <v>150</v>
      </c>
      <c r="B72" s="428" t="s">
        <v>318</v>
      </c>
      <c r="C72" s="308"/>
    </row>
    <row r="73" spans="1:3" s="95" customFormat="1" ht="12" customHeight="1">
      <c r="A73" s="447" t="s">
        <v>343</v>
      </c>
      <c r="B73" s="428" t="s">
        <v>319</v>
      </c>
      <c r="C73" s="308"/>
    </row>
    <row r="74" spans="1:3" s="95" customFormat="1" ht="12" customHeight="1" thickBot="1">
      <c r="A74" s="448" t="s">
        <v>344</v>
      </c>
      <c r="B74" s="429" t="s">
        <v>320</v>
      </c>
      <c r="C74" s="308"/>
    </row>
    <row r="75" spans="1:3" s="95" customFormat="1" ht="12" customHeight="1" thickBot="1">
      <c r="A75" s="449" t="s">
        <v>321</v>
      </c>
      <c r="B75" s="298" t="s">
        <v>322</v>
      </c>
      <c r="C75" s="303">
        <f>SUM(C76:C77)</f>
        <v>0</v>
      </c>
    </row>
    <row r="76" spans="1:3" s="95" customFormat="1" ht="12" customHeight="1">
      <c r="A76" s="446" t="s">
        <v>345</v>
      </c>
      <c r="B76" s="427" t="s">
        <v>323</v>
      </c>
      <c r="C76" s="308"/>
    </row>
    <row r="77" spans="1:3" s="95" customFormat="1" ht="12" customHeight="1" thickBot="1">
      <c r="A77" s="448" t="s">
        <v>346</v>
      </c>
      <c r="B77" s="429" t="s">
        <v>324</v>
      </c>
      <c r="C77" s="308"/>
    </row>
    <row r="78" spans="1:3" s="94" customFormat="1" ht="12" customHeight="1" thickBot="1">
      <c r="A78" s="449" t="s">
        <v>325</v>
      </c>
      <c r="B78" s="298" t="s">
        <v>326</v>
      </c>
      <c r="C78" s="303">
        <f>SUM(C79:C81)</f>
        <v>0</v>
      </c>
    </row>
    <row r="79" spans="1:3" s="95" customFormat="1" ht="12" customHeight="1">
      <c r="A79" s="446" t="s">
        <v>347</v>
      </c>
      <c r="B79" s="427" t="s">
        <v>327</v>
      </c>
      <c r="C79" s="308"/>
    </row>
    <row r="80" spans="1:3" s="95" customFormat="1" ht="12" customHeight="1">
      <c r="A80" s="447" t="s">
        <v>348</v>
      </c>
      <c r="B80" s="428" t="s">
        <v>328</v>
      </c>
      <c r="C80" s="308"/>
    </row>
    <row r="81" spans="1:3" s="95" customFormat="1" ht="12" customHeight="1" thickBot="1">
      <c r="A81" s="448" t="s">
        <v>349</v>
      </c>
      <c r="B81" s="429" t="s">
        <v>329</v>
      </c>
      <c r="C81" s="308"/>
    </row>
    <row r="82" spans="1:3" s="95" customFormat="1" ht="12" customHeight="1" thickBot="1">
      <c r="A82" s="449" t="s">
        <v>330</v>
      </c>
      <c r="B82" s="298" t="s">
        <v>350</v>
      </c>
      <c r="C82" s="303">
        <f>SUM(C83:C86)</f>
        <v>0</v>
      </c>
    </row>
    <row r="83" spans="1:3" s="95" customFormat="1" ht="12" customHeight="1">
      <c r="A83" s="450" t="s">
        <v>331</v>
      </c>
      <c r="B83" s="427" t="s">
        <v>332</v>
      </c>
      <c r="C83" s="308"/>
    </row>
    <row r="84" spans="1:3" s="95" customFormat="1" ht="12" customHeight="1">
      <c r="A84" s="451" t="s">
        <v>333</v>
      </c>
      <c r="B84" s="428" t="s">
        <v>334</v>
      </c>
      <c r="C84" s="308"/>
    </row>
    <row r="85" spans="1:3" s="95" customFormat="1" ht="12" customHeight="1">
      <c r="A85" s="451" t="s">
        <v>335</v>
      </c>
      <c r="B85" s="428" t="s">
        <v>336</v>
      </c>
      <c r="C85" s="308"/>
    </row>
    <row r="86" spans="1:3" s="94" customFormat="1" ht="12" customHeight="1" thickBot="1">
      <c r="A86" s="452" t="s">
        <v>337</v>
      </c>
      <c r="B86" s="429" t="s">
        <v>338</v>
      </c>
      <c r="C86" s="308"/>
    </row>
    <row r="87" spans="1:3" s="94" customFormat="1" ht="12" customHeight="1" thickBot="1">
      <c r="A87" s="449" t="s">
        <v>339</v>
      </c>
      <c r="B87" s="298" t="s">
        <v>481</v>
      </c>
      <c r="C87" s="472"/>
    </row>
    <row r="88" spans="1:3" s="94" customFormat="1" ht="12" customHeight="1" thickBot="1">
      <c r="A88" s="449" t="s">
        <v>513</v>
      </c>
      <c r="B88" s="298" t="s">
        <v>340</v>
      </c>
      <c r="C88" s="472"/>
    </row>
    <row r="89" spans="1:3" s="94" customFormat="1" ht="12" customHeight="1" thickBot="1">
      <c r="A89" s="449" t="s">
        <v>514</v>
      </c>
      <c r="B89" s="434" t="s">
        <v>484</v>
      </c>
      <c r="C89" s="309">
        <f>+C66+C70+C75+C78+C82+C88+C87</f>
        <v>0</v>
      </c>
    </row>
    <row r="90" spans="1:3" s="94" customFormat="1" ht="12" customHeight="1" thickBot="1">
      <c r="A90" s="453" t="s">
        <v>515</v>
      </c>
      <c r="B90" s="435" t="s">
        <v>516</v>
      </c>
      <c r="C90" s="309">
        <f>+C65+C89</f>
        <v>5150000</v>
      </c>
    </row>
    <row r="91" spans="1:3" s="95" customFormat="1" ht="15" customHeight="1" thickBot="1">
      <c r="A91" s="242"/>
      <c r="B91" s="243"/>
      <c r="C91" s="372"/>
    </row>
    <row r="92" spans="1:3" s="66" customFormat="1" ht="16.5" customHeight="1" thickBot="1">
      <c r="A92" s="246"/>
      <c r="B92" s="247" t="s">
        <v>57</v>
      </c>
      <c r="C92" s="374"/>
    </row>
    <row r="93" spans="1:3" s="96" customFormat="1" ht="12" customHeight="1" thickBot="1">
      <c r="A93" s="419" t="s">
        <v>19</v>
      </c>
      <c r="B93" s="26" t="s">
        <v>520</v>
      </c>
      <c r="C93" s="302">
        <f>+C94+C95+C96+C97+C98+C111</f>
        <v>5150000</v>
      </c>
    </row>
    <row r="94" spans="1:3" ht="12" customHeight="1">
      <c r="A94" s="454" t="s">
        <v>98</v>
      </c>
      <c r="B94" s="8" t="s">
        <v>50</v>
      </c>
      <c r="C94" s="304">
        <v>4185000</v>
      </c>
    </row>
    <row r="95" spans="1:3" ht="12" customHeight="1">
      <c r="A95" s="447" t="s">
        <v>99</v>
      </c>
      <c r="B95" s="6" t="s">
        <v>183</v>
      </c>
      <c r="C95" s="305">
        <v>965000</v>
      </c>
    </row>
    <row r="96" spans="1:3" ht="12" customHeight="1">
      <c r="A96" s="447" t="s">
        <v>100</v>
      </c>
      <c r="B96" s="6" t="s">
        <v>140</v>
      </c>
      <c r="C96" s="307"/>
    </row>
    <row r="97" spans="1:3" ht="12" customHeight="1">
      <c r="A97" s="447" t="s">
        <v>101</v>
      </c>
      <c r="B97" s="9" t="s">
        <v>184</v>
      </c>
      <c r="C97" s="307"/>
    </row>
    <row r="98" spans="1:3" ht="12" customHeight="1">
      <c r="A98" s="447" t="s">
        <v>112</v>
      </c>
      <c r="B98" s="17" t="s">
        <v>185</v>
      </c>
      <c r="C98" s="307"/>
    </row>
    <row r="99" spans="1:3" ht="12" customHeight="1">
      <c r="A99" s="447" t="s">
        <v>102</v>
      </c>
      <c r="B99" s="6" t="s">
        <v>517</v>
      </c>
      <c r="C99" s="307"/>
    </row>
    <row r="100" spans="1:3" ht="12" customHeight="1">
      <c r="A100" s="447" t="s">
        <v>103</v>
      </c>
      <c r="B100" s="141" t="s">
        <v>447</v>
      </c>
      <c r="C100" s="307"/>
    </row>
    <row r="101" spans="1:3" ht="12" customHeight="1">
      <c r="A101" s="447" t="s">
        <v>113</v>
      </c>
      <c r="B101" s="141" t="s">
        <v>446</v>
      </c>
      <c r="C101" s="307"/>
    </row>
    <row r="102" spans="1:3" ht="12" customHeight="1">
      <c r="A102" s="447" t="s">
        <v>114</v>
      </c>
      <c r="B102" s="141" t="s">
        <v>356</v>
      </c>
      <c r="C102" s="307"/>
    </row>
    <row r="103" spans="1:3" ht="12" customHeight="1">
      <c r="A103" s="447" t="s">
        <v>115</v>
      </c>
      <c r="B103" s="142" t="s">
        <v>357</v>
      </c>
      <c r="C103" s="307"/>
    </row>
    <row r="104" spans="1:3" ht="12" customHeight="1">
      <c r="A104" s="447" t="s">
        <v>116</v>
      </c>
      <c r="B104" s="142" t="s">
        <v>358</v>
      </c>
      <c r="C104" s="307"/>
    </row>
    <row r="105" spans="1:3" ht="12" customHeight="1">
      <c r="A105" s="447" t="s">
        <v>118</v>
      </c>
      <c r="B105" s="141" t="s">
        <v>359</v>
      </c>
      <c r="C105" s="307"/>
    </row>
    <row r="106" spans="1:3" ht="12" customHeight="1">
      <c r="A106" s="447" t="s">
        <v>186</v>
      </c>
      <c r="B106" s="141" t="s">
        <v>360</v>
      </c>
      <c r="C106" s="307"/>
    </row>
    <row r="107" spans="1:3" ht="12" customHeight="1">
      <c r="A107" s="447" t="s">
        <v>354</v>
      </c>
      <c r="B107" s="142" t="s">
        <v>361</v>
      </c>
      <c r="C107" s="307"/>
    </row>
    <row r="108" spans="1:3" ht="12" customHeight="1">
      <c r="A108" s="455" t="s">
        <v>355</v>
      </c>
      <c r="B108" s="143" t="s">
        <v>362</v>
      </c>
      <c r="C108" s="307"/>
    </row>
    <row r="109" spans="1:3" ht="12" customHeight="1">
      <c r="A109" s="447" t="s">
        <v>444</v>
      </c>
      <c r="B109" s="143" t="s">
        <v>363</v>
      </c>
      <c r="C109" s="307"/>
    </row>
    <row r="110" spans="1:3" ht="12" customHeight="1">
      <c r="A110" s="447" t="s">
        <v>445</v>
      </c>
      <c r="B110" s="142" t="s">
        <v>364</v>
      </c>
      <c r="C110" s="305"/>
    </row>
    <row r="111" spans="1:3" ht="12" customHeight="1">
      <c r="A111" s="447" t="s">
        <v>449</v>
      </c>
      <c r="B111" s="9" t="s">
        <v>51</v>
      </c>
      <c r="C111" s="305"/>
    </row>
    <row r="112" spans="1:3" ht="12" customHeight="1">
      <c r="A112" s="448" t="s">
        <v>450</v>
      </c>
      <c r="B112" s="6" t="s">
        <v>518</v>
      </c>
      <c r="C112" s="307"/>
    </row>
    <row r="113" spans="1:3" ht="12" customHeight="1" thickBot="1">
      <c r="A113" s="456" t="s">
        <v>451</v>
      </c>
      <c r="B113" s="144" t="s">
        <v>519</v>
      </c>
      <c r="C113" s="310"/>
    </row>
    <row r="114" spans="1:3" ht="12" customHeight="1" thickBot="1">
      <c r="A114" s="30" t="s">
        <v>20</v>
      </c>
      <c r="B114" s="25" t="s">
        <v>365</v>
      </c>
      <c r="C114" s="303">
        <f>+C115+C117+C119</f>
        <v>0</v>
      </c>
    </row>
    <row r="115" spans="1:3" ht="12" customHeight="1">
      <c r="A115" s="446" t="s">
        <v>104</v>
      </c>
      <c r="B115" s="6" t="s">
        <v>231</v>
      </c>
      <c r="C115" s="306"/>
    </row>
    <row r="116" spans="1:3" ht="12" customHeight="1">
      <c r="A116" s="446" t="s">
        <v>105</v>
      </c>
      <c r="B116" s="10" t="s">
        <v>369</v>
      </c>
      <c r="C116" s="306"/>
    </row>
    <row r="117" spans="1:3" ht="12" customHeight="1">
      <c r="A117" s="446" t="s">
        <v>106</v>
      </c>
      <c r="B117" s="10" t="s">
        <v>187</v>
      </c>
      <c r="C117" s="305"/>
    </row>
    <row r="118" spans="1:3" ht="12" customHeight="1">
      <c r="A118" s="446" t="s">
        <v>107</v>
      </c>
      <c r="B118" s="10" t="s">
        <v>370</v>
      </c>
      <c r="C118" s="271"/>
    </row>
    <row r="119" spans="1:3" ht="12" customHeight="1">
      <c r="A119" s="446" t="s">
        <v>108</v>
      </c>
      <c r="B119" s="300" t="s">
        <v>233</v>
      </c>
      <c r="C119" s="271"/>
    </row>
    <row r="120" spans="1:3" ht="12" customHeight="1">
      <c r="A120" s="446" t="s">
        <v>117</v>
      </c>
      <c r="B120" s="299" t="s">
        <v>434</v>
      </c>
      <c r="C120" s="271"/>
    </row>
    <row r="121" spans="1:3" ht="12" customHeight="1">
      <c r="A121" s="446" t="s">
        <v>119</v>
      </c>
      <c r="B121" s="423" t="s">
        <v>375</v>
      </c>
      <c r="C121" s="271"/>
    </row>
    <row r="122" spans="1:3" ht="12" customHeight="1">
      <c r="A122" s="446" t="s">
        <v>188</v>
      </c>
      <c r="B122" s="142" t="s">
        <v>358</v>
      </c>
      <c r="C122" s="271"/>
    </row>
    <row r="123" spans="1:3" ht="12" customHeight="1">
      <c r="A123" s="446" t="s">
        <v>189</v>
      </c>
      <c r="B123" s="142" t="s">
        <v>374</v>
      </c>
      <c r="C123" s="271"/>
    </row>
    <row r="124" spans="1:3" ht="12" customHeight="1">
      <c r="A124" s="446" t="s">
        <v>190</v>
      </c>
      <c r="B124" s="142" t="s">
        <v>373</v>
      </c>
      <c r="C124" s="271"/>
    </row>
    <row r="125" spans="1:3" ht="12" customHeight="1">
      <c r="A125" s="446" t="s">
        <v>366</v>
      </c>
      <c r="B125" s="142" t="s">
        <v>361</v>
      </c>
      <c r="C125" s="271"/>
    </row>
    <row r="126" spans="1:3" ht="12" customHeight="1">
      <c r="A126" s="446" t="s">
        <v>367</v>
      </c>
      <c r="B126" s="142" t="s">
        <v>372</v>
      </c>
      <c r="C126" s="271"/>
    </row>
    <row r="127" spans="1:3" ht="12" customHeight="1" thickBot="1">
      <c r="A127" s="455" t="s">
        <v>368</v>
      </c>
      <c r="B127" s="142" t="s">
        <v>371</v>
      </c>
      <c r="C127" s="273"/>
    </row>
    <row r="128" spans="1:3" ht="12" customHeight="1" thickBot="1">
      <c r="A128" s="30" t="s">
        <v>21</v>
      </c>
      <c r="B128" s="122" t="s">
        <v>454</v>
      </c>
      <c r="C128" s="303">
        <f>+C93+C114</f>
        <v>5150000</v>
      </c>
    </row>
    <row r="129" spans="1:11" ht="12" customHeight="1" thickBot="1">
      <c r="A129" s="30" t="s">
        <v>22</v>
      </c>
      <c r="B129" s="122" t="s">
        <v>455</v>
      </c>
      <c r="C129" s="303">
        <f>+C130+C131+C132</f>
        <v>0</v>
      </c>
    </row>
    <row r="130" spans="1:11" s="96" customFormat="1" ht="12" customHeight="1">
      <c r="A130" s="446" t="s">
        <v>270</v>
      </c>
      <c r="B130" s="7" t="s">
        <v>523</v>
      </c>
      <c r="C130" s="271"/>
    </row>
    <row r="131" spans="1:11" ht="12" customHeight="1">
      <c r="A131" s="446" t="s">
        <v>271</v>
      </c>
      <c r="B131" s="7" t="s">
        <v>463</v>
      </c>
      <c r="C131" s="271"/>
    </row>
    <row r="132" spans="1:11" ht="12" customHeight="1" thickBot="1">
      <c r="A132" s="455" t="s">
        <v>272</v>
      </c>
      <c r="B132" s="5" t="s">
        <v>522</v>
      </c>
      <c r="C132" s="271"/>
    </row>
    <row r="133" spans="1:11" ht="12" customHeight="1" thickBot="1">
      <c r="A133" s="30" t="s">
        <v>23</v>
      </c>
      <c r="B133" s="122" t="s">
        <v>456</v>
      </c>
      <c r="C133" s="303">
        <f>+C134+C135+C136+C137+C138+C139</f>
        <v>0</v>
      </c>
    </row>
    <row r="134" spans="1:11" ht="12" customHeight="1">
      <c r="A134" s="446" t="s">
        <v>91</v>
      </c>
      <c r="B134" s="7" t="s">
        <v>465</v>
      </c>
      <c r="C134" s="271"/>
    </row>
    <row r="135" spans="1:11" ht="12" customHeight="1">
      <c r="A135" s="446" t="s">
        <v>92</v>
      </c>
      <c r="B135" s="7" t="s">
        <v>457</v>
      </c>
      <c r="C135" s="271"/>
    </row>
    <row r="136" spans="1:11" ht="12" customHeight="1">
      <c r="A136" s="446" t="s">
        <v>93</v>
      </c>
      <c r="B136" s="7" t="s">
        <v>458</v>
      </c>
      <c r="C136" s="271"/>
    </row>
    <row r="137" spans="1:11" ht="12" customHeight="1">
      <c r="A137" s="446" t="s">
        <v>175</v>
      </c>
      <c r="B137" s="7" t="s">
        <v>521</v>
      </c>
      <c r="C137" s="271"/>
    </row>
    <row r="138" spans="1:11" ht="12" customHeight="1">
      <c r="A138" s="446" t="s">
        <v>176</v>
      </c>
      <c r="B138" s="7" t="s">
        <v>460</v>
      </c>
      <c r="C138" s="271"/>
    </row>
    <row r="139" spans="1:11" s="96" customFormat="1" ht="12" customHeight="1" thickBot="1">
      <c r="A139" s="455" t="s">
        <v>177</v>
      </c>
      <c r="B139" s="5" t="s">
        <v>461</v>
      </c>
      <c r="C139" s="271"/>
    </row>
    <row r="140" spans="1:11" ht="12" customHeight="1" thickBot="1">
      <c r="A140" s="30" t="s">
        <v>24</v>
      </c>
      <c r="B140" s="122" t="s">
        <v>548</v>
      </c>
      <c r="C140" s="309">
        <f>+C141+C142+C144+C145+C143</f>
        <v>0</v>
      </c>
      <c r="K140" s="253"/>
    </row>
    <row r="141" spans="1:11">
      <c r="A141" s="446" t="s">
        <v>94</v>
      </c>
      <c r="B141" s="7" t="s">
        <v>376</v>
      </c>
      <c r="C141" s="271"/>
    </row>
    <row r="142" spans="1:11" ht="12" customHeight="1">
      <c r="A142" s="446" t="s">
        <v>95</v>
      </c>
      <c r="B142" s="7" t="s">
        <v>377</v>
      </c>
      <c r="C142" s="271"/>
    </row>
    <row r="143" spans="1:11" s="96" customFormat="1" ht="12" customHeight="1">
      <c r="A143" s="446" t="s">
        <v>290</v>
      </c>
      <c r="B143" s="7" t="s">
        <v>547</v>
      </c>
      <c r="C143" s="271"/>
    </row>
    <row r="144" spans="1:11" s="96" customFormat="1" ht="12" customHeight="1">
      <c r="A144" s="446" t="s">
        <v>291</v>
      </c>
      <c r="B144" s="7" t="s">
        <v>470</v>
      </c>
      <c r="C144" s="271"/>
    </row>
    <row r="145" spans="1:3" s="96" customFormat="1" ht="12" customHeight="1" thickBot="1">
      <c r="A145" s="455" t="s">
        <v>292</v>
      </c>
      <c r="B145" s="5" t="s">
        <v>396</v>
      </c>
      <c r="C145" s="271"/>
    </row>
    <row r="146" spans="1:3" s="96" customFormat="1" ht="12" customHeight="1" thickBot="1">
      <c r="A146" s="30" t="s">
        <v>25</v>
      </c>
      <c r="B146" s="122" t="s">
        <v>471</v>
      </c>
      <c r="C146" s="311">
        <f>+C147+C148+C149+C150+C151</f>
        <v>0</v>
      </c>
    </row>
    <row r="147" spans="1:3" s="96" customFormat="1" ht="12" customHeight="1">
      <c r="A147" s="446" t="s">
        <v>96</v>
      </c>
      <c r="B147" s="7" t="s">
        <v>466</v>
      </c>
      <c r="C147" s="271"/>
    </row>
    <row r="148" spans="1:3" s="96" customFormat="1" ht="12" customHeight="1">
      <c r="A148" s="446" t="s">
        <v>97</v>
      </c>
      <c r="B148" s="7" t="s">
        <v>473</v>
      </c>
      <c r="C148" s="271"/>
    </row>
    <row r="149" spans="1:3" s="96" customFormat="1" ht="12" customHeight="1">
      <c r="A149" s="446" t="s">
        <v>302</v>
      </c>
      <c r="B149" s="7" t="s">
        <v>468</v>
      </c>
      <c r="C149" s="271"/>
    </row>
    <row r="150" spans="1:3" ht="12.75" customHeight="1">
      <c r="A150" s="446" t="s">
        <v>303</v>
      </c>
      <c r="B150" s="7" t="s">
        <v>524</v>
      </c>
      <c r="C150" s="271"/>
    </row>
    <row r="151" spans="1:3" ht="12.75" customHeight="1" thickBot="1">
      <c r="A151" s="455" t="s">
        <v>472</v>
      </c>
      <c r="B151" s="5" t="s">
        <v>475</v>
      </c>
      <c r="C151" s="273"/>
    </row>
    <row r="152" spans="1:3" ht="12.75" customHeight="1" thickBot="1">
      <c r="A152" s="502" t="s">
        <v>26</v>
      </c>
      <c r="B152" s="122" t="s">
        <v>476</v>
      </c>
      <c r="C152" s="311"/>
    </row>
    <row r="153" spans="1:3" ht="12" customHeight="1" thickBot="1">
      <c r="A153" s="502" t="s">
        <v>27</v>
      </c>
      <c r="B153" s="122" t="s">
        <v>477</v>
      </c>
      <c r="C153" s="311"/>
    </row>
    <row r="154" spans="1:3" ht="15" customHeight="1" thickBot="1">
      <c r="A154" s="30" t="s">
        <v>28</v>
      </c>
      <c r="B154" s="122" t="s">
        <v>479</v>
      </c>
      <c r="C154" s="437">
        <f>+C129+C133+C140+C146+C152+C153</f>
        <v>0</v>
      </c>
    </row>
    <row r="155" spans="1:3" ht="13.5" thickBot="1">
      <c r="A155" s="457" t="s">
        <v>29</v>
      </c>
      <c r="B155" s="390" t="s">
        <v>478</v>
      </c>
      <c r="C155" s="437">
        <f>+C128+C154</f>
        <v>5150000</v>
      </c>
    </row>
    <row r="156" spans="1:3" ht="15" customHeight="1" thickBot="1">
      <c r="A156" s="398"/>
      <c r="B156" s="399"/>
      <c r="C156" s="400"/>
    </row>
    <row r="157" spans="1:3" ht="14.25" customHeight="1" thickBot="1">
      <c r="A157" s="251" t="s">
        <v>525</v>
      </c>
      <c r="B157" s="252"/>
      <c r="C157" s="119">
        <v>2</v>
      </c>
    </row>
    <row r="158" spans="1:3" ht="13.5" thickBot="1">
      <c r="A158" s="251" t="s">
        <v>206</v>
      </c>
      <c r="B158" s="252"/>
      <c r="C158" s="119">
        <v>0</v>
      </c>
    </row>
  </sheetData>
  <sheetProtection formatCells="0"/>
  <printOptions horizontalCentered="1"/>
  <pageMargins left="0.78740157480314965" right="0.78740157480314965" top="0.59055118110236227" bottom="0.59055118110236227" header="0.78740157480314965" footer="0.78740157480314965"/>
  <pageSetup paperSize="9" scale="65" orientation="portrait" verticalDpi="300" r:id="rId1"/>
  <headerFooter alignWithMargins="0"/>
  <rowBreaks count="1" manualBreakCount="1">
    <brk id="9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K158"/>
  <sheetViews>
    <sheetView zoomScale="130" zoomScaleNormal="130" zoomScaleSheetLayoutView="85" workbookViewId="0">
      <selection activeCell="C1" sqref="C1"/>
    </sheetView>
  </sheetViews>
  <sheetFormatPr defaultRowHeight="12.75"/>
  <cols>
    <col min="1" max="1" width="19.5" style="401" customWidth="1"/>
    <col min="2" max="2" width="72" style="402" customWidth="1"/>
    <col min="3" max="3" width="25" style="403" customWidth="1"/>
    <col min="4" max="16384" width="9.33203125" style="3"/>
  </cols>
  <sheetData>
    <row r="1" spans="1:3" s="2" customFormat="1" ht="16.5" customHeight="1" thickBot="1">
      <c r="A1" s="228"/>
      <c r="B1" s="230"/>
      <c r="C1" s="573" t="s">
        <v>738</v>
      </c>
    </row>
    <row r="2" spans="1:3" s="92" customFormat="1" ht="21" customHeight="1">
      <c r="A2" s="417" t="s">
        <v>61</v>
      </c>
      <c r="B2" s="363" t="s">
        <v>227</v>
      </c>
      <c r="C2" s="365" t="s">
        <v>54</v>
      </c>
    </row>
    <row r="3" spans="1:3" s="92" customFormat="1" ht="16.5" thickBot="1">
      <c r="A3" s="231" t="s">
        <v>203</v>
      </c>
      <c r="B3" s="364" t="s">
        <v>535</v>
      </c>
      <c r="C3" s="501" t="s">
        <v>437</v>
      </c>
    </row>
    <row r="4" spans="1:3" s="93" customFormat="1" ht="15.95" customHeight="1" thickBot="1">
      <c r="A4" s="232"/>
      <c r="B4" s="232"/>
      <c r="C4" s="233" t="str">
        <f>'9.1.2. sz. mell '!C4</f>
        <v>Forintban!</v>
      </c>
    </row>
    <row r="5" spans="1:3" ht="13.5" thickBot="1">
      <c r="A5" s="418" t="s">
        <v>205</v>
      </c>
      <c r="B5" s="234" t="s">
        <v>570</v>
      </c>
      <c r="C5" s="366" t="s">
        <v>55</v>
      </c>
    </row>
    <row r="6" spans="1:3" s="66" customFormat="1" ht="12.95" customHeight="1" thickBot="1">
      <c r="A6" s="196"/>
      <c r="B6" s="197" t="s">
        <v>499</v>
      </c>
      <c r="C6" s="198" t="s">
        <v>500</v>
      </c>
    </row>
    <row r="7" spans="1:3" s="66" customFormat="1" ht="15.95" customHeight="1" thickBot="1">
      <c r="A7" s="236"/>
      <c r="B7" s="237" t="s">
        <v>56</v>
      </c>
      <c r="C7" s="367"/>
    </row>
    <row r="8" spans="1:3" s="66" customFormat="1" ht="12" customHeight="1" thickBot="1">
      <c r="A8" s="30" t="s">
        <v>19</v>
      </c>
      <c r="B8" s="19" t="s">
        <v>254</v>
      </c>
      <c r="C8" s="303">
        <f>+C9+C10+C11+C12+C13+C14</f>
        <v>0</v>
      </c>
    </row>
    <row r="9" spans="1:3" s="94" customFormat="1" ht="12" customHeight="1">
      <c r="A9" s="446" t="s">
        <v>98</v>
      </c>
      <c r="B9" s="427" t="s">
        <v>255</v>
      </c>
      <c r="C9" s="306"/>
    </row>
    <row r="10" spans="1:3" s="95" customFormat="1" ht="12" customHeight="1">
      <c r="A10" s="447" t="s">
        <v>99</v>
      </c>
      <c r="B10" s="428" t="s">
        <v>256</v>
      </c>
      <c r="C10" s="305"/>
    </row>
    <row r="11" spans="1:3" s="95" customFormat="1" ht="12" customHeight="1">
      <c r="A11" s="447" t="s">
        <v>100</v>
      </c>
      <c r="B11" s="428" t="s">
        <v>557</v>
      </c>
      <c r="C11" s="305"/>
    </row>
    <row r="12" spans="1:3" s="95" customFormat="1" ht="12" customHeight="1">
      <c r="A12" s="447" t="s">
        <v>101</v>
      </c>
      <c r="B12" s="428" t="s">
        <v>258</v>
      </c>
      <c r="C12" s="305"/>
    </row>
    <row r="13" spans="1:3" s="95" customFormat="1" ht="12" customHeight="1">
      <c r="A13" s="447" t="s">
        <v>148</v>
      </c>
      <c r="B13" s="428" t="s">
        <v>512</v>
      </c>
      <c r="C13" s="305"/>
    </row>
    <row r="14" spans="1:3" s="94" customFormat="1" ht="12" customHeight="1" thickBot="1">
      <c r="A14" s="448" t="s">
        <v>102</v>
      </c>
      <c r="B14" s="429" t="s">
        <v>439</v>
      </c>
      <c r="C14" s="305"/>
    </row>
    <row r="15" spans="1:3" s="94" customFormat="1" ht="12" customHeight="1" thickBot="1">
      <c r="A15" s="30" t="s">
        <v>20</v>
      </c>
      <c r="B15" s="298" t="s">
        <v>259</v>
      </c>
      <c r="C15" s="303">
        <f>+C16+C17+C18+C19+C20</f>
        <v>0</v>
      </c>
    </row>
    <row r="16" spans="1:3" s="94" customFormat="1" ht="12" customHeight="1">
      <c r="A16" s="446" t="s">
        <v>104</v>
      </c>
      <c r="B16" s="427" t="s">
        <v>260</v>
      </c>
      <c r="C16" s="306"/>
    </row>
    <row r="17" spans="1:3" s="94" customFormat="1" ht="12" customHeight="1">
      <c r="A17" s="447" t="s">
        <v>105</v>
      </c>
      <c r="B17" s="428" t="s">
        <v>261</v>
      </c>
      <c r="C17" s="305"/>
    </row>
    <row r="18" spans="1:3" s="94" customFormat="1" ht="12" customHeight="1">
      <c r="A18" s="447" t="s">
        <v>106</v>
      </c>
      <c r="B18" s="428" t="s">
        <v>428</v>
      </c>
      <c r="C18" s="305"/>
    </row>
    <row r="19" spans="1:3" s="94" customFormat="1" ht="12" customHeight="1">
      <c r="A19" s="447" t="s">
        <v>107</v>
      </c>
      <c r="B19" s="428" t="s">
        <v>429</v>
      </c>
      <c r="C19" s="305"/>
    </row>
    <row r="20" spans="1:3" s="94" customFormat="1" ht="12" customHeight="1">
      <c r="A20" s="447" t="s">
        <v>108</v>
      </c>
      <c r="B20" s="428" t="s">
        <v>262</v>
      </c>
      <c r="C20" s="305"/>
    </row>
    <row r="21" spans="1:3" s="95" customFormat="1" ht="12" customHeight="1" thickBot="1">
      <c r="A21" s="448" t="s">
        <v>117</v>
      </c>
      <c r="B21" s="429" t="s">
        <v>263</v>
      </c>
      <c r="C21" s="307"/>
    </row>
    <row r="22" spans="1:3" s="95" customFormat="1" ht="12" customHeight="1" thickBot="1">
      <c r="A22" s="30" t="s">
        <v>21</v>
      </c>
      <c r="B22" s="19" t="s">
        <v>264</v>
      </c>
      <c r="C22" s="303">
        <f>+C23+C24+C25+C26+C27</f>
        <v>0</v>
      </c>
    </row>
    <row r="23" spans="1:3" s="95" customFormat="1" ht="12" customHeight="1">
      <c r="A23" s="446" t="s">
        <v>87</v>
      </c>
      <c r="B23" s="427" t="s">
        <v>265</v>
      </c>
      <c r="C23" s="306"/>
    </row>
    <row r="24" spans="1:3" s="94" customFormat="1" ht="12" customHeight="1">
      <c r="A24" s="447" t="s">
        <v>88</v>
      </c>
      <c r="B24" s="428" t="s">
        <v>266</v>
      </c>
      <c r="C24" s="305"/>
    </row>
    <row r="25" spans="1:3" s="95" customFormat="1" ht="12" customHeight="1">
      <c r="A25" s="447" t="s">
        <v>89</v>
      </c>
      <c r="B25" s="428" t="s">
        <v>430</v>
      </c>
      <c r="C25" s="305"/>
    </row>
    <row r="26" spans="1:3" s="95" customFormat="1" ht="12" customHeight="1">
      <c r="A26" s="447" t="s">
        <v>90</v>
      </c>
      <c r="B26" s="428" t="s">
        <v>431</v>
      </c>
      <c r="C26" s="305"/>
    </row>
    <row r="27" spans="1:3" s="95" customFormat="1" ht="12" customHeight="1">
      <c r="A27" s="447" t="s">
        <v>171</v>
      </c>
      <c r="B27" s="428" t="s">
        <v>267</v>
      </c>
      <c r="C27" s="305"/>
    </row>
    <row r="28" spans="1:3" s="95" customFormat="1" ht="12" customHeight="1" thickBot="1">
      <c r="A28" s="448" t="s">
        <v>172</v>
      </c>
      <c r="B28" s="429" t="s">
        <v>268</v>
      </c>
      <c r="C28" s="307"/>
    </row>
    <row r="29" spans="1:3" s="95" customFormat="1" ht="12" customHeight="1" thickBot="1">
      <c r="A29" s="30" t="s">
        <v>173</v>
      </c>
      <c r="B29" s="19" t="s">
        <v>269</v>
      </c>
      <c r="C29" s="309">
        <f>SUM(C30:C36)</f>
        <v>0</v>
      </c>
    </row>
    <row r="30" spans="1:3" s="95" customFormat="1" ht="12" customHeight="1">
      <c r="A30" s="446" t="s">
        <v>270</v>
      </c>
      <c r="B30" s="427" t="s">
        <v>562</v>
      </c>
      <c r="C30" s="306"/>
    </row>
    <row r="31" spans="1:3" s="95" customFormat="1" ht="12" customHeight="1">
      <c r="A31" s="447" t="s">
        <v>271</v>
      </c>
      <c r="B31" s="428" t="s">
        <v>563</v>
      </c>
      <c r="C31" s="305"/>
    </row>
    <row r="32" spans="1:3" s="95" customFormat="1" ht="12" customHeight="1">
      <c r="A32" s="447" t="s">
        <v>272</v>
      </c>
      <c r="B32" s="428" t="s">
        <v>564</v>
      </c>
      <c r="C32" s="305"/>
    </row>
    <row r="33" spans="1:3" s="95" customFormat="1" ht="12" customHeight="1">
      <c r="A33" s="447" t="s">
        <v>273</v>
      </c>
      <c r="B33" s="428" t="s">
        <v>565</v>
      </c>
      <c r="C33" s="305"/>
    </row>
    <row r="34" spans="1:3" s="95" customFormat="1" ht="12" customHeight="1">
      <c r="A34" s="447" t="s">
        <v>559</v>
      </c>
      <c r="B34" s="428" t="s">
        <v>274</v>
      </c>
      <c r="C34" s="305"/>
    </row>
    <row r="35" spans="1:3" s="95" customFormat="1" ht="12" customHeight="1">
      <c r="A35" s="447" t="s">
        <v>560</v>
      </c>
      <c r="B35" s="428" t="s">
        <v>275</v>
      </c>
      <c r="C35" s="305"/>
    </row>
    <row r="36" spans="1:3" s="95" customFormat="1" ht="12" customHeight="1" thickBot="1">
      <c r="A36" s="448" t="s">
        <v>561</v>
      </c>
      <c r="B36" s="527" t="s">
        <v>276</v>
      </c>
      <c r="C36" s="307"/>
    </row>
    <row r="37" spans="1:3" s="95" customFormat="1" ht="12" customHeight="1" thickBot="1">
      <c r="A37" s="30" t="s">
        <v>23</v>
      </c>
      <c r="B37" s="19" t="s">
        <v>440</v>
      </c>
      <c r="C37" s="303">
        <f>SUM(C38:C48)</f>
        <v>0</v>
      </c>
    </row>
    <row r="38" spans="1:3" s="95" customFormat="1" ht="12" customHeight="1">
      <c r="A38" s="446" t="s">
        <v>91</v>
      </c>
      <c r="B38" s="427" t="s">
        <v>279</v>
      </c>
      <c r="C38" s="306"/>
    </row>
    <row r="39" spans="1:3" s="95" customFormat="1" ht="12" customHeight="1">
      <c r="A39" s="447" t="s">
        <v>92</v>
      </c>
      <c r="B39" s="428" t="s">
        <v>280</v>
      </c>
      <c r="C39" s="305"/>
    </row>
    <row r="40" spans="1:3" s="95" customFormat="1" ht="12" customHeight="1">
      <c r="A40" s="447" t="s">
        <v>93</v>
      </c>
      <c r="B40" s="428" t="s">
        <v>281</v>
      </c>
      <c r="C40" s="305"/>
    </row>
    <row r="41" spans="1:3" s="95" customFormat="1" ht="12" customHeight="1">
      <c r="A41" s="447" t="s">
        <v>175</v>
      </c>
      <c r="B41" s="428" t="s">
        <v>282</v>
      </c>
      <c r="C41" s="305"/>
    </row>
    <row r="42" spans="1:3" s="95" customFormat="1" ht="12" customHeight="1">
      <c r="A42" s="447" t="s">
        <v>176</v>
      </c>
      <c r="B42" s="428" t="s">
        <v>283</v>
      </c>
      <c r="C42" s="305"/>
    </row>
    <row r="43" spans="1:3" s="95" customFormat="1" ht="12" customHeight="1">
      <c r="A43" s="447" t="s">
        <v>177</v>
      </c>
      <c r="B43" s="428" t="s">
        <v>284</v>
      </c>
      <c r="C43" s="305"/>
    </row>
    <row r="44" spans="1:3" s="95" customFormat="1" ht="12" customHeight="1">
      <c r="A44" s="447" t="s">
        <v>178</v>
      </c>
      <c r="B44" s="428" t="s">
        <v>285</v>
      </c>
      <c r="C44" s="305"/>
    </row>
    <row r="45" spans="1:3" s="95" customFormat="1" ht="12" customHeight="1">
      <c r="A45" s="447" t="s">
        <v>179</v>
      </c>
      <c r="B45" s="428" t="s">
        <v>566</v>
      </c>
      <c r="C45" s="305"/>
    </row>
    <row r="46" spans="1:3" s="95" customFormat="1" ht="12" customHeight="1">
      <c r="A46" s="447" t="s">
        <v>277</v>
      </c>
      <c r="B46" s="428" t="s">
        <v>287</v>
      </c>
      <c r="C46" s="308"/>
    </row>
    <row r="47" spans="1:3" s="95" customFormat="1" ht="12" customHeight="1">
      <c r="A47" s="448" t="s">
        <v>278</v>
      </c>
      <c r="B47" s="429" t="s">
        <v>442</v>
      </c>
      <c r="C47" s="414"/>
    </row>
    <row r="48" spans="1:3" s="95" customFormat="1" ht="12" customHeight="1" thickBot="1">
      <c r="A48" s="448" t="s">
        <v>441</v>
      </c>
      <c r="B48" s="429" t="s">
        <v>288</v>
      </c>
      <c r="C48" s="414"/>
    </row>
    <row r="49" spans="1:3" s="95" customFormat="1" ht="12" customHeight="1" thickBot="1">
      <c r="A49" s="30" t="s">
        <v>24</v>
      </c>
      <c r="B49" s="19" t="s">
        <v>289</v>
      </c>
      <c r="C49" s="303">
        <f>SUM(C50:C54)</f>
        <v>0</v>
      </c>
    </row>
    <row r="50" spans="1:3" s="95" customFormat="1" ht="12" customHeight="1">
      <c r="A50" s="446" t="s">
        <v>94</v>
      </c>
      <c r="B50" s="427" t="s">
        <v>293</v>
      </c>
      <c r="C50" s="471"/>
    </row>
    <row r="51" spans="1:3" s="95" customFormat="1" ht="12" customHeight="1">
      <c r="A51" s="447" t="s">
        <v>95</v>
      </c>
      <c r="B51" s="428" t="s">
        <v>294</v>
      </c>
      <c r="C51" s="308"/>
    </row>
    <row r="52" spans="1:3" s="95" customFormat="1" ht="12" customHeight="1">
      <c r="A52" s="447" t="s">
        <v>290</v>
      </c>
      <c r="B52" s="428" t="s">
        <v>295</v>
      </c>
      <c r="C52" s="308"/>
    </row>
    <row r="53" spans="1:3" s="95" customFormat="1" ht="12" customHeight="1">
      <c r="A53" s="447" t="s">
        <v>291</v>
      </c>
      <c r="B53" s="428" t="s">
        <v>296</v>
      </c>
      <c r="C53" s="308"/>
    </row>
    <row r="54" spans="1:3" s="95" customFormat="1" ht="12" customHeight="1" thickBot="1">
      <c r="A54" s="448" t="s">
        <v>292</v>
      </c>
      <c r="B54" s="527" t="s">
        <v>297</v>
      </c>
      <c r="C54" s="414"/>
    </row>
    <row r="55" spans="1:3" s="95" customFormat="1" ht="12" customHeight="1" thickBot="1">
      <c r="A55" s="30" t="s">
        <v>180</v>
      </c>
      <c r="B55" s="19" t="s">
        <v>298</v>
      </c>
      <c r="C55" s="303">
        <f>SUM(C56:C58)</f>
        <v>0</v>
      </c>
    </row>
    <row r="56" spans="1:3" s="95" customFormat="1" ht="12" customHeight="1">
      <c r="A56" s="446" t="s">
        <v>96</v>
      </c>
      <c r="B56" s="427" t="s">
        <v>299</v>
      </c>
      <c r="C56" s="306"/>
    </row>
    <row r="57" spans="1:3" s="95" customFormat="1" ht="12" customHeight="1">
      <c r="A57" s="447" t="s">
        <v>97</v>
      </c>
      <c r="B57" s="428" t="s">
        <v>432</v>
      </c>
      <c r="C57" s="305"/>
    </row>
    <row r="58" spans="1:3" s="95" customFormat="1" ht="12" customHeight="1">
      <c r="A58" s="447" t="s">
        <v>302</v>
      </c>
      <c r="B58" s="428" t="s">
        <v>300</v>
      </c>
      <c r="C58" s="305"/>
    </row>
    <row r="59" spans="1:3" s="95" customFormat="1" ht="12" customHeight="1" thickBot="1">
      <c r="A59" s="448" t="s">
        <v>303</v>
      </c>
      <c r="B59" s="527" t="s">
        <v>301</v>
      </c>
      <c r="C59" s="307"/>
    </row>
    <row r="60" spans="1:3" s="95" customFormat="1" ht="12" customHeight="1" thickBot="1">
      <c r="A60" s="30" t="s">
        <v>26</v>
      </c>
      <c r="B60" s="298" t="s">
        <v>304</v>
      </c>
      <c r="C60" s="303">
        <f>SUM(C61:C63)</f>
        <v>0</v>
      </c>
    </row>
    <row r="61" spans="1:3" s="95" customFormat="1" ht="12" customHeight="1">
      <c r="A61" s="446" t="s">
        <v>181</v>
      </c>
      <c r="B61" s="427" t="s">
        <v>306</v>
      </c>
      <c r="C61" s="308"/>
    </row>
    <row r="62" spans="1:3" s="95" customFormat="1" ht="12" customHeight="1">
      <c r="A62" s="447" t="s">
        <v>182</v>
      </c>
      <c r="B62" s="428" t="s">
        <v>433</v>
      </c>
      <c r="C62" s="308"/>
    </row>
    <row r="63" spans="1:3" s="95" customFormat="1" ht="12" customHeight="1">
      <c r="A63" s="447" t="s">
        <v>232</v>
      </c>
      <c r="B63" s="428" t="s">
        <v>307</v>
      </c>
      <c r="C63" s="308"/>
    </row>
    <row r="64" spans="1:3" s="95" customFormat="1" ht="12" customHeight="1" thickBot="1">
      <c r="A64" s="448" t="s">
        <v>305</v>
      </c>
      <c r="B64" s="527" t="s">
        <v>308</v>
      </c>
      <c r="C64" s="308"/>
    </row>
    <row r="65" spans="1:3" s="95" customFormat="1" ht="12" customHeight="1" thickBot="1">
      <c r="A65" s="30" t="s">
        <v>27</v>
      </c>
      <c r="B65" s="19" t="s">
        <v>309</v>
      </c>
      <c r="C65" s="309">
        <f>+C8+C15+C22+C29+C37+C49+C55+C60</f>
        <v>0</v>
      </c>
    </row>
    <row r="66" spans="1:3" s="95" customFormat="1" ht="12" customHeight="1" thickBot="1">
      <c r="A66" s="449" t="s">
        <v>400</v>
      </c>
      <c r="B66" s="298" t="s">
        <v>311</v>
      </c>
      <c r="C66" s="303">
        <f>SUM(C67:C69)</f>
        <v>0</v>
      </c>
    </row>
    <row r="67" spans="1:3" s="95" customFormat="1" ht="12" customHeight="1">
      <c r="A67" s="446" t="s">
        <v>342</v>
      </c>
      <c r="B67" s="427" t="s">
        <v>312</v>
      </c>
      <c r="C67" s="308"/>
    </row>
    <row r="68" spans="1:3" s="95" customFormat="1" ht="12" customHeight="1">
      <c r="A68" s="447" t="s">
        <v>351</v>
      </c>
      <c r="B68" s="428" t="s">
        <v>313</v>
      </c>
      <c r="C68" s="308"/>
    </row>
    <row r="69" spans="1:3" s="95" customFormat="1" ht="12" customHeight="1" thickBot="1">
      <c r="A69" s="448" t="s">
        <v>352</v>
      </c>
      <c r="B69" s="531" t="s">
        <v>314</v>
      </c>
      <c r="C69" s="308"/>
    </row>
    <row r="70" spans="1:3" s="95" customFormat="1" ht="12" customHeight="1" thickBot="1">
      <c r="A70" s="449" t="s">
        <v>315</v>
      </c>
      <c r="B70" s="298" t="s">
        <v>316</v>
      </c>
      <c r="C70" s="303">
        <f>SUM(C71:C74)</f>
        <v>0</v>
      </c>
    </row>
    <row r="71" spans="1:3" s="95" customFormat="1" ht="12" customHeight="1">
      <c r="A71" s="446" t="s">
        <v>149</v>
      </c>
      <c r="B71" s="427" t="s">
        <v>317</v>
      </c>
      <c r="C71" s="308"/>
    </row>
    <row r="72" spans="1:3" s="95" customFormat="1" ht="12" customHeight="1">
      <c r="A72" s="447" t="s">
        <v>150</v>
      </c>
      <c r="B72" s="428" t="s">
        <v>318</v>
      </c>
      <c r="C72" s="308"/>
    </row>
    <row r="73" spans="1:3" s="95" customFormat="1" ht="12" customHeight="1">
      <c r="A73" s="447" t="s">
        <v>343</v>
      </c>
      <c r="B73" s="428" t="s">
        <v>319</v>
      </c>
      <c r="C73" s="308"/>
    </row>
    <row r="74" spans="1:3" s="95" customFormat="1" ht="12" customHeight="1" thickBot="1">
      <c r="A74" s="448" t="s">
        <v>344</v>
      </c>
      <c r="B74" s="429" t="s">
        <v>320</v>
      </c>
      <c r="C74" s="308"/>
    </row>
    <row r="75" spans="1:3" s="95" customFormat="1" ht="12" customHeight="1" thickBot="1">
      <c r="A75" s="449" t="s">
        <v>321</v>
      </c>
      <c r="B75" s="298" t="s">
        <v>322</v>
      </c>
      <c r="C75" s="303">
        <f>SUM(C76:C77)</f>
        <v>0</v>
      </c>
    </row>
    <row r="76" spans="1:3" s="95" customFormat="1" ht="12" customHeight="1">
      <c r="A76" s="446" t="s">
        <v>345</v>
      </c>
      <c r="B76" s="427" t="s">
        <v>323</v>
      </c>
      <c r="C76" s="308"/>
    </row>
    <row r="77" spans="1:3" s="95" customFormat="1" ht="12" customHeight="1" thickBot="1">
      <c r="A77" s="448" t="s">
        <v>346</v>
      </c>
      <c r="B77" s="429" t="s">
        <v>324</v>
      </c>
      <c r="C77" s="308"/>
    </row>
    <row r="78" spans="1:3" s="94" customFormat="1" ht="12" customHeight="1" thickBot="1">
      <c r="A78" s="449" t="s">
        <v>325</v>
      </c>
      <c r="B78" s="298" t="s">
        <v>326</v>
      </c>
      <c r="C78" s="303">
        <f>SUM(C79:C81)</f>
        <v>0</v>
      </c>
    </row>
    <row r="79" spans="1:3" s="95" customFormat="1" ht="12" customHeight="1">
      <c r="A79" s="446" t="s">
        <v>347</v>
      </c>
      <c r="B79" s="427" t="s">
        <v>327</v>
      </c>
      <c r="C79" s="308"/>
    </row>
    <row r="80" spans="1:3" s="95" customFormat="1" ht="12" customHeight="1">
      <c r="A80" s="447" t="s">
        <v>348</v>
      </c>
      <c r="B80" s="428" t="s">
        <v>328</v>
      </c>
      <c r="C80" s="308"/>
    </row>
    <row r="81" spans="1:3" s="95" customFormat="1" ht="12" customHeight="1" thickBot="1">
      <c r="A81" s="448" t="s">
        <v>349</v>
      </c>
      <c r="B81" s="429" t="s">
        <v>329</v>
      </c>
      <c r="C81" s="308"/>
    </row>
    <row r="82" spans="1:3" s="95" customFormat="1" ht="12" customHeight="1" thickBot="1">
      <c r="A82" s="449" t="s">
        <v>330</v>
      </c>
      <c r="B82" s="298" t="s">
        <v>350</v>
      </c>
      <c r="C82" s="303">
        <f>SUM(C83:C86)</f>
        <v>0</v>
      </c>
    </row>
    <row r="83" spans="1:3" s="95" customFormat="1" ht="12" customHeight="1">
      <c r="A83" s="450" t="s">
        <v>331</v>
      </c>
      <c r="B83" s="427" t="s">
        <v>332</v>
      </c>
      <c r="C83" s="308"/>
    </row>
    <row r="84" spans="1:3" s="95" customFormat="1" ht="12" customHeight="1">
      <c r="A84" s="451" t="s">
        <v>333</v>
      </c>
      <c r="B84" s="428" t="s">
        <v>334</v>
      </c>
      <c r="C84" s="308"/>
    </row>
    <row r="85" spans="1:3" s="95" customFormat="1" ht="12" customHeight="1">
      <c r="A85" s="451" t="s">
        <v>335</v>
      </c>
      <c r="B85" s="428" t="s">
        <v>336</v>
      </c>
      <c r="C85" s="308"/>
    </row>
    <row r="86" spans="1:3" s="94" customFormat="1" ht="12" customHeight="1" thickBot="1">
      <c r="A86" s="452" t="s">
        <v>337</v>
      </c>
      <c r="B86" s="429" t="s">
        <v>338</v>
      </c>
      <c r="C86" s="308"/>
    </row>
    <row r="87" spans="1:3" s="94" customFormat="1" ht="12" customHeight="1" thickBot="1">
      <c r="A87" s="449" t="s">
        <v>339</v>
      </c>
      <c r="B87" s="298" t="s">
        <v>481</v>
      </c>
      <c r="C87" s="472"/>
    </row>
    <row r="88" spans="1:3" s="94" customFormat="1" ht="12" customHeight="1" thickBot="1">
      <c r="A88" s="449" t="s">
        <v>513</v>
      </c>
      <c r="B88" s="298" t="s">
        <v>340</v>
      </c>
      <c r="C88" s="472"/>
    </row>
    <row r="89" spans="1:3" s="94" customFormat="1" ht="12" customHeight="1" thickBot="1">
      <c r="A89" s="449" t="s">
        <v>514</v>
      </c>
      <c r="B89" s="434" t="s">
        <v>484</v>
      </c>
      <c r="C89" s="309">
        <f>+C66+C70+C75+C78+C82+C88+C87</f>
        <v>0</v>
      </c>
    </row>
    <row r="90" spans="1:3" s="94" customFormat="1" ht="12" customHeight="1" thickBot="1">
      <c r="A90" s="453" t="s">
        <v>515</v>
      </c>
      <c r="B90" s="435" t="s">
        <v>516</v>
      </c>
      <c r="C90" s="309">
        <f>+C65+C89</f>
        <v>0</v>
      </c>
    </row>
    <row r="91" spans="1:3" s="95" customFormat="1" ht="15" customHeight="1" thickBot="1">
      <c r="A91" s="242"/>
      <c r="B91" s="243"/>
      <c r="C91" s="372"/>
    </row>
    <row r="92" spans="1:3" s="66" customFormat="1" ht="16.5" customHeight="1" thickBot="1">
      <c r="A92" s="246"/>
      <c r="B92" s="247" t="s">
        <v>57</v>
      </c>
      <c r="C92" s="374"/>
    </row>
    <row r="93" spans="1:3" s="96" customFormat="1" ht="12" customHeight="1" thickBot="1">
      <c r="A93" s="419" t="s">
        <v>19</v>
      </c>
      <c r="B93" s="26" t="s">
        <v>520</v>
      </c>
      <c r="C93" s="302">
        <f>+C94+C95+C96+C97+C98+C111</f>
        <v>0</v>
      </c>
    </row>
    <row r="94" spans="1:3" ht="12" customHeight="1">
      <c r="A94" s="454" t="s">
        <v>98</v>
      </c>
      <c r="B94" s="8" t="s">
        <v>50</v>
      </c>
      <c r="C94" s="304"/>
    </row>
    <row r="95" spans="1:3" ht="12" customHeight="1">
      <c r="A95" s="447" t="s">
        <v>99</v>
      </c>
      <c r="B95" s="6" t="s">
        <v>183</v>
      </c>
      <c r="C95" s="305"/>
    </row>
    <row r="96" spans="1:3" ht="12" customHeight="1">
      <c r="A96" s="447" t="s">
        <v>100</v>
      </c>
      <c r="B96" s="6" t="s">
        <v>140</v>
      </c>
      <c r="C96" s="307"/>
    </row>
    <row r="97" spans="1:3" ht="12" customHeight="1">
      <c r="A97" s="447" t="s">
        <v>101</v>
      </c>
      <c r="B97" s="9" t="s">
        <v>184</v>
      </c>
      <c r="C97" s="307"/>
    </row>
    <row r="98" spans="1:3" ht="12" customHeight="1">
      <c r="A98" s="447" t="s">
        <v>112</v>
      </c>
      <c r="B98" s="17" t="s">
        <v>185</v>
      </c>
      <c r="C98" s="307"/>
    </row>
    <row r="99" spans="1:3" ht="12" customHeight="1">
      <c r="A99" s="447" t="s">
        <v>102</v>
      </c>
      <c r="B99" s="6" t="s">
        <v>517</v>
      </c>
      <c r="C99" s="307"/>
    </row>
    <row r="100" spans="1:3" ht="12" customHeight="1">
      <c r="A100" s="447" t="s">
        <v>103</v>
      </c>
      <c r="B100" s="141" t="s">
        <v>447</v>
      </c>
      <c r="C100" s="307"/>
    </row>
    <row r="101" spans="1:3" ht="12" customHeight="1">
      <c r="A101" s="447" t="s">
        <v>113</v>
      </c>
      <c r="B101" s="141" t="s">
        <v>446</v>
      </c>
      <c r="C101" s="307"/>
    </row>
    <row r="102" spans="1:3" ht="12" customHeight="1">
      <c r="A102" s="447" t="s">
        <v>114</v>
      </c>
      <c r="B102" s="141" t="s">
        <v>356</v>
      </c>
      <c r="C102" s="307"/>
    </row>
    <row r="103" spans="1:3" ht="12" customHeight="1">
      <c r="A103" s="447" t="s">
        <v>115</v>
      </c>
      <c r="B103" s="142" t="s">
        <v>357</v>
      </c>
      <c r="C103" s="307"/>
    </row>
    <row r="104" spans="1:3" ht="12" customHeight="1">
      <c r="A104" s="447" t="s">
        <v>116</v>
      </c>
      <c r="B104" s="142" t="s">
        <v>358</v>
      </c>
      <c r="C104" s="307"/>
    </row>
    <row r="105" spans="1:3" ht="12" customHeight="1">
      <c r="A105" s="447" t="s">
        <v>118</v>
      </c>
      <c r="B105" s="141" t="s">
        <v>359</v>
      </c>
      <c r="C105" s="307"/>
    </row>
    <row r="106" spans="1:3" ht="12" customHeight="1">
      <c r="A106" s="447" t="s">
        <v>186</v>
      </c>
      <c r="B106" s="141" t="s">
        <v>360</v>
      </c>
      <c r="C106" s="307"/>
    </row>
    <row r="107" spans="1:3" ht="12" customHeight="1">
      <c r="A107" s="447" t="s">
        <v>354</v>
      </c>
      <c r="B107" s="142" t="s">
        <v>361</v>
      </c>
      <c r="C107" s="307"/>
    </row>
    <row r="108" spans="1:3" ht="12" customHeight="1">
      <c r="A108" s="455" t="s">
        <v>355</v>
      </c>
      <c r="B108" s="143" t="s">
        <v>362</v>
      </c>
      <c r="C108" s="307"/>
    </row>
    <row r="109" spans="1:3" ht="12" customHeight="1">
      <c r="A109" s="447" t="s">
        <v>444</v>
      </c>
      <c r="B109" s="143" t="s">
        <v>363</v>
      </c>
      <c r="C109" s="307"/>
    </row>
    <row r="110" spans="1:3" ht="12" customHeight="1">
      <c r="A110" s="447" t="s">
        <v>445</v>
      </c>
      <c r="B110" s="142" t="s">
        <v>364</v>
      </c>
      <c r="C110" s="305"/>
    </row>
    <row r="111" spans="1:3" ht="12" customHeight="1">
      <c r="A111" s="447" t="s">
        <v>449</v>
      </c>
      <c r="B111" s="9" t="s">
        <v>51</v>
      </c>
      <c r="C111" s="305"/>
    </row>
    <row r="112" spans="1:3" ht="12" customHeight="1">
      <c r="A112" s="448" t="s">
        <v>450</v>
      </c>
      <c r="B112" s="6" t="s">
        <v>518</v>
      </c>
      <c r="C112" s="307"/>
    </row>
    <row r="113" spans="1:3" ht="12" customHeight="1" thickBot="1">
      <c r="A113" s="456" t="s">
        <v>451</v>
      </c>
      <c r="B113" s="144" t="s">
        <v>519</v>
      </c>
      <c r="C113" s="310"/>
    </row>
    <row r="114" spans="1:3" ht="12" customHeight="1" thickBot="1">
      <c r="A114" s="30" t="s">
        <v>20</v>
      </c>
      <c r="B114" s="25" t="s">
        <v>365</v>
      </c>
      <c r="C114" s="303">
        <f>+C115+C117+C119</f>
        <v>0</v>
      </c>
    </row>
    <row r="115" spans="1:3" ht="12" customHeight="1">
      <c r="A115" s="446" t="s">
        <v>104</v>
      </c>
      <c r="B115" s="6" t="s">
        <v>231</v>
      </c>
      <c r="C115" s="306"/>
    </row>
    <row r="116" spans="1:3" ht="12" customHeight="1">
      <c r="A116" s="446" t="s">
        <v>105</v>
      </c>
      <c r="B116" s="10" t="s">
        <v>369</v>
      </c>
      <c r="C116" s="306"/>
    </row>
    <row r="117" spans="1:3" ht="12" customHeight="1">
      <c r="A117" s="446" t="s">
        <v>106</v>
      </c>
      <c r="B117" s="10" t="s">
        <v>187</v>
      </c>
      <c r="C117" s="305"/>
    </row>
    <row r="118" spans="1:3" ht="12" customHeight="1">
      <c r="A118" s="446" t="s">
        <v>107</v>
      </c>
      <c r="B118" s="10" t="s">
        <v>370</v>
      </c>
      <c r="C118" s="271"/>
    </row>
    <row r="119" spans="1:3" ht="12" customHeight="1">
      <c r="A119" s="446" t="s">
        <v>108</v>
      </c>
      <c r="B119" s="300" t="s">
        <v>233</v>
      </c>
      <c r="C119" s="271"/>
    </row>
    <row r="120" spans="1:3" ht="12" customHeight="1">
      <c r="A120" s="446" t="s">
        <v>117</v>
      </c>
      <c r="B120" s="299" t="s">
        <v>434</v>
      </c>
      <c r="C120" s="271"/>
    </row>
    <row r="121" spans="1:3" ht="12" customHeight="1">
      <c r="A121" s="446" t="s">
        <v>119</v>
      </c>
      <c r="B121" s="423" t="s">
        <v>375</v>
      </c>
      <c r="C121" s="271"/>
    </row>
    <row r="122" spans="1:3" ht="12" customHeight="1">
      <c r="A122" s="446" t="s">
        <v>188</v>
      </c>
      <c r="B122" s="142" t="s">
        <v>358</v>
      </c>
      <c r="C122" s="271"/>
    </row>
    <row r="123" spans="1:3" ht="12" customHeight="1">
      <c r="A123" s="446" t="s">
        <v>189</v>
      </c>
      <c r="B123" s="142" t="s">
        <v>374</v>
      </c>
      <c r="C123" s="271"/>
    </row>
    <row r="124" spans="1:3" ht="12" customHeight="1">
      <c r="A124" s="446" t="s">
        <v>190</v>
      </c>
      <c r="B124" s="142" t="s">
        <v>373</v>
      </c>
      <c r="C124" s="271"/>
    </row>
    <row r="125" spans="1:3" ht="12" customHeight="1">
      <c r="A125" s="446" t="s">
        <v>366</v>
      </c>
      <c r="B125" s="142" t="s">
        <v>361</v>
      </c>
      <c r="C125" s="271"/>
    </row>
    <row r="126" spans="1:3" ht="12" customHeight="1">
      <c r="A126" s="446" t="s">
        <v>367</v>
      </c>
      <c r="B126" s="142" t="s">
        <v>372</v>
      </c>
      <c r="C126" s="271"/>
    </row>
    <row r="127" spans="1:3" ht="12" customHeight="1" thickBot="1">
      <c r="A127" s="455" t="s">
        <v>368</v>
      </c>
      <c r="B127" s="142" t="s">
        <v>371</v>
      </c>
      <c r="C127" s="273"/>
    </row>
    <row r="128" spans="1:3" ht="12" customHeight="1" thickBot="1">
      <c r="A128" s="30" t="s">
        <v>21</v>
      </c>
      <c r="B128" s="122" t="s">
        <v>454</v>
      </c>
      <c r="C128" s="303">
        <f>+C93+C114</f>
        <v>0</v>
      </c>
    </row>
    <row r="129" spans="1:11" ht="12" customHeight="1" thickBot="1">
      <c r="A129" s="30" t="s">
        <v>22</v>
      </c>
      <c r="B129" s="122" t="s">
        <v>455</v>
      </c>
      <c r="C129" s="303">
        <f>+C130+C131+C132</f>
        <v>0</v>
      </c>
    </row>
    <row r="130" spans="1:11" s="96" customFormat="1" ht="12" customHeight="1">
      <c r="A130" s="446" t="s">
        <v>270</v>
      </c>
      <c r="B130" s="7" t="s">
        <v>523</v>
      </c>
      <c r="C130" s="271"/>
    </row>
    <row r="131" spans="1:11" ht="12" customHeight="1">
      <c r="A131" s="446" t="s">
        <v>271</v>
      </c>
      <c r="B131" s="7" t="s">
        <v>463</v>
      </c>
      <c r="C131" s="271"/>
    </row>
    <row r="132" spans="1:11" ht="12" customHeight="1" thickBot="1">
      <c r="A132" s="455" t="s">
        <v>272</v>
      </c>
      <c r="B132" s="5" t="s">
        <v>522</v>
      </c>
      <c r="C132" s="271"/>
    </row>
    <row r="133" spans="1:11" ht="12" customHeight="1" thickBot="1">
      <c r="A133" s="30" t="s">
        <v>23</v>
      </c>
      <c r="B133" s="122" t="s">
        <v>456</v>
      </c>
      <c r="C133" s="303">
        <f>+C134+C135+C136+C137+C138+C139</f>
        <v>0</v>
      </c>
    </row>
    <row r="134" spans="1:11" ht="12" customHeight="1">
      <c r="A134" s="446" t="s">
        <v>91</v>
      </c>
      <c r="B134" s="7" t="s">
        <v>465</v>
      </c>
      <c r="C134" s="271"/>
    </row>
    <row r="135" spans="1:11" ht="12" customHeight="1">
      <c r="A135" s="446" t="s">
        <v>92</v>
      </c>
      <c r="B135" s="7" t="s">
        <v>457</v>
      </c>
      <c r="C135" s="271"/>
    </row>
    <row r="136" spans="1:11" ht="12" customHeight="1">
      <c r="A136" s="446" t="s">
        <v>93</v>
      </c>
      <c r="B136" s="7" t="s">
        <v>458</v>
      </c>
      <c r="C136" s="271"/>
    </row>
    <row r="137" spans="1:11" ht="12" customHeight="1">
      <c r="A137" s="446" t="s">
        <v>175</v>
      </c>
      <c r="B137" s="7" t="s">
        <v>521</v>
      </c>
      <c r="C137" s="271"/>
    </row>
    <row r="138" spans="1:11" ht="12" customHeight="1">
      <c r="A138" s="446" t="s">
        <v>176</v>
      </c>
      <c r="B138" s="7" t="s">
        <v>460</v>
      </c>
      <c r="C138" s="271"/>
    </row>
    <row r="139" spans="1:11" s="96" customFormat="1" ht="12" customHeight="1" thickBot="1">
      <c r="A139" s="455" t="s">
        <v>177</v>
      </c>
      <c r="B139" s="5" t="s">
        <v>461</v>
      </c>
      <c r="C139" s="271"/>
    </row>
    <row r="140" spans="1:11" ht="12" customHeight="1" thickBot="1">
      <c r="A140" s="30" t="s">
        <v>24</v>
      </c>
      <c r="B140" s="122" t="s">
        <v>548</v>
      </c>
      <c r="C140" s="309">
        <f>+C141+C142+C144+C145+C143</f>
        <v>0</v>
      </c>
      <c r="K140" s="253"/>
    </row>
    <row r="141" spans="1:11">
      <c r="A141" s="446" t="s">
        <v>94</v>
      </c>
      <c r="B141" s="7" t="s">
        <v>376</v>
      </c>
      <c r="C141" s="271"/>
    </row>
    <row r="142" spans="1:11" ht="12" customHeight="1">
      <c r="A142" s="446" t="s">
        <v>95</v>
      </c>
      <c r="B142" s="7" t="s">
        <v>377</v>
      </c>
      <c r="C142" s="271"/>
    </row>
    <row r="143" spans="1:11" s="96" customFormat="1" ht="12" customHeight="1">
      <c r="A143" s="446" t="s">
        <v>290</v>
      </c>
      <c r="B143" s="7" t="s">
        <v>547</v>
      </c>
      <c r="C143" s="271"/>
    </row>
    <row r="144" spans="1:11" s="96" customFormat="1" ht="12" customHeight="1">
      <c r="A144" s="446" t="s">
        <v>291</v>
      </c>
      <c r="B144" s="7" t="s">
        <v>470</v>
      </c>
      <c r="C144" s="271"/>
    </row>
    <row r="145" spans="1:3" s="96" customFormat="1" ht="12" customHeight="1" thickBot="1">
      <c r="A145" s="455" t="s">
        <v>292</v>
      </c>
      <c r="B145" s="5" t="s">
        <v>396</v>
      </c>
      <c r="C145" s="271"/>
    </row>
    <row r="146" spans="1:3" s="96" customFormat="1" ht="12" customHeight="1" thickBot="1">
      <c r="A146" s="30" t="s">
        <v>25</v>
      </c>
      <c r="B146" s="122" t="s">
        <v>471</v>
      </c>
      <c r="C146" s="311">
        <f>+C147+C148+C149+C150+C151</f>
        <v>0</v>
      </c>
    </row>
    <row r="147" spans="1:3" s="96" customFormat="1" ht="12" customHeight="1">
      <c r="A147" s="446" t="s">
        <v>96</v>
      </c>
      <c r="B147" s="7" t="s">
        <v>466</v>
      </c>
      <c r="C147" s="271"/>
    </row>
    <row r="148" spans="1:3" s="96" customFormat="1" ht="12" customHeight="1">
      <c r="A148" s="446" t="s">
        <v>97</v>
      </c>
      <c r="B148" s="7" t="s">
        <v>473</v>
      </c>
      <c r="C148" s="271"/>
    </row>
    <row r="149" spans="1:3" s="96" customFormat="1" ht="12" customHeight="1">
      <c r="A149" s="446" t="s">
        <v>302</v>
      </c>
      <c r="B149" s="7" t="s">
        <v>468</v>
      </c>
      <c r="C149" s="271"/>
    </row>
    <row r="150" spans="1:3" ht="12.75" customHeight="1">
      <c r="A150" s="446" t="s">
        <v>303</v>
      </c>
      <c r="B150" s="7" t="s">
        <v>524</v>
      </c>
      <c r="C150" s="271"/>
    </row>
    <row r="151" spans="1:3" ht="12.75" customHeight="1" thickBot="1">
      <c r="A151" s="455" t="s">
        <v>472</v>
      </c>
      <c r="B151" s="5" t="s">
        <v>475</v>
      </c>
      <c r="C151" s="273"/>
    </row>
    <row r="152" spans="1:3" ht="12.75" customHeight="1" thickBot="1">
      <c r="A152" s="502" t="s">
        <v>26</v>
      </c>
      <c r="B152" s="122" t="s">
        <v>476</v>
      </c>
      <c r="C152" s="311"/>
    </row>
    <row r="153" spans="1:3" ht="12" customHeight="1" thickBot="1">
      <c r="A153" s="502" t="s">
        <v>27</v>
      </c>
      <c r="B153" s="122" t="s">
        <v>477</v>
      </c>
      <c r="C153" s="311"/>
    </row>
    <row r="154" spans="1:3" ht="15" customHeight="1" thickBot="1">
      <c r="A154" s="30" t="s">
        <v>28</v>
      </c>
      <c r="B154" s="122" t="s">
        <v>479</v>
      </c>
      <c r="C154" s="437">
        <f>+C129+C133+C140+C146+C152+C153</f>
        <v>0</v>
      </c>
    </row>
    <row r="155" spans="1:3" ht="13.5" thickBot="1">
      <c r="A155" s="457" t="s">
        <v>29</v>
      </c>
      <c r="B155" s="390" t="s">
        <v>478</v>
      </c>
      <c r="C155" s="437">
        <f>+C128+C154</f>
        <v>0</v>
      </c>
    </row>
    <row r="156" spans="1:3" ht="15" customHeight="1" thickBot="1">
      <c r="A156" s="398"/>
      <c r="B156" s="399"/>
      <c r="C156" s="400"/>
    </row>
    <row r="157" spans="1:3" ht="14.25" customHeight="1" thickBot="1">
      <c r="A157" s="251" t="s">
        <v>525</v>
      </c>
      <c r="B157" s="252"/>
      <c r="C157" s="119"/>
    </row>
    <row r="158" spans="1:3" ht="13.5" thickBot="1">
      <c r="A158" s="251" t="s">
        <v>206</v>
      </c>
      <c r="B158" s="252"/>
      <c r="C158" s="119"/>
    </row>
  </sheetData>
  <sheetProtection formatCells="0"/>
  <printOptions horizontalCentered="1"/>
  <pageMargins left="0.78740157480314965" right="0.78740157480314965" top="0.59055118110236227" bottom="0.59055118110236227" header="0.78740157480314965" footer="0.78740157480314965"/>
  <pageSetup paperSize="9" scale="65" orientation="portrait" verticalDpi="300" r:id="rId1"/>
  <headerFooter alignWithMargins="0"/>
  <rowBreaks count="1" manualBreakCount="1">
    <brk id="90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B2" sqref="B2"/>
    </sheetView>
  </sheetViews>
  <sheetFormatPr defaultRowHeight="12.75"/>
  <cols>
    <col min="1" max="1" width="13.83203125" style="249" customWidth="1"/>
    <col min="2" max="2" width="79.1640625" style="250" customWidth="1"/>
    <col min="3" max="3" width="25" style="250" customWidth="1"/>
    <col min="4" max="16384" width="9.33203125" style="250"/>
  </cols>
  <sheetData>
    <row r="1" spans="1:3" s="229" customFormat="1" ht="21" customHeight="1" thickBot="1">
      <c r="A1" s="228"/>
      <c r="B1" s="230"/>
      <c r="C1" s="574" t="s">
        <v>737</v>
      </c>
    </row>
    <row r="2" spans="1:3" s="466" customFormat="1" ht="25.5" customHeight="1">
      <c r="A2" s="417" t="s">
        <v>204</v>
      </c>
      <c r="B2" s="363" t="s">
        <v>755</v>
      </c>
      <c r="C2" s="377" t="s">
        <v>59</v>
      </c>
    </row>
    <row r="3" spans="1:3" s="466" customFormat="1" ht="24.75" thickBot="1">
      <c r="A3" s="460" t="s">
        <v>203</v>
      </c>
      <c r="B3" s="364" t="s">
        <v>404</v>
      </c>
      <c r="C3" s="378"/>
    </row>
    <row r="4" spans="1:3" s="467" customFormat="1" ht="15.95" customHeight="1" thickBot="1">
      <c r="A4" s="232"/>
      <c r="B4" s="232"/>
      <c r="C4" s="233" t="str">
        <f>'9.1.3. sz. mell'!C4</f>
        <v>Forintban!</v>
      </c>
    </row>
    <row r="5" spans="1:3" ht="13.5" thickBot="1">
      <c r="A5" s="418" t="s">
        <v>205</v>
      </c>
      <c r="B5" s="234" t="s">
        <v>570</v>
      </c>
      <c r="C5" s="235" t="s">
        <v>55</v>
      </c>
    </row>
    <row r="6" spans="1:3" s="468" customFormat="1" ht="12.95" customHeight="1" thickBot="1">
      <c r="A6" s="196"/>
      <c r="B6" s="197" t="s">
        <v>499</v>
      </c>
      <c r="C6" s="198" t="s">
        <v>500</v>
      </c>
    </row>
    <row r="7" spans="1:3" s="468" customFormat="1" ht="15.95" customHeight="1" thickBot="1">
      <c r="A7" s="236"/>
      <c r="B7" s="237" t="s">
        <v>56</v>
      </c>
      <c r="C7" s="238"/>
    </row>
    <row r="8" spans="1:3" s="379" customFormat="1" ht="12" customHeight="1" thickBot="1">
      <c r="A8" s="196" t="s">
        <v>19</v>
      </c>
      <c r="B8" s="239" t="s">
        <v>526</v>
      </c>
      <c r="C8" s="322">
        <f>SUM(C9:C19)</f>
        <v>233</v>
      </c>
    </row>
    <row r="9" spans="1:3" s="379" customFormat="1" ht="12" customHeight="1">
      <c r="A9" s="461" t="s">
        <v>98</v>
      </c>
      <c r="B9" s="8" t="s">
        <v>279</v>
      </c>
      <c r="C9" s="368"/>
    </row>
    <row r="10" spans="1:3" s="379" customFormat="1" ht="12" customHeight="1">
      <c r="A10" s="462" t="s">
        <v>99</v>
      </c>
      <c r="B10" s="6" t="s">
        <v>280</v>
      </c>
      <c r="C10" s="320"/>
    </row>
    <row r="11" spans="1:3" s="379" customFormat="1" ht="12" customHeight="1">
      <c r="A11" s="462" t="s">
        <v>100</v>
      </c>
      <c r="B11" s="6" t="s">
        <v>281</v>
      </c>
      <c r="C11" s="320"/>
    </row>
    <row r="12" spans="1:3" s="379" customFormat="1" ht="12" customHeight="1">
      <c r="A12" s="462" t="s">
        <v>101</v>
      </c>
      <c r="B12" s="6" t="s">
        <v>282</v>
      </c>
      <c r="C12" s="320"/>
    </row>
    <row r="13" spans="1:3" s="379" customFormat="1" ht="12" customHeight="1">
      <c r="A13" s="462" t="s">
        <v>148</v>
      </c>
      <c r="B13" s="6" t="s">
        <v>283</v>
      </c>
      <c r="C13" s="320"/>
    </row>
    <row r="14" spans="1:3" s="379" customFormat="1" ht="12" customHeight="1">
      <c r="A14" s="462" t="s">
        <v>102</v>
      </c>
      <c r="B14" s="6" t="s">
        <v>405</v>
      </c>
      <c r="C14" s="320"/>
    </row>
    <row r="15" spans="1:3" s="379" customFormat="1" ht="12" customHeight="1">
      <c r="A15" s="462" t="s">
        <v>103</v>
      </c>
      <c r="B15" s="5" t="s">
        <v>406</v>
      </c>
      <c r="C15" s="320"/>
    </row>
    <row r="16" spans="1:3" s="379" customFormat="1" ht="12" customHeight="1">
      <c r="A16" s="462" t="s">
        <v>113</v>
      </c>
      <c r="B16" s="6" t="s">
        <v>286</v>
      </c>
      <c r="C16" s="369">
        <v>233</v>
      </c>
    </row>
    <row r="17" spans="1:3" s="469" customFormat="1" ht="12" customHeight="1">
      <c r="A17" s="462" t="s">
        <v>114</v>
      </c>
      <c r="B17" s="6" t="s">
        <v>287</v>
      </c>
      <c r="C17" s="320"/>
    </row>
    <row r="18" spans="1:3" s="469" customFormat="1" ht="12" customHeight="1">
      <c r="A18" s="462" t="s">
        <v>115</v>
      </c>
      <c r="B18" s="6" t="s">
        <v>442</v>
      </c>
      <c r="C18" s="321"/>
    </row>
    <row r="19" spans="1:3" s="469" customFormat="1" ht="12" customHeight="1" thickBot="1">
      <c r="A19" s="462" t="s">
        <v>116</v>
      </c>
      <c r="B19" s="5" t="s">
        <v>288</v>
      </c>
      <c r="C19" s="321"/>
    </row>
    <row r="20" spans="1:3" s="379" customFormat="1" ht="12" customHeight="1" thickBot="1">
      <c r="A20" s="196" t="s">
        <v>20</v>
      </c>
      <c r="B20" s="239" t="s">
        <v>407</v>
      </c>
      <c r="C20" s="322">
        <f>SUM(C21:C23)</f>
        <v>0</v>
      </c>
    </row>
    <row r="21" spans="1:3" s="469" customFormat="1" ht="12" customHeight="1">
      <c r="A21" s="462" t="s">
        <v>104</v>
      </c>
      <c r="B21" s="7" t="s">
        <v>260</v>
      </c>
      <c r="C21" s="320"/>
    </row>
    <row r="22" spans="1:3" s="469" customFormat="1" ht="12" customHeight="1">
      <c r="A22" s="462" t="s">
        <v>105</v>
      </c>
      <c r="B22" s="6" t="s">
        <v>408</v>
      </c>
      <c r="C22" s="320"/>
    </row>
    <row r="23" spans="1:3" s="469" customFormat="1" ht="12" customHeight="1">
      <c r="A23" s="462" t="s">
        <v>106</v>
      </c>
      <c r="B23" s="6" t="s">
        <v>409</v>
      </c>
      <c r="C23" s="320"/>
    </row>
    <row r="24" spans="1:3" s="469" customFormat="1" ht="12" customHeight="1" thickBot="1">
      <c r="A24" s="462" t="s">
        <v>107</v>
      </c>
      <c r="B24" s="6" t="s">
        <v>527</v>
      </c>
      <c r="C24" s="320"/>
    </row>
    <row r="25" spans="1:3" s="469" customFormat="1" ht="12" customHeight="1" thickBot="1">
      <c r="A25" s="204" t="s">
        <v>21</v>
      </c>
      <c r="B25" s="122" t="s">
        <v>174</v>
      </c>
      <c r="C25" s="349"/>
    </row>
    <row r="26" spans="1:3" s="469" customFormat="1" ht="12" customHeight="1" thickBot="1">
      <c r="A26" s="204" t="s">
        <v>22</v>
      </c>
      <c r="B26" s="122" t="s">
        <v>528</v>
      </c>
      <c r="C26" s="322">
        <f>+C27+C28+C29</f>
        <v>0</v>
      </c>
    </row>
    <row r="27" spans="1:3" s="469" customFormat="1" ht="12" customHeight="1">
      <c r="A27" s="463" t="s">
        <v>270</v>
      </c>
      <c r="B27" s="464" t="s">
        <v>265</v>
      </c>
      <c r="C27" s="75"/>
    </row>
    <row r="28" spans="1:3" s="469" customFormat="1" ht="12" customHeight="1">
      <c r="A28" s="463" t="s">
        <v>271</v>
      </c>
      <c r="B28" s="464" t="s">
        <v>408</v>
      </c>
      <c r="C28" s="320"/>
    </row>
    <row r="29" spans="1:3" s="469" customFormat="1" ht="12" customHeight="1">
      <c r="A29" s="463" t="s">
        <v>272</v>
      </c>
      <c r="B29" s="465" t="s">
        <v>411</v>
      </c>
      <c r="C29" s="320"/>
    </row>
    <row r="30" spans="1:3" s="469" customFormat="1" ht="12" customHeight="1" thickBot="1">
      <c r="A30" s="462" t="s">
        <v>273</v>
      </c>
      <c r="B30" s="140" t="s">
        <v>529</v>
      </c>
      <c r="C30" s="82"/>
    </row>
    <row r="31" spans="1:3" s="469" customFormat="1" ht="12" customHeight="1" thickBot="1">
      <c r="A31" s="204" t="s">
        <v>23</v>
      </c>
      <c r="B31" s="122" t="s">
        <v>412</v>
      </c>
      <c r="C31" s="322">
        <f>+C32+C33+C34</f>
        <v>0</v>
      </c>
    </row>
    <row r="32" spans="1:3" s="469" customFormat="1" ht="12" customHeight="1">
      <c r="A32" s="463" t="s">
        <v>91</v>
      </c>
      <c r="B32" s="464" t="s">
        <v>293</v>
      </c>
      <c r="C32" s="75"/>
    </row>
    <row r="33" spans="1:3" s="469" customFormat="1" ht="12" customHeight="1">
      <c r="A33" s="463" t="s">
        <v>92</v>
      </c>
      <c r="B33" s="465" t="s">
        <v>294</v>
      </c>
      <c r="C33" s="323"/>
    </row>
    <row r="34" spans="1:3" s="469" customFormat="1" ht="12" customHeight="1" thickBot="1">
      <c r="A34" s="462" t="s">
        <v>93</v>
      </c>
      <c r="B34" s="140" t="s">
        <v>295</v>
      </c>
      <c r="C34" s="82"/>
    </row>
    <row r="35" spans="1:3" s="379" customFormat="1" ht="12" customHeight="1" thickBot="1">
      <c r="A35" s="204" t="s">
        <v>24</v>
      </c>
      <c r="B35" s="122" t="s">
        <v>381</v>
      </c>
      <c r="C35" s="349"/>
    </row>
    <row r="36" spans="1:3" s="379" customFormat="1" ht="12" customHeight="1" thickBot="1">
      <c r="A36" s="204" t="s">
        <v>25</v>
      </c>
      <c r="B36" s="122" t="s">
        <v>413</v>
      </c>
      <c r="C36" s="370"/>
    </row>
    <row r="37" spans="1:3" s="379" customFormat="1" ht="12" customHeight="1" thickBot="1">
      <c r="A37" s="196" t="s">
        <v>26</v>
      </c>
      <c r="B37" s="122" t="s">
        <v>414</v>
      </c>
      <c r="C37" s="371">
        <f>+C8+C20+C25+C26+C31+C35+C36</f>
        <v>233</v>
      </c>
    </row>
    <row r="38" spans="1:3" s="379" customFormat="1" ht="12" customHeight="1" thickBot="1">
      <c r="A38" s="240" t="s">
        <v>27</v>
      </c>
      <c r="B38" s="122" t="s">
        <v>415</v>
      </c>
      <c r="C38" s="371">
        <f>+C39+C40+C41</f>
        <v>39734767</v>
      </c>
    </row>
    <row r="39" spans="1:3" s="379" customFormat="1" ht="12" customHeight="1">
      <c r="A39" s="463" t="s">
        <v>416</v>
      </c>
      <c r="B39" s="464" t="s">
        <v>238</v>
      </c>
      <c r="C39" s="75">
        <v>1254767</v>
      </c>
    </row>
    <row r="40" spans="1:3" s="379" customFormat="1" ht="12" customHeight="1">
      <c r="A40" s="463" t="s">
        <v>417</v>
      </c>
      <c r="B40" s="465" t="s">
        <v>2</v>
      </c>
      <c r="C40" s="323"/>
    </row>
    <row r="41" spans="1:3" s="469" customFormat="1" ht="12" customHeight="1" thickBot="1">
      <c r="A41" s="462" t="s">
        <v>418</v>
      </c>
      <c r="B41" s="140" t="s">
        <v>419</v>
      </c>
      <c r="C41" s="82">
        <v>38480000</v>
      </c>
    </row>
    <row r="42" spans="1:3" s="469" customFormat="1" ht="15" customHeight="1" thickBot="1">
      <c r="A42" s="240" t="s">
        <v>28</v>
      </c>
      <c r="B42" s="241" t="s">
        <v>420</v>
      </c>
      <c r="C42" s="374">
        <f>+C37+C38</f>
        <v>39735000</v>
      </c>
    </row>
    <row r="43" spans="1:3" s="469" customFormat="1" ht="15" customHeight="1">
      <c r="A43" s="242"/>
      <c r="B43" s="243"/>
      <c r="C43" s="372"/>
    </row>
    <row r="44" spans="1:3" ht="13.5" thickBot="1">
      <c r="A44" s="244"/>
      <c r="B44" s="245"/>
      <c r="C44" s="373"/>
    </row>
    <row r="45" spans="1:3" s="468" customFormat="1" ht="16.5" customHeight="1" thickBot="1">
      <c r="A45" s="246"/>
      <c r="B45" s="247" t="s">
        <v>57</v>
      </c>
      <c r="C45" s="374"/>
    </row>
    <row r="46" spans="1:3" s="470" customFormat="1" ht="12" customHeight="1" thickBot="1">
      <c r="A46" s="204" t="s">
        <v>19</v>
      </c>
      <c r="B46" s="122" t="s">
        <v>421</v>
      </c>
      <c r="C46" s="322">
        <f>SUM(C47:C51)</f>
        <v>39481000</v>
      </c>
    </row>
    <row r="47" spans="1:3" ht="12" customHeight="1">
      <c r="A47" s="462" t="s">
        <v>98</v>
      </c>
      <c r="B47" s="7" t="s">
        <v>50</v>
      </c>
      <c r="C47" s="75">
        <v>26365000</v>
      </c>
    </row>
    <row r="48" spans="1:3" ht="12" customHeight="1">
      <c r="A48" s="462" t="s">
        <v>99</v>
      </c>
      <c r="B48" s="6" t="s">
        <v>183</v>
      </c>
      <c r="C48" s="78">
        <v>6050000</v>
      </c>
    </row>
    <row r="49" spans="1:3" ht="12" customHeight="1">
      <c r="A49" s="462" t="s">
        <v>100</v>
      </c>
      <c r="B49" s="6" t="s">
        <v>140</v>
      </c>
      <c r="C49" s="78">
        <v>6966000</v>
      </c>
    </row>
    <row r="50" spans="1:3" ht="12" customHeight="1">
      <c r="A50" s="462" t="s">
        <v>101</v>
      </c>
      <c r="B50" s="6" t="s">
        <v>184</v>
      </c>
      <c r="C50" s="78">
        <v>100000</v>
      </c>
    </row>
    <row r="51" spans="1:3" ht="12" customHeight="1" thickBot="1">
      <c r="A51" s="462" t="s">
        <v>148</v>
      </c>
      <c r="B51" s="6" t="s">
        <v>185</v>
      </c>
      <c r="C51" s="78"/>
    </row>
    <row r="52" spans="1:3" ht="12" customHeight="1" thickBot="1">
      <c r="A52" s="204" t="s">
        <v>20</v>
      </c>
      <c r="B52" s="122" t="s">
        <v>422</v>
      </c>
      <c r="C52" s="322">
        <f>SUM(C53:C55)</f>
        <v>254000</v>
      </c>
    </row>
    <row r="53" spans="1:3" s="470" customFormat="1" ht="12" customHeight="1">
      <c r="A53" s="462" t="s">
        <v>104</v>
      </c>
      <c r="B53" s="7" t="s">
        <v>231</v>
      </c>
      <c r="C53" s="75">
        <v>254000</v>
      </c>
    </row>
    <row r="54" spans="1:3" ht="12" customHeight="1">
      <c r="A54" s="462" t="s">
        <v>105</v>
      </c>
      <c r="B54" s="6" t="s">
        <v>187</v>
      </c>
      <c r="C54" s="78"/>
    </row>
    <row r="55" spans="1:3" ht="12" customHeight="1">
      <c r="A55" s="462" t="s">
        <v>106</v>
      </c>
      <c r="B55" s="6" t="s">
        <v>58</v>
      </c>
      <c r="C55" s="78"/>
    </row>
    <row r="56" spans="1:3" ht="12" customHeight="1" thickBot="1">
      <c r="A56" s="462" t="s">
        <v>107</v>
      </c>
      <c r="B56" s="6" t="s">
        <v>530</v>
      </c>
      <c r="C56" s="78"/>
    </row>
    <row r="57" spans="1:3" ht="12" customHeight="1" thickBot="1">
      <c r="A57" s="204" t="s">
        <v>21</v>
      </c>
      <c r="B57" s="122" t="s">
        <v>13</v>
      </c>
      <c r="C57" s="349"/>
    </row>
    <row r="58" spans="1:3" ht="15" customHeight="1" thickBot="1">
      <c r="A58" s="204" t="s">
        <v>22</v>
      </c>
      <c r="B58" s="248" t="s">
        <v>536</v>
      </c>
      <c r="C58" s="375">
        <f>+C46+C52+C57</f>
        <v>39735000</v>
      </c>
    </row>
    <row r="59" spans="1:3" ht="13.5" thickBot="1">
      <c r="C59" s="376"/>
    </row>
    <row r="60" spans="1:3" ht="15" customHeight="1" thickBot="1">
      <c r="A60" s="251" t="s">
        <v>525</v>
      </c>
      <c r="B60" s="252"/>
      <c r="C60" s="119">
        <v>8</v>
      </c>
    </row>
    <row r="61" spans="1:3" ht="14.25" customHeight="1" thickBot="1">
      <c r="A61" s="251" t="s">
        <v>206</v>
      </c>
      <c r="B61" s="252"/>
      <c r="C61" s="119">
        <v>0</v>
      </c>
    </row>
  </sheetData>
  <sheetProtection formatCells="0"/>
  <phoneticPr fontId="30" type="noConversion"/>
  <printOptions horizontalCentered="1"/>
  <pageMargins left="0.78740157480314965" right="0.78740157480314965" top="0.59055118110236227" bottom="0.59055118110236227" header="0.78740157480314965" footer="0.78740157480314965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92D050"/>
  </sheetPr>
  <dimension ref="A1:I160"/>
  <sheetViews>
    <sheetView zoomScale="120" zoomScaleNormal="120" zoomScaleSheetLayoutView="100" workbookViewId="0">
      <selection sqref="A1:C1"/>
    </sheetView>
  </sheetViews>
  <sheetFormatPr defaultRowHeight="15.75"/>
  <cols>
    <col min="1" max="1" width="9.5" style="391" customWidth="1"/>
    <col min="2" max="2" width="91.6640625" style="391" customWidth="1"/>
    <col min="3" max="3" width="21.6640625" style="392" customWidth="1"/>
    <col min="4" max="4" width="9" style="424" customWidth="1"/>
    <col min="5" max="16384" width="9.33203125" style="424"/>
  </cols>
  <sheetData>
    <row r="1" spans="1:3">
      <c r="A1" s="611" t="s">
        <v>753</v>
      </c>
      <c r="B1" s="611"/>
      <c r="C1" s="611"/>
    </row>
    <row r="2" spans="1:3" ht="34.5" customHeight="1">
      <c r="A2" s="610" t="s">
        <v>700</v>
      </c>
      <c r="B2" s="610"/>
      <c r="C2" s="610"/>
    </row>
    <row r="3" spans="1:3" ht="15.95" customHeight="1">
      <c r="A3" s="609" t="s">
        <v>16</v>
      </c>
      <c r="B3" s="609"/>
      <c r="C3" s="609"/>
    </row>
    <row r="4" spans="1:3" ht="13.5" customHeight="1" thickBot="1">
      <c r="A4" s="608" t="s">
        <v>152</v>
      </c>
      <c r="B4" s="608"/>
      <c r="C4" s="312" t="s">
        <v>571</v>
      </c>
    </row>
    <row r="5" spans="1:3" ht="27.75" customHeight="1" thickBot="1">
      <c r="A5" s="21" t="s">
        <v>69</v>
      </c>
      <c r="B5" s="22" t="s">
        <v>18</v>
      </c>
      <c r="C5" s="37" t="str">
        <f>+CONCATENATE(LEFT(ÖSSZEFÜGGÉSEK!A5,4),". évi előirányzat")</f>
        <v>2017. évi előirányzat</v>
      </c>
    </row>
    <row r="6" spans="1:3" s="425" customFormat="1" ht="12" customHeight="1" thickBot="1">
      <c r="A6" s="419"/>
      <c r="B6" s="420" t="s">
        <v>499</v>
      </c>
      <c r="C6" s="421" t="s">
        <v>500</v>
      </c>
    </row>
    <row r="7" spans="1:3" s="426" customFormat="1" ht="12" customHeight="1" thickBot="1">
      <c r="A7" s="18" t="s">
        <v>19</v>
      </c>
      <c r="B7" s="19" t="s">
        <v>254</v>
      </c>
      <c r="C7" s="303">
        <f>+C8+C9+C10+C11+C12+C13</f>
        <v>176620508</v>
      </c>
    </row>
    <row r="8" spans="1:3" s="426" customFormat="1" ht="12" customHeight="1">
      <c r="A8" s="13" t="s">
        <v>98</v>
      </c>
      <c r="B8" s="427" t="s">
        <v>255</v>
      </c>
      <c r="C8" s="306">
        <v>63542866</v>
      </c>
    </row>
    <row r="9" spans="1:3" s="426" customFormat="1" ht="12" customHeight="1">
      <c r="A9" s="12" t="s">
        <v>99</v>
      </c>
      <c r="B9" s="428" t="s">
        <v>256</v>
      </c>
      <c r="C9" s="305">
        <v>26582594</v>
      </c>
    </row>
    <row r="10" spans="1:3" s="426" customFormat="1" ht="12" customHeight="1">
      <c r="A10" s="12" t="s">
        <v>100</v>
      </c>
      <c r="B10" s="428" t="s">
        <v>557</v>
      </c>
      <c r="C10" s="305">
        <v>61060533</v>
      </c>
    </row>
    <row r="11" spans="1:3" s="426" customFormat="1" ht="12" customHeight="1">
      <c r="A11" s="12" t="s">
        <v>101</v>
      </c>
      <c r="B11" s="428" t="s">
        <v>258</v>
      </c>
      <c r="C11" s="305">
        <v>2195293</v>
      </c>
    </row>
    <row r="12" spans="1:3" s="426" customFormat="1" ht="12" customHeight="1">
      <c r="A12" s="12" t="s">
        <v>148</v>
      </c>
      <c r="B12" s="299" t="s">
        <v>438</v>
      </c>
      <c r="C12" s="305">
        <v>22777669</v>
      </c>
    </row>
    <row r="13" spans="1:3" s="426" customFormat="1" ht="12" customHeight="1" thickBot="1">
      <c r="A13" s="14" t="s">
        <v>102</v>
      </c>
      <c r="B13" s="300" t="s">
        <v>439</v>
      </c>
      <c r="C13" s="305">
        <v>461553</v>
      </c>
    </row>
    <row r="14" spans="1:3" s="426" customFormat="1" ht="12" customHeight="1" thickBot="1">
      <c r="A14" s="18" t="s">
        <v>20</v>
      </c>
      <c r="B14" s="298" t="s">
        <v>259</v>
      </c>
      <c r="C14" s="303">
        <f>+C15+C16+C17+C18+C19</f>
        <v>125739000</v>
      </c>
    </row>
    <row r="15" spans="1:3" s="426" customFormat="1" ht="12" customHeight="1">
      <c r="A15" s="13" t="s">
        <v>104</v>
      </c>
      <c r="B15" s="427" t="s">
        <v>260</v>
      </c>
      <c r="C15" s="306"/>
    </row>
    <row r="16" spans="1:3" s="426" customFormat="1" ht="12" customHeight="1">
      <c r="A16" s="12" t="s">
        <v>105</v>
      </c>
      <c r="B16" s="428" t="s">
        <v>261</v>
      </c>
      <c r="C16" s="305"/>
    </row>
    <row r="17" spans="1:3" s="426" customFormat="1" ht="12" customHeight="1">
      <c r="A17" s="12" t="s">
        <v>106</v>
      </c>
      <c r="B17" s="428" t="s">
        <v>428</v>
      </c>
      <c r="C17" s="305"/>
    </row>
    <row r="18" spans="1:3" s="426" customFormat="1" ht="12" customHeight="1">
      <c r="A18" s="12" t="s">
        <v>107</v>
      </c>
      <c r="B18" s="428" t="s">
        <v>429</v>
      </c>
      <c r="C18" s="305"/>
    </row>
    <row r="19" spans="1:3" s="426" customFormat="1" ht="12" customHeight="1">
      <c r="A19" s="12" t="s">
        <v>108</v>
      </c>
      <c r="B19" s="428" t="s">
        <v>262</v>
      </c>
      <c r="C19" s="305">
        <v>125739000</v>
      </c>
    </row>
    <row r="20" spans="1:3" s="426" customFormat="1" ht="12" customHeight="1" thickBot="1">
      <c r="A20" s="14" t="s">
        <v>117</v>
      </c>
      <c r="B20" s="300" t="s">
        <v>263</v>
      </c>
      <c r="C20" s="307"/>
    </row>
    <row r="21" spans="1:3" s="426" customFormat="1" ht="12" customHeight="1" thickBot="1">
      <c r="A21" s="18" t="s">
        <v>21</v>
      </c>
      <c r="B21" s="19" t="s">
        <v>264</v>
      </c>
      <c r="C21" s="303">
        <f>+C22+C23+C24+C25+C26</f>
        <v>545962943</v>
      </c>
    </row>
    <row r="22" spans="1:3" s="426" customFormat="1" ht="12" customHeight="1">
      <c r="A22" s="13" t="s">
        <v>87</v>
      </c>
      <c r="B22" s="427" t="s">
        <v>265</v>
      </c>
      <c r="C22" s="306"/>
    </row>
    <row r="23" spans="1:3" s="426" customFormat="1" ht="12" customHeight="1">
      <c r="A23" s="12" t="s">
        <v>88</v>
      </c>
      <c r="B23" s="428" t="s">
        <v>266</v>
      </c>
      <c r="C23" s="305"/>
    </row>
    <row r="24" spans="1:3" s="426" customFormat="1" ht="12" customHeight="1">
      <c r="A24" s="12" t="s">
        <v>89</v>
      </c>
      <c r="B24" s="428" t="s">
        <v>430</v>
      </c>
      <c r="C24" s="305"/>
    </row>
    <row r="25" spans="1:3" s="426" customFormat="1" ht="12" customHeight="1">
      <c r="A25" s="12" t="s">
        <v>90</v>
      </c>
      <c r="B25" s="428" t="s">
        <v>431</v>
      </c>
      <c r="C25" s="305"/>
    </row>
    <row r="26" spans="1:3" s="426" customFormat="1" ht="12" customHeight="1">
      <c r="A26" s="12" t="s">
        <v>171</v>
      </c>
      <c r="B26" s="428" t="s">
        <v>267</v>
      </c>
      <c r="C26" s="305">
        <v>545962943</v>
      </c>
    </row>
    <row r="27" spans="1:3" s="426" customFormat="1" ht="12" customHeight="1" thickBot="1">
      <c r="A27" s="14" t="s">
        <v>172</v>
      </c>
      <c r="B27" s="429" t="s">
        <v>268</v>
      </c>
      <c r="C27" s="307">
        <v>508359256</v>
      </c>
    </row>
    <row r="28" spans="1:3" s="426" customFormat="1" ht="12" customHeight="1" thickBot="1">
      <c r="A28" s="18" t="s">
        <v>173</v>
      </c>
      <c r="B28" s="19" t="s">
        <v>558</v>
      </c>
      <c r="C28" s="309">
        <f>SUM(C29:C35)</f>
        <v>9310000</v>
      </c>
    </row>
    <row r="29" spans="1:3" s="426" customFormat="1" ht="12" customHeight="1">
      <c r="A29" s="13" t="s">
        <v>270</v>
      </c>
      <c r="B29" s="427" t="s">
        <v>562</v>
      </c>
      <c r="C29" s="306">
        <v>1400000</v>
      </c>
    </row>
    <row r="30" spans="1:3" s="426" customFormat="1" ht="12" customHeight="1">
      <c r="A30" s="12" t="s">
        <v>271</v>
      </c>
      <c r="B30" s="428" t="s">
        <v>563</v>
      </c>
      <c r="C30" s="305"/>
    </row>
    <row r="31" spans="1:3" s="426" customFormat="1" ht="12" customHeight="1">
      <c r="A31" s="12" t="s">
        <v>272</v>
      </c>
      <c r="B31" s="428" t="s">
        <v>564</v>
      </c>
      <c r="C31" s="305">
        <v>6000000</v>
      </c>
    </row>
    <row r="32" spans="1:3" s="426" customFormat="1" ht="12" customHeight="1">
      <c r="A32" s="12" t="s">
        <v>273</v>
      </c>
      <c r="B32" s="428" t="s">
        <v>565</v>
      </c>
      <c r="C32" s="305"/>
    </row>
    <row r="33" spans="1:3" s="426" customFormat="1" ht="12" customHeight="1">
      <c r="A33" s="12" t="s">
        <v>559</v>
      </c>
      <c r="B33" s="428" t="s">
        <v>274</v>
      </c>
      <c r="C33" s="305">
        <v>1800000</v>
      </c>
    </row>
    <row r="34" spans="1:3" s="426" customFormat="1" ht="12" customHeight="1">
      <c r="A34" s="12" t="s">
        <v>560</v>
      </c>
      <c r="B34" s="428" t="s">
        <v>275</v>
      </c>
      <c r="C34" s="305"/>
    </row>
    <row r="35" spans="1:3" s="426" customFormat="1" ht="12" customHeight="1" thickBot="1">
      <c r="A35" s="14" t="s">
        <v>561</v>
      </c>
      <c r="B35" s="527" t="s">
        <v>276</v>
      </c>
      <c r="C35" s="307">
        <v>110000</v>
      </c>
    </row>
    <row r="36" spans="1:3" s="426" customFormat="1" ht="12" customHeight="1" thickBot="1">
      <c r="A36" s="18" t="s">
        <v>23</v>
      </c>
      <c r="B36" s="19" t="s">
        <v>440</v>
      </c>
      <c r="C36" s="303">
        <f>SUM(C37:C47)</f>
        <v>11679943</v>
      </c>
    </row>
    <row r="37" spans="1:3" s="426" customFormat="1" ht="12" customHeight="1">
      <c r="A37" s="13" t="s">
        <v>91</v>
      </c>
      <c r="B37" s="427" t="s">
        <v>279</v>
      </c>
      <c r="C37" s="306">
        <v>900000</v>
      </c>
    </row>
    <row r="38" spans="1:3" s="426" customFormat="1" ht="12" customHeight="1">
      <c r="A38" s="12" t="s">
        <v>92</v>
      </c>
      <c r="B38" s="428" t="s">
        <v>280</v>
      </c>
      <c r="C38" s="305">
        <v>7870000</v>
      </c>
    </row>
    <row r="39" spans="1:3" s="426" customFormat="1" ht="12" customHeight="1">
      <c r="A39" s="12" t="s">
        <v>93</v>
      </c>
      <c r="B39" s="428" t="s">
        <v>281</v>
      </c>
      <c r="C39" s="305">
        <v>495000</v>
      </c>
    </row>
    <row r="40" spans="1:3" s="426" customFormat="1" ht="12" customHeight="1">
      <c r="A40" s="12" t="s">
        <v>175</v>
      </c>
      <c r="B40" s="428" t="s">
        <v>282</v>
      </c>
      <c r="C40" s="305"/>
    </row>
    <row r="41" spans="1:3" s="426" customFormat="1" ht="12" customHeight="1">
      <c r="A41" s="12" t="s">
        <v>176</v>
      </c>
      <c r="B41" s="428" t="s">
        <v>283</v>
      </c>
      <c r="C41" s="305">
        <v>230000</v>
      </c>
    </row>
    <row r="42" spans="1:3" s="426" customFormat="1" ht="12" customHeight="1">
      <c r="A42" s="12" t="s">
        <v>177</v>
      </c>
      <c r="B42" s="428" t="s">
        <v>284</v>
      </c>
      <c r="C42" s="305">
        <v>2177710</v>
      </c>
    </row>
    <row r="43" spans="1:3" s="426" customFormat="1" ht="12" customHeight="1">
      <c r="A43" s="12" t="s">
        <v>178</v>
      </c>
      <c r="B43" s="428" t="s">
        <v>285</v>
      </c>
      <c r="C43" s="305"/>
    </row>
    <row r="44" spans="1:3" s="426" customFormat="1" ht="12" customHeight="1">
      <c r="A44" s="12" t="s">
        <v>179</v>
      </c>
      <c r="B44" s="428" t="s">
        <v>566</v>
      </c>
      <c r="C44" s="305">
        <v>7233</v>
      </c>
    </row>
    <row r="45" spans="1:3" s="426" customFormat="1" ht="12" customHeight="1">
      <c r="A45" s="12" t="s">
        <v>277</v>
      </c>
      <c r="B45" s="428" t="s">
        <v>287</v>
      </c>
      <c r="C45" s="308"/>
    </row>
    <row r="46" spans="1:3" s="426" customFormat="1" ht="12" customHeight="1">
      <c r="A46" s="14" t="s">
        <v>278</v>
      </c>
      <c r="B46" s="429" t="s">
        <v>442</v>
      </c>
      <c r="C46" s="414"/>
    </row>
    <row r="47" spans="1:3" s="426" customFormat="1" ht="12" customHeight="1" thickBot="1">
      <c r="A47" s="14" t="s">
        <v>441</v>
      </c>
      <c r="B47" s="300" t="s">
        <v>288</v>
      </c>
      <c r="C47" s="414"/>
    </row>
    <row r="48" spans="1:3" s="426" customFormat="1" ht="12" customHeight="1" thickBot="1">
      <c r="A48" s="18" t="s">
        <v>24</v>
      </c>
      <c r="B48" s="19" t="s">
        <v>289</v>
      </c>
      <c r="C48" s="303">
        <f>SUM(C49:C53)</f>
        <v>0</v>
      </c>
    </row>
    <row r="49" spans="1:3" s="426" customFormat="1" ht="12" customHeight="1">
      <c r="A49" s="13" t="s">
        <v>94</v>
      </c>
      <c r="B49" s="427" t="s">
        <v>293</v>
      </c>
      <c r="C49" s="471"/>
    </row>
    <row r="50" spans="1:3" s="426" customFormat="1" ht="12" customHeight="1">
      <c r="A50" s="12" t="s">
        <v>95</v>
      </c>
      <c r="B50" s="428" t="s">
        <v>294</v>
      </c>
      <c r="C50" s="308"/>
    </row>
    <row r="51" spans="1:3" s="426" customFormat="1" ht="12" customHeight="1">
      <c r="A51" s="12" t="s">
        <v>290</v>
      </c>
      <c r="B51" s="428" t="s">
        <v>295</v>
      </c>
      <c r="C51" s="308"/>
    </row>
    <row r="52" spans="1:3" s="426" customFormat="1" ht="12" customHeight="1">
      <c r="A52" s="12" t="s">
        <v>291</v>
      </c>
      <c r="B52" s="428" t="s">
        <v>296</v>
      </c>
      <c r="C52" s="308"/>
    </row>
    <row r="53" spans="1:3" s="426" customFormat="1" ht="12" customHeight="1" thickBot="1">
      <c r="A53" s="14" t="s">
        <v>292</v>
      </c>
      <c r="B53" s="300" t="s">
        <v>297</v>
      </c>
      <c r="C53" s="414"/>
    </row>
    <row r="54" spans="1:3" s="426" customFormat="1" ht="12" customHeight="1" thickBot="1">
      <c r="A54" s="18" t="s">
        <v>180</v>
      </c>
      <c r="B54" s="19" t="s">
        <v>298</v>
      </c>
      <c r="C54" s="303">
        <f>SUM(C55:C57)</f>
        <v>30000</v>
      </c>
    </row>
    <row r="55" spans="1:3" s="426" customFormat="1" ht="12" customHeight="1">
      <c r="A55" s="13" t="s">
        <v>96</v>
      </c>
      <c r="B55" s="427" t="s">
        <v>299</v>
      </c>
      <c r="C55" s="306"/>
    </row>
    <row r="56" spans="1:3" s="426" customFormat="1" ht="12" customHeight="1">
      <c r="A56" s="12" t="s">
        <v>97</v>
      </c>
      <c r="B56" s="428" t="s">
        <v>432</v>
      </c>
      <c r="C56" s="305"/>
    </row>
    <row r="57" spans="1:3" s="426" customFormat="1" ht="12" customHeight="1">
      <c r="A57" s="12" t="s">
        <v>302</v>
      </c>
      <c r="B57" s="428" t="s">
        <v>300</v>
      </c>
      <c r="C57" s="305">
        <v>30000</v>
      </c>
    </row>
    <row r="58" spans="1:3" s="426" customFormat="1" ht="12" customHeight="1" thickBot="1">
      <c r="A58" s="14" t="s">
        <v>303</v>
      </c>
      <c r="B58" s="300" t="s">
        <v>301</v>
      </c>
      <c r="C58" s="307"/>
    </row>
    <row r="59" spans="1:3" s="426" customFormat="1" ht="12" customHeight="1" thickBot="1">
      <c r="A59" s="18" t="s">
        <v>26</v>
      </c>
      <c r="B59" s="298" t="s">
        <v>304</v>
      </c>
      <c r="C59" s="303">
        <f>SUM(C60:C62)</f>
        <v>0</v>
      </c>
    </row>
    <row r="60" spans="1:3" s="426" customFormat="1" ht="12" customHeight="1">
      <c r="A60" s="13" t="s">
        <v>181</v>
      </c>
      <c r="B60" s="427" t="s">
        <v>306</v>
      </c>
      <c r="C60" s="308"/>
    </row>
    <row r="61" spans="1:3" s="426" customFormat="1" ht="12" customHeight="1">
      <c r="A61" s="12" t="s">
        <v>182</v>
      </c>
      <c r="B61" s="428" t="s">
        <v>433</v>
      </c>
      <c r="C61" s="308"/>
    </row>
    <row r="62" spans="1:3" s="426" customFormat="1" ht="12" customHeight="1">
      <c r="A62" s="12" t="s">
        <v>232</v>
      </c>
      <c r="B62" s="428" t="s">
        <v>307</v>
      </c>
      <c r="C62" s="308"/>
    </row>
    <row r="63" spans="1:3" s="426" customFormat="1" ht="12" customHeight="1" thickBot="1">
      <c r="A63" s="14" t="s">
        <v>305</v>
      </c>
      <c r="B63" s="300" t="s">
        <v>308</v>
      </c>
      <c r="C63" s="308"/>
    </row>
    <row r="64" spans="1:3" s="426" customFormat="1" ht="12" customHeight="1" thickBot="1">
      <c r="A64" s="499" t="s">
        <v>482</v>
      </c>
      <c r="B64" s="19" t="s">
        <v>309</v>
      </c>
      <c r="C64" s="309">
        <f>+C7+C14+C21+C28+C36+C48+C54+C59</f>
        <v>869342394</v>
      </c>
    </row>
    <row r="65" spans="1:3" s="426" customFormat="1" ht="12" customHeight="1" thickBot="1">
      <c r="A65" s="474" t="s">
        <v>310</v>
      </c>
      <c r="B65" s="298" t="s">
        <v>311</v>
      </c>
      <c r="C65" s="303">
        <f>SUM(C66:C68)</f>
        <v>0</v>
      </c>
    </row>
    <row r="66" spans="1:3" s="426" customFormat="1" ht="12" customHeight="1">
      <c r="A66" s="13" t="s">
        <v>342</v>
      </c>
      <c r="B66" s="427" t="s">
        <v>312</v>
      </c>
      <c r="C66" s="308"/>
    </row>
    <row r="67" spans="1:3" s="426" customFormat="1" ht="12" customHeight="1">
      <c r="A67" s="12" t="s">
        <v>351</v>
      </c>
      <c r="B67" s="428" t="s">
        <v>313</v>
      </c>
      <c r="C67" s="308"/>
    </row>
    <row r="68" spans="1:3" s="426" customFormat="1" ht="12" customHeight="1" thickBot="1">
      <c r="A68" s="14" t="s">
        <v>352</v>
      </c>
      <c r="B68" s="493" t="s">
        <v>467</v>
      </c>
      <c r="C68" s="308"/>
    </row>
    <row r="69" spans="1:3" s="426" customFormat="1" ht="12" customHeight="1" thickBot="1">
      <c r="A69" s="474" t="s">
        <v>315</v>
      </c>
      <c r="B69" s="298" t="s">
        <v>316</v>
      </c>
      <c r="C69" s="303">
        <f>SUM(C70:C73)</f>
        <v>0</v>
      </c>
    </row>
    <row r="70" spans="1:3" s="426" customFormat="1" ht="12" customHeight="1">
      <c r="A70" s="13" t="s">
        <v>149</v>
      </c>
      <c r="B70" s="427" t="s">
        <v>317</v>
      </c>
      <c r="C70" s="308"/>
    </row>
    <row r="71" spans="1:3" s="426" customFormat="1" ht="12" customHeight="1">
      <c r="A71" s="12" t="s">
        <v>150</v>
      </c>
      <c r="B71" s="428" t="s">
        <v>318</v>
      </c>
      <c r="C71" s="308"/>
    </row>
    <row r="72" spans="1:3" s="426" customFormat="1" ht="12" customHeight="1">
      <c r="A72" s="12" t="s">
        <v>343</v>
      </c>
      <c r="B72" s="428" t="s">
        <v>319</v>
      </c>
      <c r="C72" s="308"/>
    </row>
    <row r="73" spans="1:3" s="426" customFormat="1" ht="12" customHeight="1" thickBot="1">
      <c r="A73" s="14" t="s">
        <v>344</v>
      </c>
      <c r="B73" s="300" t="s">
        <v>320</v>
      </c>
      <c r="C73" s="308"/>
    </row>
    <row r="74" spans="1:3" s="426" customFormat="1" ht="12" customHeight="1" thickBot="1">
      <c r="A74" s="474" t="s">
        <v>321</v>
      </c>
      <c r="B74" s="298" t="s">
        <v>322</v>
      </c>
      <c r="C74" s="303">
        <f>SUM(C75:C76)</f>
        <v>34936549</v>
      </c>
    </row>
    <row r="75" spans="1:3" s="426" customFormat="1" ht="12" customHeight="1">
      <c r="A75" s="13" t="s">
        <v>345</v>
      </c>
      <c r="B75" s="427" t="s">
        <v>323</v>
      </c>
      <c r="C75" s="308">
        <v>34936549</v>
      </c>
    </row>
    <row r="76" spans="1:3" s="426" customFormat="1" ht="12" customHeight="1" thickBot="1">
      <c r="A76" s="14" t="s">
        <v>346</v>
      </c>
      <c r="B76" s="300" t="s">
        <v>324</v>
      </c>
      <c r="C76" s="308"/>
    </row>
    <row r="77" spans="1:3" s="426" customFormat="1" ht="12" customHeight="1" thickBot="1">
      <c r="A77" s="474" t="s">
        <v>325</v>
      </c>
      <c r="B77" s="298" t="s">
        <v>326</v>
      </c>
      <c r="C77" s="303">
        <f>SUM(C78:C80)</f>
        <v>0</v>
      </c>
    </row>
    <row r="78" spans="1:3" s="426" customFormat="1" ht="12" customHeight="1">
      <c r="A78" s="13" t="s">
        <v>347</v>
      </c>
      <c r="B78" s="427" t="s">
        <v>327</v>
      </c>
      <c r="C78" s="308"/>
    </row>
    <row r="79" spans="1:3" s="426" customFormat="1" ht="12" customHeight="1">
      <c r="A79" s="12" t="s">
        <v>348</v>
      </c>
      <c r="B79" s="428" t="s">
        <v>328</v>
      </c>
      <c r="C79" s="308"/>
    </row>
    <row r="80" spans="1:3" s="426" customFormat="1" ht="12" customHeight="1" thickBot="1">
      <c r="A80" s="14" t="s">
        <v>349</v>
      </c>
      <c r="B80" s="300" t="s">
        <v>329</v>
      </c>
      <c r="C80" s="308"/>
    </row>
    <row r="81" spans="1:3" s="426" customFormat="1" ht="12" customHeight="1" thickBot="1">
      <c r="A81" s="474" t="s">
        <v>330</v>
      </c>
      <c r="B81" s="298" t="s">
        <v>350</v>
      </c>
      <c r="C81" s="303">
        <f>SUM(C82:C85)</f>
        <v>0</v>
      </c>
    </row>
    <row r="82" spans="1:3" s="426" customFormat="1" ht="12" customHeight="1">
      <c r="A82" s="431" t="s">
        <v>331</v>
      </c>
      <c r="B82" s="427" t="s">
        <v>332</v>
      </c>
      <c r="C82" s="308"/>
    </row>
    <row r="83" spans="1:3" s="426" customFormat="1" ht="12" customHeight="1">
      <c r="A83" s="432" t="s">
        <v>333</v>
      </c>
      <c r="B83" s="428" t="s">
        <v>334</v>
      </c>
      <c r="C83" s="308"/>
    </row>
    <row r="84" spans="1:3" s="426" customFormat="1" ht="12" customHeight="1">
      <c r="A84" s="432" t="s">
        <v>335</v>
      </c>
      <c r="B84" s="428" t="s">
        <v>336</v>
      </c>
      <c r="C84" s="308"/>
    </row>
    <row r="85" spans="1:3" s="426" customFormat="1" ht="12" customHeight="1" thickBot="1">
      <c r="A85" s="433" t="s">
        <v>337</v>
      </c>
      <c r="B85" s="300" t="s">
        <v>338</v>
      </c>
      <c r="C85" s="308"/>
    </row>
    <row r="86" spans="1:3" s="426" customFormat="1" ht="12" customHeight="1" thickBot="1">
      <c r="A86" s="474" t="s">
        <v>339</v>
      </c>
      <c r="B86" s="298" t="s">
        <v>481</v>
      </c>
      <c r="C86" s="472"/>
    </row>
    <row r="87" spans="1:3" s="426" customFormat="1" ht="13.5" customHeight="1" thickBot="1">
      <c r="A87" s="474" t="s">
        <v>341</v>
      </c>
      <c r="B87" s="298" t="s">
        <v>340</v>
      </c>
      <c r="C87" s="472"/>
    </row>
    <row r="88" spans="1:3" s="426" customFormat="1" ht="15.75" customHeight="1" thickBot="1">
      <c r="A88" s="474" t="s">
        <v>353</v>
      </c>
      <c r="B88" s="434" t="s">
        <v>484</v>
      </c>
      <c r="C88" s="309">
        <f>+C65+C69+C74+C77+C81+C87+C86</f>
        <v>34936549</v>
      </c>
    </row>
    <row r="89" spans="1:3" s="426" customFormat="1" ht="16.5" customHeight="1" thickBot="1">
      <c r="A89" s="475" t="s">
        <v>483</v>
      </c>
      <c r="B89" s="435" t="s">
        <v>485</v>
      </c>
      <c r="C89" s="309">
        <f>+C64+C88</f>
        <v>904278943</v>
      </c>
    </row>
    <row r="90" spans="1:3" ht="16.5" customHeight="1">
      <c r="A90" s="609" t="s">
        <v>48</v>
      </c>
      <c r="B90" s="609"/>
      <c r="C90" s="609"/>
    </row>
    <row r="91" spans="1:3" s="436" customFormat="1" ht="16.5" customHeight="1" thickBot="1">
      <c r="A91" s="612" t="s">
        <v>153</v>
      </c>
      <c r="B91" s="612"/>
      <c r="C91" s="138" t="str">
        <f>C4</f>
        <v>Forintban!</v>
      </c>
    </row>
    <row r="92" spans="1:3" ht="24.75" thickBot="1">
      <c r="A92" s="21" t="s">
        <v>69</v>
      </c>
      <c r="B92" s="22" t="s">
        <v>49</v>
      </c>
      <c r="C92" s="37" t="str">
        <f>+C5</f>
        <v>2017. évi előirányzat</v>
      </c>
    </row>
    <row r="93" spans="1:3" s="425" customFormat="1" ht="12" customHeight="1" thickBot="1">
      <c r="A93" s="30"/>
      <c r="B93" s="31" t="s">
        <v>499</v>
      </c>
      <c r="C93" s="32" t="s">
        <v>500</v>
      </c>
    </row>
    <row r="94" spans="1:3" ht="12" customHeight="1" thickBot="1">
      <c r="A94" s="20" t="s">
        <v>19</v>
      </c>
      <c r="B94" s="26" t="s">
        <v>443</v>
      </c>
      <c r="C94" s="302">
        <f>C95+C96+C97+C98+C99+C112</f>
        <v>364391660</v>
      </c>
    </row>
    <row r="95" spans="1:3" ht="12" customHeight="1">
      <c r="A95" s="15" t="s">
        <v>98</v>
      </c>
      <c r="B95" s="8" t="s">
        <v>50</v>
      </c>
      <c r="C95" s="304">
        <v>196491000</v>
      </c>
    </row>
    <row r="96" spans="1:3" ht="12" customHeight="1">
      <c r="A96" s="12" t="s">
        <v>99</v>
      </c>
      <c r="B96" s="6" t="s">
        <v>183</v>
      </c>
      <c r="C96" s="305">
        <v>31492000</v>
      </c>
    </row>
    <row r="97" spans="1:3" ht="12" customHeight="1">
      <c r="A97" s="12" t="s">
        <v>100</v>
      </c>
      <c r="B97" s="6" t="s">
        <v>140</v>
      </c>
      <c r="C97" s="307">
        <v>85900660</v>
      </c>
    </row>
    <row r="98" spans="1:3" ht="12" customHeight="1">
      <c r="A98" s="12" t="s">
        <v>101</v>
      </c>
      <c r="B98" s="9" t="s">
        <v>184</v>
      </c>
      <c r="C98" s="307">
        <v>10825000</v>
      </c>
    </row>
    <row r="99" spans="1:3" ht="12" customHeight="1">
      <c r="A99" s="12" t="s">
        <v>112</v>
      </c>
      <c r="B99" s="17" t="s">
        <v>185</v>
      </c>
      <c r="C99" s="307">
        <v>37683000</v>
      </c>
    </row>
    <row r="100" spans="1:3" ht="12" customHeight="1">
      <c r="A100" s="12" t="s">
        <v>102</v>
      </c>
      <c r="B100" s="6" t="s">
        <v>448</v>
      </c>
      <c r="C100" s="307"/>
    </row>
    <row r="101" spans="1:3" ht="12" customHeight="1">
      <c r="A101" s="12" t="s">
        <v>103</v>
      </c>
      <c r="B101" s="143" t="s">
        <v>447</v>
      </c>
      <c r="C101" s="307"/>
    </row>
    <row r="102" spans="1:3" ht="12" customHeight="1">
      <c r="A102" s="12" t="s">
        <v>113</v>
      </c>
      <c r="B102" s="143" t="s">
        <v>446</v>
      </c>
      <c r="C102" s="307"/>
    </row>
    <row r="103" spans="1:3" ht="12" customHeight="1">
      <c r="A103" s="12" t="s">
        <v>114</v>
      </c>
      <c r="B103" s="141" t="s">
        <v>356</v>
      </c>
      <c r="C103" s="307"/>
    </row>
    <row r="104" spans="1:3" ht="12" customHeight="1">
      <c r="A104" s="12" t="s">
        <v>115</v>
      </c>
      <c r="B104" s="142" t="s">
        <v>357</v>
      </c>
      <c r="C104" s="307"/>
    </row>
    <row r="105" spans="1:3" ht="12" customHeight="1">
      <c r="A105" s="12" t="s">
        <v>116</v>
      </c>
      <c r="B105" s="142" t="s">
        <v>358</v>
      </c>
      <c r="C105" s="307"/>
    </row>
    <row r="106" spans="1:3" ht="12" customHeight="1">
      <c r="A106" s="12" t="s">
        <v>118</v>
      </c>
      <c r="B106" s="141" t="s">
        <v>359</v>
      </c>
      <c r="C106" s="307">
        <v>35923000</v>
      </c>
    </row>
    <row r="107" spans="1:3" ht="12" customHeight="1">
      <c r="A107" s="12" t="s">
        <v>186</v>
      </c>
      <c r="B107" s="141" t="s">
        <v>360</v>
      </c>
      <c r="C107" s="307"/>
    </row>
    <row r="108" spans="1:3" ht="12" customHeight="1">
      <c r="A108" s="12" t="s">
        <v>354</v>
      </c>
      <c r="B108" s="142" t="s">
        <v>361</v>
      </c>
      <c r="C108" s="307"/>
    </row>
    <row r="109" spans="1:3" ht="12" customHeight="1">
      <c r="A109" s="11" t="s">
        <v>355</v>
      </c>
      <c r="B109" s="143" t="s">
        <v>362</v>
      </c>
      <c r="C109" s="307"/>
    </row>
    <row r="110" spans="1:3" ht="12" customHeight="1">
      <c r="A110" s="12" t="s">
        <v>444</v>
      </c>
      <c r="B110" s="143" t="s">
        <v>363</v>
      </c>
      <c r="C110" s="307"/>
    </row>
    <row r="111" spans="1:3" ht="12" customHeight="1">
      <c r="A111" s="14" t="s">
        <v>445</v>
      </c>
      <c r="B111" s="143" t="s">
        <v>364</v>
      </c>
      <c r="C111" s="307">
        <v>1760000</v>
      </c>
    </row>
    <row r="112" spans="1:3" ht="12" customHeight="1">
      <c r="A112" s="12" t="s">
        <v>449</v>
      </c>
      <c r="B112" s="9" t="s">
        <v>51</v>
      </c>
      <c r="C112" s="305">
        <v>2000000</v>
      </c>
    </row>
    <row r="113" spans="1:3" ht="12" customHeight="1">
      <c r="A113" s="12" t="s">
        <v>450</v>
      </c>
      <c r="B113" s="6" t="s">
        <v>452</v>
      </c>
      <c r="C113" s="305">
        <v>1000000</v>
      </c>
    </row>
    <row r="114" spans="1:3" ht="12" customHeight="1" thickBot="1">
      <c r="A114" s="16" t="s">
        <v>451</v>
      </c>
      <c r="B114" s="497" t="s">
        <v>453</v>
      </c>
      <c r="C114" s="310">
        <v>1000000</v>
      </c>
    </row>
    <row r="115" spans="1:3" ht="12" customHeight="1" thickBot="1">
      <c r="A115" s="494" t="s">
        <v>20</v>
      </c>
      <c r="B115" s="495" t="s">
        <v>365</v>
      </c>
      <c r="C115" s="496">
        <f>+C116+C118+C120</f>
        <v>534150693</v>
      </c>
    </row>
    <row r="116" spans="1:3" ht="12" customHeight="1">
      <c r="A116" s="13" t="s">
        <v>104</v>
      </c>
      <c r="B116" s="6" t="s">
        <v>231</v>
      </c>
      <c r="C116" s="306">
        <v>534150693</v>
      </c>
    </row>
    <row r="117" spans="1:3" ht="12" customHeight="1">
      <c r="A117" s="13" t="s">
        <v>105</v>
      </c>
      <c r="B117" s="10" t="s">
        <v>369</v>
      </c>
      <c r="C117" s="306">
        <v>508359256</v>
      </c>
    </row>
    <row r="118" spans="1:3" ht="12" customHeight="1">
      <c r="A118" s="13" t="s">
        <v>106</v>
      </c>
      <c r="B118" s="10" t="s">
        <v>187</v>
      </c>
      <c r="C118" s="305"/>
    </row>
    <row r="119" spans="1:3" ht="12" customHeight="1">
      <c r="A119" s="13" t="s">
        <v>107</v>
      </c>
      <c r="B119" s="10" t="s">
        <v>370</v>
      </c>
      <c r="C119" s="271"/>
    </row>
    <row r="120" spans="1:3" ht="12" customHeight="1">
      <c r="A120" s="13" t="s">
        <v>108</v>
      </c>
      <c r="B120" s="300" t="s">
        <v>233</v>
      </c>
      <c r="C120" s="271"/>
    </row>
    <row r="121" spans="1:3" ht="12" customHeight="1">
      <c r="A121" s="13" t="s">
        <v>117</v>
      </c>
      <c r="B121" s="299" t="s">
        <v>434</v>
      </c>
      <c r="C121" s="271"/>
    </row>
    <row r="122" spans="1:3" ht="12" customHeight="1">
      <c r="A122" s="13" t="s">
        <v>119</v>
      </c>
      <c r="B122" s="423" t="s">
        <v>375</v>
      </c>
      <c r="C122" s="271"/>
    </row>
    <row r="123" spans="1:3">
      <c r="A123" s="13" t="s">
        <v>188</v>
      </c>
      <c r="B123" s="142" t="s">
        <v>358</v>
      </c>
      <c r="C123" s="271"/>
    </row>
    <row r="124" spans="1:3" ht="12" customHeight="1">
      <c r="A124" s="13" t="s">
        <v>189</v>
      </c>
      <c r="B124" s="142" t="s">
        <v>374</v>
      </c>
      <c r="C124" s="271"/>
    </row>
    <row r="125" spans="1:3" ht="12" customHeight="1">
      <c r="A125" s="13" t="s">
        <v>190</v>
      </c>
      <c r="B125" s="142" t="s">
        <v>373</v>
      </c>
      <c r="C125" s="271"/>
    </row>
    <row r="126" spans="1:3" ht="12" customHeight="1">
      <c r="A126" s="13" t="s">
        <v>366</v>
      </c>
      <c r="B126" s="142" t="s">
        <v>361</v>
      </c>
      <c r="C126" s="271"/>
    </row>
    <row r="127" spans="1:3" ht="12" customHeight="1">
      <c r="A127" s="13" t="s">
        <v>367</v>
      </c>
      <c r="B127" s="142" t="s">
        <v>372</v>
      </c>
      <c r="C127" s="271"/>
    </row>
    <row r="128" spans="1:3" ht="16.5" thickBot="1">
      <c r="A128" s="11" t="s">
        <v>368</v>
      </c>
      <c r="B128" s="142" t="s">
        <v>371</v>
      </c>
      <c r="C128" s="273"/>
    </row>
    <row r="129" spans="1:3" ht="12" customHeight="1" thickBot="1">
      <c r="A129" s="18" t="s">
        <v>21</v>
      </c>
      <c r="B129" s="122" t="s">
        <v>454</v>
      </c>
      <c r="C129" s="303">
        <f>+C94+C115</f>
        <v>898542353</v>
      </c>
    </row>
    <row r="130" spans="1:3" ht="12" customHeight="1" thickBot="1">
      <c r="A130" s="18" t="s">
        <v>22</v>
      </c>
      <c r="B130" s="122" t="s">
        <v>455</v>
      </c>
      <c r="C130" s="303">
        <f>+C131+C132+C133</f>
        <v>0</v>
      </c>
    </row>
    <row r="131" spans="1:3" ht="12" customHeight="1">
      <c r="A131" s="13" t="s">
        <v>270</v>
      </c>
      <c r="B131" s="10" t="s">
        <v>462</v>
      </c>
      <c r="C131" s="271"/>
    </row>
    <row r="132" spans="1:3" ht="12" customHeight="1">
      <c r="A132" s="13" t="s">
        <v>271</v>
      </c>
      <c r="B132" s="10" t="s">
        <v>463</v>
      </c>
      <c r="C132" s="271"/>
    </row>
    <row r="133" spans="1:3" ht="12" customHeight="1" thickBot="1">
      <c r="A133" s="11" t="s">
        <v>272</v>
      </c>
      <c r="B133" s="10" t="s">
        <v>464</v>
      </c>
      <c r="C133" s="271"/>
    </row>
    <row r="134" spans="1:3" ht="12" customHeight="1" thickBot="1">
      <c r="A134" s="18" t="s">
        <v>23</v>
      </c>
      <c r="B134" s="122" t="s">
        <v>456</v>
      </c>
      <c r="C134" s="303">
        <f>SUM(C135:C140)</f>
        <v>0</v>
      </c>
    </row>
    <row r="135" spans="1:3" ht="12" customHeight="1">
      <c r="A135" s="13" t="s">
        <v>91</v>
      </c>
      <c r="B135" s="7" t="s">
        <v>465</v>
      </c>
      <c r="C135" s="271"/>
    </row>
    <row r="136" spans="1:3" ht="12" customHeight="1">
      <c r="A136" s="13" t="s">
        <v>92</v>
      </c>
      <c r="B136" s="7" t="s">
        <v>457</v>
      </c>
      <c r="C136" s="271"/>
    </row>
    <row r="137" spans="1:3" ht="12" customHeight="1">
      <c r="A137" s="13" t="s">
        <v>93</v>
      </c>
      <c r="B137" s="7" t="s">
        <v>458</v>
      </c>
      <c r="C137" s="271"/>
    </row>
    <row r="138" spans="1:3" ht="12" customHeight="1">
      <c r="A138" s="13" t="s">
        <v>175</v>
      </c>
      <c r="B138" s="7" t="s">
        <v>459</v>
      </c>
      <c r="C138" s="271"/>
    </row>
    <row r="139" spans="1:3" ht="12" customHeight="1">
      <c r="A139" s="13" t="s">
        <v>176</v>
      </c>
      <c r="B139" s="7" t="s">
        <v>460</v>
      </c>
      <c r="C139" s="271"/>
    </row>
    <row r="140" spans="1:3" ht="12" customHeight="1" thickBot="1">
      <c r="A140" s="11" t="s">
        <v>177</v>
      </c>
      <c r="B140" s="7" t="s">
        <v>461</v>
      </c>
      <c r="C140" s="271"/>
    </row>
    <row r="141" spans="1:3" ht="12" customHeight="1" thickBot="1">
      <c r="A141" s="18" t="s">
        <v>24</v>
      </c>
      <c r="B141" s="122" t="s">
        <v>469</v>
      </c>
      <c r="C141" s="309">
        <f>+C142+C143+C144+C145</f>
        <v>5736590</v>
      </c>
    </row>
    <row r="142" spans="1:3" ht="12" customHeight="1">
      <c r="A142" s="13" t="s">
        <v>94</v>
      </c>
      <c r="B142" s="7" t="s">
        <v>376</v>
      </c>
      <c r="C142" s="271"/>
    </row>
    <row r="143" spans="1:3" ht="12" customHeight="1">
      <c r="A143" s="13" t="s">
        <v>95</v>
      </c>
      <c r="B143" s="7" t="s">
        <v>377</v>
      </c>
      <c r="C143" s="271">
        <v>5736590</v>
      </c>
    </row>
    <row r="144" spans="1:3" ht="12" customHeight="1">
      <c r="A144" s="13" t="s">
        <v>290</v>
      </c>
      <c r="B144" s="7" t="s">
        <v>470</v>
      </c>
      <c r="C144" s="271"/>
    </row>
    <row r="145" spans="1:9" ht="12" customHeight="1" thickBot="1">
      <c r="A145" s="11" t="s">
        <v>291</v>
      </c>
      <c r="B145" s="5" t="s">
        <v>396</v>
      </c>
      <c r="C145" s="271"/>
    </row>
    <row r="146" spans="1:9" ht="12" customHeight="1" thickBot="1">
      <c r="A146" s="18" t="s">
        <v>25</v>
      </c>
      <c r="B146" s="122" t="s">
        <v>471</v>
      </c>
      <c r="C146" s="311">
        <f>SUM(C147:C151)</f>
        <v>0</v>
      </c>
    </row>
    <row r="147" spans="1:9" ht="12" customHeight="1">
      <c r="A147" s="13" t="s">
        <v>96</v>
      </c>
      <c r="B147" s="7" t="s">
        <v>466</v>
      </c>
      <c r="C147" s="271"/>
    </row>
    <row r="148" spans="1:9" ht="12" customHeight="1">
      <c r="A148" s="13" t="s">
        <v>97</v>
      </c>
      <c r="B148" s="7" t="s">
        <v>473</v>
      </c>
      <c r="C148" s="271"/>
    </row>
    <row r="149" spans="1:9" ht="12" customHeight="1">
      <c r="A149" s="13" t="s">
        <v>302</v>
      </c>
      <c r="B149" s="7" t="s">
        <v>468</v>
      </c>
      <c r="C149" s="271"/>
    </row>
    <row r="150" spans="1:9" ht="12" customHeight="1">
      <c r="A150" s="13" t="s">
        <v>303</v>
      </c>
      <c r="B150" s="7" t="s">
        <v>474</v>
      </c>
      <c r="C150" s="271"/>
    </row>
    <row r="151" spans="1:9" ht="12" customHeight="1" thickBot="1">
      <c r="A151" s="13" t="s">
        <v>472</v>
      </c>
      <c r="B151" s="7" t="s">
        <v>475</v>
      </c>
      <c r="C151" s="271"/>
    </row>
    <row r="152" spans="1:9" ht="12" customHeight="1" thickBot="1">
      <c r="A152" s="18" t="s">
        <v>26</v>
      </c>
      <c r="B152" s="122" t="s">
        <v>476</v>
      </c>
      <c r="C152" s="498"/>
    </row>
    <row r="153" spans="1:9" ht="12" customHeight="1" thickBot="1">
      <c r="A153" s="18" t="s">
        <v>27</v>
      </c>
      <c r="B153" s="122" t="s">
        <v>477</v>
      </c>
      <c r="C153" s="498"/>
    </row>
    <row r="154" spans="1:9" ht="15" customHeight="1" thickBot="1">
      <c r="A154" s="18" t="s">
        <v>28</v>
      </c>
      <c r="B154" s="122" t="s">
        <v>479</v>
      </c>
      <c r="C154" s="437">
        <f>+C130+C134+C141+C146+C152+C153</f>
        <v>5736590</v>
      </c>
      <c r="F154" s="438"/>
      <c r="G154" s="439"/>
      <c r="H154" s="439"/>
      <c r="I154" s="439"/>
    </row>
    <row r="155" spans="1:9" s="426" customFormat="1" ht="12.95" customHeight="1" thickBot="1">
      <c r="A155" s="301" t="s">
        <v>29</v>
      </c>
      <c r="B155" s="390" t="s">
        <v>478</v>
      </c>
      <c r="C155" s="437">
        <f>+C129+C154</f>
        <v>904278943</v>
      </c>
    </row>
    <row r="156" spans="1:9" ht="7.5" customHeight="1"/>
    <row r="157" spans="1:9">
      <c r="A157" s="613" t="s">
        <v>378</v>
      </c>
      <c r="B157" s="613"/>
      <c r="C157" s="613"/>
    </row>
    <row r="158" spans="1:9" ht="15" customHeight="1" thickBot="1">
      <c r="A158" s="608" t="s">
        <v>154</v>
      </c>
      <c r="B158" s="608"/>
      <c r="C158" s="312" t="str">
        <f>C91</f>
        <v>Forintban!</v>
      </c>
    </row>
    <row r="159" spans="1:9" ht="13.5" customHeight="1" thickBot="1">
      <c r="A159" s="18">
        <v>1</v>
      </c>
      <c r="B159" s="25" t="s">
        <v>480</v>
      </c>
      <c r="C159" s="303">
        <f>+C64-C129</f>
        <v>-29199959</v>
      </c>
      <c r="D159" s="440"/>
    </row>
    <row r="160" spans="1:9" ht="27.75" customHeight="1" thickBot="1">
      <c r="A160" s="18" t="s">
        <v>20</v>
      </c>
      <c r="B160" s="25" t="s">
        <v>486</v>
      </c>
      <c r="C160" s="303">
        <f>+C88-C154</f>
        <v>29199959</v>
      </c>
    </row>
  </sheetData>
  <mergeCells count="8">
    <mergeCell ref="A158:B158"/>
    <mergeCell ref="A90:C90"/>
    <mergeCell ref="A2:C2"/>
    <mergeCell ref="A1:C1"/>
    <mergeCell ref="A3:C3"/>
    <mergeCell ref="A4:B4"/>
    <mergeCell ref="A91:B91"/>
    <mergeCell ref="A157:C157"/>
  </mergeCells>
  <phoneticPr fontId="0" type="noConversion"/>
  <printOptions horizontalCentered="1"/>
  <pageMargins left="0.78740157480314965" right="0.78740157480314965" top="0.6692913385826772" bottom="0.6692913385826772" header="0.78740157480314965" footer="0.59055118110236227"/>
  <pageSetup paperSize="9" scale="65" orientation="portrait" r:id="rId1"/>
  <headerFooter alignWithMargins="0">
    <oddHeader xml:space="preserve">&amp;C&amp;"Times New Roman CE,Félkövér"
</oddHeader>
  </headerFooter>
  <rowBreaks count="1" manualBreakCount="1">
    <brk id="89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B2" sqref="B2"/>
    </sheetView>
  </sheetViews>
  <sheetFormatPr defaultRowHeight="12.75"/>
  <cols>
    <col min="1" max="1" width="13.83203125" style="249" customWidth="1"/>
    <col min="2" max="2" width="79.1640625" style="250" customWidth="1"/>
    <col min="3" max="3" width="25" style="250" customWidth="1"/>
    <col min="4" max="16384" width="9.33203125" style="250"/>
  </cols>
  <sheetData>
    <row r="1" spans="1:3" s="229" customFormat="1" ht="21" customHeight="1" thickBot="1">
      <c r="A1" s="228"/>
      <c r="B1" s="230"/>
      <c r="C1" s="574" t="s">
        <v>736</v>
      </c>
    </row>
    <row r="2" spans="1:3" s="466" customFormat="1" ht="25.5" customHeight="1">
      <c r="A2" s="417" t="s">
        <v>204</v>
      </c>
      <c r="B2" s="363" t="s">
        <v>755</v>
      </c>
      <c r="C2" s="377" t="s">
        <v>59</v>
      </c>
    </row>
    <row r="3" spans="1:3" s="466" customFormat="1" ht="24.75" thickBot="1">
      <c r="A3" s="460" t="s">
        <v>203</v>
      </c>
      <c r="B3" s="364" t="s">
        <v>423</v>
      </c>
      <c r="C3" s="378" t="s">
        <v>54</v>
      </c>
    </row>
    <row r="4" spans="1:3" s="467" customFormat="1" ht="15.95" customHeight="1" thickBot="1">
      <c r="A4" s="232"/>
      <c r="B4" s="232"/>
      <c r="C4" s="233" t="str">
        <f>'9.2. sz. mell'!C4</f>
        <v>Forintban!</v>
      </c>
    </row>
    <row r="5" spans="1:3" ht="13.5" thickBot="1">
      <c r="A5" s="418" t="s">
        <v>205</v>
      </c>
      <c r="B5" s="234" t="s">
        <v>570</v>
      </c>
      <c r="C5" s="235" t="s">
        <v>55</v>
      </c>
    </row>
    <row r="6" spans="1:3" s="468" customFormat="1" ht="12.95" customHeight="1" thickBot="1">
      <c r="A6" s="196"/>
      <c r="B6" s="197" t="s">
        <v>499</v>
      </c>
      <c r="C6" s="198" t="s">
        <v>500</v>
      </c>
    </row>
    <row r="7" spans="1:3" s="468" customFormat="1" ht="15.95" customHeight="1" thickBot="1">
      <c r="A7" s="236"/>
      <c r="B7" s="237" t="s">
        <v>56</v>
      </c>
      <c r="C7" s="238"/>
    </row>
    <row r="8" spans="1:3" s="379" customFormat="1" ht="12" customHeight="1" thickBot="1">
      <c r="A8" s="196" t="s">
        <v>19</v>
      </c>
      <c r="B8" s="239" t="s">
        <v>526</v>
      </c>
      <c r="C8" s="322">
        <f>SUM(C9:C19)</f>
        <v>233</v>
      </c>
    </row>
    <row r="9" spans="1:3" s="379" customFormat="1" ht="12" customHeight="1">
      <c r="A9" s="461" t="s">
        <v>98</v>
      </c>
      <c r="B9" s="8" t="s">
        <v>279</v>
      </c>
      <c r="C9" s="368"/>
    </row>
    <row r="10" spans="1:3" s="379" customFormat="1" ht="12" customHeight="1">
      <c r="A10" s="462" t="s">
        <v>99</v>
      </c>
      <c r="B10" s="6" t="s">
        <v>280</v>
      </c>
      <c r="C10" s="320"/>
    </row>
    <row r="11" spans="1:3" s="379" customFormat="1" ht="12" customHeight="1">
      <c r="A11" s="462" t="s">
        <v>100</v>
      </c>
      <c r="B11" s="6" t="s">
        <v>281</v>
      </c>
      <c r="C11" s="320"/>
    </row>
    <row r="12" spans="1:3" s="379" customFormat="1" ht="12" customHeight="1">
      <c r="A12" s="462" t="s">
        <v>101</v>
      </c>
      <c r="B12" s="6" t="s">
        <v>282</v>
      </c>
      <c r="C12" s="320"/>
    </row>
    <row r="13" spans="1:3" s="379" customFormat="1" ht="12" customHeight="1">
      <c r="A13" s="462" t="s">
        <v>148</v>
      </c>
      <c r="B13" s="6" t="s">
        <v>283</v>
      </c>
      <c r="C13" s="320"/>
    </row>
    <row r="14" spans="1:3" s="379" customFormat="1" ht="12" customHeight="1">
      <c r="A14" s="462" t="s">
        <v>102</v>
      </c>
      <c r="B14" s="6" t="s">
        <v>405</v>
      </c>
      <c r="C14" s="320"/>
    </row>
    <row r="15" spans="1:3" s="379" customFormat="1" ht="12" customHeight="1">
      <c r="A15" s="462" t="s">
        <v>103</v>
      </c>
      <c r="B15" s="5" t="s">
        <v>406</v>
      </c>
      <c r="C15" s="320"/>
    </row>
    <row r="16" spans="1:3" s="379" customFormat="1" ht="12" customHeight="1">
      <c r="A16" s="462" t="s">
        <v>113</v>
      </c>
      <c r="B16" s="6" t="s">
        <v>286</v>
      </c>
      <c r="C16" s="369">
        <v>233</v>
      </c>
    </row>
    <row r="17" spans="1:3" s="469" customFormat="1" ht="12" customHeight="1">
      <c r="A17" s="462" t="s">
        <v>114</v>
      </c>
      <c r="B17" s="6" t="s">
        <v>287</v>
      </c>
      <c r="C17" s="320"/>
    </row>
    <row r="18" spans="1:3" s="469" customFormat="1" ht="12" customHeight="1">
      <c r="A18" s="462" t="s">
        <v>115</v>
      </c>
      <c r="B18" s="6" t="s">
        <v>442</v>
      </c>
      <c r="C18" s="321"/>
    </row>
    <row r="19" spans="1:3" s="469" customFormat="1" ht="12" customHeight="1" thickBot="1">
      <c r="A19" s="462" t="s">
        <v>116</v>
      </c>
      <c r="B19" s="5" t="s">
        <v>288</v>
      </c>
      <c r="C19" s="321"/>
    </row>
    <row r="20" spans="1:3" s="379" customFormat="1" ht="12" customHeight="1" thickBot="1">
      <c r="A20" s="196" t="s">
        <v>20</v>
      </c>
      <c r="B20" s="239" t="s">
        <v>407</v>
      </c>
      <c r="C20" s="322">
        <f>SUM(C21:C23)</f>
        <v>0</v>
      </c>
    </row>
    <row r="21" spans="1:3" s="469" customFormat="1" ht="12" customHeight="1">
      <c r="A21" s="462" t="s">
        <v>104</v>
      </c>
      <c r="B21" s="7" t="s">
        <v>260</v>
      </c>
      <c r="C21" s="320"/>
    </row>
    <row r="22" spans="1:3" s="469" customFormat="1" ht="12" customHeight="1">
      <c r="A22" s="462" t="s">
        <v>105</v>
      </c>
      <c r="B22" s="6" t="s">
        <v>408</v>
      </c>
      <c r="C22" s="320"/>
    </row>
    <row r="23" spans="1:3" s="469" customFormat="1" ht="12" customHeight="1">
      <c r="A23" s="462" t="s">
        <v>106</v>
      </c>
      <c r="B23" s="6" t="s">
        <v>409</v>
      </c>
      <c r="C23" s="320"/>
    </row>
    <row r="24" spans="1:3" s="469" customFormat="1" ht="12" customHeight="1" thickBot="1">
      <c r="A24" s="462" t="s">
        <v>107</v>
      </c>
      <c r="B24" s="6" t="s">
        <v>527</v>
      </c>
      <c r="C24" s="320"/>
    </row>
    <row r="25" spans="1:3" s="469" customFormat="1" ht="12" customHeight="1" thickBot="1">
      <c r="A25" s="204" t="s">
        <v>21</v>
      </c>
      <c r="B25" s="122" t="s">
        <v>174</v>
      </c>
      <c r="C25" s="349"/>
    </row>
    <row r="26" spans="1:3" s="469" customFormat="1" ht="12" customHeight="1" thickBot="1">
      <c r="A26" s="204" t="s">
        <v>22</v>
      </c>
      <c r="B26" s="122" t="s">
        <v>528</v>
      </c>
      <c r="C26" s="322">
        <f>+C27+C28+C29</f>
        <v>0</v>
      </c>
    </row>
    <row r="27" spans="1:3" s="469" customFormat="1" ht="12" customHeight="1">
      <c r="A27" s="463" t="s">
        <v>270</v>
      </c>
      <c r="B27" s="464" t="s">
        <v>265</v>
      </c>
      <c r="C27" s="75"/>
    </row>
    <row r="28" spans="1:3" s="469" customFormat="1" ht="12" customHeight="1">
      <c r="A28" s="463" t="s">
        <v>271</v>
      </c>
      <c r="B28" s="464" t="s">
        <v>408</v>
      </c>
      <c r="C28" s="320"/>
    </row>
    <row r="29" spans="1:3" s="469" customFormat="1" ht="12" customHeight="1">
      <c r="A29" s="463" t="s">
        <v>272</v>
      </c>
      <c r="B29" s="465" t="s">
        <v>411</v>
      </c>
      <c r="C29" s="320"/>
    </row>
    <row r="30" spans="1:3" s="469" customFormat="1" ht="12" customHeight="1" thickBot="1">
      <c r="A30" s="462" t="s">
        <v>273</v>
      </c>
      <c r="B30" s="140" t="s">
        <v>529</v>
      </c>
      <c r="C30" s="82"/>
    </row>
    <row r="31" spans="1:3" s="469" customFormat="1" ht="12" customHeight="1" thickBot="1">
      <c r="A31" s="204" t="s">
        <v>23</v>
      </c>
      <c r="B31" s="122" t="s">
        <v>412</v>
      </c>
      <c r="C31" s="322">
        <f>+C32+C33+C34</f>
        <v>0</v>
      </c>
    </row>
    <row r="32" spans="1:3" s="469" customFormat="1" ht="12" customHeight="1">
      <c r="A32" s="463" t="s">
        <v>91</v>
      </c>
      <c r="B32" s="464" t="s">
        <v>293</v>
      </c>
      <c r="C32" s="75"/>
    </row>
    <row r="33" spans="1:3" s="469" customFormat="1" ht="12" customHeight="1">
      <c r="A33" s="463" t="s">
        <v>92</v>
      </c>
      <c r="B33" s="465" t="s">
        <v>294</v>
      </c>
      <c r="C33" s="323"/>
    </row>
    <row r="34" spans="1:3" s="469" customFormat="1" ht="12" customHeight="1" thickBot="1">
      <c r="A34" s="462" t="s">
        <v>93</v>
      </c>
      <c r="B34" s="140" t="s">
        <v>295</v>
      </c>
      <c r="C34" s="82"/>
    </row>
    <row r="35" spans="1:3" s="379" customFormat="1" ht="12" customHeight="1" thickBot="1">
      <c r="A35" s="204" t="s">
        <v>24</v>
      </c>
      <c r="B35" s="122" t="s">
        <v>381</v>
      </c>
      <c r="C35" s="349"/>
    </row>
    <row r="36" spans="1:3" s="379" customFormat="1" ht="12" customHeight="1" thickBot="1">
      <c r="A36" s="204" t="s">
        <v>25</v>
      </c>
      <c r="B36" s="122" t="s">
        <v>413</v>
      </c>
      <c r="C36" s="370"/>
    </row>
    <row r="37" spans="1:3" s="379" customFormat="1" ht="12" customHeight="1" thickBot="1">
      <c r="A37" s="196" t="s">
        <v>26</v>
      </c>
      <c r="B37" s="122" t="s">
        <v>414</v>
      </c>
      <c r="C37" s="371">
        <f>+C8+C20+C25+C26+C31+C35+C36</f>
        <v>233</v>
      </c>
    </row>
    <row r="38" spans="1:3" s="379" customFormat="1" ht="12" customHeight="1" thickBot="1">
      <c r="A38" s="240" t="s">
        <v>27</v>
      </c>
      <c r="B38" s="122" t="s">
        <v>415</v>
      </c>
      <c r="C38" s="371">
        <f>+C39+C40+C41</f>
        <v>39634767</v>
      </c>
    </row>
    <row r="39" spans="1:3" s="379" customFormat="1" ht="12" customHeight="1">
      <c r="A39" s="463" t="s">
        <v>416</v>
      </c>
      <c r="B39" s="464" t="s">
        <v>238</v>
      </c>
      <c r="C39" s="75">
        <v>1154767</v>
      </c>
    </row>
    <row r="40" spans="1:3" s="379" customFormat="1" ht="12" customHeight="1">
      <c r="A40" s="463" t="s">
        <v>417</v>
      </c>
      <c r="B40" s="465" t="s">
        <v>2</v>
      </c>
      <c r="C40" s="323"/>
    </row>
    <row r="41" spans="1:3" s="469" customFormat="1" ht="12" customHeight="1" thickBot="1">
      <c r="A41" s="462" t="s">
        <v>418</v>
      </c>
      <c r="B41" s="140" t="s">
        <v>419</v>
      </c>
      <c r="C41" s="82">
        <v>38480000</v>
      </c>
    </row>
    <row r="42" spans="1:3" s="469" customFormat="1" ht="15" customHeight="1" thickBot="1">
      <c r="A42" s="240" t="s">
        <v>28</v>
      </c>
      <c r="B42" s="241" t="s">
        <v>420</v>
      </c>
      <c r="C42" s="374">
        <f>+C37+C38</f>
        <v>39635000</v>
      </c>
    </row>
    <row r="43" spans="1:3" s="469" customFormat="1" ht="15" customHeight="1">
      <c r="A43" s="242"/>
      <c r="B43" s="243"/>
      <c r="C43" s="372"/>
    </row>
    <row r="44" spans="1:3" ht="13.5" thickBot="1">
      <c r="A44" s="244"/>
      <c r="B44" s="245"/>
      <c r="C44" s="373"/>
    </row>
    <row r="45" spans="1:3" s="468" customFormat="1" ht="16.5" customHeight="1" thickBot="1">
      <c r="A45" s="246"/>
      <c r="B45" s="247" t="s">
        <v>57</v>
      </c>
      <c r="C45" s="374"/>
    </row>
    <row r="46" spans="1:3" s="470" customFormat="1" ht="12" customHeight="1" thickBot="1">
      <c r="A46" s="204" t="s">
        <v>19</v>
      </c>
      <c r="B46" s="122" t="s">
        <v>421</v>
      </c>
      <c r="C46" s="322">
        <f>SUM(C47:C51)</f>
        <v>39381000</v>
      </c>
    </row>
    <row r="47" spans="1:3" ht="12" customHeight="1">
      <c r="A47" s="462" t="s">
        <v>98</v>
      </c>
      <c r="B47" s="7" t="s">
        <v>50</v>
      </c>
      <c r="C47" s="75">
        <v>26365000</v>
      </c>
    </row>
    <row r="48" spans="1:3" ht="12" customHeight="1">
      <c r="A48" s="462" t="s">
        <v>99</v>
      </c>
      <c r="B48" s="6" t="s">
        <v>183</v>
      </c>
      <c r="C48" s="78">
        <v>6050000</v>
      </c>
    </row>
    <row r="49" spans="1:3" ht="12" customHeight="1">
      <c r="A49" s="462" t="s">
        <v>100</v>
      </c>
      <c r="B49" s="6" t="s">
        <v>140</v>
      </c>
      <c r="C49" s="78">
        <v>6966000</v>
      </c>
    </row>
    <row r="50" spans="1:3" ht="12" customHeight="1">
      <c r="A50" s="462" t="s">
        <v>101</v>
      </c>
      <c r="B50" s="6" t="s">
        <v>184</v>
      </c>
      <c r="C50" s="78"/>
    </row>
    <row r="51" spans="1:3" ht="12" customHeight="1" thickBot="1">
      <c r="A51" s="462" t="s">
        <v>148</v>
      </c>
      <c r="B51" s="6" t="s">
        <v>185</v>
      </c>
      <c r="C51" s="78"/>
    </row>
    <row r="52" spans="1:3" ht="12" customHeight="1" thickBot="1">
      <c r="A52" s="204" t="s">
        <v>20</v>
      </c>
      <c r="B52" s="122" t="s">
        <v>422</v>
      </c>
      <c r="C52" s="322">
        <f>SUM(C53:C55)</f>
        <v>254000</v>
      </c>
    </row>
    <row r="53" spans="1:3" s="470" customFormat="1" ht="12" customHeight="1">
      <c r="A53" s="462" t="s">
        <v>104</v>
      </c>
      <c r="B53" s="7" t="s">
        <v>231</v>
      </c>
      <c r="C53" s="75">
        <v>254000</v>
      </c>
    </row>
    <row r="54" spans="1:3" ht="12" customHeight="1">
      <c r="A54" s="462" t="s">
        <v>105</v>
      </c>
      <c r="B54" s="6" t="s">
        <v>187</v>
      </c>
      <c r="C54" s="78"/>
    </row>
    <row r="55" spans="1:3" ht="12" customHeight="1">
      <c r="A55" s="462" t="s">
        <v>106</v>
      </c>
      <c r="B55" s="6" t="s">
        <v>58</v>
      </c>
      <c r="C55" s="78"/>
    </row>
    <row r="56" spans="1:3" ht="12" customHeight="1" thickBot="1">
      <c r="A56" s="462" t="s">
        <v>107</v>
      </c>
      <c r="B56" s="6" t="s">
        <v>530</v>
      </c>
      <c r="C56" s="78"/>
    </row>
    <row r="57" spans="1:3" ht="15" customHeight="1" thickBot="1">
      <c r="A57" s="204" t="s">
        <v>21</v>
      </c>
      <c r="B57" s="122" t="s">
        <v>13</v>
      </c>
      <c r="C57" s="349"/>
    </row>
    <row r="58" spans="1:3" ht="13.5" thickBot="1">
      <c r="A58" s="204" t="s">
        <v>22</v>
      </c>
      <c r="B58" s="248" t="s">
        <v>536</v>
      </c>
      <c r="C58" s="375">
        <f>+C46+C52+C57</f>
        <v>39635000</v>
      </c>
    </row>
    <row r="59" spans="1:3" ht="15" customHeight="1" thickBot="1">
      <c r="C59" s="376"/>
    </row>
    <row r="60" spans="1:3" ht="14.25" customHeight="1" thickBot="1">
      <c r="A60" s="251" t="s">
        <v>525</v>
      </c>
      <c r="B60" s="252"/>
      <c r="C60" s="119">
        <v>8</v>
      </c>
    </row>
    <row r="61" spans="1:3" ht="13.5" thickBot="1">
      <c r="A61" s="251" t="s">
        <v>206</v>
      </c>
      <c r="B61" s="252"/>
      <c r="C61" s="11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B2" sqref="B2"/>
    </sheetView>
  </sheetViews>
  <sheetFormatPr defaultRowHeight="12.75"/>
  <cols>
    <col min="1" max="1" width="13.83203125" style="249" customWidth="1"/>
    <col min="2" max="2" width="79.1640625" style="250" customWidth="1"/>
    <col min="3" max="3" width="25" style="250" customWidth="1"/>
    <col min="4" max="16384" width="9.33203125" style="250"/>
  </cols>
  <sheetData>
    <row r="1" spans="1:3" s="229" customFormat="1" ht="21" customHeight="1" thickBot="1">
      <c r="A1" s="228"/>
      <c r="B1" s="230"/>
      <c r="C1" s="574" t="s">
        <v>735</v>
      </c>
    </row>
    <row r="2" spans="1:3" s="466" customFormat="1" ht="25.5" customHeight="1">
      <c r="A2" s="417" t="s">
        <v>204</v>
      </c>
      <c r="B2" s="363" t="s">
        <v>755</v>
      </c>
      <c r="C2" s="377" t="s">
        <v>59</v>
      </c>
    </row>
    <row r="3" spans="1:3" s="466" customFormat="1" ht="24.75" thickBot="1">
      <c r="A3" s="460" t="s">
        <v>203</v>
      </c>
      <c r="B3" s="364" t="s">
        <v>424</v>
      </c>
      <c r="C3" s="378" t="s">
        <v>59</v>
      </c>
    </row>
    <row r="4" spans="1:3" s="467" customFormat="1" ht="15.95" customHeight="1" thickBot="1">
      <c r="A4" s="232"/>
      <c r="B4" s="232"/>
      <c r="C4" s="233" t="str">
        <f>'9.2.1. sz. mell'!C4</f>
        <v>Forintban!</v>
      </c>
    </row>
    <row r="5" spans="1:3" ht="13.5" thickBot="1">
      <c r="A5" s="418" t="s">
        <v>205</v>
      </c>
      <c r="B5" s="234" t="s">
        <v>570</v>
      </c>
      <c r="C5" s="235" t="s">
        <v>55</v>
      </c>
    </row>
    <row r="6" spans="1:3" s="468" customFormat="1" ht="12.95" customHeight="1" thickBot="1">
      <c r="A6" s="196"/>
      <c r="B6" s="197" t="s">
        <v>499</v>
      </c>
      <c r="C6" s="198" t="s">
        <v>500</v>
      </c>
    </row>
    <row r="7" spans="1:3" s="468" customFormat="1" ht="15.95" customHeight="1" thickBot="1">
      <c r="A7" s="236"/>
      <c r="B7" s="237" t="s">
        <v>56</v>
      </c>
      <c r="C7" s="238"/>
    </row>
    <row r="8" spans="1:3" s="379" customFormat="1" ht="12" customHeight="1" thickBot="1">
      <c r="A8" s="196" t="s">
        <v>19</v>
      </c>
      <c r="B8" s="239" t="s">
        <v>526</v>
      </c>
      <c r="C8" s="322">
        <f>SUM(C9:C19)</f>
        <v>0</v>
      </c>
    </row>
    <row r="9" spans="1:3" s="379" customFormat="1" ht="12" customHeight="1">
      <c r="A9" s="461" t="s">
        <v>98</v>
      </c>
      <c r="B9" s="8" t="s">
        <v>279</v>
      </c>
      <c r="C9" s="368"/>
    </row>
    <row r="10" spans="1:3" s="379" customFormat="1" ht="12" customHeight="1">
      <c r="A10" s="462" t="s">
        <v>99</v>
      </c>
      <c r="B10" s="6" t="s">
        <v>280</v>
      </c>
      <c r="C10" s="320"/>
    </row>
    <row r="11" spans="1:3" s="379" customFormat="1" ht="12" customHeight="1">
      <c r="A11" s="462" t="s">
        <v>100</v>
      </c>
      <c r="B11" s="6" t="s">
        <v>281</v>
      </c>
      <c r="C11" s="320"/>
    </row>
    <row r="12" spans="1:3" s="379" customFormat="1" ht="12" customHeight="1">
      <c r="A12" s="462" t="s">
        <v>101</v>
      </c>
      <c r="B12" s="6" t="s">
        <v>282</v>
      </c>
      <c r="C12" s="320"/>
    </row>
    <row r="13" spans="1:3" s="379" customFormat="1" ht="12" customHeight="1">
      <c r="A13" s="462" t="s">
        <v>148</v>
      </c>
      <c r="B13" s="6" t="s">
        <v>283</v>
      </c>
      <c r="C13" s="320"/>
    </row>
    <row r="14" spans="1:3" s="379" customFormat="1" ht="12" customHeight="1">
      <c r="A14" s="462" t="s">
        <v>102</v>
      </c>
      <c r="B14" s="6" t="s">
        <v>405</v>
      </c>
      <c r="C14" s="320"/>
    </row>
    <row r="15" spans="1:3" s="379" customFormat="1" ht="12" customHeight="1">
      <c r="A15" s="462" t="s">
        <v>103</v>
      </c>
      <c r="B15" s="5" t="s">
        <v>406</v>
      </c>
      <c r="C15" s="320"/>
    </row>
    <row r="16" spans="1:3" s="379" customFormat="1" ht="12" customHeight="1">
      <c r="A16" s="462" t="s">
        <v>113</v>
      </c>
      <c r="B16" s="6" t="s">
        <v>286</v>
      </c>
      <c r="C16" s="369"/>
    </row>
    <row r="17" spans="1:3" s="469" customFormat="1" ht="12" customHeight="1">
      <c r="A17" s="462" t="s">
        <v>114</v>
      </c>
      <c r="B17" s="6" t="s">
        <v>287</v>
      </c>
      <c r="C17" s="320"/>
    </row>
    <row r="18" spans="1:3" s="469" customFormat="1" ht="12" customHeight="1">
      <c r="A18" s="462" t="s">
        <v>115</v>
      </c>
      <c r="B18" s="6" t="s">
        <v>442</v>
      </c>
      <c r="C18" s="321"/>
    </row>
    <row r="19" spans="1:3" s="469" customFormat="1" ht="12" customHeight="1" thickBot="1">
      <c r="A19" s="462" t="s">
        <v>116</v>
      </c>
      <c r="B19" s="5" t="s">
        <v>288</v>
      </c>
      <c r="C19" s="321"/>
    </row>
    <row r="20" spans="1:3" s="379" customFormat="1" ht="12" customHeight="1" thickBot="1">
      <c r="A20" s="196" t="s">
        <v>20</v>
      </c>
      <c r="B20" s="239" t="s">
        <v>407</v>
      </c>
      <c r="C20" s="322">
        <f>SUM(C21:C23)</f>
        <v>0</v>
      </c>
    </row>
    <row r="21" spans="1:3" s="469" customFormat="1" ht="12" customHeight="1">
      <c r="A21" s="462" t="s">
        <v>104</v>
      </c>
      <c r="B21" s="7" t="s">
        <v>260</v>
      </c>
      <c r="C21" s="320"/>
    </row>
    <row r="22" spans="1:3" s="469" customFormat="1" ht="12" customHeight="1">
      <c r="A22" s="462" t="s">
        <v>105</v>
      </c>
      <c r="B22" s="6" t="s">
        <v>408</v>
      </c>
      <c r="C22" s="320"/>
    </row>
    <row r="23" spans="1:3" s="469" customFormat="1" ht="12" customHeight="1">
      <c r="A23" s="462" t="s">
        <v>106</v>
      </c>
      <c r="B23" s="6" t="s">
        <v>409</v>
      </c>
      <c r="C23" s="320"/>
    </row>
    <row r="24" spans="1:3" s="469" customFormat="1" ht="12" customHeight="1" thickBot="1">
      <c r="A24" s="462" t="s">
        <v>107</v>
      </c>
      <c r="B24" s="6" t="s">
        <v>527</v>
      </c>
      <c r="C24" s="320"/>
    </row>
    <row r="25" spans="1:3" s="469" customFormat="1" ht="12" customHeight="1" thickBot="1">
      <c r="A25" s="204" t="s">
        <v>21</v>
      </c>
      <c r="B25" s="122" t="s">
        <v>174</v>
      </c>
      <c r="C25" s="349"/>
    </row>
    <row r="26" spans="1:3" s="469" customFormat="1" ht="12" customHeight="1" thickBot="1">
      <c r="A26" s="204" t="s">
        <v>22</v>
      </c>
      <c r="B26" s="122" t="s">
        <v>528</v>
      </c>
      <c r="C26" s="322">
        <f>+C27+C28+C29</f>
        <v>0</v>
      </c>
    </row>
    <row r="27" spans="1:3" s="469" customFormat="1" ht="12" customHeight="1">
      <c r="A27" s="463" t="s">
        <v>270</v>
      </c>
      <c r="B27" s="464" t="s">
        <v>265</v>
      </c>
      <c r="C27" s="75"/>
    </row>
    <row r="28" spans="1:3" s="469" customFormat="1" ht="12" customHeight="1">
      <c r="A28" s="463" t="s">
        <v>271</v>
      </c>
      <c r="B28" s="464" t="s">
        <v>408</v>
      </c>
      <c r="C28" s="320"/>
    </row>
    <row r="29" spans="1:3" s="469" customFormat="1" ht="12" customHeight="1">
      <c r="A29" s="463" t="s">
        <v>272</v>
      </c>
      <c r="B29" s="465" t="s">
        <v>411</v>
      </c>
      <c r="C29" s="320"/>
    </row>
    <row r="30" spans="1:3" s="469" customFormat="1" ht="12" customHeight="1" thickBot="1">
      <c r="A30" s="462" t="s">
        <v>273</v>
      </c>
      <c r="B30" s="140" t="s">
        <v>529</v>
      </c>
      <c r="C30" s="82"/>
    </row>
    <row r="31" spans="1:3" s="469" customFormat="1" ht="12" customHeight="1" thickBot="1">
      <c r="A31" s="204" t="s">
        <v>23</v>
      </c>
      <c r="B31" s="122" t="s">
        <v>412</v>
      </c>
      <c r="C31" s="322">
        <f>+C32+C33+C34</f>
        <v>0</v>
      </c>
    </row>
    <row r="32" spans="1:3" s="469" customFormat="1" ht="12" customHeight="1">
      <c r="A32" s="463" t="s">
        <v>91</v>
      </c>
      <c r="B32" s="464" t="s">
        <v>293</v>
      </c>
      <c r="C32" s="75"/>
    </row>
    <row r="33" spans="1:3" s="469" customFormat="1" ht="12" customHeight="1">
      <c r="A33" s="463" t="s">
        <v>92</v>
      </c>
      <c r="B33" s="465" t="s">
        <v>294</v>
      </c>
      <c r="C33" s="323"/>
    </row>
    <row r="34" spans="1:3" s="469" customFormat="1" ht="12" customHeight="1" thickBot="1">
      <c r="A34" s="462" t="s">
        <v>93</v>
      </c>
      <c r="B34" s="140" t="s">
        <v>295</v>
      </c>
      <c r="C34" s="82"/>
    </row>
    <row r="35" spans="1:3" s="379" customFormat="1" ht="12" customHeight="1" thickBot="1">
      <c r="A35" s="204" t="s">
        <v>24</v>
      </c>
      <c r="B35" s="122" t="s">
        <v>381</v>
      </c>
      <c r="C35" s="349"/>
    </row>
    <row r="36" spans="1:3" s="379" customFormat="1" ht="12" customHeight="1" thickBot="1">
      <c r="A36" s="204" t="s">
        <v>25</v>
      </c>
      <c r="B36" s="122" t="s">
        <v>413</v>
      </c>
      <c r="C36" s="370"/>
    </row>
    <row r="37" spans="1:3" s="379" customFormat="1" ht="12" customHeight="1" thickBot="1">
      <c r="A37" s="196" t="s">
        <v>26</v>
      </c>
      <c r="B37" s="122" t="s">
        <v>414</v>
      </c>
      <c r="C37" s="371">
        <f>+C8+C20+C25+C26+C31+C35+C36</f>
        <v>0</v>
      </c>
    </row>
    <row r="38" spans="1:3" s="379" customFormat="1" ht="12" customHeight="1" thickBot="1">
      <c r="A38" s="240" t="s">
        <v>27</v>
      </c>
      <c r="B38" s="122" t="s">
        <v>415</v>
      </c>
      <c r="C38" s="371">
        <f>+C39+C40+C41</f>
        <v>0</v>
      </c>
    </row>
    <row r="39" spans="1:3" s="379" customFormat="1" ht="12" customHeight="1">
      <c r="A39" s="463" t="s">
        <v>416</v>
      </c>
      <c r="B39" s="464" t="s">
        <v>238</v>
      </c>
      <c r="C39" s="75"/>
    </row>
    <row r="40" spans="1:3" s="379" customFormat="1" ht="12" customHeight="1">
      <c r="A40" s="463" t="s">
        <v>417</v>
      </c>
      <c r="B40" s="465" t="s">
        <v>2</v>
      </c>
      <c r="C40" s="323"/>
    </row>
    <row r="41" spans="1:3" s="469" customFormat="1" ht="12" customHeight="1" thickBot="1">
      <c r="A41" s="462" t="s">
        <v>418</v>
      </c>
      <c r="B41" s="140" t="s">
        <v>419</v>
      </c>
      <c r="C41" s="82"/>
    </row>
    <row r="42" spans="1:3" s="469" customFormat="1" ht="15" customHeight="1" thickBot="1">
      <c r="A42" s="240" t="s">
        <v>28</v>
      </c>
      <c r="B42" s="241" t="s">
        <v>420</v>
      </c>
      <c r="C42" s="374">
        <f>+C37+C38</f>
        <v>0</v>
      </c>
    </row>
    <row r="43" spans="1:3" s="469" customFormat="1" ht="15" customHeight="1">
      <c r="A43" s="242"/>
      <c r="B43" s="243"/>
      <c r="C43" s="372"/>
    </row>
    <row r="44" spans="1:3" ht="13.5" thickBot="1">
      <c r="A44" s="244"/>
      <c r="B44" s="245"/>
      <c r="C44" s="373"/>
    </row>
    <row r="45" spans="1:3" s="468" customFormat="1" ht="16.5" customHeight="1" thickBot="1">
      <c r="A45" s="246"/>
      <c r="B45" s="247" t="s">
        <v>57</v>
      </c>
      <c r="C45" s="374"/>
    </row>
    <row r="46" spans="1:3" s="470" customFormat="1" ht="12" customHeight="1" thickBot="1">
      <c r="A46" s="204" t="s">
        <v>19</v>
      </c>
      <c r="B46" s="122" t="s">
        <v>421</v>
      </c>
      <c r="C46" s="322">
        <f>SUM(C47:C51)</f>
        <v>0</v>
      </c>
    </row>
    <row r="47" spans="1:3" ht="12" customHeight="1">
      <c r="A47" s="462" t="s">
        <v>98</v>
      </c>
      <c r="B47" s="7" t="s">
        <v>50</v>
      </c>
      <c r="C47" s="75"/>
    </row>
    <row r="48" spans="1:3" ht="12" customHeight="1">
      <c r="A48" s="462" t="s">
        <v>99</v>
      </c>
      <c r="B48" s="6" t="s">
        <v>183</v>
      </c>
      <c r="C48" s="78"/>
    </row>
    <row r="49" spans="1:3" ht="12" customHeight="1">
      <c r="A49" s="462" t="s">
        <v>100</v>
      </c>
      <c r="B49" s="6" t="s">
        <v>140</v>
      </c>
      <c r="C49" s="78"/>
    </row>
    <row r="50" spans="1:3" ht="12" customHeight="1">
      <c r="A50" s="462" t="s">
        <v>101</v>
      </c>
      <c r="B50" s="6" t="s">
        <v>184</v>
      </c>
      <c r="C50" s="78"/>
    </row>
    <row r="51" spans="1:3" ht="12" customHeight="1" thickBot="1">
      <c r="A51" s="462" t="s">
        <v>148</v>
      </c>
      <c r="B51" s="6" t="s">
        <v>185</v>
      </c>
      <c r="C51" s="78"/>
    </row>
    <row r="52" spans="1:3" ht="12" customHeight="1" thickBot="1">
      <c r="A52" s="204" t="s">
        <v>20</v>
      </c>
      <c r="B52" s="122" t="s">
        <v>422</v>
      </c>
      <c r="C52" s="322">
        <f>SUM(C53:C55)</f>
        <v>0</v>
      </c>
    </row>
    <row r="53" spans="1:3" s="470" customFormat="1" ht="12" customHeight="1">
      <c r="A53" s="462" t="s">
        <v>104</v>
      </c>
      <c r="B53" s="7" t="s">
        <v>231</v>
      </c>
      <c r="C53" s="75"/>
    </row>
    <row r="54" spans="1:3" ht="12" customHeight="1">
      <c r="A54" s="462" t="s">
        <v>105</v>
      </c>
      <c r="B54" s="6" t="s">
        <v>187</v>
      </c>
      <c r="C54" s="78"/>
    </row>
    <row r="55" spans="1:3" ht="12" customHeight="1">
      <c r="A55" s="462" t="s">
        <v>106</v>
      </c>
      <c r="B55" s="6" t="s">
        <v>58</v>
      </c>
      <c r="C55" s="78"/>
    </row>
    <row r="56" spans="1:3" ht="12" customHeight="1" thickBot="1">
      <c r="A56" s="462" t="s">
        <v>107</v>
      </c>
      <c r="B56" s="6" t="s">
        <v>530</v>
      </c>
      <c r="C56" s="78"/>
    </row>
    <row r="57" spans="1:3" ht="15" customHeight="1" thickBot="1">
      <c r="A57" s="204" t="s">
        <v>21</v>
      </c>
      <c r="B57" s="122" t="s">
        <v>13</v>
      </c>
      <c r="C57" s="349"/>
    </row>
    <row r="58" spans="1:3" ht="13.5" thickBot="1">
      <c r="A58" s="204" t="s">
        <v>22</v>
      </c>
      <c r="B58" s="248" t="s">
        <v>536</v>
      </c>
      <c r="C58" s="375">
        <f>+C46+C52+C57</f>
        <v>0</v>
      </c>
    </row>
    <row r="59" spans="1:3" ht="15" customHeight="1" thickBot="1">
      <c r="C59" s="376"/>
    </row>
    <row r="60" spans="1:3" ht="14.25" customHeight="1" thickBot="1">
      <c r="A60" s="251" t="s">
        <v>525</v>
      </c>
      <c r="B60" s="252"/>
      <c r="C60" s="119"/>
    </row>
    <row r="61" spans="1:3" ht="13.5" thickBot="1">
      <c r="A61" s="251" t="s">
        <v>206</v>
      </c>
      <c r="B61" s="252"/>
      <c r="C61" s="11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C61"/>
  <sheetViews>
    <sheetView zoomScale="130" zoomScaleNormal="130" workbookViewId="0">
      <selection activeCell="B2" sqref="B2"/>
    </sheetView>
  </sheetViews>
  <sheetFormatPr defaultRowHeight="12.75"/>
  <cols>
    <col min="1" max="1" width="13.83203125" style="249" customWidth="1"/>
    <col min="2" max="2" width="79.1640625" style="250" customWidth="1"/>
    <col min="3" max="3" width="25" style="250" customWidth="1"/>
    <col min="4" max="16384" width="9.33203125" style="250"/>
  </cols>
  <sheetData>
    <row r="1" spans="1:3" s="229" customFormat="1" ht="21" customHeight="1" thickBot="1">
      <c r="A1" s="228"/>
      <c r="B1" s="230"/>
      <c r="C1" s="574" t="s">
        <v>734</v>
      </c>
    </row>
    <row r="2" spans="1:3" s="466" customFormat="1" ht="25.5" customHeight="1">
      <c r="A2" s="417" t="s">
        <v>204</v>
      </c>
      <c r="B2" s="363" t="s">
        <v>755</v>
      </c>
      <c r="C2" s="377" t="s">
        <v>59</v>
      </c>
    </row>
    <row r="3" spans="1:3" s="466" customFormat="1" ht="24.75" thickBot="1">
      <c r="A3" s="460" t="s">
        <v>203</v>
      </c>
      <c r="B3" s="364" t="s">
        <v>537</v>
      </c>
      <c r="C3" s="378" t="s">
        <v>60</v>
      </c>
    </row>
    <row r="4" spans="1:3" s="467" customFormat="1" ht="15.95" customHeight="1" thickBot="1">
      <c r="A4" s="232"/>
      <c r="B4" s="232"/>
      <c r="C4" s="233" t="str">
        <f>'9.2.2. sz.  mell'!C4</f>
        <v>Forintban!</v>
      </c>
    </row>
    <row r="5" spans="1:3" ht="13.5" thickBot="1">
      <c r="A5" s="418" t="s">
        <v>205</v>
      </c>
      <c r="B5" s="234" t="s">
        <v>570</v>
      </c>
      <c r="C5" s="235" t="s">
        <v>55</v>
      </c>
    </row>
    <row r="6" spans="1:3" s="468" customFormat="1" ht="12.95" customHeight="1" thickBot="1">
      <c r="A6" s="196"/>
      <c r="B6" s="197" t="s">
        <v>499</v>
      </c>
      <c r="C6" s="198" t="s">
        <v>500</v>
      </c>
    </row>
    <row r="7" spans="1:3" s="468" customFormat="1" ht="15.95" customHeight="1" thickBot="1">
      <c r="A7" s="236"/>
      <c r="B7" s="237" t="s">
        <v>56</v>
      </c>
      <c r="C7" s="238"/>
    </row>
    <row r="8" spans="1:3" s="379" customFormat="1" ht="12" customHeight="1" thickBot="1">
      <c r="A8" s="196" t="s">
        <v>19</v>
      </c>
      <c r="B8" s="239" t="s">
        <v>526</v>
      </c>
      <c r="C8" s="322">
        <f>SUM(C9:C19)</f>
        <v>0</v>
      </c>
    </row>
    <row r="9" spans="1:3" s="379" customFormat="1" ht="12" customHeight="1">
      <c r="A9" s="461" t="s">
        <v>98</v>
      </c>
      <c r="B9" s="8" t="s">
        <v>279</v>
      </c>
      <c r="C9" s="368"/>
    </row>
    <row r="10" spans="1:3" s="379" customFormat="1" ht="12" customHeight="1">
      <c r="A10" s="462" t="s">
        <v>99</v>
      </c>
      <c r="B10" s="6" t="s">
        <v>280</v>
      </c>
      <c r="C10" s="320"/>
    </row>
    <row r="11" spans="1:3" s="379" customFormat="1" ht="12" customHeight="1">
      <c r="A11" s="462" t="s">
        <v>100</v>
      </c>
      <c r="B11" s="6" t="s">
        <v>281</v>
      </c>
      <c r="C11" s="320"/>
    </row>
    <row r="12" spans="1:3" s="379" customFormat="1" ht="12" customHeight="1">
      <c r="A12" s="462" t="s">
        <v>101</v>
      </c>
      <c r="B12" s="6" t="s">
        <v>282</v>
      </c>
      <c r="C12" s="320"/>
    </row>
    <row r="13" spans="1:3" s="379" customFormat="1" ht="12" customHeight="1">
      <c r="A13" s="462" t="s">
        <v>148</v>
      </c>
      <c r="B13" s="6" t="s">
        <v>283</v>
      </c>
      <c r="C13" s="320"/>
    </row>
    <row r="14" spans="1:3" s="379" customFormat="1" ht="12" customHeight="1">
      <c r="A14" s="462" t="s">
        <v>102</v>
      </c>
      <c r="B14" s="6" t="s">
        <v>405</v>
      </c>
      <c r="C14" s="320"/>
    </row>
    <row r="15" spans="1:3" s="379" customFormat="1" ht="12" customHeight="1">
      <c r="A15" s="462" t="s">
        <v>103</v>
      </c>
      <c r="B15" s="5" t="s">
        <v>406</v>
      </c>
      <c r="C15" s="320"/>
    </row>
    <row r="16" spans="1:3" s="379" customFormat="1" ht="12" customHeight="1">
      <c r="A16" s="462" t="s">
        <v>113</v>
      </c>
      <c r="B16" s="6" t="s">
        <v>286</v>
      </c>
      <c r="C16" s="369"/>
    </row>
    <row r="17" spans="1:3" s="469" customFormat="1" ht="12" customHeight="1">
      <c r="A17" s="462" t="s">
        <v>114</v>
      </c>
      <c r="B17" s="6" t="s">
        <v>287</v>
      </c>
      <c r="C17" s="320"/>
    </row>
    <row r="18" spans="1:3" s="469" customFormat="1" ht="12" customHeight="1">
      <c r="A18" s="462" t="s">
        <v>115</v>
      </c>
      <c r="B18" s="6" t="s">
        <v>442</v>
      </c>
      <c r="C18" s="321"/>
    </row>
    <row r="19" spans="1:3" s="469" customFormat="1" ht="12" customHeight="1" thickBot="1">
      <c r="A19" s="462" t="s">
        <v>116</v>
      </c>
      <c r="B19" s="5" t="s">
        <v>288</v>
      </c>
      <c r="C19" s="321"/>
    </row>
    <row r="20" spans="1:3" s="379" customFormat="1" ht="12" customHeight="1" thickBot="1">
      <c r="A20" s="196" t="s">
        <v>20</v>
      </c>
      <c r="B20" s="239" t="s">
        <v>407</v>
      </c>
      <c r="C20" s="322">
        <f>SUM(C21:C23)</f>
        <v>0</v>
      </c>
    </row>
    <row r="21" spans="1:3" s="469" customFormat="1" ht="12" customHeight="1">
      <c r="A21" s="462" t="s">
        <v>104</v>
      </c>
      <c r="B21" s="7" t="s">
        <v>260</v>
      </c>
      <c r="C21" s="320"/>
    </row>
    <row r="22" spans="1:3" s="469" customFormat="1" ht="12" customHeight="1">
      <c r="A22" s="462" t="s">
        <v>105</v>
      </c>
      <c r="B22" s="6" t="s">
        <v>408</v>
      </c>
      <c r="C22" s="320"/>
    </row>
    <row r="23" spans="1:3" s="469" customFormat="1" ht="12" customHeight="1">
      <c r="A23" s="462" t="s">
        <v>106</v>
      </c>
      <c r="B23" s="6" t="s">
        <v>409</v>
      </c>
      <c r="C23" s="320"/>
    </row>
    <row r="24" spans="1:3" s="469" customFormat="1" ht="12" customHeight="1" thickBot="1">
      <c r="A24" s="462" t="s">
        <v>107</v>
      </c>
      <c r="B24" s="6" t="s">
        <v>527</v>
      </c>
      <c r="C24" s="320"/>
    </row>
    <row r="25" spans="1:3" s="469" customFormat="1" ht="12" customHeight="1" thickBot="1">
      <c r="A25" s="204" t="s">
        <v>21</v>
      </c>
      <c r="B25" s="122" t="s">
        <v>174</v>
      </c>
      <c r="C25" s="349"/>
    </row>
    <row r="26" spans="1:3" s="469" customFormat="1" ht="12" customHeight="1" thickBot="1">
      <c r="A26" s="204" t="s">
        <v>22</v>
      </c>
      <c r="B26" s="122" t="s">
        <v>528</v>
      </c>
      <c r="C26" s="322">
        <f>+C27+C28+C29</f>
        <v>0</v>
      </c>
    </row>
    <row r="27" spans="1:3" s="469" customFormat="1" ht="12" customHeight="1">
      <c r="A27" s="463" t="s">
        <v>270</v>
      </c>
      <c r="B27" s="464" t="s">
        <v>265</v>
      </c>
      <c r="C27" s="75"/>
    </row>
    <row r="28" spans="1:3" s="469" customFormat="1" ht="12" customHeight="1">
      <c r="A28" s="463" t="s">
        <v>271</v>
      </c>
      <c r="B28" s="464" t="s">
        <v>408</v>
      </c>
      <c r="C28" s="320"/>
    </row>
    <row r="29" spans="1:3" s="469" customFormat="1" ht="12" customHeight="1">
      <c r="A29" s="463" t="s">
        <v>272</v>
      </c>
      <c r="B29" s="465" t="s">
        <v>411</v>
      </c>
      <c r="C29" s="320"/>
    </row>
    <row r="30" spans="1:3" s="469" customFormat="1" ht="12" customHeight="1" thickBot="1">
      <c r="A30" s="462" t="s">
        <v>273</v>
      </c>
      <c r="B30" s="140" t="s">
        <v>529</v>
      </c>
      <c r="C30" s="82"/>
    </row>
    <row r="31" spans="1:3" s="469" customFormat="1" ht="12" customHeight="1" thickBot="1">
      <c r="A31" s="204" t="s">
        <v>23</v>
      </c>
      <c r="B31" s="122" t="s">
        <v>412</v>
      </c>
      <c r="C31" s="322">
        <f>+C32+C33+C34</f>
        <v>0</v>
      </c>
    </row>
    <row r="32" spans="1:3" s="469" customFormat="1" ht="12" customHeight="1">
      <c r="A32" s="463" t="s">
        <v>91</v>
      </c>
      <c r="B32" s="464" t="s">
        <v>293</v>
      </c>
      <c r="C32" s="75"/>
    </row>
    <row r="33" spans="1:3" s="469" customFormat="1" ht="12" customHeight="1">
      <c r="A33" s="463" t="s">
        <v>92</v>
      </c>
      <c r="B33" s="465" t="s">
        <v>294</v>
      </c>
      <c r="C33" s="323"/>
    </row>
    <row r="34" spans="1:3" s="469" customFormat="1" ht="12" customHeight="1" thickBot="1">
      <c r="A34" s="462" t="s">
        <v>93</v>
      </c>
      <c r="B34" s="140" t="s">
        <v>295</v>
      </c>
      <c r="C34" s="82"/>
    </row>
    <row r="35" spans="1:3" s="379" customFormat="1" ht="12" customHeight="1" thickBot="1">
      <c r="A35" s="204" t="s">
        <v>24</v>
      </c>
      <c r="B35" s="122" t="s">
        <v>381</v>
      </c>
      <c r="C35" s="349"/>
    </row>
    <row r="36" spans="1:3" s="379" customFormat="1" ht="12" customHeight="1" thickBot="1">
      <c r="A36" s="204" t="s">
        <v>25</v>
      </c>
      <c r="B36" s="122" t="s">
        <v>413</v>
      </c>
      <c r="C36" s="370"/>
    </row>
    <row r="37" spans="1:3" s="379" customFormat="1" ht="12" customHeight="1" thickBot="1">
      <c r="A37" s="196" t="s">
        <v>26</v>
      </c>
      <c r="B37" s="122" t="s">
        <v>414</v>
      </c>
      <c r="C37" s="371">
        <f>+C8+C20+C25+C26+C31+C35+C36</f>
        <v>0</v>
      </c>
    </row>
    <row r="38" spans="1:3" s="379" customFormat="1" ht="12" customHeight="1" thickBot="1">
      <c r="A38" s="240" t="s">
        <v>27</v>
      </c>
      <c r="B38" s="122" t="s">
        <v>415</v>
      </c>
      <c r="C38" s="371">
        <f>+C39+C40+C41</f>
        <v>100000</v>
      </c>
    </row>
    <row r="39" spans="1:3" s="379" customFormat="1" ht="12" customHeight="1">
      <c r="A39" s="463" t="s">
        <v>416</v>
      </c>
      <c r="B39" s="464" t="s">
        <v>238</v>
      </c>
      <c r="C39" s="75">
        <v>100000</v>
      </c>
    </row>
    <row r="40" spans="1:3" s="379" customFormat="1" ht="12" customHeight="1">
      <c r="A40" s="463" t="s">
        <v>417</v>
      </c>
      <c r="B40" s="465" t="s">
        <v>2</v>
      </c>
      <c r="C40" s="323"/>
    </row>
    <row r="41" spans="1:3" s="469" customFormat="1" ht="12" customHeight="1" thickBot="1">
      <c r="A41" s="462" t="s">
        <v>418</v>
      </c>
      <c r="B41" s="140" t="s">
        <v>419</v>
      </c>
      <c r="C41" s="82"/>
    </row>
    <row r="42" spans="1:3" s="469" customFormat="1" ht="15" customHeight="1" thickBot="1">
      <c r="A42" s="240" t="s">
        <v>28</v>
      </c>
      <c r="B42" s="241" t="s">
        <v>420</v>
      </c>
      <c r="C42" s="374">
        <f>+C37+C38</f>
        <v>100000</v>
      </c>
    </row>
    <row r="43" spans="1:3" s="469" customFormat="1" ht="15" customHeight="1">
      <c r="A43" s="242"/>
      <c r="B43" s="243"/>
      <c r="C43" s="372"/>
    </row>
    <row r="44" spans="1:3" ht="13.5" thickBot="1">
      <c r="A44" s="244"/>
      <c r="B44" s="245"/>
      <c r="C44" s="373"/>
    </row>
    <row r="45" spans="1:3" s="468" customFormat="1" ht="16.5" customHeight="1" thickBot="1">
      <c r="A45" s="246"/>
      <c r="B45" s="247" t="s">
        <v>57</v>
      </c>
      <c r="C45" s="374"/>
    </row>
    <row r="46" spans="1:3" s="470" customFormat="1" ht="12" customHeight="1" thickBot="1">
      <c r="A46" s="204" t="s">
        <v>19</v>
      </c>
      <c r="B46" s="122" t="s">
        <v>421</v>
      </c>
      <c r="C46" s="322">
        <f>SUM(C47:C51)</f>
        <v>100000</v>
      </c>
    </row>
    <row r="47" spans="1:3" ht="12" customHeight="1">
      <c r="A47" s="462" t="s">
        <v>98</v>
      </c>
      <c r="B47" s="7" t="s">
        <v>50</v>
      </c>
      <c r="C47" s="75"/>
    </row>
    <row r="48" spans="1:3" ht="12" customHeight="1">
      <c r="A48" s="462" t="s">
        <v>99</v>
      </c>
      <c r="B48" s="6" t="s">
        <v>183</v>
      </c>
      <c r="C48" s="78"/>
    </row>
    <row r="49" spans="1:3" ht="12" customHeight="1">
      <c r="A49" s="462" t="s">
        <v>100</v>
      </c>
      <c r="B49" s="6" t="s">
        <v>140</v>
      </c>
      <c r="C49" s="78"/>
    </row>
    <row r="50" spans="1:3" ht="12" customHeight="1">
      <c r="A50" s="462" t="s">
        <v>101</v>
      </c>
      <c r="B50" s="6" t="s">
        <v>184</v>
      </c>
      <c r="C50" s="78">
        <v>100000</v>
      </c>
    </row>
    <row r="51" spans="1:3" ht="12" customHeight="1" thickBot="1">
      <c r="A51" s="462" t="s">
        <v>148</v>
      </c>
      <c r="B51" s="6" t="s">
        <v>185</v>
      </c>
      <c r="C51" s="78"/>
    </row>
    <row r="52" spans="1:3" ht="12" customHeight="1" thickBot="1">
      <c r="A52" s="204" t="s">
        <v>20</v>
      </c>
      <c r="B52" s="122" t="s">
        <v>422</v>
      </c>
      <c r="C52" s="322">
        <f>SUM(C53:C55)</f>
        <v>0</v>
      </c>
    </row>
    <row r="53" spans="1:3" s="470" customFormat="1" ht="12" customHeight="1">
      <c r="A53" s="462" t="s">
        <v>104</v>
      </c>
      <c r="B53" s="7" t="s">
        <v>231</v>
      </c>
      <c r="C53" s="75"/>
    </row>
    <row r="54" spans="1:3" ht="12" customHeight="1">
      <c r="A54" s="462" t="s">
        <v>105</v>
      </c>
      <c r="B54" s="6" t="s">
        <v>187</v>
      </c>
      <c r="C54" s="78"/>
    </row>
    <row r="55" spans="1:3" ht="12" customHeight="1">
      <c r="A55" s="462" t="s">
        <v>106</v>
      </c>
      <c r="B55" s="6" t="s">
        <v>58</v>
      </c>
      <c r="C55" s="78"/>
    </row>
    <row r="56" spans="1:3" ht="12" customHeight="1" thickBot="1">
      <c r="A56" s="462" t="s">
        <v>107</v>
      </c>
      <c r="B56" s="6" t="s">
        <v>530</v>
      </c>
      <c r="C56" s="78"/>
    </row>
    <row r="57" spans="1:3" ht="15" customHeight="1" thickBot="1">
      <c r="A57" s="204" t="s">
        <v>21</v>
      </c>
      <c r="B57" s="122" t="s">
        <v>13</v>
      </c>
      <c r="C57" s="349"/>
    </row>
    <row r="58" spans="1:3" ht="13.5" thickBot="1">
      <c r="A58" s="204" t="s">
        <v>22</v>
      </c>
      <c r="B58" s="248" t="s">
        <v>536</v>
      </c>
      <c r="C58" s="375">
        <f>+C46+C52+C57</f>
        <v>100000</v>
      </c>
    </row>
    <row r="59" spans="1:3" ht="15" customHeight="1" thickBot="1">
      <c r="C59" s="376"/>
    </row>
    <row r="60" spans="1:3" ht="14.25" customHeight="1" thickBot="1">
      <c r="A60" s="251" t="s">
        <v>525</v>
      </c>
      <c r="B60" s="252"/>
      <c r="C60" s="119">
        <v>0</v>
      </c>
    </row>
    <row r="61" spans="1:3" ht="13.5" thickBot="1">
      <c r="A61" s="251" t="s">
        <v>206</v>
      </c>
      <c r="B61" s="252"/>
      <c r="C61" s="11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tabSelected="1" zoomScale="145" zoomScaleNormal="145" workbookViewId="0">
      <selection activeCell="B2" sqref="B2"/>
    </sheetView>
  </sheetViews>
  <sheetFormatPr defaultRowHeight="12.75"/>
  <cols>
    <col min="1" max="1" width="13.83203125" style="249" customWidth="1"/>
    <col min="2" max="2" width="79.1640625" style="250" customWidth="1"/>
    <col min="3" max="3" width="25" style="250" customWidth="1"/>
    <col min="4" max="16384" width="9.33203125" style="250"/>
  </cols>
  <sheetData>
    <row r="1" spans="1:3" s="229" customFormat="1" ht="21" customHeight="1" thickBot="1">
      <c r="A1" s="228"/>
      <c r="B1" s="230"/>
      <c r="C1" s="574" t="s">
        <v>733</v>
      </c>
    </row>
    <row r="2" spans="1:3" s="466" customFormat="1" ht="25.5" customHeight="1">
      <c r="A2" s="417" t="s">
        <v>204</v>
      </c>
      <c r="B2" s="363" t="s">
        <v>754</v>
      </c>
      <c r="C2" s="377" t="s">
        <v>60</v>
      </c>
    </row>
    <row r="3" spans="1:3" s="466" customFormat="1" ht="24.75" thickBot="1">
      <c r="A3" s="460" t="s">
        <v>203</v>
      </c>
      <c r="B3" s="364" t="s">
        <v>404</v>
      </c>
      <c r="C3" s="378"/>
    </row>
    <row r="4" spans="1:3" s="467" customFormat="1" ht="15.95" customHeight="1" thickBot="1">
      <c r="A4" s="232"/>
      <c r="B4" s="232"/>
      <c r="C4" s="233" t="str">
        <f>'9.2.3. sz. mell'!C4</f>
        <v>Forintban!</v>
      </c>
    </row>
    <row r="5" spans="1:3" ht="13.5" thickBot="1">
      <c r="A5" s="418" t="s">
        <v>205</v>
      </c>
      <c r="B5" s="234" t="s">
        <v>570</v>
      </c>
      <c r="C5" s="235" t="s">
        <v>55</v>
      </c>
    </row>
    <row r="6" spans="1:3" s="468" customFormat="1" ht="12.95" customHeight="1" thickBot="1">
      <c r="A6" s="196"/>
      <c r="B6" s="197" t="s">
        <v>499</v>
      </c>
      <c r="C6" s="198" t="s">
        <v>500</v>
      </c>
    </row>
    <row r="7" spans="1:3" s="468" customFormat="1" ht="15.95" customHeight="1" thickBot="1">
      <c r="A7" s="236"/>
      <c r="B7" s="237" t="s">
        <v>56</v>
      </c>
      <c r="C7" s="238"/>
    </row>
    <row r="8" spans="1:3" s="379" customFormat="1" ht="12" customHeight="1" thickBot="1">
      <c r="A8" s="196" t="s">
        <v>19</v>
      </c>
      <c r="B8" s="239" t="s">
        <v>526</v>
      </c>
      <c r="C8" s="322">
        <f>SUM(C9:C19)</f>
        <v>7540710</v>
      </c>
    </row>
    <row r="9" spans="1:3" s="379" customFormat="1" ht="12" customHeight="1">
      <c r="A9" s="461" t="s">
        <v>98</v>
      </c>
      <c r="B9" s="8" t="s">
        <v>279</v>
      </c>
      <c r="C9" s="368"/>
    </row>
    <row r="10" spans="1:3" s="379" customFormat="1" ht="12" customHeight="1">
      <c r="A10" s="462" t="s">
        <v>99</v>
      </c>
      <c r="B10" s="6" t="s">
        <v>280</v>
      </c>
      <c r="C10" s="320">
        <v>5720000</v>
      </c>
    </row>
    <row r="11" spans="1:3" s="379" customFormat="1" ht="12" customHeight="1">
      <c r="A11" s="462" t="s">
        <v>100</v>
      </c>
      <c r="B11" s="6" t="s">
        <v>281</v>
      </c>
      <c r="C11" s="320"/>
    </row>
    <row r="12" spans="1:3" s="379" customFormat="1" ht="12" customHeight="1">
      <c r="A12" s="462" t="s">
        <v>101</v>
      </c>
      <c r="B12" s="6" t="s">
        <v>282</v>
      </c>
      <c r="C12" s="320"/>
    </row>
    <row r="13" spans="1:3" s="379" customFormat="1" ht="12" customHeight="1">
      <c r="A13" s="462" t="s">
        <v>148</v>
      </c>
      <c r="B13" s="6" t="s">
        <v>283</v>
      </c>
      <c r="C13" s="320">
        <v>230000</v>
      </c>
    </row>
    <row r="14" spans="1:3" s="379" customFormat="1" ht="12" customHeight="1">
      <c r="A14" s="462" t="s">
        <v>102</v>
      </c>
      <c r="B14" s="6" t="s">
        <v>405</v>
      </c>
      <c r="C14" s="320">
        <v>1590710</v>
      </c>
    </row>
    <row r="15" spans="1:3" s="379" customFormat="1" ht="12" customHeight="1">
      <c r="A15" s="462" t="s">
        <v>103</v>
      </c>
      <c r="B15" s="5" t="s">
        <v>406</v>
      </c>
      <c r="C15" s="320"/>
    </row>
    <row r="16" spans="1:3" s="379" customFormat="1" ht="12" customHeight="1">
      <c r="A16" s="462" t="s">
        <v>113</v>
      </c>
      <c r="B16" s="6" t="s">
        <v>286</v>
      </c>
      <c r="C16" s="369"/>
    </row>
    <row r="17" spans="1:3" s="469" customFormat="1" ht="12" customHeight="1">
      <c r="A17" s="462" t="s">
        <v>114</v>
      </c>
      <c r="B17" s="6" t="s">
        <v>287</v>
      </c>
      <c r="C17" s="320"/>
    </row>
    <row r="18" spans="1:3" s="469" customFormat="1" ht="12" customHeight="1">
      <c r="A18" s="462" t="s">
        <v>115</v>
      </c>
      <c r="B18" s="6" t="s">
        <v>442</v>
      </c>
      <c r="C18" s="321"/>
    </row>
    <row r="19" spans="1:3" s="469" customFormat="1" ht="12" customHeight="1" thickBot="1">
      <c r="A19" s="462" t="s">
        <v>116</v>
      </c>
      <c r="B19" s="5" t="s">
        <v>288</v>
      </c>
      <c r="C19" s="321"/>
    </row>
    <row r="20" spans="1:3" s="379" customFormat="1" ht="12" customHeight="1" thickBot="1">
      <c r="A20" s="196" t="s">
        <v>20</v>
      </c>
      <c r="B20" s="239" t="s">
        <v>407</v>
      </c>
      <c r="C20" s="322">
        <f>SUM(C21:C23)</f>
        <v>0</v>
      </c>
    </row>
    <row r="21" spans="1:3" s="469" customFormat="1" ht="12" customHeight="1">
      <c r="A21" s="462" t="s">
        <v>104</v>
      </c>
      <c r="B21" s="7" t="s">
        <v>260</v>
      </c>
      <c r="C21" s="320"/>
    </row>
    <row r="22" spans="1:3" s="469" customFormat="1" ht="12" customHeight="1">
      <c r="A22" s="462" t="s">
        <v>105</v>
      </c>
      <c r="B22" s="6" t="s">
        <v>408</v>
      </c>
      <c r="C22" s="320"/>
    </row>
    <row r="23" spans="1:3" s="469" customFormat="1" ht="12" customHeight="1">
      <c r="A23" s="462" t="s">
        <v>106</v>
      </c>
      <c r="B23" s="6" t="s">
        <v>409</v>
      </c>
      <c r="C23" s="320"/>
    </row>
    <row r="24" spans="1:3" s="469" customFormat="1" ht="12" customHeight="1" thickBot="1">
      <c r="A24" s="462" t="s">
        <v>107</v>
      </c>
      <c r="B24" s="6" t="s">
        <v>531</v>
      </c>
      <c r="C24" s="320"/>
    </row>
    <row r="25" spans="1:3" s="469" customFormat="1" ht="12" customHeight="1" thickBot="1">
      <c r="A25" s="204" t="s">
        <v>21</v>
      </c>
      <c r="B25" s="122" t="s">
        <v>174</v>
      </c>
      <c r="C25" s="349"/>
    </row>
    <row r="26" spans="1:3" s="469" customFormat="1" ht="12" customHeight="1" thickBot="1">
      <c r="A26" s="204" t="s">
        <v>22</v>
      </c>
      <c r="B26" s="122" t="s">
        <v>410</v>
      </c>
      <c r="C26" s="322">
        <f>+C27+C28</f>
        <v>0</v>
      </c>
    </row>
    <row r="27" spans="1:3" s="469" customFormat="1" ht="12" customHeight="1">
      <c r="A27" s="463" t="s">
        <v>270</v>
      </c>
      <c r="B27" s="464" t="s">
        <v>408</v>
      </c>
      <c r="C27" s="75"/>
    </row>
    <row r="28" spans="1:3" s="469" customFormat="1" ht="12" customHeight="1">
      <c r="A28" s="463" t="s">
        <v>271</v>
      </c>
      <c r="B28" s="465" t="s">
        <v>411</v>
      </c>
      <c r="C28" s="323"/>
    </row>
    <row r="29" spans="1:3" s="469" customFormat="1" ht="12" customHeight="1" thickBot="1">
      <c r="A29" s="462" t="s">
        <v>272</v>
      </c>
      <c r="B29" s="140" t="s">
        <v>532</v>
      </c>
      <c r="C29" s="82"/>
    </row>
    <row r="30" spans="1:3" s="469" customFormat="1" ht="12" customHeight="1" thickBot="1">
      <c r="A30" s="204" t="s">
        <v>23</v>
      </c>
      <c r="B30" s="122" t="s">
        <v>412</v>
      </c>
      <c r="C30" s="322">
        <f>+C31+C32+C33</f>
        <v>0</v>
      </c>
    </row>
    <row r="31" spans="1:3" s="469" customFormat="1" ht="12" customHeight="1">
      <c r="A31" s="463" t="s">
        <v>91</v>
      </c>
      <c r="B31" s="464" t="s">
        <v>293</v>
      </c>
      <c r="C31" s="75"/>
    </row>
    <row r="32" spans="1:3" s="469" customFormat="1" ht="12" customHeight="1">
      <c r="A32" s="463" t="s">
        <v>92</v>
      </c>
      <c r="B32" s="465" t="s">
        <v>294</v>
      </c>
      <c r="C32" s="323"/>
    </row>
    <row r="33" spans="1:3" s="469" customFormat="1" ht="12" customHeight="1" thickBot="1">
      <c r="A33" s="462" t="s">
        <v>93</v>
      </c>
      <c r="B33" s="140" t="s">
        <v>295</v>
      </c>
      <c r="C33" s="82"/>
    </row>
    <row r="34" spans="1:3" s="379" customFormat="1" ht="12" customHeight="1" thickBot="1">
      <c r="A34" s="204" t="s">
        <v>24</v>
      </c>
      <c r="B34" s="122" t="s">
        <v>381</v>
      </c>
      <c r="C34" s="349"/>
    </row>
    <row r="35" spans="1:3" s="379" customFormat="1" ht="12" customHeight="1" thickBot="1">
      <c r="A35" s="204" t="s">
        <v>25</v>
      </c>
      <c r="B35" s="122" t="s">
        <v>413</v>
      </c>
      <c r="C35" s="370"/>
    </row>
    <row r="36" spans="1:3" s="379" customFormat="1" ht="12" customHeight="1" thickBot="1">
      <c r="A36" s="196" t="s">
        <v>26</v>
      </c>
      <c r="B36" s="122" t="s">
        <v>533</v>
      </c>
      <c r="C36" s="371">
        <f>+C8+C20+C25+C26+C30+C34+C35</f>
        <v>7540710</v>
      </c>
    </row>
    <row r="37" spans="1:3" s="379" customFormat="1" ht="12" customHeight="1" thickBot="1">
      <c r="A37" s="240" t="s">
        <v>27</v>
      </c>
      <c r="B37" s="122" t="s">
        <v>415</v>
      </c>
      <c r="C37" s="371">
        <f>+C38+C39+C40</f>
        <v>60756290</v>
      </c>
    </row>
    <row r="38" spans="1:3" s="379" customFormat="1" ht="12" customHeight="1">
      <c r="A38" s="463" t="s">
        <v>416</v>
      </c>
      <c r="B38" s="464" t="s">
        <v>238</v>
      </c>
      <c r="C38" s="75">
        <v>1218290</v>
      </c>
    </row>
    <row r="39" spans="1:3" s="379" customFormat="1" ht="12" customHeight="1">
      <c r="A39" s="463" t="s">
        <v>417</v>
      </c>
      <c r="B39" s="465" t="s">
        <v>2</v>
      </c>
      <c r="C39" s="323"/>
    </row>
    <row r="40" spans="1:3" s="469" customFormat="1" ht="12" customHeight="1" thickBot="1">
      <c r="A40" s="462" t="s">
        <v>418</v>
      </c>
      <c r="B40" s="140" t="s">
        <v>419</v>
      </c>
      <c r="C40" s="82">
        <v>59538000</v>
      </c>
    </row>
    <row r="41" spans="1:3" s="469" customFormat="1" ht="15" customHeight="1" thickBot="1">
      <c r="A41" s="240" t="s">
        <v>28</v>
      </c>
      <c r="B41" s="241" t="s">
        <v>420</v>
      </c>
      <c r="C41" s="374">
        <f>+C36+C37</f>
        <v>68297000</v>
      </c>
    </row>
    <row r="42" spans="1:3" s="469" customFormat="1" ht="15" customHeight="1">
      <c r="A42" s="242"/>
      <c r="B42" s="243"/>
      <c r="C42" s="372"/>
    </row>
    <row r="43" spans="1:3" ht="13.5" thickBot="1">
      <c r="A43" s="244"/>
      <c r="B43" s="245"/>
      <c r="C43" s="373"/>
    </row>
    <row r="44" spans="1:3" s="468" customFormat="1" ht="16.5" customHeight="1" thickBot="1">
      <c r="A44" s="246"/>
      <c r="B44" s="247" t="s">
        <v>57</v>
      </c>
      <c r="C44" s="374"/>
    </row>
    <row r="45" spans="1:3" s="470" customFormat="1" ht="12" customHeight="1" thickBot="1">
      <c r="A45" s="204" t="s">
        <v>19</v>
      </c>
      <c r="B45" s="122" t="s">
        <v>421</v>
      </c>
      <c r="C45" s="322">
        <f>SUM(C46:C50)</f>
        <v>67105000</v>
      </c>
    </row>
    <row r="46" spans="1:3" ht="12" customHeight="1">
      <c r="A46" s="462" t="s">
        <v>98</v>
      </c>
      <c r="B46" s="7" t="s">
        <v>50</v>
      </c>
      <c r="C46" s="75">
        <v>31992000</v>
      </c>
    </row>
    <row r="47" spans="1:3" ht="12" customHeight="1">
      <c r="A47" s="462" t="s">
        <v>99</v>
      </c>
      <c r="B47" s="6" t="s">
        <v>183</v>
      </c>
      <c r="C47" s="78">
        <v>7265000</v>
      </c>
    </row>
    <row r="48" spans="1:3" ht="12" customHeight="1">
      <c r="A48" s="462" t="s">
        <v>100</v>
      </c>
      <c r="B48" s="6" t="s">
        <v>140</v>
      </c>
      <c r="C48" s="78">
        <v>27848000</v>
      </c>
    </row>
    <row r="49" spans="1:3" ht="12" customHeight="1">
      <c r="A49" s="462" t="s">
        <v>101</v>
      </c>
      <c r="B49" s="6" t="s">
        <v>184</v>
      </c>
      <c r="C49" s="78"/>
    </row>
    <row r="50" spans="1:3" ht="12" customHeight="1" thickBot="1">
      <c r="A50" s="462" t="s">
        <v>148</v>
      </c>
      <c r="B50" s="6" t="s">
        <v>185</v>
      </c>
      <c r="C50" s="78"/>
    </row>
    <row r="51" spans="1:3" ht="12" customHeight="1" thickBot="1">
      <c r="A51" s="204" t="s">
        <v>20</v>
      </c>
      <c r="B51" s="122" t="s">
        <v>422</v>
      </c>
      <c r="C51" s="322">
        <f>SUM(C52:C54)</f>
        <v>1192000</v>
      </c>
    </row>
    <row r="52" spans="1:3" s="470" customFormat="1" ht="12" customHeight="1">
      <c r="A52" s="462" t="s">
        <v>104</v>
      </c>
      <c r="B52" s="7" t="s">
        <v>231</v>
      </c>
      <c r="C52" s="75">
        <v>1192000</v>
      </c>
    </row>
    <row r="53" spans="1:3" ht="12" customHeight="1">
      <c r="A53" s="462" t="s">
        <v>105</v>
      </c>
      <c r="B53" s="6" t="s">
        <v>187</v>
      </c>
      <c r="C53" s="78"/>
    </row>
    <row r="54" spans="1:3" ht="12" customHeight="1">
      <c r="A54" s="462" t="s">
        <v>106</v>
      </c>
      <c r="B54" s="6" t="s">
        <v>58</v>
      </c>
      <c r="C54" s="78"/>
    </row>
    <row r="55" spans="1:3" ht="12" customHeight="1" thickBot="1">
      <c r="A55" s="462" t="s">
        <v>107</v>
      </c>
      <c r="B55" s="6" t="s">
        <v>530</v>
      </c>
      <c r="C55" s="78"/>
    </row>
    <row r="56" spans="1:3" ht="15" customHeight="1" thickBot="1">
      <c r="A56" s="204" t="s">
        <v>21</v>
      </c>
      <c r="B56" s="122" t="s">
        <v>13</v>
      </c>
      <c r="C56" s="349"/>
    </row>
    <row r="57" spans="1:3" ht="13.5" thickBot="1">
      <c r="A57" s="204" t="s">
        <v>22</v>
      </c>
      <c r="B57" s="248" t="s">
        <v>536</v>
      </c>
      <c r="C57" s="375">
        <f>+C45+C51+C56</f>
        <v>68297000</v>
      </c>
    </row>
    <row r="58" spans="1:3" ht="15" customHeight="1" thickBot="1">
      <c r="C58" s="376"/>
    </row>
    <row r="59" spans="1:3" ht="14.25" customHeight="1" thickBot="1">
      <c r="A59" s="251" t="s">
        <v>525</v>
      </c>
      <c r="B59" s="252"/>
      <c r="C59" s="119">
        <v>12</v>
      </c>
    </row>
    <row r="60" spans="1:3" ht="13.5" thickBot="1">
      <c r="A60" s="251" t="s">
        <v>206</v>
      </c>
      <c r="B60" s="252"/>
      <c r="C60" s="11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2" sqref="B2"/>
    </sheetView>
  </sheetViews>
  <sheetFormatPr defaultRowHeight="12.75"/>
  <cols>
    <col min="1" max="1" width="13.83203125" style="249" customWidth="1"/>
    <col min="2" max="2" width="79.1640625" style="250" customWidth="1"/>
    <col min="3" max="3" width="25" style="250" customWidth="1"/>
    <col min="4" max="16384" width="9.33203125" style="250"/>
  </cols>
  <sheetData>
    <row r="1" spans="1:3" s="229" customFormat="1" ht="21" customHeight="1" thickBot="1">
      <c r="A1" s="228"/>
      <c r="B1" s="230"/>
      <c r="C1" s="574" t="s">
        <v>732</v>
      </c>
    </row>
    <row r="2" spans="1:3" s="466" customFormat="1" ht="25.5" customHeight="1">
      <c r="A2" s="417" t="s">
        <v>204</v>
      </c>
      <c r="B2" s="363" t="s">
        <v>754</v>
      </c>
      <c r="C2" s="377" t="s">
        <v>60</v>
      </c>
    </row>
    <row r="3" spans="1:3" s="466" customFormat="1" ht="24.75" thickBot="1">
      <c r="A3" s="460" t="s">
        <v>203</v>
      </c>
      <c r="B3" s="364" t="s">
        <v>423</v>
      </c>
      <c r="C3" s="378" t="s">
        <v>54</v>
      </c>
    </row>
    <row r="4" spans="1:3" s="467" customFormat="1" ht="15.95" customHeight="1" thickBot="1">
      <c r="A4" s="232"/>
      <c r="B4" s="232"/>
      <c r="C4" s="233" t="str">
        <f>'9.3. sz. mell'!C4</f>
        <v>Forintban!</v>
      </c>
    </row>
    <row r="5" spans="1:3" ht="13.5" thickBot="1">
      <c r="A5" s="418" t="s">
        <v>205</v>
      </c>
      <c r="B5" s="234" t="s">
        <v>570</v>
      </c>
      <c r="C5" s="235" t="s">
        <v>55</v>
      </c>
    </row>
    <row r="6" spans="1:3" s="468" customFormat="1" ht="12.95" customHeight="1" thickBot="1">
      <c r="A6" s="196"/>
      <c r="B6" s="197" t="s">
        <v>499</v>
      </c>
      <c r="C6" s="198" t="s">
        <v>500</v>
      </c>
    </row>
    <row r="7" spans="1:3" s="468" customFormat="1" ht="15.95" customHeight="1" thickBot="1">
      <c r="A7" s="236"/>
      <c r="B7" s="237" t="s">
        <v>56</v>
      </c>
      <c r="C7" s="238"/>
    </row>
    <row r="8" spans="1:3" s="379" customFormat="1" ht="12" customHeight="1" thickBot="1">
      <c r="A8" s="196" t="s">
        <v>19</v>
      </c>
      <c r="B8" s="239" t="s">
        <v>526</v>
      </c>
      <c r="C8" s="322">
        <f>SUM(C9:C19)</f>
        <v>7540710</v>
      </c>
    </row>
    <row r="9" spans="1:3" s="379" customFormat="1" ht="12" customHeight="1">
      <c r="A9" s="461" t="s">
        <v>98</v>
      </c>
      <c r="B9" s="8" t="s">
        <v>279</v>
      </c>
      <c r="C9" s="368"/>
    </row>
    <row r="10" spans="1:3" s="379" customFormat="1" ht="12" customHeight="1">
      <c r="A10" s="462" t="s">
        <v>99</v>
      </c>
      <c r="B10" s="6" t="s">
        <v>280</v>
      </c>
      <c r="C10" s="320">
        <v>5720000</v>
      </c>
    </row>
    <row r="11" spans="1:3" s="379" customFormat="1" ht="12" customHeight="1">
      <c r="A11" s="462" t="s">
        <v>100</v>
      </c>
      <c r="B11" s="6" t="s">
        <v>281</v>
      </c>
      <c r="C11" s="320"/>
    </row>
    <row r="12" spans="1:3" s="379" customFormat="1" ht="12" customHeight="1">
      <c r="A12" s="462" t="s">
        <v>101</v>
      </c>
      <c r="B12" s="6" t="s">
        <v>282</v>
      </c>
      <c r="C12" s="320"/>
    </row>
    <row r="13" spans="1:3" s="379" customFormat="1" ht="12" customHeight="1">
      <c r="A13" s="462" t="s">
        <v>148</v>
      </c>
      <c r="B13" s="6" t="s">
        <v>283</v>
      </c>
      <c r="C13" s="320">
        <v>230000</v>
      </c>
    </row>
    <row r="14" spans="1:3" s="379" customFormat="1" ht="12" customHeight="1">
      <c r="A14" s="462" t="s">
        <v>102</v>
      </c>
      <c r="B14" s="6" t="s">
        <v>405</v>
      </c>
      <c r="C14" s="320">
        <v>1590710</v>
      </c>
    </row>
    <row r="15" spans="1:3" s="379" customFormat="1" ht="12" customHeight="1">
      <c r="A15" s="462" t="s">
        <v>103</v>
      </c>
      <c r="B15" s="5" t="s">
        <v>406</v>
      </c>
      <c r="C15" s="320"/>
    </row>
    <row r="16" spans="1:3" s="379" customFormat="1" ht="12" customHeight="1">
      <c r="A16" s="462" t="s">
        <v>113</v>
      </c>
      <c r="B16" s="6" t="s">
        <v>286</v>
      </c>
      <c r="C16" s="369"/>
    </row>
    <row r="17" spans="1:3" s="469" customFormat="1" ht="12" customHeight="1">
      <c r="A17" s="462" t="s">
        <v>114</v>
      </c>
      <c r="B17" s="6" t="s">
        <v>287</v>
      </c>
      <c r="C17" s="320"/>
    </row>
    <row r="18" spans="1:3" s="469" customFormat="1" ht="12" customHeight="1">
      <c r="A18" s="462" t="s">
        <v>115</v>
      </c>
      <c r="B18" s="6" t="s">
        <v>442</v>
      </c>
      <c r="C18" s="321"/>
    </row>
    <row r="19" spans="1:3" s="469" customFormat="1" ht="12" customHeight="1" thickBot="1">
      <c r="A19" s="462" t="s">
        <v>116</v>
      </c>
      <c r="B19" s="5" t="s">
        <v>288</v>
      </c>
      <c r="C19" s="321"/>
    </row>
    <row r="20" spans="1:3" s="379" customFormat="1" ht="12" customHeight="1" thickBot="1">
      <c r="A20" s="196" t="s">
        <v>20</v>
      </c>
      <c r="B20" s="239" t="s">
        <v>407</v>
      </c>
      <c r="C20" s="322">
        <f>SUM(C21:C23)</f>
        <v>0</v>
      </c>
    </row>
    <row r="21" spans="1:3" s="469" customFormat="1" ht="12" customHeight="1">
      <c r="A21" s="462" t="s">
        <v>104</v>
      </c>
      <c r="B21" s="7" t="s">
        <v>260</v>
      </c>
      <c r="C21" s="320"/>
    </row>
    <row r="22" spans="1:3" s="469" customFormat="1" ht="12" customHeight="1">
      <c r="A22" s="462" t="s">
        <v>105</v>
      </c>
      <c r="B22" s="6" t="s">
        <v>408</v>
      </c>
      <c r="C22" s="320"/>
    </row>
    <row r="23" spans="1:3" s="469" customFormat="1" ht="12" customHeight="1">
      <c r="A23" s="462" t="s">
        <v>106</v>
      </c>
      <c r="B23" s="6" t="s">
        <v>409</v>
      </c>
      <c r="C23" s="320"/>
    </row>
    <row r="24" spans="1:3" s="469" customFormat="1" ht="12" customHeight="1" thickBot="1">
      <c r="A24" s="462" t="s">
        <v>107</v>
      </c>
      <c r="B24" s="6" t="s">
        <v>531</v>
      </c>
      <c r="C24" s="320"/>
    </row>
    <row r="25" spans="1:3" s="469" customFormat="1" ht="12" customHeight="1" thickBot="1">
      <c r="A25" s="204" t="s">
        <v>21</v>
      </c>
      <c r="B25" s="122" t="s">
        <v>174</v>
      </c>
      <c r="C25" s="349"/>
    </row>
    <row r="26" spans="1:3" s="469" customFormat="1" ht="12" customHeight="1" thickBot="1">
      <c r="A26" s="204" t="s">
        <v>22</v>
      </c>
      <c r="B26" s="122" t="s">
        <v>410</v>
      </c>
      <c r="C26" s="322">
        <f>+C27+C28</f>
        <v>0</v>
      </c>
    </row>
    <row r="27" spans="1:3" s="469" customFormat="1" ht="12" customHeight="1">
      <c r="A27" s="463" t="s">
        <v>270</v>
      </c>
      <c r="B27" s="464" t="s">
        <v>408</v>
      </c>
      <c r="C27" s="75"/>
    </row>
    <row r="28" spans="1:3" s="469" customFormat="1" ht="12" customHeight="1">
      <c r="A28" s="463" t="s">
        <v>271</v>
      </c>
      <c r="B28" s="465" t="s">
        <v>411</v>
      </c>
      <c r="C28" s="323"/>
    </row>
    <row r="29" spans="1:3" s="469" customFormat="1" ht="12" customHeight="1" thickBot="1">
      <c r="A29" s="462" t="s">
        <v>272</v>
      </c>
      <c r="B29" s="140" t="s">
        <v>532</v>
      </c>
      <c r="C29" s="82"/>
    </row>
    <row r="30" spans="1:3" s="469" customFormat="1" ht="12" customHeight="1" thickBot="1">
      <c r="A30" s="204" t="s">
        <v>23</v>
      </c>
      <c r="B30" s="122" t="s">
        <v>412</v>
      </c>
      <c r="C30" s="322">
        <f>+C31+C32+C33</f>
        <v>0</v>
      </c>
    </row>
    <row r="31" spans="1:3" s="469" customFormat="1" ht="12" customHeight="1">
      <c r="A31" s="463" t="s">
        <v>91</v>
      </c>
      <c r="B31" s="464" t="s">
        <v>293</v>
      </c>
      <c r="C31" s="75"/>
    </row>
    <row r="32" spans="1:3" s="469" customFormat="1" ht="12" customHeight="1">
      <c r="A32" s="463" t="s">
        <v>92</v>
      </c>
      <c r="B32" s="465" t="s">
        <v>294</v>
      </c>
      <c r="C32" s="323"/>
    </row>
    <row r="33" spans="1:3" s="469" customFormat="1" ht="12" customHeight="1" thickBot="1">
      <c r="A33" s="462" t="s">
        <v>93</v>
      </c>
      <c r="B33" s="140" t="s">
        <v>295</v>
      </c>
      <c r="C33" s="82"/>
    </row>
    <row r="34" spans="1:3" s="379" customFormat="1" ht="12" customHeight="1" thickBot="1">
      <c r="A34" s="204" t="s">
        <v>24</v>
      </c>
      <c r="B34" s="122" t="s">
        <v>381</v>
      </c>
      <c r="C34" s="349"/>
    </row>
    <row r="35" spans="1:3" s="379" customFormat="1" ht="12" customHeight="1" thickBot="1">
      <c r="A35" s="204" t="s">
        <v>25</v>
      </c>
      <c r="B35" s="122" t="s">
        <v>413</v>
      </c>
      <c r="C35" s="370"/>
    </row>
    <row r="36" spans="1:3" s="379" customFormat="1" ht="12" customHeight="1" thickBot="1">
      <c r="A36" s="196" t="s">
        <v>26</v>
      </c>
      <c r="B36" s="122" t="s">
        <v>533</v>
      </c>
      <c r="C36" s="371">
        <f>+C8+C20+C25+C26+C30+C34+C35</f>
        <v>7540710</v>
      </c>
    </row>
    <row r="37" spans="1:3" s="379" customFormat="1" ht="12" customHeight="1" thickBot="1">
      <c r="A37" s="240" t="s">
        <v>27</v>
      </c>
      <c r="B37" s="122" t="s">
        <v>415</v>
      </c>
      <c r="C37" s="371">
        <f>+C38+C39+C40</f>
        <v>60756290</v>
      </c>
    </row>
    <row r="38" spans="1:3" s="379" customFormat="1" ht="12" customHeight="1">
      <c r="A38" s="463" t="s">
        <v>416</v>
      </c>
      <c r="B38" s="464" t="s">
        <v>238</v>
      </c>
      <c r="C38" s="75">
        <v>1218290</v>
      </c>
    </row>
    <row r="39" spans="1:3" s="379" customFormat="1" ht="12" customHeight="1">
      <c r="A39" s="463" t="s">
        <v>417</v>
      </c>
      <c r="B39" s="465" t="s">
        <v>2</v>
      </c>
      <c r="C39" s="323"/>
    </row>
    <row r="40" spans="1:3" s="469" customFormat="1" ht="12" customHeight="1" thickBot="1">
      <c r="A40" s="462" t="s">
        <v>418</v>
      </c>
      <c r="B40" s="140" t="s">
        <v>419</v>
      </c>
      <c r="C40" s="82">
        <v>59538000</v>
      </c>
    </row>
    <row r="41" spans="1:3" s="469" customFormat="1" ht="15" customHeight="1" thickBot="1">
      <c r="A41" s="240" t="s">
        <v>28</v>
      </c>
      <c r="B41" s="241" t="s">
        <v>420</v>
      </c>
      <c r="C41" s="374">
        <f>+C36+C37</f>
        <v>68297000</v>
      </c>
    </row>
    <row r="42" spans="1:3" s="469" customFormat="1" ht="15" customHeight="1">
      <c r="A42" s="242"/>
      <c r="B42" s="243"/>
      <c r="C42" s="372"/>
    </row>
    <row r="43" spans="1:3" ht="13.5" thickBot="1">
      <c r="A43" s="244"/>
      <c r="B43" s="245"/>
      <c r="C43" s="373"/>
    </row>
    <row r="44" spans="1:3" s="468" customFormat="1" ht="16.5" customHeight="1" thickBot="1">
      <c r="A44" s="246"/>
      <c r="B44" s="247" t="s">
        <v>57</v>
      </c>
      <c r="C44" s="374"/>
    </row>
    <row r="45" spans="1:3" s="470" customFormat="1" ht="12" customHeight="1" thickBot="1">
      <c r="A45" s="204" t="s">
        <v>19</v>
      </c>
      <c r="B45" s="122" t="s">
        <v>421</v>
      </c>
      <c r="C45" s="322">
        <f>SUM(C46:C50)</f>
        <v>67105000</v>
      </c>
    </row>
    <row r="46" spans="1:3" ht="12" customHeight="1">
      <c r="A46" s="462" t="s">
        <v>98</v>
      </c>
      <c r="B46" s="7" t="s">
        <v>50</v>
      </c>
      <c r="C46" s="75">
        <v>31992000</v>
      </c>
    </row>
    <row r="47" spans="1:3" ht="12" customHeight="1">
      <c r="A47" s="462" t="s">
        <v>99</v>
      </c>
      <c r="B47" s="6" t="s">
        <v>183</v>
      </c>
      <c r="C47" s="78">
        <v>7265000</v>
      </c>
    </row>
    <row r="48" spans="1:3" ht="12" customHeight="1">
      <c r="A48" s="462" t="s">
        <v>100</v>
      </c>
      <c r="B48" s="6" t="s">
        <v>140</v>
      </c>
      <c r="C48" s="78">
        <v>27848000</v>
      </c>
    </row>
    <row r="49" spans="1:3" ht="12" customHeight="1">
      <c r="A49" s="462" t="s">
        <v>101</v>
      </c>
      <c r="B49" s="6" t="s">
        <v>184</v>
      </c>
      <c r="C49" s="78"/>
    </row>
    <row r="50" spans="1:3" ht="12" customHeight="1" thickBot="1">
      <c r="A50" s="462" t="s">
        <v>148</v>
      </c>
      <c r="B50" s="6" t="s">
        <v>185</v>
      </c>
      <c r="C50" s="78"/>
    </row>
    <row r="51" spans="1:3" ht="12" customHeight="1" thickBot="1">
      <c r="A51" s="204" t="s">
        <v>20</v>
      </c>
      <c r="B51" s="122" t="s">
        <v>422</v>
      </c>
      <c r="C51" s="322">
        <f>SUM(C52:C54)</f>
        <v>1192000</v>
      </c>
    </row>
    <row r="52" spans="1:3" s="470" customFormat="1" ht="12" customHeight="1">
      <c r="A52" s="462" t="s">
        <v>104</v>
      </c>
      <c r="B52" s="7" t="s">
        <v>231</v>
      </c>
      <c r="C52" s="75">
        <v>1192000</v>
      </c>
    </row>
    <row r="53" spans="1:3" ht="12" customHeight="1">
      <c r="A53" s="462" t="s">
        <v>105</v>
      </c>
      <c r="B53" s="6" t="s">
        <v>187</v>
      </c>
      <c r="C53" s="78"/>
    </row>
    <row r="54" spans="1:3" ht="12" customHeight="1">
      <c r="A54" s="462" t="s">
        <v>106</v>
      </c>
      <c r="B54" s="6" t="s">
        <v>58</v>
      </c>
      <c r="C54" s="78"/>
    </row>
    <row r="55" spans="1:3" ht="12" customHeight="1" thickBot="1">
      <c r="A55" s="462" t="s">
        <v>107</v>
      </c>
      <c r="B55" s="6" t="s">
        <v>530</v>
      </c>
      <c r="C55" s="78"/>
    </row>
    <row r="56" spans="1:3" ht="15" customHeight="1" thickBot="1">
      <c r="A56" s="204" t="s">
        <v>21</v>
      </c>
      <c r="B56" s="122" t="s">
        <v>13</v>
      </c>
      <c r="C56" s="349"/>
    </row>
    <row r="57" spans="1:3" ht="13.5" thickBot="1">
      <c r="A57" s="204" t="s">
        <v>22</v>
      </c>
      <c r="B57" s="248" t="s">
        <v>536</v>
      </c>
      <c r="C57" s="375">
        <f>+C45+C51+C56</f>
        <v>68297000</v>
      </c>
    </row>
    <row r="58" spans="1:3" ht="15" customHeight="1" thickBot="1">
      <c r="C58" s="376"/>
    </row>
    <row r="59" spans="1:3" ht="14.25" customHeight="1" thickBot="1">
      <c r="A59" s="251" t="s">
        <v>525</v>
      </c>
      <c r="B59" s="252"/>
      <c r="C59" s="119">
        <v>12</v>
      </c>
    </row>
    <row r="60" spans="1:3" ht="13.5" thickBot="1">
      <c r="A60" s="251" t="s">
        <v>206</v>
      </c>
      <c r="B60" s="252"/>
      <c r="C60" s="119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2" sqref="B2"/>
    </sheetView>
  </sheetViews>
  <sheetFormatPr defaultRowHeight="12.75"/>
  <cols>
    <col min="1" max="1" width="13.83203125" style="249" customWidth="1"/>
    <col min="2" max="2" width="79.1640625" style="250" customWidth="1"/>
    <col min="3" max="3" width="25" style="250" customWidth="1"/>
    <col min="4" max="16384" width="9.33203125" style="250"/>
  </cols>
  <sheetData>
    <row r="1" spans="1:3" s="229" customFormat="1" ht="21" customHeight="1" thickBot="1">
      <c r="A1" s="228"/>
      <c r="B1" s="230"/>
      <c r="C1" s="574" t="s">
        <v>731</v>
      </c>
    </row>
    <row r="2" spans="1:3" s="466" customFormat="1" ht="25.5" customHeight="1">
      <c r="A2" s="417" t="s">
        <v>204</v>
      </c>
      <c r="B2" s="363" t="s">
        <v>754</v>
      </c>
      <c r="C2" s="377" t="s">
        <v>60</v>
      </c>
    </row>
    <row r="3" spans="1:3" s="466" customFormat="1" ht="24.75" thickBot="1">
      <c r="A3" s="460" t="s">
        <v>203</v>
      </c>
      <c r="B3" s="364" t="s">
        <v>424</v>
      </c>
      <c r="C3" s="378" t="s">
        <v>59</v>
      </c>
    </row>
    <row r="4" spans="1:3" s="467" customFormat="1" ht="15.95" customHeight="1" thickBot="1">
      <c r="A4" s="232"/>
      <c r="B4" s="232"/>
      <c r="C4" s="233" t="str">
        <f>'9.3.1. sz. mell'!C4</f>
        <v>Forintban!</v>
      </c>
    </row>
    <row r="5" spans="1:3" ht="13.5" thickBot="1">
      <c r="A5" s="418" t="s">
        <v>205</v>
      </c>
      <c r="B5" s="234" t="s">
        <v>570</v>
      </c>
      <c r="C5" s="235" t="s">
        <v>55</v>
      </c>
    </row>
    <row r="6" spans="1:3" s="468" customFormat="1" ht="12.95" customHeight="1" thickBot="1">
      <c r="A6" s="196"/>
      <c r="B6" s="197" t="s">
        <v>499</v>
      </c>
      <c r="C6" s="198" t="s">
        <v>500</v>
      </c>
    </row>
    <row r="7" spans="1:3" s="468" customFormat="1" ht="15.95" customHeight="1" thickBot="1">
      <c r="A7" s="236"/>
      <c r="B7" s="237" t="s">
        <v>56</v>
      </c>
      <c r="C7" s="238"/>
    </row>
    <row r="8" spans="1:3" s="379" customFormat="1" ht="12" customHeight="1" thickBot="1">
      <c r="A8" s="196" t="s">
        <v>19</v>
      </c>
      <c r="B8" s="239" t="s">
        <v>526</v>
      </c>
      <c r="C8" s="322">
        <f>SUM(C9:C19)</f>
        <v>0</v>
      </c>
    </row>
    <row r="9" spans="1:3" s="379" customFormat="1" ht="12" customHeight="1">
      <c r="A9" s="461" t="s">
        <v>98</v>
      </c>
      <c r="B9" s="8" t="s">
        <v>279</v>
      </c>
      <c r="C9" s="368"/>
    </row>
    <row r="10" spans="1:3" s="379" customFormat="1" ht="12" customHeight="1">
      <c r="A10" s="462" t="s">
        <v>99</v>
      </c>
      <c r="B10" s="6" t="s">
        <v>280</v>
      </c>
      <c r="C10" s="320"/>
    </row>
    <row r="11" spans="1:3" s="379" customFormat="1" ht="12" customHeight="1">
      <c r="A11" s="462" t="s">
        <v>100</v>
      </c>
      <c r="B11" s="6" t="s">
        <v>281</v>
      </c>
      <c r="C11" s="320"/>
    </row>
    <row r="12" spans="1:3" s="379" customFormat="1" ht="12" customHeight="1">
      <c r="A12" s="462" t="s">
        <v>101</v>
      </c>
      <c r="B12" s="6" t="s">
        <v>282</v>
      </c>
      <c r="C12" s="320"/>
    </row>
    <row r="13" spans="1:3" s="379" customFormat="1" ht="12" customHeight="1">
      <c r="A13" s="462" t="s">
        <v>148</v>
      </c>
      <c r="B13" s="6" t="s">
        <v>283</v>
      </c>
      <c r="C13" s="320"/>
    </row>
    <row r="14" spans="1:3" s="379" customFormat="1" ht="12" customHeight="1">
      <c r="A14" s="462" t="s">
        <v>102</v>
      </c>
      <c r="B14" s="6" t="s">
        <v>405</v>
      </c>
      <c r="C14" s="320"/>
    </row>
    <row r="15" spans="1:3" s="379" customFormat="1" ht="12" customHeight="1">
      <c r="A15" s="462" t="s">
        <v>103</v>
      </c>
      <c r="B15" s="5" t="s">
        <v>406</v>
      </c>
      <c r="C15" s="320"/>
    </row>
    <row r="16" spans="1:3" s="379" customFormat="1" ht="12" customHeight="1">
      <c r="A16" s="462" t="s">
        <v>113</v>
      </c>
      <c r="B16" s="6" t="s">
        <v>286</v>
      </c>
      <c r="C16" s="369"/>
    </row>
    <row r="17" spans="1:3" s="469" customFormat="1" ht="12" customHeight="1">
      <c r="A17" s="462" t="s">
        <v>114</v>
      </c>
      <c r="B17" s="6" t="s">
        <v>287</v>
      </c>
      <c r="C17" s="320"/>
    </row>
    <row r="18" spans="1:3" s="469" customFormat="1" ht="12" customHeight="1">
      <c r="A18" s="462" t="s">
        <v>115</v>
      </c>
      <c r="B18" s="6" t="s">
        <v>442</v>
      </c>
      <c r="C18" s="321"/>
    </row>
    <row r="19" spans="1:3" s="469" customFormat="1" ht="12" customHeight="1" thickBot="1">
      <c r="A19" s="462" t="s">
        <v>116</v>
      </c>
      <c r="B19" s="5" t="s">
        <v>288</v>
      </c>
      <c r="C19" s="321"/>
    </row>
    <row r="20" spans="1:3" s="379" customFormat="1" ht="12" customHeight="1" thickBot="1">
      <c r="A20" s="196" t="s">
        <v>20</v>
      </c>
      <c r="B20" s="239" t="s">
        <v>407</v>
      </c>
      <c r="C20" s="322">
        <f>SUM(C21:C23)</f>
        <v>0</v>
      </c>
    </row>
    <row r="21" spans="1:3" s="469" customFormat="1" ht="12" customHeight="1">
      <c r="A21" s="462" t="s">
        <v>104</v>
      </c>
      <c r="B21" s="7" t="s">
        <v>260</v>
      </c>
      <c r="C21" s="320"/>
    </row>
    <row r="22" spans="1:3" s="469" customFormat="1" ht="12" customHeight="1">
      <c r="A22" s="462" t="s">
        <v>105</v>
      </c>
      <c r="B22" s="6" t="s">
        <v>408</v>
      </c>
      <c r="C22" s="320"/>
    </row>
    <row r="23" spans="1:3" s="469" customFormat="1" ht="12" customHeight="1">
      <c r="A23" s="462" t="s">
        <v>106</v>
      </c>
      <c r="B23" s="6" t="s">
        <v>409</v>
      </c>
      <c r="C23" s="320"/>
    </row>
    <row r="24" spans="1:3" s="469" customFormat="1" ht="12" customHeight="1" thickBot="1">
      <c r="A24" s="462" t="s">
        <v>107</v>
      </c>
      <c r="B24" s="6" t="s">
        <v>531</v>
      </c>
      <c r="C24" s="320"/>
    </row>
    <row r="25" spans="1:3" s="469" customFormat="1" ht="12" customHeight="1" thickBot="1">
      <c r="A25" s="204" t="s">
        <v>21</v>
      </c>
      <c r="B25" s="122" t="s">
        <v>174</v>
      </c>
      <c r="C25" s="349"/>
    </row>
    <row r="26" spans="1:3" s="469" customFormat="1" ht="12" customHeight="1" thickBot="1">
      <c r="A26" s="204" t="s">
        <v>22</v>
      </c>
      <c r="B26" s="122" t="s">
        <v>410</v>
      </c>
      <c r="C26" s="322">
        <f>+C27+C28</f>
        <v>0</v>
      </c>
    </row>
    <row r="27" spans="1:3" s="469" customFormat="1" ht="12" customHeight="1">
      <c r="A27" s="463" t="s">
        <v>270</v>
      </c>
      <c r="B27" s="464" t="s">
        <v>408</v>
      </c>
      <c r="C27" s="75"/>
    </row>
    <row r="28" spans="1:3" s="469" customFormat="1" ht="12" customHeight="1">
      <c r="A28" s="463" t="s">
        <v>271</v>
      </c>
      <c r="B28" s="465" t="s">
        <v>411</v>
      </c>
      <c r="C28" s="323"/>
    </row>
    <row r="29" spans="1:3" s="469" customFormat="1" ht="12" customHeight="1" thickBot="1">
      <c r="A29" s="462" t="s">
        <v>272</v>
      </c>
      <c r="B29" s="140" t="s">
        <v>532</v>
      </c>
      <c r="C29" s="82"/>
    </row>
    <row r="30" spans="1:3" s="469" customFormat="1" ht="12" customHeight="1" thickBot="1">
      <c r="A30" s="204" t="s">
        <v>23</v>
      </c>
      <c r="B30" s="122" t="s">
        <v>412</v>
      </c>
      <c r="C30" s="322">
        <f>+C31+C32+C33</f>
        <v>0</v>
      </c>
    </row>
    <row r="31" spans="1:3" s="469" customFormat="1" ht="12" customHeight="1">
      <c r="A31" s="463" t="s">
        <v>91</v>
      </c>
      <c r="B31" s="464" t="s">
        <v>293</v>
      </c>
      <c r="C31" s="75"/>
    </row>
    <row r="32" spans="1:3" s="469" customFormat="1" ht="12" customHeight="1">
      <c r="A32" s="463" t="s">
        <v>92</v>
      </c>
      <c r="B32" s="465" t="s">
        <v>294</v>
      </c>
      <c r="C32" s="323"/>
    </row>
    <row r="33" spans="1:3" s="469" customFormat="1" ht="12" customHeight="1" thickBot="1">
      <c r="A33" s="462" t="s">
        <v>93</v>
      </c>
      <c r="B33" s="140" t="s">
        <v>295</v>
      </c>
      <c r="C33" s="82"/>
    </row>
    <row r="34" spans="1:3" s="379" customFormat="1" ht="12" customHeight="1" thickBot="1">
      <c r="A34" s="204" t="s">
        <v>24</v>
      </c>
      <c r="B34" s="122" t="s">
        <v>381</v>
      </c>
      <c r="C34" s="349"/>
    </row>
    <row r="35" spans="1:3" s="379" customFormat="1" ht="12" customHeight="1" thickBot="1">
      <c r="A35" s="204" t="s">
        <v>25</v>
      </c>
      <c r="B35" s="122" t="s">
        <v>413</v>
      </c>
      <c r="C35" s="370"/>
    </row>
    <row r="36" spans="1:3" s="379" customFormat="1" ht="12" customHeight="1" thickBot="1">
      <c r="A36" s="196" t="s">
        <v>26</v>
      </c>
      <c r="B36" s="122" t="s">
        <v>533</v>
      </c>
      <c r="C36" s="371">
        <f>+C8+C20+C25+C26+C30+C34+C35</f>
        <v>0</v>
      </c>
    </row>
    <row r="37" spans="1:3" s="379" customFormat="1" ht="12" customHeight="1" thickBot="1">
      <c r="A37" s="240" t="s">
        <v>27</v>
      </c>
      <c r="B37" s="122" t="s">
        <v>415</v>
      </c>
      <c r="C37" s="371">
        <f>+C38+C39+C40</f>
        <v>0</v>
      </c>
    </row>
    <row r="38" spans="1:3" s="379" customFormat="1" ht="12" customHeight="1">
      <c r="A38" s="463" t="s">
        <v>416</v>
      </c>
      <c r="B38" s="464" t="s">
        <v>238</v>
      </c>
      <c r="C38" s="75"/>
    </row>
    <row r="39" spans="1:3" s="379" customFormat="1" ht="12" customHeight="1">
      <c r="A39" s="463" t="s">
        <v>417</v>
      </c>
      <c r="B39" s="465" t="s">
        <v>2</v>
      </c>
      <c r="C39" s="323"/>
    </row>
    <row r="40" spans="1:3" s="469" customFormat="1" ht="12" customHeight="1" thickBot="1">
      <c r="A40" s="462" t="s">
        <v>418</v>
      </c>
      <c r="B40" s="140" t="s">
        <v>419</v>
      </c>
      <c r="C40" s="82"/>
    </row>
    <row r="41" spans="1:3" s="469" customFormat="1" ht="15" customHeight="1" thickBot="1">
      <c r="A41" s="240" t="s">
        <v>28</v>
      </c>
      <c r="B41" s="241" t="s">
        <v>420</v>
      </c>
      <c r="C41" s="374">
        <f>+C36+C37</f>
        <v>0</v>
      </c>
    </row>
    <row r="42" spans="1:3" s="469" customFormat="1" ht="15" customHeight="1">
      <c r="A42" s="242"/>
      <c r="B42" s="243"/>
      <c r="C42" s="372"/>
    </row>
    <row r="43" spans="1:3" ht="13.5" thickBot="1">
      <c r="A43" s="244"/>
      <c r="B43" s="245"/>
      <c r="C43" s="373"/>
    </row>
    <row r="44" spans="1:3" s="468" customFormat="1" ht="16.5" customHeight="1" thickBot="1">
      <c r="A44" s="246"/>
      <c r="B44" s="247" t="s">
        <v>57</v>
      </c>
      <c r="C44" s="374"/>
    </row>
    <row r="45" spans="1:3" s="470" customFormat="1" ht="12" customHeight="1" thickBot="1">
      <c r="A45" s="204" t="s">
        <v>19</v>
      </c>
      <c r="B45" s="122" t="s">
        <v>421</v>
      </c>
      <c r="C45" s="322">
        <f>SUM(C46:C50)</f>
        <v>0</v>
      </c>
    </row>
    <row r="46" spans="1:3" ht="12" customHeight="1">
      <c r="A46" s="462" t="s">
        <v>98</v>
      </c>
      <c r="B46" s="7" t="s">
        <v>50</v>
      </c>
      <c r="C46" s="75"/>
    </row>
    <row r="47" spans="1:3" ht="12" customHeight="1">
      <c r="A47" s="462" t="s">
        <v>99</v>
      </c>
      <c r="B47" s="6" t="s">
        <v>183</v>
      </c>
      <c r="C47" s="78"/>
    </row>
    <row r="48" spans="1:3" ht="12" customHeight="1">
      <c r="A48" s="462" t="s">
        <v>100</v>
      </c>
      <c r="B48" s="6" t="s">
        <v>140</v>
      </c>
      <c r="C48" s="78"/>
    </row>
    <row r="49" spans="1:3" ht="12" customHeight="1">
      <c r="A49" s="462" t="s">
        <v>101</v>
      </c>
      <c r="B49" s="6" t="s">
        <v>184</v>
      </c>
      <c r="C49" s="78"/>
    </row>
    <row r="50" spans="1:3" ht="12" customHeight="1" thickBot="1">
      <c r="A50" s="462" t="s">
        <v>148</v>
      </c>
      <c r="B50" s="6" t="s">
        <v>185</v>
      </c>
      <c r="C50" s="78"/>
    </row>
    <row r="51" spans="1:3" ht="12" customHeight="1" thickBot="1">
      <c r="A51" s="204" t="s">
        <v>20</v>
      </c>
      <c r="B51" s="122" t="s">
        <v>422</v>
      </c>
      <c r="C51" s="322">
        <f>SUM(C52:C54)</f>
        <v>0</v>
      </c>
    </row>
    <row r="52" spans="1:3" s="470" customFormat="1" ht="12" customHeight="1">
      <c r="A52" s="462" t="s">
        <v>104</v>
      </c>
      <c r="B52" s="7" t="s">
        <v>231</v>
      </c>
      <c r="C52" s="75"/>
    </row>
    <row r="53" spans="1:3" ht="12" customHeight="1">
      <c r="A53" s="462" t="s">
        <v>105</v>
      </c>
      <c r="B53" s="6" t="s">
        <v>187</v>
      </c>
      <c r="C53" s="78"/>
    </row>
    <row r="54" spans="1:3" ht="12" customHeight="1">
      <c r="A54" s="462" t="s">
        <v>106</v>
      </c>
      <c r="B54" s="6" t="s">
        <v>58</v>
      </c>
      <c r="C54" s="78"/>
    </row>
    <row r="55" spans="1:3" ht="12" customHeight="1" thickBot="1">
      <c r="A55" s="462" t="s">
        <v>107</v>
      </c>
      <c r="B55" s="6" t="s">
        <v>530</v>
      </c>
      <c r="C55" s="78"/>
    </row>
    <row r="56" spans="1:3" ht="15" customHeight="1" thickBot="1">
      <c r="A56" s="204" t="s">
        <v>21</v>
      </c>
      <c r="B56" s="122" t="s">
        <v>13</v>
      </c>
      <c r="C56" s="349"/>
    </row>
    <row r="57" spans="1:3" ht="13.5" thickBot="1">
      <c r="A57" s="204" t="s">
        <v>22</v>
      </c>
      <c r="B57" s="248" t="s">
        <v>536</v>
      </c>
      <c r="C57" s="375">
        <f>+C45+C51+C56</f>
        <v>0</v>
      </c>
    </row>
    <row r="58" spans="1:3" ht="15" customHeight="1" thickBot="1">
      <c r="C58" s="376"/>
    </row>
    <row r="59" spans="1:3" ht="14.25" customHeight="1" thickBot="1">
      <c r="A59" s="251" t="s">
        <v>525</v>
      </c>
      <c r="B59" s="252"/>
      <c r="C59" s="119"/>
    </row>
    <row r="60" spans="1:3" ht="13.5" thickBot="1">
      <c r="A60" s="251" t="s">
        <v>206</v>
      </c>
      <c r="B60" s="252"/>
      <c r="C60" s="11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60"/>
  <sheetViews>
    <sheetView zoomScale="145" zoomScaleNormal="145" workbookViewId="0">
      <selection activeCell="B2" sqref="B2"/>
    </sheetView>
  </sheetViews>
  <sheetFormatPr defaultRowHeight="12.75"/>
  <cols>
    <col min="1" max="1" width="13.83203125" style="249" customWidth="1"/>
    <col min="2" max="2" width="79.1640625" style="250" customWidth="1"/>
    <col min="3" max="3" width="25" style="250" customWidth="1"/>
    <col min="4" max="16384" width="9.33203125" style="250"/>
  </cols>
  <sheetData>
    <row r="1" spans="1:3" s="229" customFormat="1" ht="21" customHeight="1" thickBot="1">
      <c r="A1" s="228"/>
      <c r="B1" s="230"/>
      <c r="C1" s="574" t="s">
        <v>730</v>
      </c>
    </row>
    <row r="2" spans="1:3" s="466" customFormat="1" ht="25.5" customHeight="1">
      <c r="A2" s="417" t="s">
        <v>204</v>
      </c>
      <c r="B2" s="363" t="s">
        <v>754</v>
      </c>
      <c r="C2" s="377" t="s">
        <v>60</v>
      </c>
    </row>
    <row r="3" spans="1:3" s="466" customFormat="1" ht="24.75" thickBot="1">
      <c r="A3" s="460" t="s">
        <v>203</v>
      </c>
      <c r="B3" s="364" t="s">
        <v>537</v>
      </c>
      <c r="C3" s="378" t="s">
        <v>60</v>
      </c>
    </row>
    <row r="4" spans="1:3" s="467" customFormat="1" ht="15.95" customHeight="1" thickBot="1">
      <c r="A4" s="232"/>
      <c r="B4" s="232"/>
      <c r="C4" s="233" t="str">
        <f>'9.3.2. sz. mell'!C4</f>
        <v>Forintban!</v>
      </c>
    </row>
    <row r="5" spans="1:3" ht="13.5" thickBot="1">
      <c r="A5" s="418" t="s">
        <v>205</v>
      </c>
      <c r="B5" s="234" t="s">
        <v>570</v>
      </c>
      <c r="C5" s="575" t="s">
        <v>55</v>
      </c>
    </row>
    <row r="6" spans="1:3" s="468" customFormat="1" ht="12.95" customHeight="1" thickBot="1">
      <c r="A6" s="196"/>
      <c r="B6" s="197" t="s">
        <v>499</v>
      </c>
      <c r="C6" s="198" t="s">
        <v>500</v>
      </c>
    </row>
    <row r="7" spans="1:3" s="468" customFormat="1" ht="15.95" customHeight="1" thickBot="1">
      <c r="A7" s="236"/>
      <c r="B7" s="237" t="s">
        <v>56</v>
      </c>
      <c r="C7" s="238"/>
    </row>
    <row r="8" spans="1:3" s="379" customFormat="1" ht="12" customHeight="1" thickBot="1">
      <c r="A8" s="196" t="s">
        <v>19</v>
      </c>
      <c r="B8" s="239" t="s">
        <v>526</v>
      </c>
      <c r="C8" s="322">
        <f>SUM(C9:C19)</f>
        <v>0</v>
      </c>
    </row>
    <row r="9" spans="1:3" s="379" customFormat="1" ht="12" customHeight="1">
      <c r="A9" s="461" t="s">
        <v>98</v>
      </c>
      <c r="B9" s="8" t="s">
        <v>279</v>
      </c>
      <c r="C9" s="368"/>
    </row>
    <row r="10" spans="1:3" s="379" customFormat="1" ht="12" customHeight="1">
      <c r="A10" s="462" t="s">
        <v>99</v>
      </c>
      <c r="B10" s="6" t="s">
        <v>280</v>
      </c>
      <c r="C10" s="320"/>
    </row>
    <row r="11" spans="1:3" s="379" customFormat="1" ht="12" customHeight="1">
      <c r="A11" s="462" t="s">
        <v>100</v>
      </c>
      <c r="B11" s="6" t="s">
        <v>281</v>
      </c>
      <c r="C11" s="320"/>
    </row>
    <row r="12" spans="1:3" s="379" customFormat="1" ht="12" customHeight="1">
      <c r="A12" s="462" t="s">
        <v>101</v>
      </c>
      <c r="B12" s="6" t="s">
        <v>282</v>
      </c>
      <c r="C12" s="320"/>
    </row>
    <row r="13" spans="1:3" s="379" customFormat="1" ht="12" customHeight="1">
      <c r="A13" s="462" t="s">
        <v>148</v>
      </c>
      <c r="B13" s="6" t="s">
        <v>283</v>
      </c>
      <c r="C13" s="320"/>
    </row>
    <row r="14" spans="1:3" s="379" customFormat="1" ht="12" customHeight="1">
      <c r="A14" s="462" t="s">
        <v>102</v>
      </c>
      <c r="B14" s="6" t="s">
        <v>405</v>
      </c>
      <c r="C14" s="320"/>
    </row>
    <row r="15" spans="1:3" s="379" customFormat="1" ht="12" customHeight="1">
      <c r="A15" s="462" t="s">
        <v>103</v>
      </c>
      <c r="B15" s="5" t="s">
        <v>406</v>
      </c>
      <c r="C15" s="320"/>
    </row>
    <row r="16" spans="1:3" s="379" customFormat="1" ht="12" customHeight="1">
      <c r="A16" s="462" t="s">
        <v>113</v>
      </c>
      <c r="B16" s="6" t="s">
        <v>286</v>
      </c>
      <c r="C16" s="369"/>
    </row>
    <row r="17" spans="1:3" s="469" customFormat="1" ht="12" customHeight="1">
      <c r="A17" s="462" t="s">
        <v>114</v>
      </c>
      <c r="B17" s="6" t="s">
        <v>287</v>
      </c>
      <c r="C17" s="320"/>
    </row>
    <row r="18" spans="1:3" s="469" customFormat="1" ht="12" customHeight="1">
      <c r="A18" s="462" t="s">
        <v>115</v>
      </c>
      <c r="B18" s="6" t="s">
        <v>442</v>
      </c>
      <c r="C18" s="321"/>
    </row>
    <row r="19" spans="1:3" s="469" customFormat="1" ht="12" customHeight="1" thickBot="1">
      <c r="A19" s="462" t="s">
        <v>116</v>
      </c>
      <c r="B19" s="5" t="s">
        <v>288</v>
      </c>
      <c r="C19" s="321"/>
    </row>
    <row r="20" spans="1:3" s="379" customFormat="1" ht="12" customHeight="1" thickBot="1">
      <c r="A20" s="196" t="s">
        <v>20</v>
      </c>
      <c r="B20" s="239" t="s">
        <v>407</v>
      </c>
      <c r="C20" s="322">
        <f>SUM(C21:C23)</f>
        <v>0</v>
      </c>
    </row>
    <row r="21" spans="1:3" s="469" customFormat="1" ht="12" customHeight="1">
      <c r="A21" s="462" t="s">
        <v>104</v>
      </c>
      <c r="B21" s="7" t="s">
        <v>260</v>
      </c>
      <c r="C21" s="320"/>
    </row>
    <row r="22" spans="1:3" s="469" customFormat="1" ht="12" customHeight="1">
      <c r="A22" s="462" t="s">
        <v>105</v>
      </c>
      <c r="B22" s="6" t="s">
        <v>408</v>
      </c>
      <c r="C22" s="320"/>
    </row>
    <row r="23" spans="1:3" s="469" customFormat="1" ht="12" customHeight="1">
      <c r="A23" s="462" t="s">
        <v>106</v>
      </c>
      <c r="B23" s="6" t="s">
        <v>409</v>
      </c>
      <c r="C23" s="320"/>
    </row>
    <row r="24" spans="1:3" s="469" customFormat="1" ht="12" customHeight="1" thickBot="1">
      <c r="A24" s="462" t="s">
        <v>107</v>
      </c>
      <c r="B24" s="6" t="s">
        <v>531</v>
      </c>
      <c r="C24" s="320"/>
    </row>
    <row r="25" spans="1:3" s="469" customFormat="1" ht="12" customHeight="1" thickBot="1">
      <c r="A25" s="204" t="s">
        <v>21</v>
      </c>
      <c r="B25" s="122" t="s">
        <v>174</v>
      </c>
      <c r="C25" s="349"/>
    </row>
    <row r="26" spans="1:3" s="469" customFormat="1" ht="12" customHeight="1" thickBot="1">
      <c r="A26" s="204" t="s">
        <v>22</v>
      </c>
      <c r="B26" s="122" t="s">
        <v>410</v>
      </c>
      <c r="C26" s="322">
        <f>+C27+C28</f>
        <v>0</v>
      </c>
    </row>
    <row r="27" spans="1:3" s="469" customFormat="1" ht="12" customHeight="1">
      <c r="A27" s="463" t="s">
        <v>270</v>
      </c>
      <c r="B27" s="464" t="s">
        <v>408</v>
      </c>
      <c r="C27" s="75"/>
    </row>
    <row r="28" spans="1:3" s="469" customFormat="1" ht="12" customHeight="1">
      <c r="A28" s="463" t="s">
        <v>271</v>
      </c>
      <c r="B28" s="465" t="s">
        <v>411</v>
      </c>
      <c r="C28" s="323"/>
    </row>
    <row r="29" spans="1:3" s="469" customFormat="1" ht="12" customHeight="1" thickBot="1">
      <c r="A29" s="462" t="s">
        <v>272</v>
      </c>
      <c r="B29" s="140" t="s">
        <v>532</v>
      </c>
      <c r="C29" s="82"/>
    </row>
    <row r="30" spans="1:3" s="469" customFormat="1" ht="12" customHeight="1" thickBot="1">
      <c r="A30" s="204" t="s">
        <v>23</v>
      </c>
      <c r="B30" s="122" t="s">
        <v>412</v>
      </c>
      <c r="C30" s="322">
        <f>+C31+C32+C33</f>
        <v>0</v>
      </c>
    </row>
    <row r="31" spans="1:3" s="469" customFormat="1" ht="12" customHeight="1">
      <c r="A31" s="463" t="s">
        <v>91</v>
      </c>
      <c r="B31" s="464" t="s">
        <v>293</v>
      </c>
      <c r="C31" s="75"/>
    </row>
    <row r="32" spans="1:3" s="469" customFormat="1" ht="12" customHeight="1">
      <c r="A32" s="463" t="s">
        <v>92</v>
      </c>
      <c r="B32" s="465" t="s">
        <v>294</v>
      </c>
      <c r="C32" s="323"/>
    </row>
    <row r="33" spans="1:3" s="469" customFormat="1" ht="12" customHeight="1" thickBot="1">
      <c r="A33" s="462" t="s">
        <v>93</v>
      </c>
      <c r="B33" s="140" t="s">
        <v>295</v>
      </c>
      <c r="C33" s="82"/>
    </row>
    <row r="34" spans="1:3" s="379" customFormat="1" ht="12" customHeight="1" thickBot="1">
      <c r="A34" s="204" t="s">
        <v>24</v>
      </c>
      <c r="B34" s="122" t="s">
        <v>381</v>
      </c>
      <c r="C34" s="349"/>
    </row>
    <row r="35" spans="1:3" s="379" customFormat="1" ht="12" customHeight="1" thickBot="1">
      <c r="A35" s="204" t="s">
        <v>25</v>
      </c>
      <c r="B35" s="122" t="s">
        <v>413</v>
      </c>
      <c r="C35" s="370"/>
    </row>
    <row r="36" spans="1:3" s="379" customFormat="1" ht="12" customHeight="1" thickBot="1">
      <c r="A36" s="196" t="s">
        <v>26</v>
      </c>
      <c r="B36" s="122" t="s">
        <v>533</v>
      </c>
      <c r="C36" s="371">
        <f>+C8+C20+C25+C26+C30+C34+C35</f>
        <v>0</v>
      </c>
    </row>
    <row r="37" spans="1:3" s="379" customFormat="1" ht="12" customHeight="1" thickBot="1">
      <c r="A37" s="240" t="s">
        <v>27</v>
      </c>
      <c r="B37" s="122" t="s">
        <v>415</v>
      </c>
      <c r="C37" s="371">
        <f>+C38+C39+C40</f>
        <v>0</v>
      </c>
    </row>
    <row r="38" spans="1:3" s="379" customFormat="1" ht="12" customHeight="1">
      <c r="A38" s="463" t="s">
        <v>416</v>
      </c>
      <c r="B38" s="464" t="s">
        <v>238</v>
      </c>
      <c r="C38" s="75"/>
    </row>
    <row r="39" spans="1:3" s="379" customFormat="1" ht="12" customHeight="1">
      <c r="A39" s="463" t="s">
        <v>417</v>
      </c>
      <c r="B39" s="465" t="s">
        <v>2</v>
      </c>
      <c r="C39" s="323"/>
    </row>
    <row r="40" spans="1:3" s="469" customFormat="1" ht="12" customHeight="1" thickBot="1">
      <c r="A40" s="462" t="s">
        <v>418</v>
      </c>
      <c r="B40" s="140" t="s">
        <v>419</v>
      </c>
      <c r="C40" s="82"/>
    </row>
    <row r="41" spans="1:3" s="469" customFormat="1" ht="15" customHeight="1" thickBot="1">
      <c r="A41" s="240" t="s">
        <v>28</v>
      </c>
      <c r="B41" s="241" t="s">
        <v>420</v>
      </c>
      <c r="C41" s="374">
        <f>+C36+C37</f>
        <v>0</v>
      </c>
    </row>
    <row r="42" spans="1:3" s="469" customFormat="1" ht="15" customHeight="1">
      <c r="A42" s="242"/>
      <c r="B42" s="243"/>
      <c r="C42" s="372"/>
    </row>
    <row r="43" spans="1:3" ht="13.5" thickBot="1">
      <c r="A43" s="244"/>
      <c r="B43" s="245"/>
      <c r="C43" s="373"/>
    </row>
    <row r="44" spans="1:3" s="468" customFormat="1" ht="16.5" customHeight="1" thickBot="1">
      <c r="A44" s="246"/>
      <c r="B44" s="247" t="s">
        <v>57</v>
      </c>
      <c r="C44" s="374"/>
    </row>
    <row r="45" spans="1:3" s="470" customFormat="1" ht="12" customHeight="1" thickBot="1">
      <c r="A45" s="204" t="s">
        <v>19</v>
      </c>
      <c r="B45" s="122" t="s">
        <v>421</v>
      </c>
      <c r="C45" s="322">
        <f>SUM(C46:C50)</f>
        <v>0</v>
      </c>
    </row>
    <row r="46" spans="1:3" ht="12" customHeight="1">
      <c r="A46" s="462" t="s">
        <v>98</v>
      </c>
      <c r="B46" s="7" t="s">
        <v>50</v>
      </c>
      <c r="C46" s="75"/>
    </row>
    <row r="47" spans="1:3" ht="12" customHeight="1">
      <c r="A47" s="462" t="s">
        <v>99</v>
      </c>
      <c r="B47" s="6" t="s">
        <v>183</v>
      </c>
      <c r="C47" s="78"/>
    </row>
    <row r="48" spans="1:3" ht="12" customHeight="1">
      <c r="A48" s="462" t="s">
        <v>100</v>
      </c>
      <c r="B48" s="6" t="s">
        <v>140</v>
      </c>
      <c r="C48" s="78"/>
    </row>
    <row r="49" spans="1:3" ht="12" customHeight="1">
      <c r="A49" s="462" t="s">
        <v>101</v>
      </c>
      <c r="B49" s="6" t="s">
        <v>184</v>
      </c>
      <c r="C49" s="78"/>
    </row>
    <row r="50" spans="1:3" ht="12" customHeight="1" thickBot="1">
      <c r="A50" s="462" t="s">
        <v>148</v>
      </c>
      <c r="B50" s="6" t="s">
        <v>185</v>
      </c>
      <c r="C50" s="78"/>
    </row>
    <row r="51" spans="1:3" ht="12" customHeight="1" thickBot="1">
      <c r="A51" s="204" t="s">
        <v>20</v>
      </c>
      <c r="B51" s="122" t="s">
        <v>422</v>
      </c>
      <c r="C51" s="322">
        <f>SUM(C52:C54)</f>
        <v>0</v>
      </c>
    </row>
    <row r="52" spans="1:3" s="470" customFormat="1" ht="12" customHeight="1">
      <c r="A52" s="462" t="s">
        <v>104</v>
      </c>
      <c r="B52" s="7" t="s">
        <v>231</v>
      </c>
      <c r="C52" s="75"/>
    </row>
    <row r="53" spans="1:3" ht="12" customHeight="1">
      <c r="A53" s="462" t="s">
        <v>105</v>
      </c>
      <c r="B53" s="6" t="s">
        <v>187</v>
      </c>
      <c r="C53" s="78"/>
    </row>
    <row r="54" spans="1:3" ht="12" customHeight="1">
      <c r="A54" s="462" t="s">
        <v>106</v>
      </c>
      <c r="B54" s="6" t="s">
        <v>58</v>
      </c>
      <c r="C54" s="78"/>
    </row>
    <row r="55" spans="1:3" ht="12" customHeight="1" thickBot="1">
      <c r="A55" s="462" t="s">
        <v>107</v>
      </c>
      <c r="B55" s="6" t="s">
        <v>530</v>
      </c>
      <c r="C55" s="78"/>
    </row>
    <row r="56" spans="1:3" ht="15" customHeight="1" thickBot="1">
      <c r="A56" s="204" t="s">
        <v>21</v>
      </c>
      <c r="B56" s="122" t="s">
        <v>13</v>
      </c>
      <c r="C56" s="349"/>
    </row>
    <row r="57" spans="1:3" ht="13.5" thickBot="1">
      <c r="A57" s="204" t="s">
        <v>22</v>
      </c>
      <c r="B57" s="248" t="s">
        <v>536</v>
      </c>
      <c r="C57" s="375">
        <f>+C45+C51+C56</f>
        <v>0</v>
      </c>
    </row>
    <row r="58" spans="1:3" ht="15" customHeight="1" thickBot="1">
      <c r="C58" s="376"/>
    </row>
    <row r="59" spans="1:3" ht="14.25" customHeight="1" thickBot="1">
      <c r="A59" s="251" t="s">
        <v>525</v>
      </c>
      <c r="B59" s="252"/>
      <c r="C59" s="119"/>
    </row>
    <row r="60" spans="1:3" ht="13.5" thickBot="1">
      <c r="A60" s="251" t="s">
        <v>206</v>
      </c>
      <c r="B60" s="252"/>
      <c r="C60" s="119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G27"/>
  <sheetViews>
    <sheetView zoomScale="130" zoomScaleNormal="130" workbookViewId="0">
      <selection sqref="A1:G1"/>
    </sheetView>
  </sheetViews>
  <sheetFormatPr defaultRowHeight="12.75"/>
  <cols>
    <col min="1" max="1" width="5.5" style="45" customWidth="1"/>
    <col min="2" max="2" width="33.1640625" style="45" customWidth="1"/>
    <col min="3" max="3" width="12.33203125" style="45" customWidth="1"/>
    <col min="4" max="4" width="11.5" style="45" customWidth="1"/>
    <col min="5" max="5" width="11.33203125" style="45" customWidth="1"/>
    <col min="6" max="6" width="11" style="45" customWidth="1"/>
    <col min="7" max="7" width="14.33203125" style="45" customWidth="1"/>
    <col min="8" max="16384" width="9.33203125" style="45"/>
  </cols>
  <sheetData>
    <row r="1" spans="1:7">
      <c r="A1" s="646" t="s">
        <v>729</v>
      </c>
      <c r="B1" s="646"/>
      <c r="C1" s="646"/>
      <c r="D1" s="646"/>
      <c r="E1" s="646"/>
      <c r="F1" s="646"/>
      <c r="G1" s="646"/>
    </row>
    <row r="2" spans="1:7" ht="43.5" customHeight="1">
      <c r="A2" s="663" t="s">
        <v>3</v>
      </c>
      <c r="B2" s="663"/>
      <c r="C2" s="663"/>
      <c r="D2" s="663"/>
      <c r="E2" s="663"/>
      <c r="F2" s="663"/>
      <c r="G2" s="663"/>
    </row>
    <row r="4" spans="1:7" s="162" customFormat="1" ht="27" customHeight="1">
      <c r="A4" s="160" t="s">
        <v>210</v>
      </c>
      <c r="B4" s="161"/>
      <c r="C4" s="662" t="s">
        <v>211</v>
      </c>
      <c r="D4" s="662"/>
      <c r="E4" s="662"/>
      <c r="F4" s="662"/>
      <c r="G4" s="662"/>
    </row>
    <row r="5" spans="1:7" s="162" customFormat="1" ht="15.75">
      <c r="A5" s="161"/>
      <c r="B5" s="161"/>
      <c r="C5" s="161"/>
      <c r="D5" s="161"/>
      <c r="E5" s="161"/>
      <c r="F5" s="161"/>
      <c r="G5" s="161"/>
    </row>
    <row r="6" spans="1:7" s="162" customFormat="1" ht="24.75" customHeight="1">
      <c r="A6" s="160" t="s">
        <v>212</v>
      </c>
      <c r="B6" s="161"/>
      <c r="C6" s="662" t="s">
        <v>211</v>
      </c>
      <c r="D6" s="662"/>
      <c r="E6" s="662"/>
      <c r="F6" s="662"/>
      <c r="G6" s="161"/>
    </row>
    <row r="7" spans="1:7" s="163" customFormat="1">
      <c r="A7" s="213"/>
      <c r="B7" s="213"/>
      <c r="C7" s="213"/>
      <c r="D7" s="213"/>
      <c r="E7" s="213"/>
      <c r="F7" s="213"/>
      <c r="G7" s="213"/>
    </row>
    <row r="8" spans="1:7" s="164" customFormat="1" ht="15" customHeight="1">
      <c r="A8" s="269" t="s">
        <v>573</v>
      </c>
      <c r="B8" s="268"/>
      <c r="C8" s="268"/>
      <c r="D8" s="254"/>
      <c r="E8" s="254"/>
      <c r="F8" s="254"/>
      <c r="G8" s="254"/>
    </row>
    <row r="9" spans="1:7" s="164" customFormat="1" ht="15" customHeight="1" thickBot="1">
      <c r="A9" s="269" t="s">
        <v>213</v>
      </c>
      <c r="B9" s="254"/>
      <c r="C9" s="254"/>
      <c r="D9" s="254"/>
      <c r="E9" s="254"/>
      <c r="F9" s="254"/>
      <c r="G9" s="534" t="str">
        <f>'9.3.3. sz. mell'!C4</f>
        <v>Forintban!</v>
      </c>
    </row>
    <row r="10" spans="1:7" s="74" customFormat="1" ht="42" customHeight="1" thickBot="1">
      <c r="A10" s="193" t="s">
        <v>17</v>
      </c>
      <c r="B10" s="194" t="s">
        <v>214</v>
      </c>
      <c r="C10" s="194" t="s">
        <v>215</v>
      </c>
      <c r="D10" s="194" t="s">
        <v>216</v>
      </c>
      <c r="E10" s="194" t="s">
        <v>217</v>
      </c>
      <c r="F10" s="194" t="s">
        <v>218</v>
      </c>
      <c r="G10" s="195" t="s">
        <v>53</v>
      </c>
    </row>
    <row r="11" spans="1:7" ht="24" customHeight="1">
      <c r="A11" s="255" t="s">
        <v>19</v>
      </c>
      <c r="B11" s="202" t="s">
        <v>219</v>
      </c>
      <c r="C11" s="165"/>
      <c r="D11" s="165"/>
      <c r="E11" s="165"/>
      <c r="F11" s="165"/>
      <c r="G11" s="256">
        <f>SUM(C11:F11)</f>
        <v>0</v>
      </c>
    </row>
    <row r="12" spans="1:7" ht="24" customHeight="1">
      <c r="A12" s="257" t="s">
        <v>20</v>
      </c>
      <c r="B12" s="203" t="s">
        <v>220</v>
      </c>
      <c r="C12" s="166"/>
      <c r="D12" s="166"/>
      <c r="E12" s="166"/>
      <c r="F12" s="166"/>
      <c r="G12" s="258">
        <f t="shared" ref="G12:G17" si="0">SUM(C12:F12)</f>
        <v>0</v>
      </c>
    </row>
    <row r="13" spans="1:7" ht="24" customHeight="1">
      <c r="A13" s="257" t="s">
        <v>21</v>
      </c>
      <c r="B13" s="203" t="s">
        <v>221</v>
      </c>
      <c r="C13" s="166"/>
      <c r="D13" s="166"/>
      <c r="E13" s="166"/>
      <c r="F13" s="166"/>
      <c r="G13" s="258">
        <f t="shared" si="0"/>
        <v>0</v>
      </c>
    </row>
    <row r="14" spans="1:7" ht="24" customHeight="1">
      <c r="A14" s="257" t="s">
        <v>22</v>
      </c>
      <c r="B14" s="203" t="s">
        <v>222</v>
      </c>
      <c r="C14" s="166"/>
      <c r="D14" s="166"/>
      <c r="E14" s="166"/>
      <c r="F14" s="166"/>
      <c r="G14" s="258">
        <f t="shared" si="0"/>
        <v>0</v>
      </c>
    </row>
    <row r="15" spans="1:7" ht="24" customHeight="1">
      <c r="A15" s="257" t="s">
        <v>23</v>
      </c>
      <c r="B15" s="203" t="s">
        <v>223</v>
      </c>
      <c r="C15" s="166"/>
      <c r="D15" s="166"/>
      <c r="E15" s="166"/>
      <c r="F15" s="166"/>
      <c r="G15" s="258">
        <f t="shared" si="0"/>
        <v>0</v>
      </c>
    </row>
    <row r="16" spans="1:7" ht="24" customHeight="1" thickBot="1">
      <c r="A16" s="259" t="s">
        <v>24</v>
      </c>
      <c r="B16" s="260" t="s">
        <v>224</v>
      </c>
      <c r="C16" s="167"/>
      <c r="D16" s="167"/>
      <c r="E16" s="167"/>
      <c r="F16" s="167"/>
      <c r="G16" s="261">
        <f t="shared" si="0"/>
        <v>0</v>
      </c>
    </row>
    <row r="17" spans="1:7" s="168" customFormat="1" ht="24" customHeight="1" thickBot="1">
      <c r="A17" s="262" t="s">
        <v>25</v>
      </c>
      <c r="B17" s="263" t="s">
        <v>53</v>
      </c>
      <c r="C17" s="264">
        <f>SUM(C11:C16)</f>
        <v>0</v>
      </c>
      <c r="D17" s="264">
        <f>SUM(D11:D16)</f>
        <v>0</v>
      </c>
      <c r="E17" s="264">
        <f>SUM(E11:E16)</f>
        <v>0</v>
      </c>
      <c r="F17" s="264">
        <f>SUM(F11:F16)</f>
        <v>0</v>
      </c>
      <c r="G17" s="265">
        <f t="shared" si="0"/>
        <v>0</v>
      </c>
    </row>
    <row r="18" spans="1:7" s="163" customFormat="1">
      <c r="A18" s="213"/>
      <c r="B18" s="213"/>
      <c r="C18" s="213"/>
      <c r="D18" s="213"/>
      <c r="E18" s="213"/>
      <c r="F18" s="213"/>
      <c r="G18" s="213"/>
    </row>
    <row r="19" spans="1:7" s="163" customFormat="1">
      <c r="A19" s="213"/>
      <c r="B19" s="213"/>
      <c r="C19" s="213"/>
      <c r="D19" s="213"/>
      <c r="E19" s="213"/>
      <c r="F19" s="213"/>
      <c r="G19" s="213"/>
    </row>
    <row r="20" spans="1:7" s="163" customFormat="1">
      <c r="A20" s="213"/>
      <c r="B20" s="213"/>
      <c r="C20" s="213"/>
      <c r="D20" s="213"/>
      <c r="E20" s="213"/>
      <c r="F20" s="213"/>
      <c r="G20" s="213"/>
    </row>
    <row r="21" spans="1:7" s="163" customFormat="1" ht="15.75">
      <c r="A21" s="162" t="str">
        <f>+CONCATENATE("......................, ",LEFT(ÖSSZEFÜGGÉSEK!A5,4),". .......................... hó ..... nap")</f>
        <v>......................, 2017. .......................... hó ..... nap</v>
      </c>
      <c r="B21" s="213"/>
      <c r="C21" s="213"/>
      <c r="D21" s="213"/>
      <c r="E21" s="213"/>
      <c r="F21" s="213"/>
      <c r="G21" s="213"/>
    </row>
    <row r="22" spans="1:7" s="163" customFormat="1">
      <c r="A22" s="213"/>
      <c r="B22" s="213"/>
      <c r="C22" s="213"/>
      <c r="D22" s="213"/>
      <c r="E22" s="213"/>
      <c r="F22" s="213"/>
      <c r="G22" s="213"/>
    </row>
    <row r="23" spans="1:7">
      <c r="A23" s="213"/>
      <c r="B23" s="213"/>
      <c r="C23" s="213"/>
      <c r="D23" s="213"/>
      <c r="E23" s="213"/>
      <c r="F23" s="213"/>
      <c r="G23" s="213"/>
    </row>
    <row r="24" spans="1:7">
      <c r="A24" s="213"/>
      <c r="B24" s="213"/>
      <c r="C24" s="163"/>
      <c r="D24" s="163"/>
      <c r="E24" s="163"/>
      <c r="F24" s="163"/>
      <c r="G24" s="213"/>
    </row>
    <row r="25" spans="1:7" ht="13.5">
      <c r="A25" s="213"/>
      <c r="B25" s="213"/>
      <c r="C25" s="266"/>
      <c r="D25" s="267" t="s">
        <v>225</v>
      </c>
      <c r="E25" s="267"/>
      <c r="F25" s="266"/>
      <c r="G25" s="213"/>
    </row>
    <row r="26" spans="1:7" ht="13.5">
      <c r="C26" s="169"/>
      <c r="D26" s="170"/>
      <c r="E26" s="170"/>
      <c r="F26" s="169"/>
    </row>
    <row r="27" spans="1:7" ht="13.5">
      <c r="C27" s="169"/>
      <c r="D27" s="170"/>
      <c r="E27" s="170"/>
      <c r="F27" s="169"/>
    </row>
  </sheetData>
  <mergeCells count="4">
    <mergeCell ref="C4:G4"/>
    <mergeCell ref="C6:F6"/>
    <mergeCell ref="A2:G2"/>
    <mergeCell ref="A1:G1"/>
  </mergeCells>
  <phoneticPr fontId="30" type="noConversion"/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 xml:space="preserve">&amp;C&amp;"Times New Roman CE,Félkövér"&amp;12
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5">
    <tabColor rgb="FF92D050"/>
  </sheetPr>
  <dimension ref="A1:O82"/>
  <sheetViews>
    <sheetView zoomScale="120" zoomScaleNormal="120" workbookViewId="0">
      <selection sqref="A1:O1"/>
    </sheetView>
  </sheetViews>
  <sheetFormatPr defaultRowHeight="15.75"/>
  <cols>
    <col min="1" max="1" width="4.83203125" style="100" customWidth="1"/>
    <col min="2" max="2" width="31.1640625" style="113" customWidth="1"/>
    <col min="3" max="4" width="9" style="113" customWidth="1"/>
    <col min="5" max="5" width="9.5" style="113" customWidth="1"/>
    <col min="6" max="6" width="8.83203125" style="113" customWidth="1"/>
    <col min="7" max="7" width="8.6640625" style="113" customWidth="1"/>
    <col min="8" max="8" width="8.83203125" style="113" customWidth="1"/>
    <col min="9" max="9" width="8.1640625" style="113" customWidth="1"/>
    <col min="10" max="14" width="9.5" style="113" customWidth="1"/>
    <col min="15" max="15" width="12.6640625" style="100" customWidth="1"/>
    <col min="16" max="16384" width="9.33203125" style="113"/>
  </cols>
  <sheetData>
    <row r="1" spans="1:15">
      <c r="A1" s="669" t="s">
        <v>728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  <c r="N1" s="670"/>
      <c r="O1" s="670"/>
    </row>
    <row r="2" spans="1:15" ht="31.5" customHeight="1">
      <c r="A2" s="667" t="str">
        <f>+CONCATENATE("Előirányzat-felhasználási terv",CHAR(10),LEFT(ÖSSZEFÜGGÉSEK!A5,4),". évre")</f>
        <v>Előirányzat-felhasználási terv
2017. évre</v>
      </c>
      <c r="B2" s="668"/>
      <c r="C2" s="668"/>
      <c r="D2" s="668"/>
      <c r="E2" s="668"/>
      <c r="F2" s="668"/>
      <c r="G2" s="668"/>
      <c r="H2" s="668"/>
      <c r="I2" s="668"/>
      <c r="J2" s="668"/>
      <c r="K2" s="668"/>
      <c r="L2" s="668"/>
      <c r="M2" s="668"/>
      <c r="N2" s="668"/>
      <c r="O2" s="668"/>
    </row>
    <row r="3" spans="1:15" ht="16.5" thickBot="1">
      <c r="O3" s="4" t="str">
        <f>'12. sz. melléklet'!D3</f>
        <v>Forintban!</v>
      </c>
    </row>
    <row r="4" spans="1:15" s="100" customFormat="1" ht="26.1" customHeight="1" thickBot="1">
      <c r="A4" s="97" t="s">
        <v>17</v>
      </c>
      <c r="B4" s="98" t="s">
        <v>61</v>
      </c>
      <c r="C4" s="98" t="s">
        <v>73</v>
      </c>
      <c r="D4" s="98" t="s">
        <v>74</v>
      </c>
      <c r="E4" s="98" t="s">
        <v>75</v>
      </c>
      <c r="F4" s="98" t="s">
        <v>76</v>
      </c>
      <c r="G4" s="98" t="s">
        <v>77</v>
      </c>
      <c r="H4" s="98" t="s">
        <v>78</v>
      </c>
      <c r="I4" s="98" t="s">
        <v>79</v>
      </c>
      <c r="J4" s="98" t="s">
        <v>80</v>
      </c>
      <c r="K4" s="98" t="s">
        <v>81</v>
      </c>
      <c r="L4" s="98" t="s">
        <v>82</v>
      </c>
      <c r="M4" s="98" t="s">
        <v>83</v>
      </c>
      <c r="N4" s="98" t="s">
        <v>84</v>
      </c>
      <c r="O4" s="99" t="s">
        <v>53</v>
      </c>
    </row>
    <row r="5" spans="1:15" s="102" customFormat="1" ht="15" customHeight="1" thickBot="1">
      <c r="A5" s="101" t="s">
        <v>19</v>
      </c>
      <c r="B5" s="664" t="s">
        <v>56</v>
      </c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65"/>
      <c r="N5" s="665"/>
      <c r="O5" s="666"/>
    </row>
    <row r="6" spans="1:15" s="102" customFormat="1" ht="22.5">
      <c r="A6" s="103" t="s">
        <v>20</v>
      </c>
      <c r="B6" s="491" t="s">
        <v>379</v>
      </c>
      <c r="C6" s="563">
        <v>14718000</v>
      </c>
      <c r="D6" s="563">
        <v>14718000</v>
      </c>
      <c r="E6" s="563">
        <v>14718000</v>
      </c>
      <c r="F6" s="563">
        <v>14718000</v>
      </c>
      <c r="G6" s="563">
        <v>14718000</v>
      </c>
      <c r="H6" s="563">
        <v>14718000</v>
      </c>
      <c r="I6" s="563">
        <v>14718000</v>
      </c>
      <c r="J6" s="563">
        <v>14718000</v>
      </c>
      <c r="K6" s="563">
        <v>14718000</v>
      </c>
      <c r="L6" s="563">
        <v>14718000</v>
      </c>
      <c r="M6" s="563">
        <v>14718000</v>
      </c>
      <c r="N6" s="563">
        <v>14722508</v>
      </c>
      <c r="O6" s="104">
        <f t="shared" ref="O6:O26" si="0">SUM(C6:N6)</f>
        <v>176620508</v>
      </c>
    </row>
    <row r="7" spans="1:15" s="107" customFormat="1" ht="22.5">
      <c r="A7" s="105" t="s">
        <v>21</v>
      </c>
      <c r="B7" s="294" t="s">
        <v>425</v>
      </c>
      <c r="C7" s="564">
        <v>10372000</v>
      </c>
      <c r="D7" s="564">
        <v>10372000</v>
      </c>
      <c r="E7" s="564">
        <v>10372000</v>
      </c>
      <c r="F7" s="564">
        <v>10372000</v>
      </c>
      <c r="G7" s="564">
        <v>10372000</v>
      </c>
      <c r="H7" s="564">
        <v>10372000</v>
      </c>
      <c r="I7" s="564">
        <v>10372000</v>
      </c>
      <c r="J7" s="564">
        <v>10372000</v>
      </c>
      <c r="K7" s="564">
        <v>10372000</v>
      </c>
      <c r="L7" s="564">
        <v>10372000</v>
      </c>
      <c r="M7" s="564">
        <v>10372000</v>
      </c>
      <c r="N7" s="564">
        <v>10377000</v>
      </c>
      <c r="O7" s="106">
        <f t="shared" si="0"/>
        <v>124469000</v>
      </c>
    </row>
    <row r="8" spans="1:15" s="107" customFormat="1" ht="22.5">
      <c r="A8" s="105" t="s">
        <v>22</v>
      </c>
      <c r="B8" s="293" t="s">
        <v>426</v>
      </c>
      <c r="C8" s="565">
        <v>888000</v>
      </c>
      <c r="D8" s="565">
        <v>888000</v>
      </c>
      <c r="E8" s="565">
        <v>888000</v>
      </c>
      <c r="F8" s="565">
        <v>888000</v>
      </c>
      <c r="G8" s="565">
        <v>888000</v>
      </c>
      <c r="H8" s="565">
        <v>888000</v>
      </c>
      <c r="I8" s="565">
        <v>888000</v>
      </c>
      <c r="J8" s="565">
        <v>888000</v>
      </c>
      <c r="K8" s="565">
        <v>888000</v>
      </c>
      <c r="L8" s="565">
        <v>888000</v>
      </c>
      <c r="M8" s="565">
        <v>888000</v>
      </c>
      <c r="N8" s="565">
        <v>897000</v>
      </c>
      <c r="O8" s="108">
        <f t="shared" si="0"/>
        <v>10665000</v>
      </c>
    </row>
    <row r="9" spans="1:15" s="107" customFormat="1" ht="14.1" customHeight="1">
      <c r="A9" s="105" t="s">
        <v>23</v>
      </c>
      <c r="B9" s="292" t="s">
        <v>174</v>
      </c>
      <c r="C9" s="564">
        <v>775000</v>
      </c>
      <c r="D9" s="564">
        <v>775000</v>
      </c>
      <c r="E9" s="564">
        <v>775000</v>
      </c>
      <c r="F9" s="564">
        <v>775000</v>
      </c>
      <c r="G9" s="564">
        <v>775000</v>
      </c>
      <c r="H9" s="564">
        <v>775000</v>
      </c>
      <c r="I9" s="564">
        <v>775000</v>
      </c>
      <c r="J9" s="564">
        <v>775000</v>
      </c>
      <c r="K9" s="564">
        <v>775000</v>
      </c>
      <c r="L9" s="564">
        <v>775000</v>
      </c>
      <c r="M9" s="564">
        <v>775000</v>
      </c>
      <c r="N9" s="564">
        <v>785000</v>
      </c>
      <c r="O9" s="106">
        <f t="shared" si="0"/>
        <v>9310000</v>
      </c>
    </row>
    <row r="10" spans="1:15" s="107" customFormat="1" ht="14.1" customHeight="1">
      <c r="A10" s="105" t="s">
        <v>24</v>
      </c>
      <c r="B10" s="292" t="s">
        <v>427</v>
      </c>
      <c r="C10" s="564">
        <v>973000</v>
      </c>
      <c r="D10" s="564">
        <v>973000</v>
      </c>
      <c r="E10" s="564">
        <v>973000</v>
      </c>
      <c r="F10" s="564">
        <v>973000</v>
      </c>
      <c r="G10" s="564">
        <v>973000</v>
      </c>
      <c r="H10" s="564">
        <v>973000</v>
      </c>
      <c r="I10" s="564">
        <v>973000</v>
      </c>
      <c r="J10" s="564">
        <v>973000</v>
      </c>
      <c r="K10" s="564">
        <v>973000</v>
      </c>
      <c r="L10" s="564">
        <v>973000</v>
      </c>
      <c r="M10" s="564">
        <v>973000</v>
      </c>
      <c r="N10" s="564">
        <v>976943</v>
      </c>
      <c r="O10" s="106">
        <f t="shared" si="0"/>
        <v>11679943</v>
      </c>
    </row>
    <row r="11" spans="1:15" s="107" customFormat="1" ht="14.1" customHeight="1">
      <c r="A11" s="105" t="s">
        <v>25</v>
      </c>
      <c r="B11" s="292" t="s">
        <v>10</v>
      </c>
      <c r="C11" s="564"/>
      <c r="D11" s="564"/>
      <c r="E11" s="564"/>
      <c r="F11" s="564"/>
      <c r="G11" s="564"/>
      <c r="H11" s="564"/>
      <c r="I11" s="564"/>
      <c r="J11" s="564"/>
      <c r="K11" s="564"/>
      <c r="L11" s="564"/>
      <c r="M11" s="564"/>
      <c r="N11" s="564"/>
      <c r="O11" s="106">
        <f t="shared" si="0"/>
        <v>0</v>
      </c>
    </row>
    <row r="12" spans="1:15" s="107" customFormat="1" ht="14.1" customHeight="1">
      <c r="A12" s="105" t="s">
        <v>26</v>
      </c>
      <c r="B12" s="292" t="s">
        <v>381</v>
      </c>
      <c r="C12" s="564">
        <v>30000</v>
      </c>
      <c r="D12" s="564"/>
      <c r="E12" s="564"/>
      <c r="F12" s="564"/>
      <c r="G12" s="564"/>
      <c r="H12" s="564"/>
      <c r="I12" s="564"/>
      <c r="J12" s="564"/>
      <c r="K12" s="564"/>
      <c r="L12" s="564"/>
      <c r="M12" s="564"/>
      <c r="N12" s="564"/>
      <c r="O12" s="106">
        <f t="shared" si="0"/>
        <v>30000</v>
      </c>
    </row>
    <row r="13" spans="1:15" s="107" customFormat="1" ht="22.5">
      <c r="A13" s="105" t="s">
        <v>27</v>
      </c>
      <c r="B13" s="294" t="s">
        <v>413</v>
      </c>
      <c r="C13" s="564"/>
      <c r="D13" s="564"/>
      <c r="E13" s="564"/>
      <c r="F13" s="564"/>
      <c r="G13" s="564"/>
      <c r="H13" s="564"/>
      <c r="I13" s="564"/>
      <c r="J13" s="564"/>
      <c r="K13" s="564"/>
      <c r="L13" s="564"/>
      <c r="M13" s="564"/>
      <c r="N13" s="564"/>
      <c r="O13" s="106">
        <f t="shared" si="0"/>
        <v>0</v>
      </c>
    </row>
    <row r="14" spans="1:15" s="107" customFormat="1" ht="14.1" customHeight="1" thickBot="1">
      <c r="A14" s="105" t="s">
        <v>28</v>
      </c>
      <c r="B14" s="292" t="s">
        <v>11</v>
      </c>
      <c r="C14" s="564">
        <v>8142590</v>
      </c>
      <c r="D14" s="564">
        <v>2436000</v>
      </c>
      <c r="E14" s="564">
        <v>2436000</v>
      </c>
      <c r="F14" s="564">
        <v>2436000</v>
      </c>
      <c r="G14" s="564">
        <v>2436000</v>
      </c>
      <c r="H14" s="564">
        <v>2436000</v>
      </c>
      <c r="I14" s="564">
        <v>2436000</v>
      </c>
      <c r="J14" s="564">
        <v>2436000</v>
      </c>
      <c r="K14" s="564">
        <v>2436000</v>
      </c>
      <c r="L14" s="564">
        <v>2436000</v>
      </c>
      <c r="M14" s="564">
        <v>2436000</v>
      </c>
      <c r="N14" s="564">
        <v>2433959</v>
      </c>
      <c r="O14" s="106">
        <f t="shared" si="0"/>
        <v>34936549</v>
      </c>
    </row>
    <row r="15" spans="1:15" s="102" customFormat="1" ht="15.95" customHeight="1" thickBot="1">
      <c r="A15" s="101" t="s">
        <v>29</v>
      </c>
      <c r="B15" s="35" t="s">
        <v>109</v>
      </c>
      <c r="C15" s="566">
        <f t="shared" ref="C15:N15" si="1">SUM(C6:C14)</f>
        <v>35898590</v>
      </c>
      <c r="D15" s="566">
        <f t="shared" si="1"/>
        <v>30162000</v>
      </c>
      <c r="E15" s="566">
        <f t="shared" si="1"/>
        <v>30162000</v>
      </c>
      <c r="F15" s="566">
        <f t="shared" si="1"/>
        <v>30162000</v>
      </c>
      <c r="G15" s="566">
        <f t="shared" si="1"/>
        <v>30162000</v>
      </c>
      <c r="H15" s="566">
        <f t="shared" si="1"/>
        <v>30162000</v>
      </c>
      <c r="I15" s="566">
        <f t="shared" si="1"/>
        <v>30162000</v>
      </c>
      <c r="J15" s="566">
        <f t="shared" si="1"/>
        <v>30162000</v>
      </c>
      <c r="K15" s="566">
        <f t="shared" si="1"/>
        <v>30162000</v>
      </c>
      <c r="L15" s="566">
        <f t="shared" si="1"/>
        <v>30162000</v>
      </c>
      <c r="M15" s="566">
        <f t="shared" si="1"/>
        <v>30162000</v>
      </c>
      <c r="N15" s="566">
        <f t="shared" si="1"/>
        <v>30192410</v>
      </c>
      <c r="O15" s="109">
        <f>SUM(C15:N15)</f>
        <v>367711000</v>
      </c>
    </row>
    <row r="16" spans="1:15" s="102" customFormat="1" ht="15" customHeight="1" thickBot="1">
      <c r="A16" s="101" t="s">
        <v>30</v>
      </c>
      <c r="B16" s="664" t="s">
        <v>57</v>
      </c>
      <c r="C16" s="665"/>
      <c r="D16" s="665"/>
      <c r="E16" s="665"/>
      <c r="F16" s="665"/>
      <c r="G16" s="665"/>
      <c r="H16" s="665"/>
      <c r="I16" s="665"/>
      <c r="J16" s="665"/>
      <c r="K16" s="665"/>
      <c r="L16" s="665"/>
      <c r="M16" s="665"/>
      <c r="N16" s="665"/>
      <c r="O16" s="666"/>
    </row>
    <row r="17" spans="1:15" s="107" customFormat="1" ht="14.1" customHeight="1">
      <c r="A17" s="110" t="s">
        <v>31</v>
      </c>
      <c r="B17" s="295" t="s">
        <v>62</v>
      </c>
      <c r="C17" s="565">
        <v>16374000</v>
      </c>
      <c r="D17" s="565">
        <v>16374000</v>
      </c>
      <c r="E17" s="565">
        <v>16374000</v>
      </c>
      <c r="F17" s="565">
        <v>16374000</v>
      </c>
      <c r="G17" s="565">
        <v>16374000</v>
      </c>
      <c r="H17" s="565">
        <v>16374000</v>
      </c>
      <c r="I17" s="565">
        <v>16374000</v>
      </c>
      <c r="J17" s="565">
        <v>16374000</v>
      </c>
      <c r="K17" s="565">
        <v>16374000</v>
      </c>
      <c r="L17" s="565">
        <v>16374000</v>
      </c>
      <c r="M17" s="565">
        <v>16374000</v>
      </c>
      <c r="N17" s="565">
        <v>16377000</v>
      </c>
      <c r="O17" s="108">
        <f t="shared" si="0"/>
        <v>196491000</v>
      </c>
    </row>
    <row r="18" spans="1:15" s="107" customFormat="1" ht="27" customHeight="1">
      <c r="A18" s="105" t="s">
        <v>32</v>
      </c>
      <c r="B18" s="294" t="s">
        <v>183</v>
      </c>
      <c r="C18" s="564">
        <v>2624000</v>
      </c>
      <c r="D18" s="564">
        <v>2624000</v>
      </c>
      <c r="E18" s="564">
        <v>2624000</v>
      </c>
      <c r="F18" s="564">
        <v>2624000</v>
      </c>
      <c r="G18" s="564">
        <v>2624000</v>
      </c>
      <c r="H18" s="564">
        <v>2624000</v>
      </c>
      <c r="I18" s="564">
        <v>2624000</v>
      </c>
      <c r="J18" s="564">
        <v>2624000</v>
      </c>
      <c r="K18" s="564">
        <v>2624000</v>
      </c>
      <c r="L18" s="564">
        <v>2624000</v>
      </c>
      <c r="M18" s="564">
        <v>2624000</v>
      </c>
      <c r="N18" s="564">
        <v>2628000</v>
      </c>
      <c r="O18" s="106">
        <f t="shared" si="0"/>
        <v>31492000</v>
      </c>
    </row>
    <row r="19" spans="1:15" s="107" customFormat="1" ht="14.1" customHeight="1">
      <c r="A19" s="105" t="s">
        <v>33</v>
      </c>
      <c r="B19" s="292" t="s">
        <v>140</v>
      </c>
      <c r="C19" s="564">
        <v>5683000</v>
      </c>
      <c r="D19" s="564">
        <v>5683000</v>
      </c>
      <c r="E19" s="564">
        <v>5683000</v>
      </c>
      <c r="F19" s="564">
        <v>5683000</v>
      </c>
      <c r="G19" s="564">
        <v>5683000</v>
      </c>
      <c r="H19" s="564">
        <v>5683000</v>
      </c>
      <c r="I19" s="564">
        <v>5683000</v>
      </c>
      <c r="J19" s="564">
        <v>5683000</v>
      </c>
      <c r="K19" s="564">
        <v>5683000</v>
      </c>
      <c r="L19" s="564">
        <v>5683000</v>
      </c>
      <c r="M19" s="564">
        <v>5683000</v>
      </c>
      <c r="N19" s="564">
        <v>5688410</v>
      </c>
      <c r="O19" s="106">
        <f t="shared" si="0"/>
        <v>68201410</v>
      </c>
    </row>
    <row r="20" spans="1:15" s="107" customFormat="1" ht="14.1" customHeight="1">
      <c r="A20" s="105" t="s">
        <v>34</v>
      </c>
      <c r="B20" s="292" t="s">
        <v>184</v>
      </c>
      <c r="C20" s="564">
        <v>902000</v>
      </c>
      <c r="D20" s="564">
        <v>902000</v>
      </c>
      <c r="E20" s="564">
        <v>902000</v>
      </c>
      <c r="F20" s="564">
        <v>902000</v>
      </c>
      <c r="G20" s="564">
        <v>902000</v>
      </c>
      <c r="H20" s="564">
        <v>902000</v>
      </c>
      <c r="I20" s="564">
        <v>902000</v>
      </c>
      <c r="J20" s="564">
        <v>902000</v>
      </c>
      <c r="K20" s="564">
        <v>902000</v>
      </c>
      <c r="L20" s="564">
        <v>902000</v>
      </c>
      <c r="M20" s="564">
        <v>902000</v>
      </c>
      <c r="N20" s="564">
        <v>903000</v>
      </c>
      <c r="O20" s="106">
        <f t="shared" si="0"/>
        <v>10825000</v>
      </c>
    </row>
    <row r="21" spans="1:15" s="107" customFormat="1" ht="14.1" customHeight="1">
      <c r="A21" s="105" t="s">
        <v>35</v>
      </c>
      <c r="B21" s="292" t="s">
        <v>12</v>
      </c>
      <c r="C21" s="564">
        <v>3306000</v>
      </c>
      <c r="D21" s="564">
        <v>3306000</v>
      </c>
      <c r="E21" s="564">
        <v>3306000</v>
      </c>
      <c r="F21" s="564">
        <v>3306000</v>
      </c>
      <c r="G21" s="564">
        <v>3306000</v>
      </c>
      <c r="H21" s="564">
        <v>3306000</v>
      </c>
      <c r="I21" s="564">
        <v>3306000</v>
      </c>
      <c r="J21" s="564">
        <v>3306000</v>
      </c>
      <c r="K21" s="564">
        <v>3306000</v>
      </c>
      <c r="L21" s="564">
        <v>3306000</v>
      </c>
      <c r="M21" s="564">
        <v>3306000</v>
      </c>
      <c r="N21" s="564">
        <v>3317000</v>
      </c>
      <c r="O21" s="106">
        <f t="shared" si="0"/>
        <v>39683000</v>
      </c>
    </row>
    <row r="22" spans="1:15" s="107" customFormat="1" ht="14.1" customHeight="1">
      <c r="A22" s="105" t="s">
        <v>36</v>
      </c>
      <c r="B22" s="292" t="s">
        <v>231</v>
      </c>
      <c r="C22" s="564">
        <v>1273000</v>
      </c>
      <c r="D22" s="564">
        <v>1273000</v>
      </c>
      <c r="E22" s="564">
        <v>1273000</v>
      </c>
      <c r="F22" s="564">
        <v>1273000</v>
      </c>
      <c r="G22" s="564">
        <v>1273000</v>
      </c>
      <c r="H22" s="564">
        <v>1273000</v>
      </c>
      <c r="I22" s="564">
        <v>1273000</v>
      </c>
      <c r="J22" s="564">
        <v>1273000</v>
      </c>
      <c r="K22" s="564">
        <v>1273000</v>
      </c>
      <c r="L22" s="564">
        <v>1273000</v>
      </c>
      <c r="M22" s="564">
        <v>1273000</v>
      </c>
      <c r="N22" s="564">
        <v>1279000</v>
      </c>
      <c r="O22" s="106">
        <f t="shared" si="0"/>
        <v>15282000</v>
      </c>
    </row>
    <row r="23" spans="1:15" s="107" customFormat="1">
      <c r="A23" s="105" t="s">
        <v>37</v>
      </c>
      <c r="B23" s="294" t="s">
        <v>187</v>
      </c>
      <c r="C23" s="564"/>
      <c r="D23" s="564"/>
      <c r="E23" s="564"/>
      <c r="F23" s="564"/>
      <c r="G23" s="564"/>
      <c r="H23" s="564"/>
      <c r="I23" s="564"/>
      <c r="J23" s="564"/>
      <c r="K23" s="564"/>
      <c r="L23" s="564"/>
      <c r="M23" s="564"/>
      <c r="N23" s="564"/>
      <c r="O23" s="106">
        <f t="shared" si="0"/>
        <v>0</v>
      </c>
    </row>
    <row r="24" spans="1:15" s="107" customFormat="1" ht="14.1" customHeight="1">
      <c r="A24" s="105" t="s">
        <v>38</v>
      </c>
      <c r="B24" s="292" t="s">
        <v>233</v>
      </c>
      <c r="C24" s="564"/>
      <c r="D24" s="564"/>
      <c r="E24" s="564"/>
      <c r="F24" s="564"/>
      <c r="G24" s="564"/>
      <c r="H24" s="564"/>
      <c r="I24" s="564"/>
      <c r="J24" s="564"/>
      <c r="K24" s="564"/>
      <c r="L24" s="564"/>
      <c r="M24" s="564"/>
      <c r="N24" s="564"/>
      <c r="O24" s="106">
        <f t="shared" si="0"/>
        <v>0</v>
      </c>
    </row>
    <row r="25" spans="1:15" s="107" customFormat="1" ht="14.1" customHeight="1" thickBot="1">
      <c r="A25" s="105" t="s">
        <v>39</v>
      </c>
      <c r="B25" s="292" t="s">
        <v>13</v>
      </c>
      <c r="C25" s="564">
        <v>5736590</v>
      </c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106">
        <f t="shared" si="0"/>
        <v>5736590</v>
      </c>
    </row>
    <row r="26" spans="1:15" s="102" customFormat="1" ht="15.95" customHeight="1" thickBot="1">
      <c r="A26" s="111" t="s">
        <v>40</v>
      </c>
      <c r="B26" s="35" t="s">
        <v>110</v>
      </c>
      <c r="C26" s="566">
        <f t="shared" ref="C26:N26" si="2">SUM(C17:C25)</f>
        <v>35898590</v>
      </c>
      <c r="D26" s="566">
        <f t="shared" si="2"/>
        <v>30162000</v>
      </c>
      <c r="E26" s="566">
        <f t="shared" si="2"/>
        <v>30162000</v>
      </c>
      <c r="F26" s="566">
        <f t="shared" si="2"/>
        <v>30162000</v>
      </c>
      <c r="G26" s="566">
        <f t="shared" si="2"/>
        <v>30162000</v>
      </c>
      <c r="H26" s="566">
        <f t="shared" si="2"/>
        <v>30162000</v>
      </c>
      <c r="I26" s="566">
        <f t="shared" si="2"/>
        <v>30162000</v>
      </c>
      <c r="J26" s="566">
        <f t="shared" si="2"/>
        <v>30162000</v>
      </c>
      <c r="K26" s="566">
        <f t="shared" si="2"/>
        <v>30162000</v>
      </c>
      <c r="L26" s="566">
        <f t="shared" si="2"/>
        <v>30162000</v>
      </c>
      <c r="M26" s="566">
        <f t="shared" si="2"/>
        <v>30162000</v>
      </c>
      <c r="N26" s="566">
        <f t="shared" si="2"/>
        <v>30192410</v>
      </c>
      <c r="O26" s="109">
        <f t="shared" si="0"/>
        <v>367711000</v>
      </c>
    </row>
    <row r="27" spans="1:15" ht="16.5" thickBot="1">
      <c r="A27" s="111" t="s">
        <v>41</v>
      </c>
      <c r="B27" s="296" t="s">
        <v>111</v>
      </c>
      <c r="C27" s="567">
        <f t="shared" ref="C27:O27" si="3">C15-C26</f>
        <v>0</v>
      </c>
      <c r="D27" s="567">
        <f t="shared" si="3"/>
        <v>0</v>
      </c>
      <c r="E27" s="567">
        <f t="shared" si="3"/>
        <v>0</v>
      </c>
      <c r="F27" s="567">
        <f t="shared" si="3"/>
        <v>0</v>
      </c>
      <c r="G27" s="567">
        <f t="shared" si="3"/>
        <v>0</v>
      </c>
      <c r="H27" s="567">
        <f t="shared" si="3"/>
        <v>0</v>
      </c>
      <c r="I27" s="567">
        <f t="shared" si="3"/>
        <v>0</v>
      </c>
      <c r="J27" s="567">
        <f t="shared" si="3"/>
        <v>0</v>
      </c>
      <c r="K27" s="567">
        <f t="shared" si="3"/>
        <v>0</v>
      </c>
      <c r="L27" s="567">
        <f t="shared" si="3"/>
        <v>0</v>
      </c>
      <c r="M27" s="567">
        <f t="shared" si="3"/>
        <v>0</v>
      </c>
      <c r="N27" s="567">
        <f t="shared" si="3"/>
        <v>0</v>
      </c>
      <c r="O27" s="112">
        <f t="shared" si="3"/>
        <v>0</v>
      </c>
    </row>
    <row r="28" spans="1:15">
      <c r="A28" s="114"/>
    </row>
    <row r="29" spans="1:15">
      <c r="B29" s="115"/>
      <c r="C29" s="116"/>
      <c r="D29" s="116"/>
      <c r="O29" s="113"/>
    </row>
    <row r="30" spans="1:15">
      <c r="O30" s="113"/>
    </row>
    <row r="31" spans="1:15">
      <c r="O31" s="113"/>
    </row>
    <row r="32" spans="1:15">
      <c r="O32" s="113"/>
    </row>
    <row r="33" spans="15:15">
      <c r="O33" s="113"/>
    </row>
    <row r="34" spans="15:15">
      <c r="O34" s="113"/>
    </row>
    <row r="35" spans="15:15">
      <c r="O35" s="113"/>
    </row>
    <row r="36" spans="15:15">
      <c r="O36" s="113"/>
    </row>
    <row r="37" spans="15:15">
      <c r="O37" s="113"/>
    </row>
    <row r="38" spans="15:15">
      <c r="O38" s="113"/>
    </row>
    <row r="39" spans="15:15">
      <c r="O39" s="113"/>
    </row>
    <row r="40" spans="15:15">
      <c r="O40" s="113"/>
    </row>
    <row r="41" spans="15:15">
      <c r="O41" s="113"/>
    </row>
    <row r="42" spans="15:15">
      <c r="O42" s="113"/>
    </row>
    <row r="43" spans="15:15">
      <c r="O43" s="113"/>
    </row>
    <row r="44" spans="15:15">
      <c r="O44" s="113"/>
    </row>
    <row r="45" spans="15:15">
      <c r="O45" s="113"/>
    </row>
    <row r="46" spans="15:15">
      <c r="O46" s="113"/>
    </row>
    <row r="47" spans="15:15">
      <c r="O47" s="113"/>
    </row>
    <row r="48" spans="15:15">
      <c r="O48" s="113"/>
    </row>
    <row r="49" spans="15:15">
      <c r="O49" s="113"/>
    </row>
    <row r="50" spans="15:15">
      <c r="O50" s="113"/>
    </row>
    <row r="51" spans="15:15">
      <c r="O51" s="113"/>
    </row>
    <row r="52" spans="15:15">
      <c r="O52" s="113"/>
    </row>
    <row r="53" spans="15:15">
      <c r="O53" s="113"/>
    </row>
    <row r="54" spans="15:15">
      <c r="O54" s="113"/>
    </row>
    <row r="55" spans="15:15">
      <c r="O55" s="113"/>
    </row>
    <row r="56" spans="15:15">
      <c r="O56" s="113"/>
    </row>
    <row r="57" spans="15:15">
      <c r="O57" s="113"/>
    </row>
    <row r="58" spans="15:15">
      <c r="O58" s="113"/>
    </row>
    <row r="59" spans="15:15">
      <c r="O59" s="113"/>
    </row>
    <row r="60" spans="15:15">
      <c r="O60" s="113"/>
    </row>
    <row r="61" spans="15:15">
      <c r="O61" s="113"/>
    </row>
    <row r="62" spans="15:15">
      <c r="O62" s="113"/>
    </row>
    <row r="63" spans="15:15">
      <c r="O63" s="113"/>
    </row>
    <row r="64" spans="15:15">
      <c r="O64" s="113"/>
    </row>
    <row r="65" spans="15:15">
      <c r="O65" s="113"/>
    </row>
    <row r="66" spans="15:15">
      <c r="O66" s="113"/>
    </row>
    <row r="67" spans="15:15">
      <c r="O67" s="113"/>
    </row>
    <row r="68" spans="15:15">
      <c r="O68" s="113"/>
    </row>
    <row r="69" spans="15:15">
      <c r="O69" s="113"/>
    </row>
    <row r="70" spans="15:15">
      <c r="O70" s="113"/>
    </row>
    <row r="71" spans="15:15">
      <c r="O71" s="113"/>
    </row>
    <row r="72" spans="15:15">
      <c r="O72" s="113"/>
    </row>
    <row r="73" spans="15:15">
      <c r="O73" s="113"/>
    </row>
    <row r="74" spans="15:15">
      <c r="O74" s="113"/>
    </row>
    <row r="75" spans="15:15">
      <c r="O75" s="113"/>
    </row>
    <row r="76" spans="15:15">
      <c r="O76" s="113"/>
    </row>
    <row r="77" spans="15:15">
      <c r="O77" s="113"/>
    </row>
    <row r="78" spans="15:15">
      <c r="O78" s="113"/>
    </row>
    <row r="79" spans="15:15">
      <c r="O79" s="113"/>
    </row>
    <row r="80" spans="15:15">
      <c r="O80" s="113"/>
    </row>
    <row r="81" spans="15:15">
      <c r="O81" s="113"/>
    </row>
    <row r="82" spans="15:15">
      <c r="O82" s="113"/>
    </row>
  </sheetData>
  <mergeCells count="4">
    <mergeCell ref="B5:O5"/>
    <mergeCell ref="B16:O16"/>
    <mergeCell ref="A2:O2"/>
    <mergeCell ref="A1:O1"/>
  </mergeCells>
  <phoneticPr fontId="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rgb="FF92D050"/>
  </sheetPr>
  <dimension ref="A1:G50"/>
  <sheetViews>
    <sheetView zoomScale="120" zoomScaleNormal="120" zoomScaleSheetLayoutView="100" workbookViewId="0">
      <selection sqref="A1:E1"/>
    </sheetView>
  </sheetViews>
  <sheetFormatPr defaultRowHeight="15.75"/>
  <cols>
    <col min="1" max="1" width="9" style="391" customWidth="1"/>
    <col min="2" max="2" width="66.33203125" style="391" bestFit="1" customWidth="1"/>
    <col min="3" max="3" width="15.5" style="392" customWidth="1"/>
    <col min="4" max="5" width="15.5" style="391" customWidth="1"/>
    <col min="6" max="6" width="9" style="424" customWidth="1"/>
    <col min="7" max="16384" width="9.33203125" style="424"/>
  </cols>
  <sheetData>
    <row r="1" spans="1:5">
      <c r="A1" s="611" t="s">
        <v>727</v>
      </c>
      <c r="B1" s="611"/>
      <c r="C1" s="611"/>
      <c r="D1" s="611"/>
      <c r="E1" s="611"/>
    </row>
    <row r="2" spans="1:5" ht="44.25" customHeight="1">
      <c r="A2" s="610" t="s">
        <v>707</v>
      </c>
      <c r="B2" s="610"/>
      <c r="C2" s="610"/>
      <c r="D2" s="610"/>
      <c r="E2" s="610"/>
    </row>
    <row r="3" spans="1:5" ht="15.95" customHeight="1">
      <c r="A3" s="609" t="s">
        <v>16</v>
      </c>
      <c r="B3" s="609"/>
      <c r="C3" s="609"/>
      <c r="D3" s="609"/>
      <c r="E3" s="609"/>
    </row>
    <row r="4" spans="1:5" ht="15.95" customHeight="1" thickBot="1">
      <c r="A4" s="608" t="s">
        <v>152</v>
      </c>
      <c r="B4" s="608"/>
      <c r="D4" s="139"/>
      <c r="E4" s="312" t="str">
        <f>'11.sz. melléklet'!O3</f>
        <v>Forintban!</v>
      </c>
    </row>
    <row r="5" spans="1:5" ht="38.1" customHeight="1" thickBot="1">
      <c r="A5" s="21" t="s">
        <v>69</v>
      </c>
      <c r="B5" s="22" t="s">
        <v>18</v>
      </c>
      <c r="C5" s="22" t="str">
        <f>+CONCATENATE(LEFT(ÖSSZEFÜGGÉSEK!A5,4)+1,". évi")</f>
        <v>2018. évi</v>
      </c>
      <c r="D5" s="416" t="str">
        <f>+CONCATENATE(LEFT(ÖSSZEFÜGGÉSEK!A5,4)+2,". évi")</f>
        <v>2019. évi</v>
      </c>
      <c r="E5" s="159" t="str">
        <f>+CONCATENATE(LEFT(ÖSSZEFÜGGÉSEK!A5,4)+3,". évi")</f>
        <v>2020. évi</v>
      </c>
    </row>
    <row r="6" spans="1:5" s="425" customFormat="1" ht="12" customHeight="1" thickBot="1">
      <c r="A6" s="30" t="s">
        <v>499</v>
      </c>
      <c r="B6" s="31" t="s">
        <v>500</v>
      </c>
      <c r="C6" s="31" t="s">
        <v>501</v>
      </c>
      <c r="D6" s="31" t="s">
        <v>503</v>
      </c>
      <c r="E6" s="459" t="s">
        <v>502</v>
      </c>
    </row>
    <row r="7" spans="1:5" s="426" customFormat="1" ht="12" customHeight="1" thickBot="1">
      <c r="A7" s="18" t="s">
        <v>19</v>
      </c>
      <c r="B7" s="19" t="s">
        <v>538</v>
      </c>
      <c r="C7" s="476">
        <v>165000000</v>
      </c>
      <c r="D7" s="476">
        <v>165000000</v>
      </c>
      <c r="E7" s="477">
        <v>170000000</v>
      </c>
    </row>
    <row r="8" spans="1:5" s="426" customFormat="1" ht="12" customHeight="1" thickBot="1">
      <c r="A8" s="18" t="s">
        <v>20</v>
      </c>
      <c r="B8" s="298" t="s">
        <v>380</v>
      </c>
      <c r="C8" s="476">
        <v>128000000</v>
      </c>
      <c r="D8" s="476">
        <v>128000000</v>
      </c>
      <c r="E8" s="477">
        <v>125000000</v>
      </c>
    </row>
    <row r="9" spans="1:5" s="426" customFormat="1" ht="12" customHeight="1" thickBot="1">
      <c r="A9" s="18" t="s">
        <v>21</v>
      </c>
      <c r="B9" s="19" t="s">
        <v>388</v>
      </c>
      <c r="C9" s="476">
        <v>40000</v>
      </c>
      <c r="D9" s="476">
        <v>40000</v>
      </c>
      <c r="E9" s="477"/>
    </row>
    <row r="10" spans="1:5" s="426" customFormat="1" ht="12" customHeight="1" thickBot="1">
      <c r="A10" s="18" t="s">
        <v>173</v>
      </c>
      <c r="B10" s="19" t="s">
        <v>269</v>
      </c>
      <c r="C10" s="415">
        <f>SUM(C11:C17)</f>
        <v>9360000</v>
      </c>
      <c r="D10" s="415">
        <f>SUM(D11:D17)</f>
        <v>9360000</v>
      </c>
      <c r="E10" s="458">
        <f>SUM(E11:E17)</f>
        <v>9360000</v>
      </c>
    </row>
    <row r="11" spans="1:5" s="426" customFormat="1" ht="12" customHeight="1">
      <c r="A11" s="13" t="s">
        <v>270</v>
      </c>
      <c r="B11" s="427" t="s">
        <v>562</v>
      </c>
      <c r="C11" s="410">
        <v>1400000</v>
      </c>
      <c r="D11" s="410">
        <v>1400000</v>
      </c>
      <c r="E11" s="272">
        <v>1400000</v>
      </c>
    </row>
    <row r="12" spans="1:5" s="426" customFormat="1" ht="12" customHeight="1">
      <c r="A12" s="12" t="s">
        <v>271</v>
      </c>
      <c r="B12" s="428" t="s">
        <v>563</v>
      </c>
      <c r="C12" s="409"/>
      <c r="D12" s="409"/>
      <c r="E12" s="271"/>
    </row>
    <row r="13" spans="1:5" s="426" customFormat="1" ht="12" customHeight="1">
      <c r="A13" s="12" t="s">
        <v>272</v>
      </c>
      <c r="B13" s="428" t="s">
        <v>564</v>
      </c>
      <c r="C13" s="409">
        <v>6000000</v>
      </c>
      <c r="D13" s="409">
        <v>6000000</v>
      </c>
      <c r="E13" s="271">
        <v>6000000</v>
      </c>
    </row>
    <row r="14" spans="1:5" s="426" customFormat="1" ht="12" customHeight="1">
      <c r="A14" s="12" t="s">
        <v>273</v>
      </c>
      <c r="B14" s="428" t="s">
        <v>565</v>
      </c>
      <c r="C14" s="409"/>
      <c r="D14" s="409"/>
      <c r="E14" s="271"/>
    </row>
    <row r="15" spans="1:5" s="426" customFormat="1" ht="12" customHeight="1">
      <c r="A15" s="12" t="s">
        <v>559</v>
      </c>
      <c r="B15" s="428" t="s">
        <v>274</v>
      </c>
      <c r="C15" s="409">
        <v>1800000</v>
      </c>
      <c r="D15" s="409">
        <v>1800000</v>
      </c>
      <c r="E15" s="271">
        <v>1800000</v>
      </c>
    </row>
    <row r="16" spans="1:5" s="426" customFormat="1" ht="12" customHeight="1">
      <c r="A16" s="12" t="s">
        <v>560</v>
      </c>
      <c r="B16" s="428" t="s">
        <v>275</v>
      </c>
      <c r="C16" s="409"/>
      <c r="D16" s="409"/>
      <c r="E16" s="271"/>
    </row>
    <row r="17" spans="1:6" s="426" customFormat="1" ht="12" customHeight="1" thickBot="1">
      <c r="A17" s="14" t="s">
        <v>561</v>
      </c>
      <c r="B17" s="429" t="s">
        <v>276</v>
      </c>
      <c r="C17" s="411">
        <v>160000</v>
      </c>
      <c r="D17" s="411">
        <v>160000</v>
      </c>
      <c r="E17" s="273">
        <v>160000</v>
      </c>
    </row>
    <row r="18" spans="1:6" s="426" customFormat="1" ht="12" customHeight="1" thickBot="1">
      <c r="A18" s="18" t="s">
        <v>23</v>
      </c>
      <c r="B18" s="19" t="s">
        <v>541</v>
      </c>
      <c r="C18" s="476">
        <v>14100000</v>
      </c>
      <c r="D18" s="476">
        <v>14100000</v>
      </c>
      <c r="E18" s="477">
        <v>13000000</v>
      </c>
    </row>
    <row r="19" spans="1:6" s="426" customFormat="1" ht="12" customHeight="1" thickBot="1">
      <c r="A19" s="18" t="s">
        <v>24</v>
      </c>
      <c r="B19" s="19" t="s">
        <v>10</v>
      </c>
      <c r="C19" s="476"/>
      <c r="D19" s="476"/>
      <c r="E19" s="477"/>
    </row>
    <row r="20" spans="1:6" s="426" customFormat="1" ht="12" customHeight="1" thickBot="1">
      <c r="A20" s="18" t="s">
        <v>180</v>
      </c>
      <c r="B20" s="19" t="s">
        <v>540</v>
      </c>
      <c r="C20" s="476">
        <v>24000</v>
      </c>
      <c r="D20" s="476">
        <v>24000</v>
      </c>
      <c r="E20" s="477">
        <v>24000</v>
      </c>
    </row>
    <row r="21" spans="1:6" s="426" customFormat="1" ht="12" customHeight="1" thickBot="1">
      <c r="A21" s="18" t="s">
        <v>26</v>
      </c>
      <c r="B21" s="298" t="s">
        <v>539</v>
      </c>
      <c r="C21" s="476"/>
      <c r="D21" s="476"/>
      <c r="E21" s="477"/>
    </row>
    <row r="22" spans="1:6" s="426" customFormat="1" ht="12" customHeight="1" thickBot="1">
      <c r="A22" s="18" t="s">
        <v>27</v>
      </c>
      <c r="B22" s="19" t="s">
        <v>309</v>
      </c>
      <c r="C22" s="415">
        <f>+C7+C8+C9+C10+C18+C19+C20+C21</f>
        <v>316524000</v>
      </c>
      <c r="D22" s="415">
        <f>+D7+D8+D9+D10+D18+D19+D20+D21</f>
        <v>316524000</v>
      </c>
      <c r="E22" s="309">
        <f>+E7+E8+E9+E10+E18+E19+E20+E21</f>
        <v>317384000</v>
      </c>
    </row>
    <row r="23" spans="1:6" s="426" customFormat="1" ht="12" customHeight="1" thickBot="1">
      <c r="A23" s="18" t="s">
        <v>28</v>
      </c>
      <c r="B23" s="19" t="s">
        <v>542</v>
      </c>
      <c r="C23" s="523">
        <v>6100000</v>
      </c>
      <c r="D23" s="523">
        <v>6100000</v>
      </c>
      <c r="E23" s="524">
        <v>7000000</v>
      </c>
    </row>
    <row r="24" spans="1:6" s="426" customFormat="1" ht="12" customHeight="1" thickBot="1">
      <c r="A24" s="18" t="s">
        <v>29</v>
      </c>
      <c r="B24" s="19" t="s">
        <v>543</v>
      </c>
      <c r="C24" s="415">
        <f>+C22+C23</f>
        <v>322624000</v>
      </c>
      <c r="D24" s="415">
        <f>+D22+D23</f>
        <v>322624000</v>
      </c>
      <c r="E24" s="458">
        <f>+E22+E23</f>
        <v>324384000</v>
      </c>
    </row>
    <row r="25" spans="1:6" s="426" customFormat="1" ht="12" customHeight="1">
      <c r="A25" s="380"/>
      <c r="B25" s="381"/>
      <c r="C25" s="382"/>
      <c r="D25" s="520"/>
      <c r="E25" s="521"/>
    </row>
    <row r="26" spans="1:6" s="426" customFormat="1" ht="12" customHeight="1">
      <c r="A26" s="609" t="s">
        <v>48</v>
      </c>
      <c r="B26" s="609"/>
      <c r="C26" s="609"/>
      <c r="D26" s="609"/>
      <c r="E26" s="609"/>
    </row>
    <row r="27" spans="1:6" s="426" customFormat="1" ht="12" customHeight="1" thickBot="1">
      <c r="A27" s="612" t="s">
        <v>153</v>
      </c>
      <c r="B27" s="612"/>
      <c r="C27" s="392"/>
      <c r="D27" s="139"/>
      <c r="E27" s="312" t="str">
        <f>E4</f>
        <v>Forintban!</v>
      </c>
    </row>
    <row r="28" spans="1:6" s="426" customFormat="1" ht="24" customHeight="1" thickBot="1">
      <c r="A28" s="21" t="s">
        <v>17</v>
      </c>
      <c r="B28" s="22" t="s">
        <v>49</v>
      </c>
      <c r="C28" s="22" t="str">
        <f>+C5</f>
        <v>2018. évi</v>
      </c>
      <c r="D28" s="22" t="str">
        <f>+D5</f>
        <v>2019. évi</v>
      </c>
      <c r="E28" s="159" t="str">
        <f>+E5</f>
        <v>2020. évi</v>
      </c>
      <c r="F28" s="522"/>
    </row>
    <row r="29" spans="1:6" s="426" customFormat="1" ht="12" customHeight="1" thickBot="1">
      <c r="A29" s="419" t="s">
        <v>499</v>
      </c>
      <c r="B29" s="420" t="s">
        <v>500</v>
      </c>
      <c r="C29" s="420" t="s">
        <v>501</v>
      </c>
      <c r="D29" s="420" t="s">
        <v>503</v>
      </c>
      <c r="E29" s="516" t="s">
        <v>502</v>
      </c>
      <c r="F29" s="522"/>
    </row>
    <row r="30" spans="1:6" s="426" customFormat="1" ht="15" customHeight="1" thickBot="1">
      <c r="A30" s="18" t="s">
        <v>19</v>
      </c>
      <c r="B30" s="25" t="s">
        <v>544</v>
      </c>
      <c r="C30" s="476">
        <v>322584000</v>
      </c>
      <c r="D30" s="476">
        <v>322584000</v>
      </c>
      <c r="E30" s="472">
        <v>324384000</v>
      </c>
      <c r="F30" s="522"/>
    </row>
    <row r="31" spans="1:6" ht="12" customHeight="1" thickBot="1">
      <c r="A31" s="494" t="s">
        <v>20</v>
      </c>
      <c r="B31" s="517" t="s">
        <v>549</v>
      </c>
      <c r="C31" s="518">
        <f>+C32+C33+C34</f>
        <v>40000</v>
      </c>
      <c r="D31" s="518">
        <f>+D32+D33+D34</f>
        <v>40000</v>
      </c>
      <c r="E31" s="519">
        <f>+E32+E33+E34</f>
        <v>0</v>
      </c>
    </row>
    <row r="32" spans="1:6" ht="12" customHeight="1">
      <c r="A32" s="13" t="s">
        <v>104</v>
      </c>
      <c r="B32" s="6" t="s">
        <v>231</v>
      </c>
      <c r="C32" s="410">
        <v>40000</v>
      </c>
      <c r="D32" s="410">
        <v>40000</v>
      </c>
      <c r="E32" s="272"/>
    </row>
    <row r="33" spans="1:7" ht="12" customHeight="1">
      <c r="A33" s="13" t="s">
        <v>105</v>
      </c>
      <c r="B33" s="10" t="s">
        <v>187</v>
      </c>
      <c r="C33" s="409"/>
      <c r="D33" s="409"/>
      <c r="E33" s="271"/>
    </row>
    <row r="34" spans="1:7" ht="12" customHeight="1" thickBot="1">
      <c r="A34" s="13" t="s">
        <v>106</v>
      </c>
      <c r="B34" s="300" t="s">
        <v>233</v>
      </c>
      <c r="C34" s="409"/>
      <c r="D34" s="409"/>
      <c r="E34" s="271"/>
    </row>
    <row r="35" spans="1:7" ht="12" customHeight="1" thickBot="1">
      <c r="A35" s="18" t="s">
        <v>21</v>
      </c>
      <c r="B35" s="122" t="s">
        <v>454</v>
      </c>
      <c r="C35" s="408">
        <f>+C30+C31</f>
        <v>322624000</v>
      </c>
      <c r="D35" s="408">
        <f>+D30+D31</f>
        <v>322624000</v>
      </c>
      <c r="E35" s="270">
        <f>+E30+E31</f>
        <v>324384000</v>
      </c>
    </row>
    <row r="36" spans="1:7" ht="15" customHeight="1" thickBot="1">
      <c r="A36" s="18" t="s">
        <v>22</v>
      </c>
      <c r="B36" s="122" t="s">
        <v>545</v>
      </c>
      <c r="C36" s="525"/>
      <c r="D36" s="525"/>
      <c r="E36" s="526"/>
      <c r="F36" s="439"/>
    </row>
    <row r="37" spans="1:7" s="426" customFormat="1" ht="12.95" customHeight="1" thickBot="1">
      <c r="A37" s="301" t="s">
        <v>23</v>
      </c>
      <c r="B37" s="390" t="s">
        <v>546</v>
      </c>
      <c r="C37" s="515">
        <f>+C35+C36</f>
        <v>322624000</v>
      </c>
      <c r="D37" s="515">
        <f>+D35+D36</f>
        <v>322624000</v>
      </c>
      <c r="E37" s="509">
        <f>+E35+E36</f>
        <v>324384000</v>
      </c>
    </row>
    <row r="38" spans="1:7">
      <c r="C38" s="391"/>
    </row>
    <row r="39" spans="1:7">
      <c r="C39" s="391"/>
    </row>
    <row r="40" spans="1:7">
      <c r="C40" s="391"/>
    </row>
    <row r="41" spans="1:7" ht="16.5" customHeight="1">
      <c r="C41" s="391"/>
    </row>
    <row r="42" spans="1:7">
      <c r="C42" s="391"/>
    </row>
    <row r="43" spans="1:7">
      <c r="C43" s="391"/>
    </row>
    <row r="44" spans="1:7" s="391" customFormat="1">
      <c r="F44" s="424"/>
      <c r="G44" s="424"/>
    </row>
    <row r="45" spans="1:7" s="391" customFormat="1">
      <c r="F45" s="424"/>
      <c r="G45" s="424"/>
    </row>
    <row r="46" spans="1:7" s="391" customFormat="1">
      <c r="F46" s="424"/>
      <c r="G46" s="424"/>
    </row>
    <row r="47" spans="1:7" s="391" customFormat="1">
      <c r="F47" s="424"/>
      <c r="G47" s="424"/>
    </row>
    <row r="48" spans="1:7" s="391" customFormat="1">
      <c r="F48" s="424"/>
      <c r="G48" s="424"/>
    </row>
    <row r="49" spans="6:7" s="391" customFormat="1">
      <c r="F49" s="424"/>
      <c r="G49" s="424"/>
    </row>
    <row r="50" spans="6:7" s="391" customFormat="1">
      <c r="F50" s="424"/>
      <c r="G50" s="424"/>
    </row>
  </sheetData>
  <mergeCells count="6">
    <mergeCell ref="A1:E1"/>
    <mergeCell ref="A3:E3"/>
    <mergeCell ref="A4:B4"/>
    <mergeCell ref="A26:E26"/>
    <mergeCell ref="A27:B27"/>
    <mergeCell ref="A2:E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 xml:space="preserve">&amp;R&amp;"Times New Roman CE,Félkövér dőlt"&amp;11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zoomScale="130" zoomScaleNormal="130" zoomScaleSheetLayoutView="100" workbookViewId="0">
      <selection sqref="A1:C1"/>
    </sheetView>
  </sheetViews>
  <sheetFormatPr defaultRowHeight="15.75"/>
  <cols>
    <col min="1" max="1" width="9.5" style="391" customWidth="1"/>
    <col min="2" max="2" width="91.6640625" style="391" customWidth="1"/>
    <col min="3" max="3" width="21.6640625" style="392" customWidth="1"/>
    <col min="4" max="4" width="9" style="424" customWidth="1"/>
    <col min="5" max="16384" width="9.33203125" style="424"/>
  </cols>
  <sheetData>
    <row r="1" spans="1:3">
      <c r="A1" s="611" t="s">
        <v>752</v>
      </c>
      <c r="B1" s="611"/>
      <c r="C1" s="611"/>
    </row>
    <row r="2" spans="1:3" ht="60" customHeight="1">
      <c r="A2" s="614" t="s">
        <v>701</v>
      </c>
      <c r="B2" s="614"/>
      <c r="C2" s="614"/>
    </row>
    <row r="3" spans="1:3" ht="15.95" customHeight="1">
      <c r="A3" s="609" t="s">
        <v>16</v>
      </c>
      <c r="B3" s="609"/>
      <c r="C3" s="609"/>
    </row>
    <row r="4" spans="1:3" ht="15.95" customHeight="1" thickBot="1">
      <c r="A4" s="608" t="s">
        <v>152</v>
      </c>
      <c r="B4" s="608"/>
      <c r="C4" s="312" t="str">
        <f>'1.1.sz.mell.'!C4</f>
        <v>Forintban!</v>
      </c>
    </row>
    <row r="5" spans="1:3" ht="27" customHeight="1" thickBot="1">
      <c r="A5" s="21" t="s">
        <v>69</v>
      </c>
      <c r="B5" s="22" t="s">
        <v>18</v>
      </c>
      <c r="C5" s="37" t="str">
        <f>+CONCATENATE(LEFT(ÖSSZEFÜGGÉSEK!A5,4),". évi előirányzat")</f>
        <v>2017. évi előirányzat</v>
      </c>
    </row>
    <row r="6" spans="1:3" s="425" customFormat="1" ht="12" customHeight="1" thickBot="1">
      <c r="A6" s="419"/>
      <c r="B6" s="420" t="s">
        <v>499</v>
      </c>
      <c r="C6" s="421" t="s">
        <v>500</v>
      </c>
    </row>
    <row r="7" spans="1:3" s="426" customFormat="1" ht="12" customHeight="1" thickBot="1">
      <c r="A7" s="18" t="s">
        <v>19</v>
      </c>
      <c r="B7" s="19" t="s">
        <v>254</v>
      </c>
      <c r="C7" s="303">
        <f>+C8+C9+C10+C11+C12+C13</f>
        <v>176620508</v>
      </c>
    </row>
    <row r="8" spans="1:3" s="426" customFormat="1" ht="12" customHeight="1">
      <c r="A8" s="13" t="s">
        <v>98</v>
      </c>
      <c r="B8" s="427" t="s">
        <v>255</v>
      </c>
      <c r="C8" s="306">
        <v>63542866</v>
      </c>
    </row>
    <row r="9" spans="1:3" s="426" customFormat="1" ht="12" customHeight="1">
      <c r="A9" s="12" t="s">
        <v>99</v>
      </c>
      <c r="B9" s="428" t="s">
        <v>256</v>
      </c>
      <c r="C9" s="305">
        <v>26582594</v>
      </c>
    </row>
    <row r="10" spans="1:3" s="426" customFormat="1" ht="12" customHeight="1">
      <c r="A10" s="12" t="s">
        <v>100</v>
      </c>
      <c r="B10" s="428" t="s">
        <v>557</v>
      </c>
      <c r="C10" s="305">
        <v>61060533</v>
      </c>
    </row>
    <row r="11" spans="1:3" s="426" customFormat="1" ht="12" customHeight="1">
      <c r="A11" s="12" t="s">
        <v>101</v>
      </c>
      <c r="B11" s="428" t="s">
        <v>258</v>
      </c>
      <c r="C11" s="305">
        <v>2195293</v>
      </c>
    </row>
    <row r="12" spans="1:3" s="426" customFormat="1" ht="12" customHeight="1">
      <c r="A12" s="12" t="s">
        <v>148</v>
      </c>
      <c r="B12" s="299" t="s">
        <v>438</v>
      </c>
      <c r="C12" s="305">
        <v>22777669</v>
      </c>
    </row>
    <row r="13" spans="1:3" s="426" customFormat="1" ht="12" customHeight="1" thickBot="1">
      <c r="A13" s="14" t="s">
        <v>102</v>
      </c>
      <c r="B13" s="300" t="s">
        <v>439</v>
      </c>
      <c r="C13" s="305">
        <v>461553</v>
      </c>
    </row>
    <row r="14" spans="1:3" s="426" customFormat="1" ht="12" customHeight="1" thickBot="1">
      <c r="A14" s="18" t="s">
        <v>20</v>
      </c>
      <c r="B14" s="298" t="s">
        <v>259</v>
      </c>
      <c r="C14" s="303">
        <f>+C15+C16+C17+C18+C19</f>
        <v>123739000</v>
      </c>
    </row>
    <row r="15" spans="1:3" s="426" customFormat="1" ht="12" customHeight="1">
      <c r="A15" s="13" t="s">
        <v>104</v>
      </c>
      <c r="B15" s="427" t="s">
        <v>260</v>
      </c>
      <c r="C15" s="306"/>
    </row>
    <row r="16" spans="1:3" s="426" customFormat="1" ht="12" customHeight="1">
      <c r="A16" s="12" t="s">
        <v>105</v>
      </c>
      <c r="B16" s="428" t="s">
        <v>261</v>
      </c>
      <c r="C16" s="305"/>
    </row>
    <row r="17" spans="1:3" s="426" customFormat="1" ht="12" customHeight="1">
      <c r="A17" s="12" t="s">
        <v>106</v>
      </c>
      <c r="B17" s="428" t="s">
        <v>428</v>
      </c>
      <c r="C17" s="305"/>
    </row>
    <row r="18" spans="1:3" s="426" customFormat="1" ht="12" customHeight="1">
      <c r="A18" s="12" t="s">
        <v>107</v>
      </c>
      <c r="B18" s="428" t="s">
        <v>429</v>
      </c>
      <c r="C18" s="305"/>
    </row>
    <row r="19" spans="1:3" s="426" customFormat="1" ht="12" customHeight="1">
      <c r="A19" s="12" t="s">
        <v>108</v>
      </c>
      <c r="B19" s="428" t="s">
        <v>262</v>
      </c>
      <c r="C19" s="305">
        <v>123739000</v>
      </c>
    </row>
    <row r="20" spans="1:3" s="426" customFormat="1" ht="12" customHeight="1" thickBot="1">
      <c r="A20" s="14" t="s">
        <v>117</v>
      </c>
      <c r="B20" s="300" t="s">
        <v>263</v>
      </c>
      <c r="C20" s="307"/>
    </row>
    <row r="21" spans="1:3" s="426" customFormat="1" ht="12" customHeight="1" thickBot="1">
      <c r="A21" s="18" t="s">
        <v>21</v>
      </c>
      <c r="B21" s="19" t="s">
        <v>264</v>
      </c>
      <c r="C21" s="303">
        <f>+C22+C23+C24+C25+C26</f>
        <v>545962943</v>
      </c>
    </row>
    <row r="22" spans="1:3" s="426" customFormat="1" ht="12" customHeight="1">
      <c r="A22" s="13" t="s">
        <v>87</v>
      </c>
      <c r="B22" s="427" t="s">
        <v>265</v>
      </c>
      <c r="C22" s="306"/>
    </row>
    <row r="23" spans="1:3" s="426" customFormat="1" ht="12" customHeight="1">
      <c r="A23" s="12" t="s">
        <v>88</v>
      </c>
      <c r="B23" s="428" t="s">
        <v>266</v>
      </c>
      <c r="C23" s="305"/>
    </row>
    <row r="24" spans="1:3" s="426" customFormat="1" ht="12" customHeight="1">
      <c r="A24" s="12" t="s">
        <v>89</v>
      </c>
      <c r="B24" s="428" t="s">
        <v>430</v>
      </c>
      <c r="C24" s="305"/>
    </row>
    <row r="25" spans="1:3" s="426" customFormat="1" ht="12" customHeight="1">
      <c r="A25" s="12" t="s">
        <v>90</v>
      </c>
      <c r="B25" s="428" t="s">
        <v>431</v>
      </c>
      <c r="C25" s="305"/>
    </row>
    <row r="26" spans="1:3" s="426" customFormat="1" ht="12" customHeight="1">
      <c r="A26" s="12" t="s">
        <v>171</v>
      </c>
      <c r="B26" s="428" t="s">
        <v>267</v>
      </c>
      <c r="C26" s="305">
        <v>545962943</v>
      </c>
    </row>
    <row r="27" spans="1:3" s="426" customFormat="1" ht="12" customHeight="1" thickBot="1">
      <c r="A27" s="14" t="s">
        <v>172</v>
      </c>
      <c r="B27" s="429" t="s">
        <v>268</v>
      </c>
      <c r="C27" s="307">
        <v>508359256</v>
      </c>
    </row>
    <row r="28" spans="1:3" s="426" customFormat="1" ht="12" customHeight="1" thickBot="1">
      <c r="A28" s="18" t="s">
        <v>173</v>
      </c>
      <c r="B28" s="19" t="s">
        <v>567</v>
      </c>
      <c r="C28" s="309">
        <f>SUM(C29:C35)</f>
        <v>6160000</v>
      </c>
    </row>
    <row r="29" spans="1:3" s="426" customFormat="1" ht="12" customHeight="1">
      <c r="A29" s="13" t="s">
        <v>270</v>
      </c>
      <c r="B29" s="427" t="s">
        <v>562</v>
      </c>
      <c r="C29" s="306">
        <v>1400000</v>
      </c>
    </row>
    <row r="30" spans="1:3" s="426" customFormat="1" ht="12" customHeight="1">
      <c r="A30" s="12" t="s">
        <v>271</v>
      </c>
      <c r="B30" s="428" t="s">
        <v>563</v>
      </c>
      <c r="C30" s="305"/>
    </row>
    <row r="31" spans="1:3" s="426" customFormat="1" ht="12" customHeight="1">
      <c r="A31" s="12" t="s">
        <v>272</v>
      </c>
      <c r="B31" s="428" t="s">
        <v>564</v>
      </c>
      <c r="C31" s="305">
        <v>2850000</v>
      </c>
    </row>
    <row r="32" spans="1:3" s="426" customFormat="1" ht="12" customHeight="1">
      <c r="A32" s="12" t="s">
        <v>273</v>
      </c>
      <c r="B32" s="428" t="s">
        <v>565</v>
      </c>
      <c r="C32" s="305"/>
    </row>
    <row r="33" spans="1:3" s="426" customFormat="1" ht="12" customHeight="1">
      <c r="A33" s="12" t="s">
        <v>559</v>
      </c>
      <c r="B33" s="428" t="s">
        <v>274</v>
      </c>
      <c r="C33" s="305">
        <v>1800000</v>
      </c>
    </row>
    <row r="34" spans="1:3" s="426" customFormat="1" ht="12" customHeight="1">
      <c r="A34" s="12" t="s">
        <v>560</v>
      </c>
      <c r="B34" s="428" t="s">
        <v>275</v>
      </c>
      <c r="C34" s="305"/>
    </row>
    <row r="35" spans="1:3" s="426" customFormat="1" ht="12" customHeight="1" thickBot="1">
      <c r="A35" s="14" t="s">
        <v>561</v>
      </c>
      <c r="B35" s="527" t="s">
        <v>276</v>
      </c>
      <c r="C35" s="307">
        <v>110000</v>
      </c>
    </row>
    <row r="36" spans="1:3" s="426" customFormat="1" ht="12" customHeight="1" thickBot="1">
      <c r="A36" s="18" t="s">
        <v>23</v>
      </c>
      <c r="B36" s="19" t="s">
        <v>440</v>
      </c>
      <c r="C36" s="303">
        <f>SUM(C37:C47)</f>
        <v>11679943</v>
      </c>
    </row>
    <row r="37" spans="1:3" s="426" customFormat="1" ht="12" customHeight="1">
      <c r="A37" s="13" t="s">
        <v>91</v>
      </c>
      <c r="B37" s="427" t="s">
        <v>279</v>
      </c>
      <c r="C37" s="306">
        <v>900000</v>
      </c>
    </row>
    <row r="38" spans="1:3" s="426" customFormat="1" ht="12" customHeight="1">
      <c r="A38" s="12" t="s">
        <v>92</v>
      </c>
      <c r="B38" s="428" t="s">
        <v>280</v>
      </c>
      <c r="C38" s="305">
        <v>7870000</v>
      </c>
    </row>
    <row r="39" spans="1:3" s="426" customFormat="1" ht="12" customHeight="1">
      <c r="A39" s="12" t="s">
        <v>93</v>
      </c>
      <c r="B39" s="428" t="s">
        <v>281</v>
      </c>
      <c r="C39" s="305">
        <v>495000</v>
      </c>
    </row>
    <row r="40" spans="1:3" s="426" customFormat="1" ht="12" customHeight="1">
      <c r="A40" s="12" t="s">
        <v>175</v>
      </c>
      <c r="B40" s="428" t="s">
        <v>282</v>
      </c>
      <c r="C40" s="305"/>
    </row>
    <row r="41" spans="1:3" s="426" customFormat="1" ht="12" customHeight="1">
      <c r="A41" s="12" t="s">
        <v>176</v>
      </c>
      <c r="B41" s="428" t="s">
        <v>283</v>
      </c>
      <c r="C41" s="305">
        <v>230000</v>
      </c>
    </row>
    <row r="42" spans="1:3" s="426" customFormat="1" ht="12" customHeight="1">
      <c r="A42" s="12" t="s">
        <v>177</v>
      </c>
      <c r="B42" s="428" t="s">
        <v>284</v>
      </c>
      <c r="C42" s="305">
        <v>2177710</v>
      </c>
    </row>
    <row r="43" spans="1:3" s="426" customFormat="1" ht="12" customHeight="1">
      <c r="A43" s="12" t="s">
        <v>178</v>
      </c>
      <c r="B43" s="428" t="s">
        <v>285</v>
      </c>
      <c r="C43" s="305"/>
    </row>
    <row r="44" spans="1:3" s="426" customFormat="1" ht="12" customHeight="1">
      <c r="A44" s="12" t="s">
        <v>179</v>
      </c>
      <c r="B44" s="428" t="s">
        <v>566</v>
      </c>
      <c r="C44" s="305">
        <v>7233</v>
      </c>
    </row>
    <row r="45" spans="1:3" s="426" customFormat="1" ht="12" customHeight="1">
      <c r="A45" s="12" t="s">
        <v>277</v>
      </c>
      <c r="B45" s="428" t="s">
        <v>287</v>
      </c>
      <c r="C45" s="308"/>
    </row>
    <row r="46" spans="1:3" s="426" customFormat="1" ht="12" customHeight="1">
      <c r="A46" s="14" t="s">
        <v>278</v>
      </c>
      <c r="B46" s="429" t="s">
        <v>442</v>
      </c>
      <c r="C46" s="414"/>
    </row>
    <row r="47" spans="1:3" s="426" customFormat="1" ht="12" customHeight="1" thickBot="1">
      <c r="A47" s="14" t="s">
        <v>441</v>
      </c>
      <c r="B47" s="300" t="s">
        <v>288</v>
      </c>
      <c r="C47" s="414"/>
    </row>
    <row r="48" spans="1:3" s="426" customFormat="1" ht="12" customHeight="1" thickBot="1">
      <c r="A48" s="18" t="s">
        <v>24</v>
      </c>
      <c r="B48" s="19" t="s">
        <v>289</v>
      </c>
      <c r="C48" s="303">
        <f>SUM(C49:C53)</f>
        <v>0</v>
      </c>
    </row>
    <row r="49" spans="1:3" s="426" customFormat="1" ht="12" customHeight="1">
      <c r="A49" s="13" t="s">
        <v>94</v>
      </c>
      <c r="B49" s="427" t="s">
        <v>293</v>
      </c>
      <c r="C49" s="471"/>
    </row>
    <row r="50" spans="1:3" s="426" customFormat="1" ht="12" customHeight="1">
      <c r="A50" s="12" t="s">
        <v>95</v>
      </c>
      <c r="B50" s="428" t="s">
        <v>294</v>
      </c>
      <c r="C50" s="308"/>
    </row>
    <row r="51" spans="1:3" s="426" customFormat="1" ht="12" customHeight="1">
      <c r="A51" s="12" t="s">
        <v>290</v>
      </c>
      <c r="B51" s="428" t="s">
        <v>295</v>
      </c>
      <c r="C51" s="308"/>
    </row>
    <row r="52" spans="1:3" s="426" customFormat="1" ht="12" customHeight="1">
      <c r="A52" s="12" t="s">
        <v>291</v>
      </c>
      <c r="B52" s="428" t="s">
        <v>296</v>
      </c>
      <c r="C52" s="308"/>
    </row>
    <row r="53" spans="1:3" s="426" customFormat="1" ht="12" customHeight="1" thickBot="1">
      <c r="A53" s="14" t="s">
        <v>292</v>
      </c>
      <c r="B53" s="300" t="s">
        <v>297</v>
      </c>
      <c r="C53" s="414"/>
    </row>
    <row r="54" spans="1:3" s="426" customFormat="1" ht="12" customHeight="1" thickBot="1">
      <c r="A54" s="18" t="s">
        <v>180</v>
      </c>
      <c r="B54" s="19" t="s">
        <v>298</v>
      </c>
      <c r="C54" s="303">
        <f>SUM(C55:C57)</f>
        <v>30000</v>
      </c>
    </row>
    <row r="55" spans="1:3" s="426" customFormat="1" ht="12" customHeight="1">
      <c r="A55" s="13" t="s">
        <v>96</v>
      </c>
      <c r="B55" s="427" t="s">
        <v>299</v>
      </c>
      <c r="C55" s="306"/>
    </row>
    <row r="56" spans="1:3" s="426" customFormat="1" ht="12" customHeight="1">
      <c r="A56" s="12" t="s">
        <v>97</v>
      </c>
      <c r="B56" s="428" t="s">
        <v>432</v>
      </c>
      <c r="C56" s="305"/>
    </row>
    <row r="57" spans="1:3" s="426" customFormat="1" ht="12" customHeight="1">
      <c r="A57" s="12" t="s">
        <v>302</v>
      </c>
      <c r="B57" s="428" t="s">
        <v>300</v>
      </c>
      <c r="C57" s="305">
        <v>30000</v>
      </c>
    </row>
    <row r="58" spans="1:3" s="426" customFormat="1" ht="12" customHeight="1" thickBot="1">
      <c r="A58" s="14" t="s">
        <v>303</v>
      </c>
      <c r="B58" s="300" t="s">
        <v>301</v>
      </c>
      <c r="C58" s="307"/>
    </row>
    <row r="59" spans="1:3" s="426" customFormat="1" ht="12" customHeight="1" thickBot="1">
      <c r="A59" s="18" t="s">
        <v>26</v>
      </c>
      <c r="B59" s="298" t="s">
        <v>304</v>
      </c>
      <c r="C59" s="303">
        <f>SUM(C60:C62)</f>
        <v>0</v>
      </c>
    </row>
    <row r="60" spans="1:3" s="426" customFormat="1" ht="12" customHeight="1">
      <c r="A60" s="13" t="s">
        <v>181</v>
      </c>
      <c r="B60" s="427" t="s">
        <v>306</v>
      </c>
      <c r="C60" s="308"/>
    </row>
    <row r="61" spans="1:3" s="426" customFormat="1" ht="12" customHeight="1">
      <c r="A61" s="12" t="s">
        <v>182</v>
      </c>
      <c r="B61" s="428" t="s">
        <v>433</v>
      </c>
      <c r="C61" s="308"/>
    </row>
    <row r="62" spans="1:3" s="426" customFormat="1" ht="12" customHeight="1">
      <c r="A62" s="12" t="s">
        <v>232</v>
      </c>
      <c r="B62" s="428" t="s">
        <v>307</v>
      </c>
      <c r="C62" s="308"/>
    </row>
    <row r="63" spans="1:3" s="426" customFormat="1" ht="12" customHeight="1" thickBot="1">
      <c r="A63" s="14" t="s">
        <v>305</v>
      </c>
      <c r="B63" s="300" t="s">
        <v>308</v>
      </c>
      <c r="C63" s="308"/>
    </row>
    <row r="64" spans="1:3" s="426" customFormat="1" ht="12" customHeight="1" thickBot="1">
      <c r="A64" s="499" t="s">
        <v>482</v>
      </c>
      <c r="B64" s="19" t="s">
        <v>309</v>
      </c>
      <c r="C64" s="309">
        <f>+C7+C14+C21+C28+C36+C48+C54+C59</f>
        <v>864192394</v>
      </c>
    </row>
    <row r="65" spans="1:3" s="426" customFormat="1" ht="12" customHeight="1" thickBot="1">
      <c r="A65" s="474" t="s">
        <v>310</v>
      </c>
      <c r="B65" s="298" t="s">
        <v>311</v>
      </c>
      <c r="C65" s="303">
        <f>SUM(C66:C68)</f>
        <v>0</v>
      </c>
    </row>
    <row r="66" spans="1:3" s="426" customFormat="1" ht="12" customHeight="1">
      <c r="A66" s="13" t="s">
        <v>342</v>
      </c>
      <c r="B66" s="427" t="s">
        <v>312</v>
      </c>
      <c r="C66" s="308"/>
    </row>
    <row r="67" spans="1:3" s="426" customFormat="1" ht="12" customHeight="1">
      <c r="A67" s="12" t="s">
        <v>351</v>
      </c>
      <c r="B67" s="428" t="s">
        <v>313</v>
      </c>
      <c r="C67" s="308"/>
    </row>
    <row r="68" spans="1:3" s="426" customFormat="1" ht="12" customHeight="1" thickBot="1">
      <c r="A68" s="14" t="s">
        <v>352</v>
      </c>
      <c r="B68" s="493" t="s">
        <v>467</v>
      </c>
      <c r="C68" s="308"/>
    </row>
    <row r="69" spans="1:3" s="426" customFormat="1" ht="12" customHeight="1" thickBot="1">
      <c r="A69" s="474" t="s">
        <v>315</v>
      </c>
      <c r="B69" s="298" t="s">
        <v>316</v>
      </c>
      <c r="C69" s="303">
        <f>SUM(C70:C73)</f>
        <v>0</v>
      </c>
    </row>
    <row r="70" spans="1:3" s="426" customFormat="1" ht="12" customHeight="1">
      <c r="A70" s="13" t="s">
        <v>149</v>
      </c>
      <c r="B70" s="427" t="s">
        <v>317</v>
      </c>
      <c r="C70" s="308"/>
    </row>
    <row r="71" spans="1:3" s="426" customFormat="1" ht="12" customHeight="1">
      <c r="A71" s="12" t="s">
        <v>150</v>
      </c>
      <c r="B71" s="428" t="s">
        <v>318</v>
      </c>
      <c r="C71" s="308"/>
    </row>
    <row r="72" spans="1:3" s="426" customFormat="1" ht="12" customHeight="1">
      <c r="A72" s="12" t="s">
        <v>343</v>
      </c>
      <c r="B72" s="428" t="s">
        <v>319</v>
      </c>
      <c r="C72" s="308"/>
    </row>
    <row r="73" spans="1:3" s="426" customFormat="1" ht="12" customHeight="1" thickBot="1">
      <c r="A73" s="14" t="s">
        <v>344</v>
      </c>
      <c r="B73" s="300" t="s">
        <v>320</v>
      </c>
      <c r="C73" s="308"/>
    </row>
    <row r="74" spans="1:3" s="426" customFormat="1" ht="12" customHeight="1" thickBot="1">
      <c r="A74" s="474" t="s">
        <v>321</v>
      </c>
      <c r="B74" s="298" t="s">
        <v>322</v>
      </c>
      <c r="C74" s="303">
        <f>SUM(C75:C76)</f>
        <v>34836549</v>
      </c>
    </row>
    <row r="75" spans="1:3" s="426" customFormat="1" ht="12" customHeight="1">
      <c r="A75" s="13" t="s">
        <v>345</v>
      </c>
      <c r="B75" s="427" t="s">
        <v>323</v>
      </c>
      <c r="C75" s="308">
        <v>34836549</v>
      </c>
    </row>
    <row r="76" spans="1:3" s="426" customFormat="1" ht="12" customHeight="1" thickBot="1">
      <c r="A76" s="14" t="s">
        <v>346</v>
      </c>
      <c r="B76" s="300" t="s">
        <v>324</v>
      </c>
      <c r="C76" s="308"/>
    </row>
    <row r="77" spans="1:3" s="426" customFormat="1" ht="12" customHeight="1" thickBot="1">
      <c r="A77" s="474" t="s">
        <v>325</v>
      </c>
      <c r="B77" s="298" t="s">
        <v>326</v>
      </c>
      <c r="C77" s="303">
        <f>SUM(C78:C80)</f>
        <v>0</v>
      </c>
    </row>
    <row r="78" spans="1:3" s="426" customFormat="1" ht="12" customHeight="1">
      <c r="A78" s="13" t="s">
        <v>347</v>
      </c>
      <c r="B78" s="427" t="s">
        <v>327</v>
      </c>
      <c r="C78" s="308"/>
    </row>
    <row r="79" spans="1:3" s="426" customFormat="1" ht="12" customHeight="1">
      <c r="A79" s="12" t="s">
        <v>348</v>
      </c>
      <c r="B79" s="428" t="s">
        <v>328</v>
      </c>
      <c r="C79" s="308"/>
    </row>
    <row r="80" spans="1:3" s="426" customFormat="1" ht="12" customHeight="1" thickBot="1">
      <c r="A80" s="14" t="s">
        <v>349</v>
      </c>
      <c r="B80" s="300" t="s">
        <v>329</v>
      </c>
      <c r="C80" s="308"/>
    </row>
    <row r="81" spans="1:3" s="426" customFormat="1" ht="12" customHeight="1" thickBot="1">
      <c r="A81" s="474" t="s">
        <v>330</v>
      </c>
      <c r="B81" s="298" t="s">
        <v>350</v>
      </c>
      <c r="C81" s="303">
        <f>SUM(C82:C85)</f>
        <v>0</v>
      </c>
    </row>
    <row r="82" spans="1:3" s="426" customFormat="1" ht="12" customHeight="1">
      <c r="A82" s="431" t="s">
        <v>331</v>
      </c>
      <c r="B82" s="427" t="s">
        <v>332</v>
      </c>
      <c r="C82" s="308"/>
    </row>
    <row r="83" spans="1:3" s="426" customFormat="1" ht="12" customHeight="1">
      <c r="A83" s="432" t="s">
        <v>333</v>
      </c>
      <c r="B83" s="428" t="s">
        <v>334</v>
      </c>
      <c r="C83" s="308"/>
    </row>
    <row r="84" spans="1:3" s="426" customFormat="1" ht="12" customHeight="1">
      <c r="A84" s="432" t="s">
        <v>335</v>
      </c>
      <c r="B84" s="428" t="s">
        <v>336</v>
      </c>
      <c r="C84" s="308"/>
    </row>
    <row r="85" spans="1:3" s="426" customFormat="1" ht="12" customHeight="1" thickBot="1">
      <c r="A85" s="433" t="s">
        <v>337</v>
      </c>
      <c r="B85" s="300" t="s">
        <v>338</v>
      </c>
      <c r="C85" s="308"/>
    </row>
    <row r="86" spans="1:3" s="426" customFormat="1" ht="12" customHeight="1" thickBot="1">
      <c r="A86" s="474" t="s">
        <v>339</v>
      </c>
      <c r="B86" s="298" t="s">
        <v>481</v>
      </c>
      <c r="C86" s="472"/>
    </row>
    <row r="87" spans="1:3" s="426" customFormat="1" ht="13.5" customHeight="1" thickBot="1">
      <c r="A87" s="474" t="s">
        <v>341</v>
      </c>
      <c r="B87" s="298" t="s">
        <v>340</v>
      </c>
      <c r="C87" s="472"/>
    </row>
    <row r="88" spans="1:3" s="426" customFormat="1" ht="15.75" customHeight="1" thickBot="1">
      <c r="A88" s="474" t="s">
        <v>353</v>
      </c>
      <c r="B88" s="434" t="s">
        <v>484</v>
      </c>
      <c r="C88" s="309">
        <f>+C65+C69+C74+C77+C81+C87+C86</f>
        <v>34836549</v>
      </c>
    </row>
    <row r="89" spans="1:3" s="426" customFormat="1" ht="16.5" customHeight="1" thickBot="1">
      <c r="A89" s="475" t="s">
        <v>483</v>
      </c>
      <c r="B89" s="435" t="s">
        <v>485</v>
      </c>
      <c r="C89" s="309">
        <f>+C64+C88</f>
        <v>899028943</v>
      </c>
    </row>
    <row r="90" spans="1:3" ht="16.5" customHeight="1">
      <c r="A90" s="609" t="s">
        <v>48</v>
      </c>
      <c r="B90" s="609"/>
      <c r="C90" s="609"/>
    </row>
    <row r="91" spans="1:3" s="436" customFormat="1" ht="16.5" customHeight="1" thickBot="1">
      <c r="A91" s="612" t="s">
        <v>153</v>
      </c>
      <c r="B91" s="612"/>
      <c r="C91" s="138" t="str">
        <f>C4</f>
        <v>Forintban!</v>
      </c>
    </row>
    <row r="92" spans="1:3" ht="24.75" thickBot="1">
      <c r="A92" s="21" t="s">
        <v>69</v>
      </c>
      <c r="B92" s="22" t="s">
        <v>49</v>
      </c>
      <c r="C92" s="37" t="str">
        <f>+C5</f>
        <v>2017. évi előirányzat</v>
      </c>
    </row>
    <row r="93" spans="1:3" s="425" customFormat="1" ht="12" customHeight="1" thickBot="1">
      <c r="A93" s="30"/>
      <c r="B93" s="31" t="s">
        <v>499</v>
      </c>
      <c r="C93" s="32" t="s">
        <v>500</v>
      </c>
    </row>
    <row r="94" spans="1:3" ht="12" customHeight="1" thickBot="1">
      <c r="A94" s="20" t="s">
        <v>19</v>
      </c>
      <c r="B94" s="26" t="s">
        <v>443</v>
      </c>
      <c r="C94" s="302">
        <f>C95+C96+C97+C98+C99+C112</f>
        <v>359141660</v>
      </c>
    </row>
    <row r="95" spans="1:3" ht="12" customHeight="1">
      <c r="A95" s="15" t="s">
        <v>98</v>
      </c>
      <c r="B95" s="8" t="s">
        <v>50</v>
      </c>
      <c r="C95" s="304">
        <v>192306000</v>
      </c>
    </row>
    <row r="96" spans="1:3" ht="12" customHeight="1">
      <c r="A96" s="12" t="s">
        <v>99</v>
      </c>
      <c r="B96" s="6" t="s">
        <v>183</v>
      </c>
      <c r="C96" s="305">
        <v>30527000</v>
      </c>
    </row>
    <row r="97" spans="1:3" ht="12" customHeight="1">
      <c r="A97" s="12" t="s">
        <v>100</v>
      </c>
      <c r="B97" s="6" t="s">
        <v>140</v>
      </c>
      <c r="C97" s="307">
        <v>85900660</v>
      </c>
    </row>
    <row r="98" spans="1:3" ht="12" customHeight="1">
      <c r="A98" s="12" t="s">
        <v>101</v>
      </c>
      <c r="B98" s="9" t="s">
        <v>184</v>
      </c>
      <c r="C98" s="307">
        <v>10725000</v>
      </c>
    </row>
    <row r="99" spans="1:3" ht="12" customHeight="1">
      <c r="A99" s="12" t="s">
        <v>112</v>
      </c>
      <c r="B99" s="17" t="s">
        <v>185</v>
      </c>
      <c r="C99" s="307">
        <v>37683000</v>
      </c>
    </row>
    <row r="100" spans="1:3" ht="12" customHeight="1">
      <c r="A100" s="12" t="s">
        <v>102</v>
      </c>
      <c r="B100" s="6" t="s">
        <v>448</v>
      </c>
      <c r="C100" s="307"/>
    </row>
    <row r="101" spans="1:3" ht="12" customHeight="1">
      <c r="A101" s="12" t="s">
        <v>103</v>
      </c>
      <c r="B101" s="143" t="s">
        <v>447</v>
      </c>
      <c r="C101" s="307"/>
    </row>
    <row r="102" spans="1:3" ht="12" customHeight="1">
      <c r="A102" s="12" t="s">
        <v>113</v>
      </c>
      <c r="B102" s="143" t="s">
        <v>446</v>
      </c>
      <c r="C102" s="307"/>
    </row>
    <row r="103" spans="1:3" ht="12" customHeight="1">
      <c r="A103" s="12" t="s">
        <v>114</v>
      </c>
      <c r="B103" s="141" t="s">
        <v>356</v>
      </c>
      <c r="C103" s="307"/>
    </row>
    <row r="104" spans="1:3" ht="12" customHeight="1">
      <c r="A104" s="12" t="s">
        <v>115</v>
      </c>
      <c r="B104" s="142" t="s">
        <v>357</v>
      </c>
      <c r="C104" s="307"/>
    </row>
    <row r="105" spans="1:3" ht="12" customHeight="1">
      <c r="A105" s="12" t="s">
        <v>116</v>
      </c>
      <c r="B105" s="142" t="s">
        <v>358</v>
      </c>
      <c r="C105" s="307"/>
    </row>
    <row r="106" spans="1:3" ht="12" customHeight="1">
      <c r="A106" s="12" t="s">
        <v>118</v>
      </c>
      <c r="B106" s="141" t="s">
        <v>359</v>
      </c>
      <c r="C106" s="307">
        <v>35923000</v>
      </c>
    </row>
    <row r="107" spans="1:3" ht="12" customHeight="1">
      <c r="A107" s="12" t="s">
        <v>186</v>
      </c>
      <c r="B107" s="141" t="s">
        <v>360</v>
      </c>
      <c r="C107" s="307"/>
    </row>
    <row r="108" spans="1:3" ht="12" customHeight="1">
      <c r="A108" s="12" t="s">
        <v>354</v>
      </c>
      <c r="B108" s="142" t="s">
        <v>361</v>
      </c>
      <c r="C108" s="307"/>
    </row>
    <row r="109" spans="1:3" ht="12" customHeight="1">
      <c r="A109" s="11" t="s">
        <v>355</v>
      </c>
      <c r="B109" s="143" t="s">
        <v>362</v>
      </c>
      <c r="C109" s="307"/>
    </row>
    <row r="110" spans="1:3" ht="12" customHeight="1">
      <c r="A110" s="12" t="s">
        <v>444</v>
      </c>
      <c r="B110" s="143" t="s">
        <v>363</v>
      </c>
      <c r="C110" s="307"/>
    </row>
    <row r="111" spans="1:3" ht="12" customHeight="1">
      <c r="A111" s="14" t="s">
        <v>445</v>
      </c>
      <c r="B111" s="143" t="s">
        <v>364</v>
      </c>
      <c r="C111" s="307">
        <v>1760000</v>
      </c>
    </row>
    <row r="112" spans="1:3" ht="12" customHeight="1">
      <c r="A112" s="12" t="s">
        <v>449</v>
      </c>
      <c r="B112" s="9" t="s">
        <v>51</v>
      </c>
      <c r="C112" s="305">
        <v>2000000</v>
      </c>
    </row>
    <row r="113" spans="1:3" ht="12" customHeight="1">
      <c r="A113" s="12" t="s">
        <v>450</v>
      </c>
      <c r="B113" s="6" t="s">
        <v>452</v>
      </c>
      <c r="C113" s="305">
        <v>1000000</v>
      </c>
    </row>
    <row r="114" spans="1:3" ht="12" customHeight="1" thickBot="1">
      <c r="A114" s="16" t="s">
        <v>451</v>
      </c>
      <c r="B114" s="497" t="s">
        <v>453</v>
      </c>
      <c r="C114" s="310">
        <v>1000000</v>
      </c>
    </row>
    <row r="115" spans="1:3" ht="12" customHeight="1" thickBot="1">
      <c r="A115" s="494" t="s">
        <v>20</v>
      </c>
      <c r="B115" s="495" t="s">
        <v>365</v>
      </c>
      <c r="C115" s="496">
        <f>+C116+C118+C120</f>
        <v>534150693</v>
      </c>
    </row>
    <row r="116" spans="1:3" ht="12" customHeight="1">
      <c r="A116" s="13" t="s">
        <v>104</v>
      </c>
      <c r="B116" s="6" t="s">
        <v>231</v>
      </c>
      <c r="C116" s="306">
        <v>534150693</v>
      </c>
    </row>
    <row r="117" spans="1:3" ht="12" customHeight="1">
      <c r="A117" s="13" t="s">
        <v>105</v>
      </c>
      <c r="B117" s="10" t="s">
        <v>369</v>
      </c>
      <c r="C117" s="306">
        <v>508359256</v>
      </c>
    </row>
    <row r="118" spans="1:3" ht="12" customHeight="1">
      <c r="A118" s="13" t="s">
        <v>106</v>
      </c>
      <c r="B118" s="10" t="s">
        <v>187</v>
      </c>
      <c r="C118" s="305"/>
    </row>
    <row r="119" spans="1:3" ht="12" customHeight="1">
      <c r="A119" s="13" t="s">
        <v>107</v>
      </c>
      <c r="B119" s="10" t="s">
        <v>370</v>
      </c>
      <c r="C119" s="271"/>
    </row>
    <row r="120" spans="1:3" ht="12" customHeight="1">
      <c r="A120" s="13" t="s">
        <v>108</v>
      </c>
      <c r="B120" s="300" t="s">
        <v>233</v>
      </c>
      <c r="C120" s="271"/>
    </row>
    <row r="121" spans="1:3" ht="12" customHeight="1">
      <c r="A121" s="13" t="s">
        <v>117</v>
      </c>
      <c r="B121" s="299" t="s">
        <v>434</v>
      </c>
      <c r="C121" s="271"/>
    </row>
    <row r="122" spans="1:3" ht="12" customHeight="1">
      <c r="A122" s="13" t="s">
        <v>119</v>
      </c>
      <c r="B122" s="423" t="s">
        <v>375</v>
      </c>
      <c r="C122" s="271"/>
    </row>
    <row r="123" spans="1:3">
      <c r="A123" s="13" t="s">
        <v>188</v>
      </c>
      <c r="B123" s="142" t="s">
        <v>358</v>
      </c>
      <c r="C123" s="271"/>
    </row>
    <row r="124" spans="1:3" ht="12" customHeight="1">
      <c r="A124" s="13" t="s">
        <v>189</v>
      </c>
      <c r="B124" s="142" t="s">
        <v>374</v>
      </c>
      <c r="C124" s="271"/>
    </row>
    <row r="125" spans="1:3" ht="12" customHeight="1">
      <c r="A125" s="13" t="s">
        <v>190</v>
      </c>
      <c r="B125" s="142" t="s">
        <v>373</v>
      </c>
      <c r="C125" s="271"/>
    </row>
    <row r="126" spans="1:3" ht="12" customHeight="1">
      <c r="A126" s="13" t="s">
        <v>366</v>
      </c>
      <c r="B126" s="142" t="s">
        <v>361</v>
      </c>
      <c r="C126" s="271"/>
    </row>
    <row r="127" spans="1:3" ht="12" customHeight="1">
      <c r="A127" s="13" t="s">
        <v>367</v>
      </c>
      <c r="B127" s="142" t="s">
        <v>372</v>
      </c>
      <c r="C127" s="271"/>
    </row>
    <row r="128" spans="1:3" ht="16.5" thickBot="1">
      <c r="A128" s="11" t="s">
        <v>368</v>
      </c>
      <c r="B128" s="142" t="s">
        <v>371</v>
      </c>
      <c r="C128" s="273"/>
    </row>
    <row r="129" spans="1:3" ht="12" customHeight="1" thickBot="1">
      <c r="A129" s="18" t="s">
        <v>21</v>
      </c>
      <c r="B129" s="122" t="s">
        <v>454</v>
      </c>
      <c r="C129" s="303">
        <f>+C94+C115</f>
        <v>893292353</v>
      </c>
    </row>
    <row r="130" spans="1:3" ht="12" customHeight="1" thickBot="1">
      <c r="A130" s="18" t="s">
        <v>22</v>
      </c>
      <c r="B130" s="122" t="s">
        <v>455</v>
      </c>
      <c r="C130" s="303">
        <f>+C131+C132+C133</f>
        <v>0</v>
      </c>
    </row>
    <row r="131" spans="1:3" ht="12" customHeight="1">
      <c r="A131" s="13" t="s">
        <v>270</v>
      </c>
      <c r="B131" s="10" t="s">
        <v>462</v>
      </c>
      <c r="C131" s="271"/>
    </row>
    <row r="132" spans="1:3" ht="12" customHeight="1">
      <c r="A132" s="13" t="s">
        <v>271</v>
      </c>
      <c r="B132" s="10" t="s">
        <v>463</v>
      </c>
      <c r="C132" s="271"/>
    </row>
    <row r="133" spans="1:3" ht="12" customHeight="1" thickBot="1">
      <c r="A133" s="11" t="s">
        <v>272</v>
      </c>
      <c r="B133" s="10" t="s">
        <v>464</v>
      </c>
      <c r="C133" s="271"/>
    </row>
    <row r="134" spans="1:3" ht="12" customHeight="1" thickBot="1">
      <c r="A134" s="18" t="s">
        <v>23</v>
      </c>
      <c r="B134" s="122" t="s">
        <v>456</v>
      </c>
      <c r="C134" s="303">
        <f>SUM(C135:C140)</f>
        <v>0</v>
      </c>
    </row>
    <row r="135" spans="1:3" ht="12" customHeight="1">
      <c r="A135" s="13" t="s">
        <v>91</v>
      </c>
      <c r="B135" s="7" t="s">
        <v>465</v>
      </c>
      <c r="C135" s="271"/>
    </row>
    <row r="136" spans="1:3" ht="12" customHeight="1">
      <c r="A136" s="13" t="s">
        <v>92</v>
      </c>
      <c r="B136" s="7" t="s">
        <v>457</v>
      </c>
      <c r="C136" s="271"/>
    </row>
    <row r="137" spans="1:3" ht="12" customHeight="1">
      <c r="A137" s="13" t="s">
        <v>93</v>
      </c>
      <c r="B137" s="7" t="s">
        <v>458</v>
      </c>
      <c r="C137" s="271"/>
    </row>
    <row r="138" spans="1:3" ht="12" customHeight="1">
      <c r="A138" s="13" t="s">
        <v>175</v>
      </c>
      <c r="B138" s="7" t="s">
        <v>459</v>
      </c>
      <c r="C138" s="271"/>
    </row>
    <row r="139" spans="1:3" ht="12" customHeight="1">
      <c r="A139" s="13" t="s">
        <v>176</v>
      </c>
      <c r="B139" s="7" t="s">
        <v>460</v>
      </c>
      <c r="C139" s="271"/>
    </row>
    <row r="140" spans="1:3" ht="12" customHeight="1" thickBot="1">
      <c r="A140" s="11" t="s">
        <v>177</v>
      </c>
      <c r="B140" s="7" t="s">
        <v>461</v>
      </c>
      <c r="C140" s="271"/>
    </row>
    <row r="141" spans="1:3" ht="12" customHeight="1" thickBot="1">
      <c r="A141" s="18" t="s">
        <v>24</v>
      </c>
      <c r="B141" s="122" t="s">
        <v>469</v>
      </c>
      <c r="C141" s="309">
        <f>+C142+C143+C144+C145</f>
        <v>5736590</v>
      </c>
    </row>
    <row r="142" spans="1:3" ht="12" customHeight="1">
      <c r="A142" s="13" t="s">
        <v>94</v>
      </c>
      <c r="B142" s="7" t="s">
        <v>376</v>
      </c>
      <c r="C142" s="271"/>
    </row>
    <row r="143" spans="1:3" ht="12" customHeight="1">
      <c r="A143" s="13" t="s">
        <v>95</v>
      </c>
      <c r="B143" s="7" t="s">
        <v>377</v>
      </c>
      <c r="C143" s="271">
        <v>5736590</v>
      </c>
    </row>
    <row r="144" spans="1:3" ht="12" customHeight="1">
      <c r="A144" s="13" t="s">
        <v>290</v>
      </c>
      <c r="B144" s="7" t="s">
        <v>470</v>
      </c>
      <c r="C144" s="271"/>
    </row>
    <row r="145" spans="1:9" ht="12" customHeight="1" thickBot="1">
      <c r="A145" s="11" t="s">
        <v>291</v>
      </c>
      <c r="B145" s="5" t="s">
        <v>396</v>
      </c>
      <c r="C145" s="271"/>
    </row>
    <row r="146" spans="1:9" ht="12" customHeight="1" thickBot="1">
      <c r="A146" s="18" t="s">
        <v>25</v>
      </c>
      <c r="B146" s="122" t="s">
        <v>471</v>
      </c>
      <c r="C146" s="311">
        <f>SUM(C147:C151)</f>
        <v>0</v>
      </c>
    </row>
    <row r="147" spans="1:9" ht="12" customHeight="1">
      <c r="A147" s="13" t="s">
        <v>96</v>
      </c>
      <c r="B147" s="7" t="s">
        <v>466</v>
      </c>
      <c r="C147" s="271"/>
    </row>
    <row r="148" spans="1:9" ht="12" customHeight="1">
      <c r="A148" s="13" t="s">
        <v>97</v>
      </c>
      <c r="B148" s="7" t="s">
        <v>473</v>
      </c>
      <c r="C148" s="271"/>
    </row>
    <row r="149" spans="1:9" ht="12" customHeight="1">
      <c r="A149" s="13" t="s">
        <v>302</v>
      </c>
      <c r="B149" s="7" t="s">
        <v>468</v>
      </c>
      <c r="C149" s="271"/>
    </row>
    <row r="150" spans="1:9" ht="12" customHeight="1">
      <c r="A150" s="13" t="s">
        <v>303</v>
      </c>
      <c r="B150" s="7" t="s">
        <v>474</v>
      </c>
      <c r="C150" s="271"/>
    </row>
    <row r="151" spans="1:9" ht="12" customHeight="1" thickBot="1">
      <c r="A151" s="13" t="s">
        <v>472</v>
      </c>
      <c r="B151" s="7" t="s">
        <v>475</v>
      </c>
      <c r="C151" s="271"/>
    </row>
    <row r="152" spans="1:9" ht="12" customHeight="1" thickBot="1">
      <c r="A152" s="18" t="s">
        <v>26</v>
      </c>
      <c r="B152" s="122" t="s">
        <v>476</v>
      </c>
      <c r="C152" s="498"/>
    </row>
    <row r="153" spans="1:9" ht="12" customHeight="1" thickBot="1">
      <c r="A153" s="18" t="s">
        <v>27</v>
      </c>
      <c r="B153" s="122" t="s">
        <v>477</v>
      </c>
      <c r="C153" s="498"/>
    </row>
    <row r="154" spans="1:9" ht="15" customHeight="1" thickBot="1">
      <c r="A154" s="18" t="s">
        <v>28</v>
      </c>
      <c r="B154" s="122" t="s">
        <v>479</v>
      </c>
      <c r="C154" s="437">
        <f>+C130+C134+C141+C146+C152+C153</f>
        <v>5736590</v>
      </c>
      <c r="F154" s="438"/>
      <c r="G154" s="439"/>
      <c r="H154" s="439"/>
      <c r="I154" s="439"/>
    </row>
    <row r="155" spans="1:9" s="426" customFormat="1" ht="12.95" customHeight="1" thickBot="1">
      <c r="A155" s="301" t="s">
        <v>29</v>
      </c>
      <c r="B155" s="390" t="s">
        <v>478</v>
      </c>
      <c r="C155" s="437">
        <f>+C129+C154</f>
        <v>899028943</v>
      </c>
    </row>
    <row r="156" spans="1:9" ht="7.5" customHeight="1"/>
    <row r="157" spans="1:9">
      <c r="A157" s="613" t="s">
        <v>378</v>
      </c>
      <c r="B157" s="613"/>
      <c r="C157" s="613"/>
    </row>
    <row r="158" spans="1:9" ht="15" customHeight="1" thickBot="1">
      <c r="A158" s="608" t="s">
        <v>154</v>
      </c>
      <c r="B158" s="608"/>
      <c r="C158" s="312" t="str">
        <f>C91</f>
        <v>Forintban!</v>
      </c>
    </row>
    <row r="159" spans="1:9" ht="13.5" customHeight="1" thickBot="1">
      <c r="A159" s="18">
        <v>1</v>
      </c>
      <c r="B159" s="25" t="s">
        <v>480</v>
      </c>
      <c r="C159" s="303">
        <f>+C64-C129</f>
        <v>-29099959</v>
      </c>
      <c r="D159" s="440"/>
    </row>
    <row r="160" spans="1:9" ht="27.75" customHeight="1" thickBot="1">
      <c r="A160" s="18" t="s">
        <v>20</v>
      </c>
      <c r="B160" s="25" t="s">
        <v>486</v>
      </c>
      <c r="C160" s="303">
        <f>+C88-C154</f>
        <v>29099959</v>
      </c>
    </row>
  </sheetData>
  <mergeCells count="8">
    <mergeCell ref="A157:C157"/>
    <mergeCell ref="A158:B158"/>
    <mergeCell ref="A2:C2"/>
    <mergeCell ref="A1:C1"/>
    <mergeCell ref="A3:C3"/>
    <mergeCell ref="A4:B4"/>
    <mergeCell ref="A90:C90"/>
    <mergeCell ref="A91:B91"/>
  </mergeCells>
  <printOptions horizontalCentered="1"/>
  <pageMargins left="0.78740157480314965" right="0.78740157480314965" top="0.6692913385826772" bottom="0.6692913385826772" header="0.78740157480314965" footer="0.59055118110236227"/>
  <pageSetup paperSize="9" scale="65" orientation="portrait" r:id="rId1"/>
  <headerFooter alignWithMargins="0">
    <oddHeader xml:space="preserve">&amp;R&amp;"Times New Roman CE,Félkövér dőlt"&amp;11 </oddHeader>
  </headerFooter>
  <rowBreaks count="1" manualBreakCount="1">
    <brk id="89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2"/>
  <sheetViews>
    <sheetView zoomScaleNormal="100" workbookViewId="0">
      <selection sqref="A1:D1"/>
    </sheetView>
  </sheetViews>
  <sheetFormatPr defaultRowHeight="12.75"/>
  <cols>
    <col min="1" max="1" width="5.83203125" style="84" customWidth="1"/>
    <col min="2" max="2" width="54.83203125" style="3" customWidth="1"/>
    <col min="3" max="4" width="17.6640625" style="3" customWidth="1"/>
    <col min="5" max="16384" width="9.33203125" style="3"/>
  </cols>
  <sheetData>
    <row r="1" spans="1:4">
      <c r="A1" s="673" t="s">
        <v>726</v>
      </c>
      <c r="B1" s="673"/>
      <c r="C1" s="673"/>
      <c r="D1" s="673"/>
    </row>
    <row r="2" spans="1:4" ht="31.5" customHeight="1">
      <c r="B2" s="672" t="s">
        <v>7</v>
      </c>
      <c r="C2" s="672"/>
      <c r="D2" s="672"/>
    </row>
    <row r="3" spans="1:4" s="72" customFormat="1" ht="16.5" thickBot="1">
      <c r="A3" s="71"/>
      <c r="B3" s="385"/>
      <c r="D3" s="42" t="str">
        <f>'2. sz tájékoztató t'!I2</f>
        <v>Forintban!</v>
      </c>
    </row>
    <row r="4" spans="1:4" s="74" customFormat="1" ht="48" customHeight="1" thickBot="1">
      <c r="A4" s="73" t="s">
        <v>17</v>
      </c>
      <c r="B4" s="194" t="s">
        <v>18</v>
      </c>
      <c r="C4" s="194" t="s">
        <v>71</v>
      </c>
      <c r="D4" s="195" t="s">
        <v>72</v>
      </c>
    </row>
    <row r="5" spans="1:4" s="74" customFormat="1" ht="14.1" customHeight="1" thickBot="1">
      <c r="A5" s="33" t="s">
        <v>499</v>
      </c>
      <c r="B5" s="197" t="s">
        <v>500</v>
      </c>
      <c r="C5" s="197" t="s">
        <v>501</v>
      </c>
      <c r="D5" s="198" t="s">
        <v>503</v>
      </c>
    </row>
    <row r="6" spans="1:4" ht="18" customHeight="1">
      <c r="A6" s="132" t="s">
        <v>19</v>
      </c>
      <c r="B6" s="199" t="s">
        <v>167</v>
      </c>
      <c r="C6" s="130">
        <v>330000</v>
      </c>
      <c r="D6" s="75">
        <v>100000</v>
      </c>
    </row>
    <row r="7" spans="1:4" ht="18" customHeight="1">
      <c r="A7" s="76" t="s">
        <v>20</v>
      </c>
      <c r="B7" s="200" t="s">
        <v>168</v>
      </c>
      <c r="C7" s="131"/>
      <c r="D7" s="78"/>
    </row>
    <row r="8" spans="1:4" ht="18" customHeight="1">
      <c r="A8" s="76" t="s">
        <v>21</v>
      </c>
      <c r="B8" s="200" t="s">
        <v>120</v>
      </c>
      <c r="C8" s="131"/>
      <c r="D8" s="78"/>
    </row>
    <row r="9" spans="1:4" ht="18" customHeight="1">
      <c r="A9" s="76" t="s">
        <v>22</v>
      </c>
      <c r="B9" s="200" t="s">
        <v>121</v>
      </c>
      <c r="C9" s="131"/>
      <c r="D9" s="78"/>
    </row>
    <row r="10" spans="1:4" ht="18" customHeight="1">
      <c r="A10" s="76" t="s">
        <v>23</v>
      </c>
      <c r="B10" s="200" t="s">
        <v>160</v>
      </c>
      <c r="C10" s="131"/>
      <c r="D10" s="78"/>
    </row>
    <row r="11" spans="1:4" ht="18" customHeight="1">
      <c r="A11" s="76" t="s">
        <v>24</v>
      </c>
      <c r="B11" s="200" t="s">
        <v>161</v>
      </c>
      <c r="C11" s="131"/>
      <c r="D11" s="78"/>
    </row>
    <row r="12" spans="1:4" ht="18" customHeight="1">
      <c r="A12" s="76" t="s">
        <v>25</v>
      </c>
      <c r="B12" s="201" t="s">
        <v>162</v>
      </c>
      <c r="C12" s="131"/>
      <c r="D12" s="78"/>
    </row>
    <row r="13" spans="1:4" ht="18" customHeight="1">
      <c r="A13" s="76" t="s">
        <v>27</v>
      </c>
      <c r="B13" s="201" t="s">
        <v>163</v>
      </c>
      <c r="C13" s="131"/>
      <c r="D13" s="78"/>
    </row>
    <row r="14" spans="1:4" ht="18" customHeight="1">
      <c r="A14" s="76" t="s">
        <v>28</v>
      </c>
      <c r="B14" s="201" t="s">
        <v>164</v>
      </c>
      <c r="C14" s="131"/>
      <c r="D14" s="78"/>
    </row>
    <row r="15" spans="1:4" ht="18" customHeight="1">
      <c r="A15" s="76" t="s">
        <v>29</v>
      </c>
      <c r="B15" s="201" t="s">
        <v>165</v>
      </c>
      <c r="C15" s="131"/>
      <c r="D15" s="78"/>
    </row>
    <row r="16" spans="1:4" ht="22.5" customHeight="1">
      <c r="A16" s="76" t="s">
        <v>30</v>
      </c>
      <c r="B16" s="201" t="s">
        <v>166</v>
      </c>
      <c r="C16" s="131"/>
      <c r="D16" s="78"/>
    </row>
    <row r="17" spans="1:4" ht="18" customHeight="1">
      <c r="A17" s="76" t="s">
        <v>31</v>
      </c>
      <c r="B17" s="200" t="s">
        <v>122</v>
      </c>
      <c r="C17" s="131">
        <v>1850000</v>
      </c>
      <c r="D17" s="78">
        <v>50000</v>
      </c>
    </row>
    <row r="18" spans="1:4" ht="18" customHeight="1">
      <c r="A18" s="76" t="s">
        <v>32</v>
      </c>
      <c r="B18" s="200" t="s">
        <v>9</v>
      </c>
      <c r="C18" s="131"/>
      <c r="D18" s="78"/>
    </row>
    <row r="19" spans="1:4" ht="18" customHeight="1">
      <c r="A19" s="76" t="s">
        <v>33</v>
      </c>
      <c r="B19" s="200" t="s">
        <v>8</v>
      </c>
      <c r="C19" s="131"/>
      <c r="D19" s="78"/>
    </row>
    <row r="20" spans="1:4" ht="18" customHeight="1">
      <c r="A20" s="76" t="s">
        <v>34</v>
      </c>
      <c r="B20" s="200" t="s">
        <v>123</v>
      </c>
      <c r="C20" s="131"/>
      <c r="D20" s="78"/>
    </row>
    <row r="21" spans="1:4" ht="18" customHeight="1">
      <c r="A21" s="76" t="s">
        <v>35</v>
      </c>
      <c r="B21" s="200" t="s">
        <v>124</v>
      </c>
      <c r="C21" s="131"/>
      <c r="D21" s="78"/>
    </row>
    <row r="22" spans="1:4" ht="18" customHeight="1">
      <c r="A22" s="76" t="s">
        <v>36</v>
      </c>
      <c r="B22" s="121"/>
      <c r="C22" s="77"/>
      <c r="D22" s="78"/>
    </row>
    <row r="23" spans="1:4" ht="18" customHeight="1">
      <c r="A23" s="76" t="s">
        <v>37</v>
      </c>
      <c r="B23" s="79"/>
      <c r="C23" s="77"/>
      <c r="D23" s="78"/>
    </row>
    <row r="24" spans="1:4" ht="18" customHeight="1">
      <c r="A24" s="76" t="s">
        <v>38</v>
      </c>
      <c r="B24" s="79"/>
      <c r="C24" s="77"/>
      <c r="D24" s="78"/>
    </row>
    <row r="25" spans="1:4" ht="18" customHeight="1">
      <c r="A25" s="76" t="s">
        <v>39</v>
      </c>
      <c r="B25" s="79"/>
      <c r="C25" s="77"/>
      <c r="D25" s="78"/>
    </row>
    <row r="26" spans="1:4" ht="18" customHeight="1">
      <c r="A26" s="76" t="s">
        <v>40</v>
      </c>
      <c r="B26" s="79"/>
      <c r="C26" s="77"/>
      <c r="D26" s="78"/>
    </row>
    <row r="27" spans="1:4" ht="18" customHeight="1">
      <c r="A27" s="76" t="s">
        <v>41</v>
      </c>
      <c r="B27" s="79"/>
      <c r="C27" s="77"/>
      <c r="D27" s="78"/>
    </row>
    <row r="28" spans="1:4" ht="18" customHeight="1">
      <c r="A28" s="76" t="s">
        <v>42</v>
      </c>
      <c r="B28" s="79"/>
      <c r="C28" s="77"/>
      <c r="D28" s="78"/>
    </row>
    <row r="29" spans="1:4" ht="18" customHeight="1">
      <c r="A29" s="76" t="s">
        <v>43</v>
      </c>
      <c r="B29" s="79"/>
      <c r="C29" s="77"/>
      <c r="D29" s="78"/>
    </row>
    <row r="30" spans="1:4" ht="18" customHeight="1" thickBot="1">
      <c r="A30" s="133" t="s">
        <v>44</v>
      </c>
      <c r="B30" s="80"/>
      <c r="C30" s="81"/>
      <c r="D30" s="82"/>
    </row>
    <row r="31" spans="1:4" ht="18" customHeight="1" thickBot="1">
      <c r="A31" s="34" t="s">
        <v>45</v>
      </c>
      <c r="B31" s="205" t="s">
        <v>53</v>
      </c>
      <c r="C31" s="206">
        <f>+C6+C7+C8+C9+C10+C17+C18+C19+C20+C21+C22+C23+C24+C25+C26+C27+C28+C29+C30</f>
        <v>2180000</v>
      </c>
      <c r="D31" s="207">
        <f>+D6+D7+D8+D9+D10+D17+D18+D19+D20+D21+D22+D23+D24+D25+D26+D27+D28+D29+D30</f>
        <v>150000</v>
      </c>
    </row>
    <row r="32" spans="1:4" ht="8.25" customHeight="1">
      <c r="A32" s="83"/>
      <c r="B32" s="671"/>
      <c r="C32" s="671"/>
      <c r="D32" s="671"/>
    </row>
  </sheetData>
  <mergeCells count="3">
    <mergeCell ref="B32:D32"/>
    <mergeCell ref="B2:D2"/>
    <mergeCell ref="A1:D1"/>
  </mergeCells>
  <phoneticPr fontId="30" type="noConversion"/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8"/>
  <sheetViews>
    <sheetView topLeftCell="A145" zoomScale="120" zoomScaleNormal="120" zoomScaleSheetLayoutView="100" workbookViewId="0">
      <selection activeCell="E118" sqref="E118"/>
    </sheetView>
  </sheetViews>
  <sheetFormatPr defaultRowHeight="15.75"/>
  <cols>
    <col min="1" max="1" width="9" style="393" customWidth="1"/>
    <col min="2" max="2" width="75.83203125" style="393" customWidth="1"/>
    <col min="3" max="3" width="15.5" style="394" customWidth="1"/>
    <col min="4" max="5" width="15.5" style="393" customWidth="1"/>
    <col min="6" max="6" width="9" style="36" customWidth="1"/>
    <col min="7" max="16384" width="9.33203125" style="36"/>
  </cols>
  <sheetData>
    <row r="1" spans="1:5" s="123" customFormat="1" ht="48.75" customHeight="1">
      <c r="A1" s="674" t="s">
        <v>705</v>
      </c>
      <c r="B1" s="674"/>
      <c r="C1" s="674"/>
      <c r="D1" s="674"/>
      <c r="E1" s="674"/>
    </row>
    <row r="2" spans="1:5" ht="15.95" customHeight="1">
      <c r="A2" s="609" t="s">
        <v>16</v>
      </c>
      <c r="B2" s="609"/>
      <c r="C2" s="609"/>
      <c r="D2" s="609"/>
      <c r="E2" s="609"/>
    </row>
    <row r="3" spans="1:5" ht="15.95" customHeight="1" thickBot="1">
      <c r="A3" s="608" t="s">
        <v>152</v>
      </c>
      <c r="B3" s="608"/>
      <c r="D3" s="139"/>
      <c r="E3" s="312" t="str">
        <f>'10.sz.mell'!G9</f>
        <v>Forintban!</v>
      </c>
    </row>
    <row r="4" spans="1:5" ht="24.75" thickBot="1">
      <c r="A4" s="21" t="s">
        <v>69</v>
      </c>
      <c r="B4" s="22" t="s">
        <v>18</v>
      </c>
      <c r="C4" s="22" t="str">
        <f>+CONCATENATE(LEFT(ÖSSZEFÜGGÉSEK!A5,4)-2,". évi tény")</f>
        <v>2015. évi tény</v>
      </c>
      <c r="D4" s="416" t="str">
        <f>+CONCATENATE(LEFT(ÖSSZEFÜGGÉSEK!A5,4)-1,". évi várható")</f>
        <v>2016. évi várható</v>
      </c>
      <c r="E4" s="159" t="str">
        <f>+'1.1.sz.mell.'!C5</f>
        <v>2017. évi előirányzat</v>
      </c>
    </row>
    <row r="5" spans="1:5" s="38" customFormat="1" ht="12" customHeight="1" thickBot="1">
      <c r="A5" s="30" t="s">
        <v>499</v>
      </c>
      <c r="B5" s="31" t="s">
        <v>500</v>
      </c>
      <c r="C5" s="31" t="s">
        <v>501</v>
      </c>
      <c r="D5" s="31" t="s">
        <v>503</v>
      </c>
      <c r="E5" s="459" t="s">
        <v>502</v>
      </c>
    </row>
    <row r="6" spans="1:5" s="1" customFormat="1" ht="12" customHeight="1" thickBot="1">
      <c r="A6" s="18" t="s">
        <v>19</v>
      </c>
      <c r="B6" s="19" t="s">
        <v>254</v>
      </c>
      <c r="C6" s="408">
        <f>+C7+C8+C9+C10+C11+C12</f>
        <v>180458000</v>
      </c>
      <c r="D6" s="408">
        <f>+D7+D8+D9+D10+D11+D12</f>
        <v>156066151</v>
      </c>
      <c r="E6" s="270">
        <f>+E7+E8+E9+E10+E11+E12</f>
        <v>176620508</v>
      </c>
    </row>
    <row r="7" spans="1:5" s="1" customFormat="1" ht="12" customHeight="1">
      <c r="A7" s="13" t="s">
        <v>98</v>
      </c>
      <c r="B7" s="427" t="s">
        <v>255</v>
      </c>
      <c r="C7" s="410">
        <v>57340000</v>
      </c>
      <c r="D7" s="410">
        <v>61122339</v>
      </c>
      <c r="E7" s="272">
        <v>63542866</v>
      </c>
    </row>
    <row r="8" spans="1:5" s="1" customFormat="1" ht="12" customHeight="1">
      <c r="A8" s="12" t="s">
        <v>99</v>
      </c>
      <c r="B8" s="428" t="s">
        <v>256</v>
      </c>
      <c r="C8" s="409">
        <v>32681000</v>
      </c>
      <c r="D8" s="409">
        <v>30928967</v>
      </c>
      <c r="E8" s="271">
        <v>26582594</v>
      </c>
    </row>
    <row r="9" spans="1:5" s="1" customFormat="1" ht="12" customHeight="1">
      <c r="A9" s="12" t="s">
        <v>100</v>
      </c>
      <c r="B9" s="428" t="s">
        <v>257</v>
      </c>
      <c r="C9" s="409">
        <v>80581000</v>
      </c>
      <c r="D9" s="409">
        <v>54715744</v>
      </c>
      <c r="E9" s="271">
        <v>61060533</v>
      </c>
    </row>
    <row r="10" spans="1:5" s="1" customFormat="1" ht="12" customHeight="1">
      <c r="A10" s="12" t="s">
        <v>101</v>
      </c>
      <c r="B10" s="428" t="s">
        <v>258</v>
      </c>
      <c r="C10" s="409">
        <v>1985000</v>
      </c>
      <c r="D10" s="409">
        <v>1987020</v>
      </c>
      <c r="E10" s="271">
        <v>2195293</v>
      </c>
    </row>
    <row r="11" spans="1:5" s="1" customFormat="1" ht="12" customHeight="1">
      <c r="A11" s="12" t="s">
        <v>148</v>
      </c>
      <c r="B11" s="299" t="s">
        <v>438</v>
      </c>
      <c r="C11" s="409">
        <v>7871000</v>
      </c>
      <c r="D11" s="409">
        <v>6183393</v>
      </c>
      <c r="E11" s="271">
        <v>22777669</v>
      </c>
    </row>
    <row r="12" spans="1:5" s="1" customFormat="1" ht="12" customHeight="1" thickBot="1">
      <c r="A12" s="14" t="s">
        <v>102</v>
      </c>
      <c r="B12" s="300" t="s">
        <v>439</v>
      </c>
      <c r="C12" s="409"/>
      <c r="D12" s="409">
        <v>1128688</v>
      </c>
      <c r="E12" s="271">
        <v>461553</v>
      </c>
    </row>
    <row r="13" spans="1:5" s="1" customFormat="1" ht="12" customHeight="1" thickBot="1">
      <c r="A13" s="18" t="s">
        <v>20</v>
      </c>
      <c r="B13" s="298" t="s">
        <v>259</v>
      </c>
      <c r="C13" s="408">
        <f>+C14+C15+C16+C17+C18</f>
        <v>147941000</v>
      </c>
      <c r="D13" s="408">
        <f>+D14+D15+D16+D17+D18</f>
        <v>149081967</v>
      </c>
      <c r="E13" s="270">
        <f>+E14+E15+E16+E17+E18</f>
        <v>125739000</v>
      </c>
    </row>
    <row r="14" spans="1:5" s="1" customFormat="1" ht="12" customHeight="1">
      <c r="A14" s="13" t="s">
        <v>104</v>
      </c>
      <c r="B14" s="427" t="s">
        <v>260</v>
      </c>
      <c r="C14" s="410"/>
      <c r="D14" s="410"/>
      <c r="E14" s="272"/>
    </row>
    <row r="15" spans="1:5" s="1" customFormat="1" ht="12" customHeight="1">
      <c r="A15" s="12" t="s">
        <v>105</v>
      </c>
      <c r="B15" s="428" t="s">
        <v>261</v>
      </c>
      <c r="C15" s="409"/>
      <c r="D15" s="409"/>
      <c r="E15" s="271"/>
    </row>
    <row r="16" spans="1:5" s="1" customFormat="1" ht="12" customHeight="1">
      <c r="A16" s="12" t="s">
        <v>106</v>
      </c>
      <c r="B16" s="428" t="s">
        <v>428</v>
      </c>
      <c r="C16" s="409"/>
      <c r="D16" s="409"/>
      <c r="E16" s="271"/>
    </row>
    <row r="17" spans="1:5" s="1" customFormat="1" ht="12" customHeight="1">
      <c r="A17" s="12" t="s">
        <v>107</v>
      </c>
      <c r="B17" s="428" t="s">
        <v>429</v>
      </c>
      <c r="C17" s="409"/>
      <c r="D17" s="409"/>
      <c r="E17" s="271"/>
    </row>
    <row r="18" spans="1:5" s="1" customFormat="1" ht="12" customHeight="1">
      <c r="A18" s="12" t="s">
        <v>108</v>
      </c>
      <c r="B18" s="428" t="s">
        <v>262</v>
      </c>
      <c r="C18" s="409">
        <v>147941000</v>
      </c>
      <c r="D18" s="409">
        <v>149081967</v>
      </c>
      <c r="E18" s="271">
        <v>125739000</v>
      </c>
    </row>
    <row r="19" spans="1:5" s="1" customFormat="1" ht="12" customHeight="1" thickBot="1">
      <c r="A19" s="14" t="s">
        <v>117</v>
      </c>
      <c r="B19" s="300" t="s">
        <v>263</v>
      </c>
      <c r="C19" s="411"/>
      <c r="D19" s="411"/>
      <c r="E19" s="273"/>
    </row>
    <row r="20" spans="1:5" s="1" customFormat="1" ht="12" customHeight="1" thickBot="1">
      <c r="A20" s="18" t="s">
        <v>21</v>
      </c>
      <c r="B20" s="19" t="s">
        <v>264</v>
      </c>
      <c r="C20" s="408">
        <f>+C21+C22+C23+C24+C25</f>
        <v>315094000</v>
      </c>
      <c r="D20" s="408">
        <f>+D21+D22+D23+D24+D25</f>
        <v>3450437</v>
      </c>
      <c r="E20" s="270">
        <f>+E21+E22+E23+E24+E25</f>
        <v>545962943</v>
      </c>
    </row>
    <row r="21" spans="1:5" s="1" customFormat="1" ht="12" customHeight="1">
      <c r="A21" s="13" t="s">
        <v>87</v>
      </c>
      <c r="B21" s="427" t="s">
        <v>265</v>
      </c>
      <c r="C21" s="410"/>
      <c r="D21" s="410"/>
      <c r="E21" s="272"/>
    </row>
    <row r="22" spans="1:5" s="1" customFormat="1" ht="12" customHeight="1">
      <c r="A22" s="12" t="s">
        <v>88</v>
      </c>
      <c r="B22" s="428" t="s">
        <v>266</v>
      </c>
      <c r="C22" s="409"/>
      <c r="D22" s="409"/>
      <c r="E22" s="271"/>
    </row>
    <row r="23" spans="1:5" s="1" customFormat="1" ht="12" customHeight="1">
      <c r="A23" s="12" t="s">
        <v>89</v>
      </c>
      <c r="B23" s="428" t="s">
        <v>430</v>
      </c>
      <c r="C23" s="409"/>
      <c r="D23" s="409"/>
      <c r="E23" s="271"/>
    </row>
    <row r="24" spans="1:5" s="1" customFormat="1" ht="12" customHeight="1">
      <c r="A24" s="12" t="s">
        <v>90</v>
      </c>
      <c r="B24" s="428" t="s">
        <v>431</v>
      </c>
      <c r="C24" s="409"/>
      <c r="D24" s="409"/>
      <c r="E24" s="271"/>
    </row>
    <row r="25" spans="1:5" s="1" customFormat="1" ht="12" customHeight="1">
      <c r="A25" s="12" t="s">
        <v>171</v>
      </c>
      <c r="B25" s="428" t="s">
        <v>267</v>
      </c>
      <c r="C25" s="409">
        <v>315094000</v>
      </c>
      <c r="D25" s="409">
        <v>3450437</v>
      </c>
      <c r="E25" s="271">
        <v>545962943</v>
      </c>
    </row>
    <row r="26" spans="1:5" s="1" customFormat="1" ht="12" customHeight="1" thickBot="1">
      <c r="A26" s="14" t="s">
        <v>172</v>
      </c>
      <c r="B26" s="429" t="s">
        <v>268</v>
      </c>
      <c r="C26" s="411">
        <v>305779000</v>
      </c>
      <c r="D26" s="411"/>
      <c r="E26" s="273">
        <v>508359256</v>
      </c>
    </row>
    <row r="27" spans="1:5" s="1" customFormat="1" ht="12" customHeight="1" thickBot="1">
      <c r="A27" s="18" t="s">
        <v>173</v>
      </c>
      <c r="B27" s="19" t="s">
        <v>269</v>
      </c>
      <c r="C27" s="415">
        <f>SUM(C28:C34)</f>
        <v>13304000</v>
      </c>
      <c r="D27" s="415">
        <f>SUM(D28:D34)</f>
        <v>12384521</v>
      </c>
      <c r="E27" s="458">
        <f>SUM(E28:E34)</f>
        <v>9310000</v>
      </c>
    </row>
    <row r="28" spans="1:5" s="1" customFormat="1" ht="12" customHeight="1">
      <c r="A28" s="13" t="s">
        <v>270</v>
      </c>
      <c r="B28" s="427" t="s">
        <v>562</v>
      </c>
      <c r="C28" s="410">
        <v>1556000</v>
      </c>
      <c r="D28" s="410">
        <v>1469794</v>
      </c>
      <c r="E28" s="304">
        <v>1400000</v>
      </c>
    </row>
    <row r="29" spans="1:5" s="1" customFormat="1" ht="12" customHeight="1">
      <c r="A29" s="12" t="s">
        <v>271</v>
      </c>
      <c r="B29" s="428" t="s">
        <v>563</v>
      </c>
      <c r="C29" s="409"/>
      <c r="D29" s="409"/>
      <c r="E29" s="305"/>
    </row>
    <row r="30" spans="1:5" s="1" customFormat="1" ht="12" customHeight="1">
      <c r="A30" s="12" t="s">
        <v>272</v>
      </c>
      <c r="B30" s="428" t="s">
        <v>564</v>
      </c>
      <c r="C30" s="409">
        <v>9264000</v>
      </c>
      <c r="D30" s="409">
        <v>8974189</v>
      </c>
      <c r="E30" s="305">
        <v>6000000</v>
      </c>
    </row>
    <row r="31" spans="1:5" s="1" customFormat="1" ht="12" customHeight="1">
      <c r="A31" s="12" t="s">
        <v>273</v>
      </c>
      <c r="B31" s="428" t="s">
        <v>565</v>
      </c>
      <c r="C31" s="409"/>
      <c r="D31" s="409"/>
      <c r="E31" s="305"/>
    </row>
    <row r="32" spans="1:5" s="1" customFormat="1" ht="12" customHeight="1">
      <c r="A32" s="12" t="s">
        <v>559</v>
      </c>
      <c r="B32" s="428" t="s">
        <v>274</v>
      </c>
      <c r="C32" s="409">
        <v>2191000</v>
      </c>
      <c r="D32" s="409">
        <v>1838218</v>
      </c>
      <c r="E32" s="305">
        <v>1800000</v>
      </c>
    </row>
    <row r="33" spans="1:5" s="1" customFormat="1" ht="12" customHeight="1">
      <c r="A33" s="12" t="s">
        <v>560</v>
      </c>
      <c r="B33" s="428" t="s">
        <v>275</v>
      </c>
      <c r="C33" s="409"/>
      <c r="D33" s="409"/>
      <c r="E33" s="305"/>
    </row>
    <row r="34" spans="1:5" s="1" customFormat="1" ht="12" customHeight="1" thickBot="1">
      <c r="A34" s="14" t="s">
        <v>561</v>
      </c>
      <c r="B34" s="429" t="s">
        <v>276</v>
      </c>
      <c r="C34" s="411">
        <v>293000</v>
      </c>
      <c r="D34" s="411">
        <v>102320</v>
      </c>
      <c r="E34" s="310">
        <v>110000</v>
      </c>
    </row>
    <row r="35" spans="1:5" s="1" customFormat="1" ht="12" customHeight="1" thickBot="1">
      <c r="A35" s="18" t="s">
        <v>23</v>
      </c>
      <c r="B35" s="19" t="s">
        <v>440</v>
      </c>
      <c r="C35" s="408">
        <f>SUM(C36:C46)</f>
        <v>67538000</v>
      </c>
      <c r="D35" s="408">
        <f>SUM(D36:D46)</f>
        <v>13542515</v>
      </c>
      <c r="E35" s="270">
        <f>SUM(E36:E46)</f>
        <v>11679943</v>
      </c>
    </row>
    <row r="36" spans="1:5" s="1" customFormat="1" ht="12" customHeight="1">
      <c r="A36" s="13" t="s">
        <v>91</v>
      </c>
      <c r="B36" s="427" t="s">
        <v>279</v>
      </c>
      <c r="C36" s="410">
        <v>1369000</v>
      </c>
      <c r="D36" s="410">
        <v>632156</v>
      </c>
      <c r="E36" s="272">
        <v>900000</v>
      </c>
    </row>
    <row r="37" spans="1:5" s="1" customFormat="1" ht="12" customHeight="1">
      <c r="A37" s="12" t="s">
        <v>92</v>
      </c>
      <c r="B37" s="428" t="s">
        <v>280</v>
      </c>
      <c r="C37" s="409">
        <v>8855000</v>
      </c>
      <c r="D37" s="409">
        <v>9446974</v>
      </c>
      <c r="E37" s="271">
        <v>7870000</v>
      </c>
    </row>
    <row r="38" spans="1:5" s="1" customFormat="1" ht="12" customHeight="1">
      <c r="A38" s="12" t="s">
        <v>93</v>
      </c>
      <c r="B38" s="428" t="s">
        <v>281</v>
      </c>
      <c r="C38" s="409">
        <v>461000</v>
      </c>
      <c r="D38" s="409">
        <v>251723</v>
      </c>
      <c r="E38" s="271">
        <v>495000</v>
      </c>
    </row>
    <row r="39" spans="1:5" s="1" customFormat="1" ht="12" customHeight="1">
      <c r="A39" s="12" t="s">
        <v>175</v>
      </c>
      <c r="B39" s="428" t="s">
        <v>282</v>
      </c>
      <c r="C39" s="409"/>
      <c r="D39" s="409"/>
      <c r="E39" s="271"/>
    </row>
    <row r="40" spans="1:5" s="1" customFormat="1" ht="12" customHeight="1">
      <c r="A40" s="12" t="s">
        <v>176</v>
      </c>
      <c r="B40" s="428" t="s">
        <v>283</v>
      </c>
      <c r="C40" s="409">
        <v>216000</v>
      </c>
      <c r="D40" s="409">
        <v>271052</v>
      </c>
      <c r="E40" s="271">
        <v>230000</v>
      </c>
    </row>
    <row r="41" spans="1:5" s="1" customFormat="1" ht="12" customHeight="1">
      <c r="A41" s="12" t="s">
        <v>177</v>
      </c>
      <c r="B41" s="428" t="s">
        <v>284</v>
      </c>
      <c r="C41" s="409">
        <v>2640000</v>
      </c>
      <c r="D41" s="409">
        <v>2604464</v>
      </c>
      <c r="E41" s="271">
        <v>2177710</v>
      </c>
    </row>
    <row r="42" spans="1:5" s="1" customFormat="1" ht="12" customHeight="1">
      <c r="A42" s="12" t="s">
        <v>178</v>
      </c>
      <c r="B42" s="428" t="s">
        <v>285</v>
      </c>
      <c r="C42" s="409">
        <v>53992000</v>
      </c>
      <c r="D42" s="409"/>
      <c r="E42" s="271"/>
    </row>
    <row r="43" spans="1:5" s="1" customFormat="1" ht="12" customHeight="1">
      <c r="A43" s="12" t="s">
        <v>179</v>
      </c>
      <c r="B43" s="428" t="s">
        <v>566</v>
      </c>
      <c r="C43" s="409">
        <v>5000</v>
      </c>
      <c r="D43" s="409">
        <v>3495</v>
      </c>
      <c r="E43" s="271">
        <v>7233</v>
      </c>
    </row>
    <row r="44" spans="1:5" s="1" customFormat="1" ht="12" customHeight="1">
      <c r="A44" s="12" t="s">
        <v>277</v>
      </c>
      <c r="B44" s="428" t="s">
        <v>287</v>
      </c>
      <c r="C44" s="412"/>
      <c r="D44" s="412"/>
      <c r="E44" s="274"/>
    </row>
    <row r="45" spans="1:5" s="1" customFormat="1" ht="12" customHeight="1">
      <c r="A45" s="14" t="s">
        <v>278</v>
      </c>
      <c r="B45" s="429" t="s">
        <v>442</v>
      </c>
      <c r="C45" s="413"/>
      <c r="D45" s="413">
        <v>312651</v>
      </c>
      <c r="E45" s="275"/>
    </row>
    <row r="46" spans="1:5" s="1" customFormat="1" ht="12" customHeight="1" thickBot="1">
      <c r="A46" s="14" t="s">
        <v>441</v>
      </c>
      <c r="B46" s="300" t="s">
        <v>288</v>
      </c>
      <c r="C46" s="413"/>
      <c r="D46" s="413">
        <v>20000</v>
      </c>
      <c r="E46" s="275"/>
    </row>
    <row r="47" spans="1:5" s="1" customFormat="1" ht="12" customHeight="1" thickBot="1">
      <c r="A47" s="18" t="s">
        <v>24</v>
      </c>
      <c r="B47" s="19" t="s">
        <v>289</v>
      </c>
      <c r="C47" s="408">
        <f>SUM(C48:C52)</f>
        <v>0</v>
      </c>
      <c r="D47" s="408">
        <f>SUM(D48:D52)</f>
        <v>800000</v>
      </c>
      <c r="E47" s="270">
        <f>SUM(E48:E52)</f>
        <v>0</v>
      </c>
    </row>
    <row r="48" spans="1:5" s="1" customFormat="1" ht="12" customHeight="1">
      <c r="A48" s="13" t="s">
        <v>94</v>
      </c>
      <c r="B48" s="427" t="s">
        <v>293</v>
      </c>
      <c r="C48" s="473"/>
      <c r="D48" s="473"/>
      <c r="E48" s="297"/>
    </row>
    <row r="49" spans="1:5" s="1" customFormat="1" ht="12" customHeight="1">
      <c r="A49" s="12" t="s">
        <v>95</v>
      </c>
      <c r="B49" s="428" t="s">
        <v>294</v>
      </c>
      <c r="C49" s="412"/>
      <c r="D49" s="412">
        <v>800000</v>
      </c>
      <c r="E49" s="274"/>
    </row>
    <row r="50" spans="1:5" s="1" customFormat="1" ht="12" customHeight="1">
      <c r="A50" s="12" t="s">
        <v>290</v>
      </c>
      <c r="B50" s="428" t="s">
        <v>295</v>
      </c>
      <c r="C50" s="412"/>
      <c r="D50" s="412"/>
      <c r="E50" s="274"/>
    </row>
    <row r="51" spans="1:5" s="1" customFormat="1" ht="12" customHeight="1">
      <c r="A51" s="12" t="s">
        <v>291</v>
      </c>
      <c r="B51" s="428" t="s">
        <v>296</v>
      </c>
      <c r="C51" s="412"/>
      <c r="D51" s="412"/>
      <c r="E51" s="274"/>
    </row>
    <row r="52" spans="1:5" s="1" customFormat="1" ht="12" customHeight="1" thickBot="1">
      <c r="A52" s="14" t="s">
        <v>292</v>
      </c>
      <c r="B52" s="300" t="s">
        <v>297</v>
      </c>
      <c r="C52" s="413"/>
      <c r="D52" s="413"/>
      <c r="E52" s="275"/>
    </row>
    <row r="53" spans="1:5" s="1" customFormat="1" ht="12" customHeight="1" thickBot="1">
      <c r="A53" s="18" t="s">
        <v>180</v>
      </c>
      <c r="B53" s="19" t="s">
        <v>298</v>
      </c>
      <c r="C53" s="408">
        <f>SUM(C54:C56)</f>
        <v>152000</v>
      </c>
      <c r="D53" s="408">
        <f>SUM(D54:D56)</f>
        <v>24000</v>
      </c>
      <c r="E53" s="270">
        <f>SUM(E54:E56)</f>
        <v>30000</v>
      </c>
    </row>
    <row r="54" spans="1:5" s="1" customFormat="1" ht="12" customHeight="1">
      <c r="A54" s="13" t="s">
        <v>96</v>
      </c>
      <c r="B54" s="427" t="s">
        <v>299</v>
      </c>
      <c r="C54" s="410"/>
      <c r="D54" s="410"/>
      <c r="E54" s="272"/>
    </row>
    <row r="55" spans="1:5" s="1" customFormat="1" ht="12" customHeight="1">
      <c r="A55" s="12" t="s">
        <v>97</v>
      </c>
      <c r="B55" s="428" t="s">
        <v>432</v>
      </c>
      <c r="C55" s="409"/>
      <c r="D55" s="409"/>
      <c r="E55" s="271"/>
    </row>
    <row r="56" spans="1:5" s="1" customFormat="1" ht="12" customHeight="1">
      <c r="A56" s="12" t="s">
        <v>302</v>
      </c>
      <c r="B56" s="428" t="s">
        <v>300</v>
      </c>
      <c r="C56" s="409">
        <v>152000</v>
      </c>
      <c r="D56" s="409">
        <v>24000</v>
      </c>
      <c r="E56" s="271">
        <v>30000</v>
      </c>
    </row>
    <row r="57" spans="1:5" s="1" customFormat="1" ht="12" customHeight="1" thickBot="1">
      <c r="A57" s="14" t="s">
        <v>303</v>
      </c>
      <c r="B57" s="300" t="s">
        <v>301</v>
      </c>
      <c r="C57" s="411"/>
      <c r="D57" s="411"/>
      <c r="E57" s="273"/>
    </row>
    <row r="58" spans="1:5" s="1" customFormat="1" ht="12" customHeight="1" thickBot="1">
      <c r="A58" s="18" t="s">
        <v>26</v>
      </c>
      <c r="B58" s="298" t="s">
        <v>304</v>
      </c>
      <c r="C58" s="408">
        <f>SUM(C59:C61)</f>
        <v>0</v>
      </c>
      <c r="D58" s="408">
        <f>SUM(D59:D61)</f>
        <v>50000</v>
      </c>
      <c r="E58" s="270">
        <f>SUM(E59:E61)</f>
        <v>0</v>
      </c>
    </row>
    <row r="59" spans="1:5" s="1" customFormat="1" ht="12" customHeight="1">
      <c r="A59" s="13" t="s">
        <v>181</v>
      </c>
      <c r="B59" s="427" t="s">
        <v>306</v>
      </c>
      <c r="C59" s="412"/>
      <c r="D59" s="412"/>
      <c r="E59" s="274"/>
    </row>
    <row r="60" spans="1:5" s="1" customFormat="1" ht="12" customHeight="1">
      <c r="A60" s="12" t="s">
        <v>182</v>
      </c>
      <c r="B60" s="428" t="s">
        <v>433</v>
      </c>
      <c r="C60" s="412"/>
      <c r="D60" s="412"/>
      <c r="E60" s="274"/>
    </row>
    <row r="61" spans="1:5" s="1" customFormat="1" ht="12" customHeight="1">
      <c r="A61" s="12" t="s">
        <v>232</v>
      </c>
      <c r="B61" s="428" t="s">
        <v>307</v>
      </c>
      <c r="C61" s="412"/>
      <c r="D61" s="412">
        <v>50000</v>
      </c>
      <c r="E61" s="274"/>
    </row>
    <row r="62" spans="1:5" s="1" customFormat="1" ht="12" customHeight="1" thickBot="1">
      <c r="A62" s="14" t="s">
        <v>305</v>
      </c>
      <c r="B62" s="300" t="s">
        <v>308</v>
      </c>
      <c r="C62" s="412"/>
      <c r="D62" s="412"/>
      <c r="E62" s="274"/>
    </row>
    <row r="63" spans="1:5" s="1" customFormat="1" ht="12" customHeight="1" thickBot="1">
      <c r="A63" s="499" t="s">
        <v>482</v>
      </c>
      <c r="B63" s="19" t="s">
        <v>309</v>
      </c>
      <c r="C63" s="415">
        <f>+C6+C13+C20+C27+C35+C47+C53+C58</f>
        <v>724487000</v>
      </c>
      <c r="D63" s="415">
        <f>+D6+D13+D20+D27+D35+D47+D53+D58</f>
        <v>335399591</v>
      </c>
      <c r="E63" s="458">
        <f>+E6+E13+E20+E27+E35+E47+E53+E58</f>
        <v>869342394</v>
      </c>
    </row>
    <row r="64" spans="1:5" s="1" customFormat="1" ht="12" customHeight="1" thickBot="1">
      <c r="A64" s="474" t="s">
        <v>310</v>
      </c>
      <c r="B64" s="298" t="s">
        <v>550</v>
      </c>
      <c r="C64" s="408">
        <f>SUM(C65:C67)</f>
        <v>0</v>
      </c>
      <c r="D64" s="408">
        <f>SUM(D65:D67)</f>
        <v>0</v>
      </c>
      <c r="E64" s="270">
        <f>SUM(E65:E67)</f>
        <v>0</v>
      </c>
    </row>
    <row r="65" spans="1:7" s="1" customFormat="1" ht="12" customHeight="1">
      <c r="A65" s="13" t="s">
        <v>342</v>
      </c>
      <c r="B65" s="427" t="s">
        <v>312</v>
      </c>
      <c r="C65" s="412"/>
      <c r="D65" s="412"/>
      <c r="E65" s="274"/>
    </row>
    <row r="66" spans="1:7" s="1" customFormat="1" ht="12" customHeight="1">
      <c r="A66" s="12" t="s">
        <v>351</v>
      </c>
      <c r="B66" s="428" t="s">
        <v>313</v>
      </c>
      <c r="C66" s="412"/>
      <c r="D66" s="412"/>
      <c r="E66" s="274"/>
    </row>
    <row r="67" spans="1:7" s="1" customFormat="1" ht="12" customHeight="1" thickBot="1">
      <c r="A67" s="14" t="s">
        <v>352</v>
      </c>
      <c r="B67" s="493" t="s">
        <v>467</v>
      </c>
      <c r="C67" s="412"/>
      <c r="D67" s="412"/>
      <c r="E67" s="274"/>
    </row>
    <row r="68" spans="1:7" s="1" customFormat="1" ht="12" customHeight="1" thickBot="1">
      <c r="A68" s="474" t="s">
        <v>315</v>
      </c>
      <c r="B68" s="298" t="s">
        <v>316</v>
      </c>
      <c r="C68" s="408">
        <f>SUM(C69:C72)</f>
        <v>0</v>
      </c>
      <c r="D68" s="408">
        <f>SUM(D69:D72)</f>
        <v>0</v>
      </c>
      <c r="E68" s="270">
        <f>SUM(E69:E72)</f>
        <v>0</v>
      </c>
    </row>
    <row r="69" spans="1:7" s="1" customFormat="1" ht="12" customHeight="1">
      <c r="A69" s="13" t="s">
        <v>149</v>
      </c>
      <c r="B69" s="427" t="s">
        <v>317</v>
      </c>
      <c r="C69" s="412"/>
      <c r="D69" s="412"/>
      <c r="E69" s="274"/>
    </row>
    <row r="70" spans="1:7" s="1" customFormat="1" ht="17.25" customHeight="1">
      <c r="A70" s="12" t="s">
        <v>150</v>
      </c>
      <c r="B70" s="428" t="s">
        <v>318</v>
      </c>
      <c r="C70" s="412"/>
      <c r="D70" s="412"/>
      <c r="E70" s="274"/>
      <c r="G70" s="39"/>
    </row>
    <row r="71" spans="1:7" s="1" customFormat="1" ht="12" customHeight="1">
      <c r="A71" s="12" t="s">
        <v>343</v>
      </c>
      <c r="B71" s="428" t="s">
        <v>319</v>
      </c>
      <c r="C71" s="412"/>
      <c r="D71" s="412"/>
      <c r="E71" s="274"/>
    </row>
    <row r="72" spans="1:7" s="1" customFormat="1" ht="12" customHeight="1" thickBot="1">
      <c r="A72" s="14" t="s">
        <v>344</v>
      </c>
      <c r="B72" s="300" t="s">
        <v>320</v>
      </c>
      <c r="C72" s="412"/>
      <c r="D72" s="412"/>
      <c r="E72" s="274"/>
    </row>
    <row r="73" spans="1:7" s="1" customFormat="1" ht="12" customHeight="1" thickBot="1">
      <c r="A73" s="474" t="s">
        <v>321</v>
      </c>
      <c r="B73" s="298" t="s">
        <v>322</v>
      </c>
      <c r="C73" s="408">
        <f>SUM(C74:C75)</f>
        <v>26741000</v>
      </c>
      <c r="D73" s="408">
        <f>SUM(D74:D75)</f>
        <v>39693000</v>
      </c>
      <c r="E73" s="270">
        <f>SUM(E74:E75)</f>
        <v>34936549</v>
      </c>
    </row>
    <row r="74" spans="1:7" s="1" customFormat="1" ht="12" customHeight="1">
      <c r="A74" s="13" t="s">
        <v>345</v>
      </c>
      <c r="B74" s="427" t="s">
        <v>323</v>
      </c>
      <c r="C74" s="412">
        <v>26741000</v>
      </c>
      <c r="D74" s="412">
        <v>39693000</v>
      </c>
      <c r="E74" s="274">
        <v>34936549</v>
      </c>
    </row>
    <row r="75" spans="1:7" s="1" customFormat="1" ht="12" customHeight="1" thickBot="1">
      <c r="A75" s="14" t="s">
        <v>346</v>
      </c>
      <c r="B75" s="300" t="s">
        <v>324</v>
      </c>
      <c r="C75" s="412"/>
      <c r="D75" s="412"/>
      <c r="E75" s="274"/>
    </row>
    <row r="76" spans="1:7" s="1" customFormat="1" ht="12" customHeight="1" thickBot="1">
      <c r="A76" s="474" t="s">
        <v>325</v>
      </c>
      <c r="B76" s="298" t="s">
        <v>326</v>
      </c>
      <c r="C76" s="408">
        <f>SUM(C77:C79)</f>
        <v>5279000</v>
      </c>
      <c r="D76" s="408">
        <f>SUM(D77:D79)</f>
        <v>5736590</v>
      </c>
      <c r="E76" s="270">
        <f>SUM(E77:E79)</f>
        <v>0</v>
      </c>
    </row>
    <row r="77" spans="1:7" s="1" customFormat="1" ht="12" customHeight="1">
      <c r="A77" s="13" t="s">
        <v>347</v>
      </c>
      <c r="B77" s="427" t="s">
        <v>327</v>
      </c>
      <c r="C77" s="412">
        <v>5279000</v>
      </c>
      <c r="D77" s="412">
        <v>5736590</v>
      </c>
      <c r="E77" s="274"/>
    </row>
    <row r="78" spans="1:7" s="1" customFormat="1" ht="12" customHeight="1">
      <c r="A78" s="12" t="s">
        <v>348</v>
      </c>
      <c r="B78" s="428" t="s">
        <v>328</v>
      </c>
      <c r="C78" s="412"/>
      <c r="D78" s="412"/>
      <c r="E78" s="274"/>
    </row>
    <row r="79" spans="1:7" s="1" customFormat="1" ht="12" customHeight="1" thickBot="1">
      <c r="A79" s="14" t="s">
        <v>349</v>
      </c>
      <c r="B79" s="300" t="s">
        <v>329</v>
      </c>
      <c r="C79" s="412"/>
      <c r="D79" s="412"/>
      <c r="E79" s="274"/>
    </row>
    <row r="80" spans="1:7" s="1" customFormat="1" ht="12" customHeight="1" thickBot="1">
      <c r="A80" s="474" t="s">
        <v>330</v>
      </c>
      <c r="B80" s="298" t="s">
        <v>350</v>
      </c>
      <c r="C80" s="408">
        <f>SUM(C81:C84)</f>
        <v>0</v>
      </c>
      <c r="D80" s="408">
        <f>SUM(D81:D84)</f>
        <v>0</v>
      </c>
      <c r="E80" s="270">
        <f>SUM(E81:E84)</f>
        <v>0</v>
      </c>
    </row>
    <row r="81" spans="1:6" s="1" customFormat="1" ht="12" customHeight="1">
      <c r="A81" s="431" t="s">
        <v>331</v>
      </c>
      <c r="B81" s="427" t="s">
        <v>332</v>
      </c>
      <c r="C81" s="412"/>
      <c r="D81" s="412"/>
      <c r="E81" s="274"/>
    </row>
    <row r="82" spans="1:6" s="1" customFormat="1" ht="12" customHeight="1">
      <c r="A82" s="432" t="s">
        <v>333</v>
      </c>
      <c r="B82" s="428" t="s">
        <v>334</v>
      </c>
      <c r="C82" s="412"/>
      <c r="D82" s="412"/>
      <c r="E82" s="274"/>
    </row>
    <row r="83" spans="1:6" s="1" customFormat="1" ht="12" customHeight="1">
      <c r="A83" s="432" t="s">
        <v>335</v>
      </c>
      <c r="B83" s="428" t="s">
        <v>336</v>
      </c>
      <c r="C83" s="412"/>
      <c r="D83" s="412"/>
      <c r="E83" s="274"/>
    </row>
    <row r="84" spans="1:6" s="1" customFormat="1" ht="12" customHeight="1" thickBot="1">
      <c r="A84" s="433" t="s">
        <v>337</v>
      </c>
      <c r="B84" s="300" t="s">
        <v>338</v>
      </c>
      <c r="C84" s="412"/>
      <c r="D84" s="412"/>
      <c r="E84" s="274"/>
    </row>
    <row r="85" spans="1:6" s="1" customFormat="1" ht="12" customHeight="1" thickBot="1">
      <c r="A85" s="474" t="s">
        <v>339</v>
      </c>
      <c r="B85" s="298" t="s">
        <v>481</v>
      </c>
      <c r="C85" s="476"/>
      <c r="D85" s="476"/>
      <c r="E85" s="477"/>
    </row>
    <row r="86" spans="1:6" s="1" customFormat="1" ht="12" customHeight="1" thickBot="1">
      <c r="A86" s="474" t="s">
        <v>341</v>
      </c>
      <c r="B86" s="298" t="s">
        <v>340</v>
      </c>
      <c r="C86" s="476"/>
      <c r="D86" s="476"/>
      <c r="E86" s="477"/>
    </row>
    <row r="87" spans="1:6" s="1" customFormat="1" ht="12" customHeight="1" thickBot="1">
      <c r="A87" s="474" t="s">
        <v>353</v>
      </c>
      <c r="B87" s="434" t="s">
        <v>484</v>
      </c>
      <c r="C87" s="415">
        <f>+C64+C68+C73+C76+C80+C86+C85</f>
        <v>32020000</v>
      </c>
      <c r="D87" s="415">
        <f>+D64+D68+D73+D76+D80+D86+D85</f>
        <v>45429590</v>
      </c>
      <c r="E87" s="458">
        <f>+E64+E68+E73+E76+E80+E86+E85</f>
        <v>34936549</v>
      </c>
    </row>
    <row r="88" spans="1:6" s="1" customFormat="1" ht="12" customHeight="1" thickBot="1">
      <c r="A88" s="475" t="s">
        <v>483</v>
      </c>
      <c r="B88" s="435" t="s">
        <v>485</v>
      </c>
      <c r="C88" s="415">
        <f>+C63+C87</f>
        <v>756507000</v>
      </c>
      <c r="D88" s="415">
        <f>+D63+D87</f>
        <v>380829181</v>
      </c>
      <c r="E88" s="458">
        <f>+E63+E87</f>
        <v>904278943</v>
      </c>
    </row>
    <row r="89" spans="1:6" s="1" customFormat="1" ht="12" customHeight="1">
      <c r="A89" s="380"/>
      <c r="B89" s="381"/>
      <c r="C89" s="382"/>
      <c r="D89" s="383"/>
      <c r="E89" s="384"/>
    </row>
    <row r="90" spans="1:6" s="1" customFormat="1" ht="12" customHeight="1">
      <c r="A90" s="609" t="s">
        <v>48</v>
      </c>
      <c r="B90" s="609"/>
      <c r="C90" s="609"/>
      <c r="D90" s="609"/>
      <c r="E90" s="609"/>
    </row>
    <row r="91" spans="1:6" s="1" customFormat="1" ht="12" customHeight="1" thickBot="1">
      <c r="A91" s="612" t="s">
        <v>153</v>
      </c>
      <c r="B91" s="612"/>
      <c r="C91" s="394"/>
      <c r="D91" s="139"/>
      <c r="E91" s="312" t="str">
        <f>E3</f>
        <v>Forintban!</v>
      </c>
    </row>
    <row r="92" spans="1:6" s="1" customFormat="1" ht="24" customHeight="1" thickBot="1">
      <c r="A92" s="21" t="s">
        <v>706</v>
      </c>
      <c r="B92" s="22" t="s">
        <v>49</v>
      </c>
      <c r="C92" s="22" t="str">
        <f>+C4</f>
        <v>2015. évi tény</v>
      </c>
      <c r="D92" s="22" t="str">
        <f>+D4</f>
        <v>2016. évi várható</v>
      </c>
      <c r="E92" s="159" t="str">
        <f>+E4</f>
        <v>2017. évi előirányzat</v>
      </c>
      <c r="F92" s="147"/>
    </row>
    <row r="93" spans="1:6" s="1" customFormat="1" ht="12" customHeight="1" thickBot="1">
      <c r="A93" s="30" t="s">
        <v>499</v>
      </c>
      <c r="B93" s="31" t="s">
        <v>500</v>
      </c>
      <c r="C93" s="31" t="s">
        <v>501</v>
      </c>
      <c r="D93" s="31" t="s">
        <v>503</v>
      </c>
      <c r="E93" s="459" t="s">
        <v>502</v>
      </c>
      <c r="F93" s="147"/>
    </row>
    <row r="94" spans="1:6" s="1" customFormat="1" ht="15" customHeight="1" thickBot="1">
      <c r="A94" s="20" t="s">
        <v>19</v>
      </c>
      <c r="B94" s="26" t="s">
        <v>443</v>
      </c>
      <c r="C94" s="407">
        <f>C95+C96+C97+C98+C99+C112</f>
        <v>415238000</v>
      </c>
      <c r="D94" s="407">
        <f>D95+D96+D97+D98+D99+D112</f>
        <v>334696973</v>
      </c>
      <c r="E94" s="503">
        <f>E95+E96+E97+E98+E99+E112</f>
        <v>364391660</v>
      </c>
      <c r="F94" s="147"/>
    </row>
    <row r="95" spans="1:6" s="1" customFormat="1" ht="12.95" customHeight="1">
      <c r="A95" s="15" t="s">
        <v>98</v>
      </c>
      <c r="B95" s="8" t="s">
        <v>50</v>
      </c>
      <c r="C95" s="510">
        <v>176932000</v>
      </c>
      <c r="D95" s="510">
        <v>193616371</v>
      </c>
      <c r="E95" s="504">
        <v>196491000</v>
      </c>
    </row>
    <row r="96" spans="1:6" ht="16.5" customHeight="1">
      <c r="A96" s="12" t="s">
        <v>99</v>
      </c>
      <c r="B96" s="6" t="s">
        <v>183</v>
      </c>
      <c r="C96" s="409">
        <v>34510000</v>
      </c>
      <c r="D96" s="409">
        <v>36742447</v>
      </c>
      <c r="E96" s="271">
        <v>31492000</v>
      </c>
    </row>
    <row r="97" spans="1:5">
      <c r="A97" s="12" t="s">
        <v>100</v>
      </c>
      <c r="B97" s="6" t="s">
        <v>140</v>
      </c>
      <c r="C97" s="411">
        <v>129548000</v>
      </c>
      <c r="D97" s="411">
        <v>58338436</v>
      </c>
      <c r="E97" s="273">
        <v>85900660</v>
      </c>
    </row>
    <row r="98" spans="1:5" s="38" customFormat="1" ht="12" customHeight="1">
      <c r="A98" s="12" t="s">
        <v>101</v>
      </c>
      <c r="B98" s="9" t="s">
        <v>184</v>
      </c>
      <c r="C98" s="411">
        <v>34417000</v>
      </c>
      <c r="D98" s="411">
        <v>11447627</v>
      </c>
      <c r="E98" s="273">
        <v>10825000</v>
      </c>
    </row>
    <row r="99" spans="1:5" ht="12" customHeight="1">
      <c r="A99" s="12" t="s">
        <v>112</v>
      </c>
      <c r="B99" s="17" t="s">
        <v>185</v>
      </c>
      <c r="C99" s="411">
        <v>39831000</v>
      </c>
      <c r="D99" s="411">
        <v>34552092</v>
      </c>
      <c r="E99" s="273">
        <v>37683000</v>
      </c>
    </row>
    <row r="100" spans="1:5" ht="12" customHeight="1">
      <c r="A100" s="12" t="s">
        <v>102</v>
      </c>
      <c r="B100" s="6" t="s">
        <v>448</v>
      </c>
      <c r="C100" s="411">
        <v>1688000</v>
      </c>
      <c r="D100" s="411">
        <v>29841</v>
      </c>
      <c r="E100" s="273"/>
    </row>
    <row r="101" spans="1:5" ht="12" customHeight="1">
      <c r="A101" s="12" t="s">
        <v>103</v>
      </c>
      <c r="B101" s="143" t="s">
        <v>447</v>
      </c>
      <c r="C101" s="411"/>
      <c r="D101" s="411"/>
      <c r="E101" s="273"/>
    </row>
    <row r="102" spans="1:5" ht="12" customHeight="1">
      <c r="A102" s="12" t="s">
        <v>113</v>
      </c>
      <c r="B102" s="143" t="s">
        <v>446</v>
      </c>
      <c r="C102" s="411"/>
      <c r="D102" s="411"/>
      <c r="E102" s="273"/>
    </row>
    <row r="103" spans="1:5" ht="12" customHeight="1">
      <c r="A103" s="12" t="s">
        <v>114</v>
      </c>
      <c r="B103" s="141" t="s">
        <v>356</v>
      </c>
      <c r="C103" s="411"/>
      <c r="D103" s="411"/>
      <c r="E103" s="273"/>
    </row>
    <row r="104" spans="1:5" ht="12" customHeight="1">
      <c r="A104" s="12" t="s">
        <v>115</v>
      </c>
      <c r="B104" s="142" t="s">
        <v>357</v>
      </c>
      <c r="C104" s="411"/>
      <c r="D104" s="411"/>
      <c r="E104" s="273"/>
    </row>
    <row r="105" spans="1:5" ht="12" customHeight="1">
      <c r="A105" s="12" t="s">
        <v>116</v>
      </c>
      <c r="B105" s="142" t="s">
        <v>358</v>
      </c>
      <c r="C105" s="411"/>
      <c r="D105" s="411"/>
      <c r="E105" s="273"/>
    </row>
    <row r="106" spans="1:5" ht="12" customHeight="1">
      <c r="A106" s="12" t="s">
        <v>118</v>
      </c>
      <c r="B106" s="141" t="s">
        <v>359</v>
      </c>
      <c r="C106" s="411">
        <v>37936000</v>
      </c>
      <c r="D106" s="411">
        <v>32902251</v>
      </c>
      <c r="E106" s="273">
        <v>35923000</v>
      </c>
    </row>
    <row r="107" spans="1:5" ht="12" customHeight="1">
      <c r="A107" s="12" t="s">
        <v>186</v>
      </c>
      <c r="B107" s="141" t="s">
        <v>360</v>
      </c>
      <c r="C107" s="411"/>
      <c r="D107" s="411"/>
      <c r="E107" s="273"/>
    </row>
    <row r="108" spans="1:5" ht="12" customHeight="1">
      <c r="A108" s="12" t="s">
        <v>354</v>
      </c>
      <c r="B108" s="142" t="s">
        <v>361</v>
      </c>
      <c r="C108" s="411"/>
      <c r="D108" s="411"/>
      <c r="E108" s="273"/>
    </row>
    <row r="109" spans="1:5" ht="12" customHeight="1">
      <c r="A109" s="11" t="s">
        <v>355</v>
      </c>
      <c r="B109" s="143" t="s">
        <v>362</v>
      </c>
      <c r="C109" s="411"/>
      <c r="D109" s="411"/>
      <c r="E109" s="273"/>
    </row>
    <row r="110" spans="1:5" ht="12" customHeight="1">
      <c r="A110" s="12" t="s">
        <v>444</v>
      </c>
      <c r="B110" s="143" t="s">
        <v>363</v>
      </c>
      <c r="C110" s="411"/>
      <c r="D110" s="411"/>
      <c r="E110" s="273"/>
    </row>
    <row r="111" spans="1:5" ht="12" customHeight="1">
      <c r="A111" s="14" t="s">
        <v>445</v>
      </c>
      <c r="B111" s="143" t="s">
        <v>364</v>
      </c>
      <c r="C111" s="411">
        <v>207000</v>
      </c>
      <c r="D111" s="411">
        <v>1620000</v>
      </c>
      <c r="E111" s="273">
        <v>1760000</v>
      </c>
    </row>
    <row r="112" spans="1:5" ht="12" customHeight="1">
      <c r="A112" s="12" t="s">
        <v>449</v>
      </c>
      <c r="B112" s="9" t="s">
        <v>51</v>
      </c>
      <c r="C112" s="409"/>
      <c r="D112" s="409"/>
      <c r="E112" s="271">
        <v>2000000</v>
      </c>
    </row>
    <row r="113" spans="1:5" ht="12" customHeight="1">
      <c r="A113" s="12" t="s">
        <v>450</v>
      </c>
      <c r="B113" s="6" t="s">
        <v>452</v>
      </c>
      <c r="C113" s="409"/>
      <c r="D113" s="409"/>
      <c r="E113" s="271">
        <v>1000000</v>
      </c>
    </row>
    <row r="114" spans="1:5" ht="12" customHeight="1" thickBot="1">
      <c r="A114" s="16" t="s">
        <v>451</v>
      </c>
      <c r="B114" s="497" t="s">
        <v>453</v>
      </c>
      <c r="C114" s="511"/>
      <c r="D114" s="511"/>
      <c r="E114" s="505">
        <v>1000000</v>
      </c>
    </row>
    <row r="115" spans="1:5" ht="12" customHeight="1" thickBot="1">
      <c r="A115" s="494" t="s">
        <v>20</v>
      </c>
      <c r="B115" s="495" t="s">
        <v>365</v>
      </c>
      <c r="C115" s="512">
        <f>+C116+C118+C120</f>
        <v>296353000</v>
      </c>
      <c r="D115" s="512">
        <f>+D116+D118+D120</f>
        <v>5916909</v>
      </c>
      <c r="E115" s="506">
        <f>+E116+E118+E120</f>
        <v>534150693</v>
      </c>
    </row>
    <row r="116" spans="1:5" ht="12" customHeight="1">
      <c r="A116" s="13" t="s">
        <v>104</v>
      </c>
      <c r="B116" s="6" t="s">
        <v>231</v>
      </c>
      <c r="C116" s="410">
        <v>296353000</v>
      </c>
      <c r="D116" s="410">
        <v>3935709</v>
      </c>
      <c r="E116" s="272">
        <v>534150693</v>
      </c>
    </row>
    <row r="117" spans="1:5">
      <c r="A117" s="13" t="s">
        <v>105</v>
      </c>
      <c r="B117" s="10" t="s">
        <v>369</v>
      </c>
      <c r="C117" s="410">
        <v>287038000</v>
      </c>
      <c r="D117" s="410"/>
      <c r="E117" s="272">
        <v>508359256</v>
      </c>
    </row>
    <row r="118" spans="1:5" ht="12" customHeight="1">
      <c r="A118" s="13" t="s">
        <v>106</v>
      </c>
      <c r="B118" s="10" t="s">
        <v>187</v>
      </c>
      <c r="C118" s="409"/>
      <c r="D118" s="409"/>
      <c r="E118" s="271"/>
    </row>
    <row r="119" spans="1:5" ht="12" customHeight="1">
      <c r="A119" s="13" t="s">
        <v>107</v>
      </c>
      <c r="B119" s="10" t="s">
        <v>370</v>
      </c>
      <c r="C119" s="409"/>
      <c r="D119" s="409"/>
      <c r="E119" s="271"/>
    </row>
    <row r="120" spans="1:5" ht="12" customHeight="1">
      <c r="A120" s="13" t="s">
        <v>108</v>
      </c>
      <c r="B120" s="300" t="s">
        <v>233</v>
      </c>
      <c r="C120" s="409"/>
      <c r="D120" s="409">
        <v>1981200</v>
      </c>
      <c r="E120" s="271"/>
    </row>
    <row r="121" spans="1:5" ht="12" customHeight="1">
      <c r="A121" s="13" t="s">
        <v>117</v>
      </c>
      <c r="B121" s="299" t="s">
        <v>434</v>
      </c>
      <c r="C121" s="409"/>
      <c r="D121" s="409"/>
      <c r="E121" s="271"/>
    </row>
    <row r="122" spans="1:5" ht="12" customHeight="1">
      <c r="A122" s="13" t="s">
        <v>119</v>
      </c>
      <c r="B122" s="423" t="s">
        <v>375</v>
      </c>
      <c r="C122" s="409"/>
      <c r="D122" s="409"/>
      <c r="E122" s="271"/>
    </row>
    <row r="123" spans="1:5" ht="12" customHeight="1">
      <c r="A123" s="13" t="s">
        <v>188</v>
      </c>
      <c r="B123" s="142" t="s">
        <v>358</v>
      </c>
      <c r="C123" s="409"/>
      <c r="D123" s="409"/>
      <c r="E123" s="271"/>
    </row>
    <row r="124" spans="1:5" ht="12" customHeight="1">
      <c r="A124" s="13" t="s">
        <v>189</v>
      </c>
      <c r="B124" s="142" t="s">
        <v>374</v>
      </c>
      <c r="C124" s="409"/>
      <c r="D124" s="409">
        <v>1981200</v>
      </c>
      <c r="E124" s="271"/>
    </row>
    <row r="125" spans="1:5" ht="12" customHeight="1">
      <c r="A125" s="13" t="s">
        <v>190</v>
      </c>
      <c r="B125" s="142" t="s">
        <v>373</v>
      </c>
      <c r="C125" s="409"/>
      <c r="D125" s="409"/>
      <c r="E125" s="271"/>
    </row>
    <row r="126" spans="1:5" ht="12" customHeight="1">
      <c r="A126" s="13" t="s">
        <v>366</v>
      </c>
      <c r="B126" s="142" t="s">
        <v>361</v>
      </c>
      <c r="C126" s="409"/>
      <c r="D126" s="409"/>
      <c r="E126" s="271"/>
    </row>
    <row r="127" spans="1:5" ht="12" customHeight="1">
      <c r="A127" s="13" t="s">
        <v>367</v>
      </c>
      <c r="B127" s="142" t="s">
        <v>372</v>
      </c>
      <c r="C127" s="409"/>
      <c r="D127" s="409"/>
      <c r="E127" s="271"/>
    </row>
    <row r="128" spans="1:5" ht="12" customHeight="1" thickBot="1">
      <c r="A128" s="11" t="s">
        <v>368</v>
      </c>
      <c r="B128" s="142" t="s">
        <v>371</v>
      </c>
      <c r="C128" s="411"/>
      <c r="D128" s="411"/>
      <c r="E128" s="273"/>
    </row>
    <row r="129" spans="1:5" ht="12" customHeight="1" thickBot="1">
      <c r="A129" s="18" t="s">
        <v>21</v>
      </c>
      <c r="B129" s="122" t="s">
        <v>454</v>
      </c>
      <c r="C129" s="408">
        <f>+C94+C115</f>
        <v>711591000</v>
      </c>
      <c r="D129" s="408">
        <f>+D94+D115</f>
        <v>340613882</v>
      </c>
      <c r="E129" s="270">
        <f>+E94+E115</f>
        <v>898542353</v>
      </c>
    </row>
    <row r="130" spans="1:5" ht="12" customHeight="1" thickBot="1">
      <c r="A130" s="18" t="s">
        <v>22</v>
      </c>
      <c r="B130" s="122" t="s">
        <v>455</v>
      </c>
      <c r="C130" s="408">
        <f>+C131+C132+C133</f>
        <v>0</v>
      </c>
      <c r="D130" s="408">
        <f>+D131+D132+D133</f>
        <v>0</v>
      </c>
      <c r="E130" s="270">
        <f>+E131+E132+E133</f>
        <v>0</v>
      </c>
    </row>
    <row r="131" spans="1:5" ht="12" customHeight="1">
      <c r="A131" s="13" t="s">
        <v>270</v>
      </c>
      <c r="B131" s="10" t="s">
        <v>462</v>
      </c>
      <c r="C131" s="409"/>
      <c r="D131" s="409"/>
      <c r="E131" s="271"/>
    </row>
    <row r="132" spans="1:5" ht="12" customHeight="1">
      <c r="A132" s="13" t="s">
        <v>271</v>
      </c>
      <c r="B132" s="10" t="s">
        <v>463</v>
      </c>
      <c r="C132" s="409"/>
      <c r="D132" s="409"/>
      <c r="E132" s="271"/>
    </row>
    <row r="133" spans="1:5" ht="12" customHeight="1" thickBot="1">
      <c r="A133" s="11" t="s">
        <v>272</v>
      </c>
      <c r="B133" s="10" t="s">
        <v>464</v>
      </c>
      <c r="C133" s="409"/>
      <c r="D133" s="409"/>
      <c r="E133" s="271"/>
    </row>
    <row r="134" spans="1:5" ht="12" customHeight="1" thickBot="1">
      <c r="A134" s="18" t="s">
        <v>23</v>
      </c>
      <c r="B134" s="122" t="s">
        <v>456</v>
      </c>
      <c r="C134" s="408">
        <f>SUM(C135:C140)</f>
        <v>0</v>
      </c>
      <c r="D134" s="408">
        <f>SUM(D135:D140)</f>
        <v>0</v>
      </c>
      <c r="E134" s="270">
        <f>SUM(E135:E140)</f>
        <v>0</v>
      </c>
    </row>
    <row r="135" spans="1:5" ht="12" customHeight="1">
      <c r="A135" s="13" t="s">
        <v>91</v>
      </c>
      <c r="B135" s="7" t="s">
        <v>465</v>
      </c>
      <c r="C135" s="409"/>
      <c r="D135" s="409"/>
      <c r="E135" s="271"/>
    </row>
    <row r="136" spans="1:5" ht="12" customHeight="1">
      <c r="A136" s="13" t="s">
        <v>92</v>
      </c>
      <c r="B136" s="7" t="s">
        <v>457</v>
      </c>
      <c r="C136" s="409"/>
      <c r="D136" s="409"/>
      <c r="E136" s="271"/>
    </row>
    <row r="137" spans="1:5" ht="12" customHeight="1">
      <c r="A137" s="13" t="s">
        <v>93</v>
      </c>
      <c r="B137" s="7" t="s">
        <v>458</v>
      </c>
      <c r="C137" s="409"/>
      <c r="D137" s="409"/>
      <c r="E137" s="271"/>
    </row>
    <row r="138" spans="1:5" ht="12" customHeight="1">
      <c r="A138" s="13" t="s">
        <v>175</v>
      </c>
      <c r="B138" s="7" t="s">
        <v>459</v>
      </c>
      <c r="C138" s="409"/>
      <c r="D138" s="409"/>
      <c r="E138" s="271"/>
    </row>
    <row r="139" spans="1:5" ht="12" customHeight="1">
      <c r="A139" s="13" t="s">
        <v>176</v>
      </c>
      <c r="B139" s="7" t="s">
        <v>460</v>
      </c>
      <c r="C139" s="409"/>
      <c r="D139" s="409"/>
      <c r="E139" s="271"/>
    </row>
    <row r="140" spans="1:5" ht="12" customHeight="1" thickBot="1">
      <c r="A140" s="11" t="s">
        <v>177</v>
      </c>
      <c r="B140" s="7" t="s">
        <v>461</v>
      </c>
      <c r="C140" s="409"/>
      <c r="D140" s="409"/>
      <c r="E140" s="271"/>
    </row>
    <row r="141" spans="1:5" ht="12" customHeight="1" thickBot="1">
      <c r="A141" s="18" t="s">
        <v>24</v>
      </c>
      <c r="B141" s="122" t="s">
        <v>469</v>
      </c>
      <c r="C141" s="415">
        <f>+C142+C143+C144+C145</f>
        <v>5223000</v>
      </c>
      <c r="D141" s="415">
        <f>+D142+D143+D144+D145</f>
        <v>5278750</v>
      </c>
      <c r="E141" s="458">
        <f>+E142+E143+E144+E145</f>
        <v>5736590</v>
      </c>
    </row>
    <row r="142" spans="1:5" ht="12" customHeight="1">
      <c r="A142" s="13" t="s">
        <v>94</v>
      </c>
      <c r="B142" s="7" t="s">
        <v>376</v>
      </c>
      <c r="C142" s="409"/>
      <c r="D142" s="409"/>
      <c r="E142" s="271"/>
    </row>
    <row r="143" spans="1:5" ht="12" customHeight="1">
      <c r="A143" s="13" t="s">
        <v>95</v>
      </c>
      <c r="B143" s="7" t="s">
        <v>377</v>
      </c>
      <c r="C143" s="409">
        <v>5223000</v>
      </c>
      <c r="D143" s="409">
        <v>5278750</v>
      </c>
      <c r="E143" s="271">
        <v>5736590</v>
      </c>
    </row>
    <row r="144" spans="1:5" ht="12" customHeight="1">
      <c r="A144" s="13" t="s">
        <v>290</v>
      </c>
      <c r="B144" s="7" t="s">
        <v>470</v>
      </c>
      <c r="C144" s="409"/>
      <c r="D144" s="409"/>
      <c r="E144" s="271"/>
    </row>
    <row r="145" spans="1:6" ht="12" customHeight="1" thickBot="1">
      <c r="A145" s="11" t="s">
        <v>291</v>
      </c>
      <c r="B145" s="5" t="s">
        <v>396</v>
      </c>
      <c r="C145" s="409"/>
      <c r="D145" s="409"/>
      <c r="E145" s="271"/>
    </row>
    <row r="146" spans="1:6" ht="12" customHeight="1" thickBot="1">
      <c r="A146" s="18" t="s">
        <v>25</v>
      </c>
      <c r="B146" s="122" t="s">
        <v>471</v>
      </c>
      <c r="C146" s="513">
        <f>SUM(C147:C151)</f>
        <v>0</v>
      </c>
      <c r="D146" s="513">
        <f>SUM(D147:D151)</f>
        <v>0</v>
      </c>
      <c r="E146" s="507">
        <f>SUM(E147:E151)</f>
        <v>0</v>
      </c>
    </row>
    <row r="147" spans="1:6" ht="12" customHeight="1">
      <c r="A147" s="13" t="s">
        <v>96</v>
      </c>
      <c r="B147" s="7" t="s">
        <v>466</v>
      </c>
      <c r="C147" s="409"/>
      <c r="D147" s="409"/>
      <c r="E147" s="271"/>
    </row>
    <row r="148" spans="1:6" ht="12" customHeight="1">
      <c r="A148" s="13" t="s">
        <v>97</v>
      </c>
      <c r="B148" s="7" t="s">
        <v>473</v>
      </c>
      <c r="C148" s="409"/>
      <c r="D148" s="409"/>
      <c r="E148" s="271"/>
    </row>
    <row r="149" spans="1:6" ht="12" customHeight="1">
      <c r="A149" s="13" t="s">
        <v>302</v>
      </c>
      <c r="B149" s="7" t="s">
        <v>468</v>
      </c>
      <c r="C149" s="409"/>
      <c r="D149" s="409"/>
      <c r="E149" s="271"/>
    </row>
    <row r="150" spans="1:6" ht="12" customHeight="1">
      <c r="A150" s="13" t="s">
        <v>303</v>
      </c>
      <c r="B150" s="7" t="s">
        <v>474</v>
      </c>
      <c r="C150" s="409"/>
      <c r="D150" s="409"/>
      <c r="E150" s="271"/>
    </row>
    <row r="151" spans="1:6" ht="12" customHeight="1" thickBot="1">
      <c r="A151" s="13" t="s">
        <v>472</v>
      </c>
      <c r="B151" s="7" t="s">
        <v>475</v>
      </c>
      <c r="C151" s="409"/>
      <c r="D151" s="409"/>
      <c r="E151" s="271"/>
    </row>
    <row r="152" spans="1:6" ht="12" customHeight="1" thickBot="1">
      <c r="A152" s="18" t="s">
        <v>26</v>
      </c>
      <c r="B152" s="122" t="s">
        <v>476</v>
      </c>
      <c r="C152" s="514"/>
      <c r="D152" s="514"/>
      <c r="E152" s="508"/>
    </row>
    <row r="153" spans="1:6" ht="12" customHeight="1" thickBot="1">
      <c r="A153" s="18" t="s">
        <v>27</v>
      </c>
      <c r="B153" s="122" t="s">
        <v>477</v>
      </c>
      <c r="C153" s="514"/>
      <c r="D153" s="514"/>
      <c r="E153" s="508"/>
    </row>
    <row r="154" spans="1:6" ht="15" customHeight="1" thickBot="1">
      <c r="A154" s="18" t="s">
        <v>28</v>
      </c>
      <c r="B154" s="122" t="s">
        <v>479</v>
      </c>
      <c r="C154" s="515">
        <f>+C130+C134+C141+C146+C152+C153</f>
        <v>5223000</v>
      </c>
      <c r="D154" s="515">
        <f>+D130+D134+D141+D146+D152+D153</f>
        <v>5278750</v>
      </c>
      <c r="E154" s="509">
        <f>+E130+E134+E141+E146+E152+E153</f>
        <v>5736590</v>
      </c>
      <c r="F154" s="123"/>
    </row>
    <row r="155" spans="1:6" s="1" customFormat="1" ht="12.95" customHeight="1" thickBot="1">
      <c r="A155" s="301" t="s">
        <v>29</v>
      </c>
      <c r="B155" s="390" t="s">
        <v>478</v>
      </c>
      <c r="C155" s="515">
        <f>+C129+C154</f>
        <v>716814000</v>
      </c>
      <c r="D155" s="515">
        <f>+D129+D154</f>
        <v>345892632</v>
      </c>
      <c r="E155" s="509">
        <f>+E129+E154</f>
        <v>904278943</v>
      </c>
    </row>
    <row r="156" spans="1:6">
      <c r="C156" s="393"/>
    </row>
    <row r="157" spans="1:6">
      <c r="C157" s="393"/>
    </row>
    <row r="158" spans="1:6">
      <c r="C158" s="393"/>
    </row>
    <row r="159" spans="1:6" ht="16.5" customHeight="1">
      <c r="C159" s="393"/>
    </row>
    <row r="160" spans="1:6">
      <c r="C160" s="393"/>
    </row>
    <row r="161" spans="3:3">
      <c r="C161" s="393"/>
    </row>
    <row r="162" spans="3:3">
      <c r="C162" s="393"/>
    </row>
    <row r="163" spans="3:3">
      <c r="C163" s="393"/>
    </row>
    <row r="164" spans="3:3">
      <c r="C164" s="393"/>
    </row>
    <row r="165" spans="3:3">
      <c r="C165" s="393"/>
    </row>
    <row r="166" spans="3:3">
      <c r="C166" s="393"/>
    </row>
    <row r="167" spans="3:3">
      <c r="C167" s="393"/>
    </row>
    <row r="168" spans="3:3">
      <c r="C168" s="393"/>
    </row>
  </sheetData>
  <mergeCells count="5">
    <mergeCell ref="A2:E2"/>
    <mergeCell ref="A90:E90"/>
    <mergeCell ref="A91:B91"/>
    <mergeCell ref="A3:B3"/>
    <mergeCell ref="A1:E1"/>
  </mergeCells>
  <phoneticPr fontId="30" type="noConversion"/>
  <printOptions horizontalCentered="1"/>
  <pageMargins left="0.78740157480314965" right="0.78740157480314965" top="0.6692913385826772" bottom="0.86614173228346458" header="0.78740157480314965" footer="0.59055118110236227"/>
  <pageSetup paperSize="9" scale="62" fitToWidth="3" fitToHeight="2" orientation="portrait" r:id="rId1"/>
  <headerFooter alignWithMargins="0">
    <oddHeader>&amp;R&amp;"Times New Roman CE,Félkövér dőlt"&amp;11 1. számú tájékoztató tábla</oddHeader>
  </headerFooter>
  <rowBreaks count="1" manualBreakCount="1">
    <brk id="89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rgb="FF92D050"/>
  </sheetPr>
  <dimension ref="A1:M18"/>
  <sheetViews>
    <sheetView zoomScaleNormal="100" workbookViewId="0">
      <selection activeCell="M12" sqref="M12"/>
    </sheetView>
  </sheetViews>
  <sheetFormatPr defaultRowHeight="12.75"/>
  <cols>
    <col min="1" max="1" width="6.83203125" style="188" customWidth="1"/>
    <col min="2" max="2" width="49.6640625" style="52" customWidth="1"/>
    <col min="3" max="8" width="12.83203125" style="52" customWidth="1"/>
    <col min="9" max="9" width="14.33203125" style="52" customWidth="1"/>
    <col min="10" max="10" width="3.33203125" style="52" customWidth="1"/>
    <col min="11" max="16384" width="9.33203125" style="52"/>
  </cols>
  <sheetData>
    <row r="1" spans="1:13" ht="27.75" customHeight="1">
      <c r="A1" s="676" t="s">
        <v>4</v>
      </c>
      <c r="B1" s="676"/>
      <c r="C1" s="676"/>
      <c r="D1" s="676"/>
      <c r="E1" s="676"/>
      <c r="F1" s="676"/>
      <c r="G1" s="676"/>
      <c r="H1" s="676"/>
      <c r="I1" s="676"/>
    </row>
    <row r="2" spans="1:13" ht="20.25" customHeight="1" thickBot="1">
      <c r="I2" s="487" t="str">
        <f>'1. sz tájékoztató t.'!E3</f>
        <v>Forintban!</v>
      </c>
    </row>
    <row r="3" spans="1:13" s="488" customFormat="1" ht="26.25" customHeight="1">
      <c r="A3" s="684" t="s">
        <v>69</v>
      </c>
      <c r="B3" s="679" t="s">
        <v>85</v>
      </c>
      <c r="C3" s="684" t="s">
        <v>86</v>
      </c>
      <c r="D3" s="684" t="str">
        <f>+CONCATENATE(LEFT(ÖSSZEFÜGGÉSEK!A5,4)," előtti kifizetés")</f>
        <v>2017 előtti kifizetés</v>
      </c>
      <c r="E3" s="681" t="s">
        <v>68</v>
      </c>
      <c r="F3" s="682"/>
      <c r="G3" s="682"/>
      <c r="H3" s="683"/>
      <c r="I3" s="679" t="s">
        <v>52</v>
      </c>
    </row>
    <row r="4" spans="1:13" s="489" customFormat="1" ht="32.25" customHeight="1" thickBot="1">
      <c r="A4" s="685"/>
      <c r="B4" s="680"/>
      <c r="C4" s="680"/>
      <c r="D4" s="685"/>
      <c r="E4" s="276" t="str">
        <f>+CONCATENATE(LEFT(ÖSSZEFÜGGÉSEK!A5,4),".")</f>
        <v>2017.</v>
      </c>
      <c r="F4" s="276" t="str">
        <f>+CONCATENATE(LEFT(ÖSSZEFÜGGÉSEK!A5,4)+1,".")</f>
        <v>2018.</v>
      </c>
      <c r="G4" s="276" t="str">
        <f>+CONCATENATE(LEFT(ÖSSZEFÜGGÉSEK!A5,4)+2,".")</f>
        <v>2019.</v>
      </c>
      <c r="H4" s="277" t="str">
        <f>+CONCATENATE(LEFT(ÖSSZEFÜGGÉSEK!A5,4)+2,".",CHAR(10)," után")</f>
        <v>2019.
 után</v>
      </c>
      <c r="I4" s="680"/>
    </row>
    <row r="5" spans="1:13" s="490" customFormat="1" ht="12.95" customHeight="1" thickBot="1">
      <c r="A5" s="278" t="s">
        <v>499</v>
      </c>
      <c r="B5" s="279" t="s">
        <v>500</v>
      </c>
      <c r="C5" s="280" t="s">
        <v>501</v>
      </c>
      <c r="D5" s="279" t="s">
        <v>503</v>
      </c>
      <c r="E5" s="278" t="s">
        <v>502</v>
      </c>
      <c r="F5" s="280" t="s">
        <v>504</v>
      </c>
      <c r="G5" s="280" t="s">
        <v>505</v>
      </c>
      <c r="H5" s="281" t="s">
        <v>506</v>
      </c>
      <c r="I5" s="282" t="s">
        <v>507</v>
      </c>
    </row>
    <row r="6" spans="1:13" ht="24.75" customHeight="1" thickBot="1">
      <c r="A6" s="283" t="s">
        <v>19</v>
      </c>
      <c r="B6" s="284" t="s">
        <v>5</v>
      </c>
      <c r="C6" s="542"/>
      <c r="D6" s="543">
        <f>+D7+D8</f>
        <v>0</v>
      </c>
      <c r="E6" s="544">
        <f>+E7+E8</f>
        <v>0</v>
      </c>
      <c r="F6" s="545">
        <f>+F7+F8</f>
        <v>0</v>
      </c>
      <c r="G6" s="545">
        <f>+G7+G8</f>
        <v>0</v>
      </c>
      <c r="H6" s="546">
        <f>+H7+H8</f>
        <v>0</v>
      </c>
      <c r="I6" s="67">
        <f t="shared" ref="I6:I17" si="0">SUM(D6:H6)</f>
        <v>0</v>
      </c>
    </row>
    <row r="7" spans="1:13" ht="20.100000000000001" customHeight="1">
      <c r="A7" s="285" t="s">
        <v>20</v>
      </c>
      <c r="B7" s="68" t="s">
        <v>70</v>
      </c>
      <c r="C7" s="547"/>
      <c r="D7" s="548"/>
      <c r="E7" s="549"/>
      <c r="F7" s="550"/>
      <c r="G7" s="550"/>
      <c r="H7" s="551"/>
      <c r="I7" s="286">
        <f t="shared" si="0"/>
        <v>0</v>
      </c>
      <c r="J7" s="675" t="s">
        <v>534</v>
      </c>
    </row>
    <row r="8" spans="1:13" ht="20.100000000000001" customHeight="1" thickBot="1">
      <c r="A8" s="285" t="s">
        <v>21</v>
      </c>
      <c r="B8" s="68" t="s">
        <v>70</v>
      </c>
      <c r="C8" s="547"/>
      <c r="D8" s="548"/>
      <c r="E8" s="549"/>
      <c r="F8" s="550"/>
      <c r="G8" s="550"/>
      <c r="H8" s="551"/>
      <c r="I8" s="286">
        <f t="shared" si="0"/>
        <v>0</v>
      </c>
      <c r="J8" s="675"/>
    </row>
    <row r="9" spans="1:13" ht="26.1" customHeight="1" thickBot="1">
      <c r="A9" s="283" t="s">
        <v>22</v>
      </c>
      <c r="B9" s="284" t="s">
        <v>6</v>
      </c>
      <c r="C9" s="542"/>
      <c r="D9" s="543">
        <f>+D10+D11</f>
        <v>0</v>
      </c>
      <c r="E9" s="544">
        <f>+E10+E11</f>
        <v>0</v>
      </c>
      <c r="F9" s="545">
        <f>+F10+F11</f>
        <v>0</v>
      </c>
      <c r="G9" s="545">
        <f>+G10+G11</f>
        <v>0</v>
      </c>
      <c r="H9" s="546">
        <f>+H10+H11</f>
        <v>0</v>
      </c>
      <c r="I9" s="67">
        <f t="shared" si="0"/>
        <v>0</v>
      </c>
      <c r="J9" s="675"/>
    </row>
    <row r="10" spans="1:13" ht="20.100000000000001" customHeight="1">
      <c r="A10" s="285" t="s">
        <v>23</v>
      </c>
      <c r="B10" s="68" t="s">
        <v>70</v>
      </c>
      <c r="C10" s="547"/>
      <c r="D10" s="548"/>
      <c r="E10" s="549"/>
      <c r="F10" s="550"/>
      <c r="G10" s="550"/>
      <c r="H10" s="551"/>
      <c r="I10" s="286">
        <f t="shared" si="0"/>
        <v>0</v>
      </c>
      <c r="J10" s="675"/>
    </row>
    <row r="11" spans="1:13" ht="20.100000000000001" customHeight="1" thickBot="1">
      <c r="A11" s="285" t="s">
        <v>24</v>
      </c>
      <c r="B11" s="68" t="s">
        <v>70</v>
      </c>
      <c r="C11" s="547"/>
      <c r="D11" s="548"/>
      <c r="E11" s="549"/>
      <c r="F11" s="550"/>
      <c r="G11" s="550"/>
      <c r="H11" s="551"/>
      <c r="I11" s="286">
        <f t="shared" si="0"/>
        <v>0</v>
      </c>
      <c r="J11" s="675"/>
    </row>
    <row r="12" spans="1:13" ht="20.100000000000001" customHeight="1" thickBot="1">
      <c r="A12" s="283" t="s">
        <v>25</v>
      </c>
      <c r="B12" s="284" t="s">
        <v>207</v>
      </c>
      <c r="C12" s="542"/>
      <c r="D12" s="543">
        <f>+D13</f>
        <v>0</v>
      </c>
      <c r="E12" s="544">
        <f>+E13</f>
        <v>0</v>
      </c>
      <c r="F12" s="545">
        <f>+F13</f>
        <v>0</v>
      </c>
      <c r="G12" s="545">
        <f>+G13</f>
        <v>0</v>
      </c>
      <c r="H12" s="546">
        <f>+H13</f>
        <v>0</v>
      </c>
      <c r="I12" s="67">
        <f t="shared" si="0"/>
        <v>0</v>
      </c>
      <c r="J12" s="675"/>
      <c r="M12" s="52" t="s">
        <v>709</v>
      </c>
    </row>
    <row r="13" spans="1:13" ht="20.100000000000001" customHeight="1" thickBot="1">
      <c r="A13" s="285" t="s">
        <v>26</v>
      </c>
      <c r="B13" s="68" t="s">
        <v>70</v>
      </c>
      <c r="C13" s="547"/>
      <c r="D13" s="548"/>
      <c r="E13" s="549"/>
      <c r="F13" s="550"/>
      <c r="G13" s="550"/>
      <c r="H13" s="551"/>
      <c r="I13" s="286">
        <f t="shared" si="0"/>
        <v>0</v>
      </c>
      <c r="J13" s="675"/>
    </row>
    <row r="14" spans="1:13" ht="20.100000000000001" customHeight="1" thickBot="1">
      <c r="A14" s="283" t="s">
        <v>27</v>
      </c>
      <c r="B14" s="284" t="s">
        <v>208</v>
      </c>
      <c r="C14" s="542"/>
      <c r="D14" s="543">
        <f>+D15</f>
        <v>0</v>
      </c>
      <c r="E14" s="544">
        <f>+E15</f>
        <v>0</v>
      </c>
      <c r="F14" s="545">
        <f>+F15</f>
        <v>0</v>
      </c>
      <c r="G14" s="545">
        <f>+G15</f>
        <v>0</v>
      </c>
      <c r="H14" s="546">
        <f>+H15</f>
        <v>0</v>
      </c>
      <c r="I14" s="67">
        <f t="shared" si="0"/>
        <v>0</v>
      </c>
      <c r="J14" s="675"/>
    </row>
    <row r="15" spans="1:13" ht="20.100000000000001" customHeight="1" thickBot="1">
      <c r="A15" s="287" t="s">
        <v>28</v>
      </c>
      <c r="B15" s="69" t="s">
        <v>70</v>
      </c>
      <c r="C15" s="552"/>
      <c r="D15" s="553"/>
      <c r="E15" s="554"/>
      <c r="F15" s="555"/>
      <c r="G15" s="555"/>
      <c r="H15" s="556"/>
      <c r="I15" s="288">
        <f t="shared" si="0"/>
        <v>0</v>
      </c>
      <c r="J15" s="675"/>
    </row>
    <row r="16" spans="1:13" ht="20.100000000000001" customHeight="1" thickBot="1">
      <c r="A16" s="283" t="s">
        <v>29</v>
      </c>
      <c r="B16" s="289" t="s">
        <v>209</v>
      </c>
      <c r="C16" s="542"/>
      <c r="D16" s="543">
        <f>+D17</f>
        <v>0</v>
      </c>
      <c r="E16" s="544">
        <f>+E17</f>
        <v>0</v>
      </c>
      <c r="F16" s="545">
        <f>+F17</f>
        <v>0</v>
      </c>
      <c r="G16" s="545">
        <f>+G17</f>
        <v>0</v>
      </c>
      <c r="H16" s="546">
        <f>+H17</f>
        <v>0</v>
      </c>
      <c r="I16" s="67">
        <f t="shared" si="0"/>
        <v>0</v>
      </c>
      <c r="J16" s="675"/>
    </row>
    <row r="17" spans="1:10" ht="20.100000000000001" customHeight="1" thickBot="1">
      <c r="A17" s="290" t="s">
        <v>30</v>
      </c>
      <c r="B17" s="70" t="s">
        <v>70</v>
      </c>
      <c r="C17" s="557"/>
      <c r="D17" s="558"/>
      <c r="E17" s="559"/>
      <c r="F17" s="560"/>
      <c r="G17" s="560"/>
      <c r="H17" s="561"/>
      <c r="I17" s="291">
        <f t="shared" si="0"/>
        <v>0</v>
      </c>
      <c r="J17" s="675"/>
    </row>
    <row r="18" spans="1:10" ht="20.100000000000001" customHeight="1" thickBot="1">
      <c r="A18" s="677" t="s">
        <v>146</v>
      </c>
      <c r="B18" s="678"/>
      <c r="C18" s="562"/>
      <c r="D18" s="543">
        <f t="shared" ref="D18:I18" si="1">+D6+D9+D12+D14+D16</f>
        <v>0</v>
      </c>
      <c r="E18" s="544">
        <f t="shared" si="1"/>
        <v>0</v>
      </c>
      <c r="F18" s="545">
        <f t="shared" si="1"/>
        <v>0</v>
      </c>
      <c r="G18" s="545">
        <f t="shared" si="1"/>
        <v>0</v>
      </c>
      <c r="H18" s="546">
        <f t="shared" si="1"/>
        <v>0</v>
      </c>
      <c r="I18" s="67">
        <f t="shared" si="1"/>
        <v>0</v>
      </c>
      <c r="J18" s="675"/>
    </row>
  </sheetData>
  <mergeCells count="9">
    <mergeCell ref="J7:J18"/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">
    <tabColor rgb="FF92D050"/>
    <pageSetUpPr fitToPage="1"/>
  </sheetPr>
  <dimension ref="A1:F58"/>
  <sheetViews>
    <sheetView zoomScaleNormal="100" workbookViewId="0">
      <selection activeCell="C25" sqref="C25"/>
    </sheetView>
  </sheetViews>
  <sheetFormatPr defaultRowHeight="12.75"/>
  <cols>
    <col min="1" max="1" width="15" customWidth="1"/>
    <col min="2" max="2" width="92.83203125" style="576" customWidth="1"/>
    <col min="3" max="3" width="19.1640625" customWidth="1"/>
    <col min="4" max="4" width="10.83203125" customWidth="1"/>
    <col min="5" max="5" width="8.83203125" customWidth="1"/>
    <col min="6" max="6" width="18.1640625" customWidth="1"/>
  </cols>
  <sheetData>
    <row r="1" spans="1:6">
      <c r="A1" s="692" t="s">
        <v>708</v>
      </c>
      <c r="B1" s="692"/>
      <c r="C1" s="692"/>
      <c r="D1" s="692"/>
      <c r="E1" s="692"/>
      <c r="F1" s="692"/>
    </row>
    <row r="2" spans="1:6" ht="15.75">
      <c r="A2" s="691" t="s">
        <v>698</v>
      </c>
      <c r="B2" s="691"/>
      <c r="C2" s="691"/>
      <c r="D2" s="691"/>
      <c r="E2" s="691"/>
      <c r="F2" s="691"/>
    </row>
    <row r="3" spans="1:6">
      <c r="F3" t="s">
        <v>14</v>
      </c>
    </row>
    <row r="4" spans="1:6" s="604" customFormat="1" ht="38.25">
      <c r="A4" s="603" t="s">
        <v>591</v>
      </c>
      <c r="B4" s="603" t="s">
        <v>592</v>
      </c>
      <c r="C4" s="603" t="s">
        <v>593</v>
      </c>
      <c r="D4" s="603" t="s">
        <v>594</v>
      </c>
      <c r="E4" s="603" t="s">
        <v>595</v>
      </c>
      <c r="F4" s="603" t="s">
        <v>699</v>
      </c>
    </row>
    <row r="5" spans="1:6" s="604" customFormat="1">
      <c r="A5" s="603" t="s">
        <v>499</v>
      </c>
      <c r="B5" s="603" t="s">
        <v>500</v>
      </c>
      <c r="C5" s="603" t="s">
        <v>501</v>
      </c>
      <c r="D5" s="603" t="s">
        <v>503</v>
      </c>
      <c r="E5" s="603" t="s">
        <v>502</v>
      </c>
      <c r="F5" s="603" t="s">
        <v>504</v>
      </c>
    </row>
    <row r="6" spans="1:6" s="577" customFormat="1" ht="25.5">
      <c r="A6" s="581" t="s">
        <v>596</v>
      </c>
      <c r="B6" s="580" t="s">
        <v>597</v>
      </c>
      <c r="C6" s="580" t="s">
        <v>598</v>
      </c>
      <c r="D6" s="582">
        <v>4580000</v>
      </c>
      <c r="E6" s="583">
        <v>6.96</v>
      </c>
      <c r="F6" s="582">
        <v>31876800</v>
      </c>
    </row>
    <row r="7" spans="1:6">
      <c r="A7" s="584" t="s">
        <v>599</v>
      </c>
      <c r="B7" s="585" t="s">
        <v>600</v>
      </c>
      <c r="C7" s="586" t="s">
        <v>601</v>
      </c>
      <c r="D7" s="586" t="s">
        <v>602</v>
      </c>
      <c r="E7" s="586" t="s">
        <v>602</v>
      </c>
      <c r="F7" s="587">
        <v>31876800</v>
      </c>
    </row>
    <row r="8" spans="1:6" s="577" customFormat="1" ht="25.5">
      <c r="A8" s="597" t="s">
        <v>603</v>
      </c>
      <c r="B8" s="580" t="s">
        <v>604</v>
      </c>
      <c r="C8" s="581" t="s">
        <v>601</v>
      </c>
      <c r="D8" s="581" t="s">
        <v>602</v>
      </c>
      <c r="E8" s="581" t="s">
        <v>602</v>
      </c>
      <c r="F8" s="582">
        <v>8722380</v>
      </c>
    </row>
    <row r="9" spans="1:6">
      <c r="A9" s="584" t="s">
        <v>605</v>
      </c>
      <c r="B9" s="585" t="s">
        <v>606</v>
      </c>
      <c r="C9" s="586" t="s">
        <v>607</v>
      </c>
      <c r="D9" s="587">
        <v>22300</v>
      </c>
      <c r="E9" s="586" t="s">
        <v>602</v>
      </c>
      <c r="F9" s="587">
        <v>3978320</v>
      </c>
    </row>
    <row r="10" spans="1:6">
      <c r="A10" s="584" t="s">
        <v>608</v>
      </c>
      <c r="B10" s="585" t="s">
        <v>609</v>
      </c>
      <c r="C10" s="586" t="s">
        <v>610</v>
      </c>
      <c r="D10" s="586" t="s">
        <v>602</v>
      </c>
      <c r="E10" s="586" t="s">
        <v>602</v>
      </c>
      <c r="F10" s="587">
        <v>3008000</v>
      </c>
    </row>
    <row r="11" spans="1:6">
      <c r="A11" s="584" t="s">
        <v>611</v>
      </c>
      <c r="B11" s="585" t="s">
        <v>612</v>
      </c>
      <c r="C11" s="586" t="s">
        <v>613</v>
      </c>
      <c r="D11" s="586" t="s">
        <v>602</v>
      </c>
      <c r="E11" s="586" t="s">
        <v>602</v>
      </c>
      <c r="F11" s="587">
        <v>106200</v>
      </c>
    </row>
    <row r="12" spans="1:6">
      <c r="A12" s="584" t="s">
        <v>614</v>
      </c>
      <c r="B12" s="585" t="s">
        <v>615</v>
      </c>
      <c r="C12" s="586" t="s">
        <v>610</v>
      </c>
      <c r="D12" s="586" t="s">
        <v>602</v>
      </c>
      <c r="E12" s="586" t="s">
        <v>602</v>
      </c>
      <c r="F12" s="587">
        <v>1629860</v>
      </c>
    </row>
    <row r="13" spans="1:6">
      <c r="A13" s="584" t="s">
        <v>616</v>
      </c>
      <c r="B13" s="585" t="s">
        <v>617</v>
      </c>
      <c r="C13" s="586" t="s">
        <v>601</v>
      </c>
      <c r="D13" s="586" t="s">
        <v>602</v>
      </c>
      <c r="E13" s="586" t="s">
        <v>602</v>
      </c>
      <c r="F13" s="587">
        <v>8722380</v>
      </c>
    </row>
    <row r="14" spans="1:6">
      <c r="A14" s="584" t="s">
        <v>618</v>
      </c>
      <c r="B14" s="585" t="s">
        <v>619</v>
      </c>
      <c r="C14" s="586" t="s">
        <v>601</v>
      </c>
      <c r="D14" s="587">
        <v>22300</v>
      </c>
      <c r="E14" s="586" t="s">
        <v>602</v>
      </c>
      <c r="F14" s="587">
        <v>3978320</v>
      </c>
    </row>
    <row r="15" spans="1:6">
      <c r="A15" s="584" t="s">
        <v>620</v>
      </c>
      <c r="B15" s="585" t="s">
        <v>621</v>
      </c>
      <c r="C15" s="586" t="s">
        <v>601</v>
      </c>
      <c r="D15" s="586" t="s">
        <v>602</v>
      </c>
      <c r="E15" s="586" t="s">
        <v>602</v>
      </c>
      <c r="F15" s="587">
        <v>3008000</v>
      </c>
    </row>
    <row r="16" spans="1:6">
      <c r="A16" s="584" t="s">
        <v>622</v>
      </c>
      <c r="B16" s="585" t="s">
        <v>623</v>
      </c>
      <c r="C16" s="586" t="s">
        <v>601</v>
      </c>
      <c r="D16" s="586" t="s">
        <v>602</v>
      </c>
      <c r="E16" s="586" t="s">
        <v>602</v>
      </c>
      <c r="F16" s="587">
        <v>106200</v>
      </c>
    </row>
    <row r="17" spans="1:6">
      <c r="A17" s="584" t="s">
        <v>624</v>
      </c>
      <c r="B17" s="585" t="s">
        <v>625</v>
      </c>
      <c r="C17" s="586" t="s">
        <v>601</v>
      </c>
      <c r="D17" s="586" t="s">
        <v>602</v>
      </c>
      <c r="E17" s="586" t="s">
        <v>602</v>
      </c>
      <c r="F17" s="587">
        <v>1629860</v>
      </c>
    </row>
    <row r="18" spans="1:6" s="577" customFormat="1">
      <c r="A18" s="581" t="s">
        <v>626</v>
      </c>
      <c r="B18" s="580" t="s">
        <v>627</v>
      </c>
      <c r="C18" s="581" t="s">
        <v>628</v>
      </c>
      <c r="D18" s="582">
        <v>2700</v>
      </c>
      <c r="E18" s="581" t="s">
        <v>602</v>
      </c>
      <c r="F18" s="582">
        <v>6000000</v>
      </c>
    </row>
    <row r="19" spans="1:6">
      <c r="A19" s="584" t="s">
        <v>629</v>
      </c>
      <c r="B19" s="585" t="s">
        <v>630</v>
      </c>
      <c r="C19" s="586" t="s">
        <v>601</v>
      </c>
      <c r="D19" s="587">
        <v>2700</v>
      </c>
      <c r="E19" s="586" t="s">
        <v>602</v>
      </c>
      <c r="F19" s="587">
        <v>6000000</v>
      </c>
    </row>
    <row r="20" spans="1:6">
      <c r="A20" s="584" t="s">
        <v>631</v>
      </c>
      <c r="B20" s="585" t="s">
        <v>632</v>
      </c>
      <c r="C20" s="586" t="s">
        <v>633</v>
      </c>
      <c r="D20" s="587">
        <v>2550</v>
      </c>
      <c r="E20" s="586" t="s">
        <v>602</v>
      </c>
      <c r="F20" s="587">
        <v>30600</v>
      </c>
    </row>
    <row r="21" spans="1:6">
      <c r="A21" s="584" t="s">
        <v>634</v>
      </c>
      <c r="B21" s="585" t="s">
        <v>635</v>
      </c>
      <c r="C21" s="586" t="s">
        <v>601</v>
      </c>
      <c r="D21" s="587">
        <v>2550</v>
      </c>
      <c r="E21" s="586" t="s">
        <v>602</v>
      </c>
      <c r="F21" s="587">
        <v>30600</v>
      </c>
    </row>
    <row r="22" spans="1:6" s="577" customFormat="1" ht="25.5">
      <c r="A22" s="580" t="s">
        <v>636</v>
      </c>
      <c r="B22" s="580" t="s">
        <v>637</v>
      </c>
      <c r="C22" s="581" t="s">
        <v>601</v>
      </c>
      <c r="D22" s="581" t="s">
        <v>602</v>
      </c>
      <c r="E22" s="581" t="s">
        <v>602</v>
      </c>
      <c r="F22" s="582">
        <v>16786721</v>
      </c>
    </row>
    <row r="23" spans="1:6" s="577" customFormat="1" ht="25.5">
      <c r="A23" s="581" t="s">
        <v>638</v>
      </c>
      <c r="B23" s="580" t="s">
        <v>639</v>
      </c>
      <c r="C23" s="581" t="s">
        <v>601</v>
      </c>
      <c r="D23" s="581" t="s">
        <v>602</v>
      </c>
      <c r="E23" s="581" t="s">
        <v>602</v>
      </c>
      <c r="F23" s="582">
        <v>63416501</v>
      </c>
    </row>
    <row r="24" spans="1:6" s="578" customFormat="1" ht="31.5">
      <c r="A24" s="589" t="s">
        <v>640</v>
      </c>
      <c r="B24" s="590" t="s">
        <v>641</v>
      </c>
      <c r="C24" s="589" t="s">
        <v>601</v>
      </c>
      <c r="D24" s="589" t="s">
        <v>602</v>
      </c>
      <c r="E24" s="589" t="s">
        <v>602</v>
      </c>
      <c r="F24" s="591">
        <v>63416501</v>
      </c>
    </row>
    <row r="25" spans="1:6" s="577" customFormat="1" ht="25.5">
      <c r="A25" s="581" t="s">
        <v>642</v>
      </c>
      <c r="B25" s="580" t="s">
        <v>643</v>
      </c>
      <c r="C25" s="581"/>
      <c r="D25" s="581"/>
      <c r="E25" s="581"/>
      <c r="F25" s="582">
        <f>SUM(F27:F32)</f>
        <v>22541660</v>
      </c>
    </row>
    <row r="26" spans="1:6">
      <c r="A26" s="586"/>
      <c r="B26" s="588" t="s">
        <v>644</v>
      </c>
      <c r="C26" s="586"/>
      <c r="D26" s="586"/>
      <c r="E26" s="586"/>
      <c r="F26" s="586"/>
    </row>
    <row r="27" spans="1:6">
      <c r="A27" s="584" t="s">
        <v>645</v>
      </c>
      <c r="B27" s="585" t="s">
        <v>646</v>
      </c>
      <c r="C27" s="586" t="s">
        <v>628</v>
      </c>
      <c r="D27" s="587">
        <v>4469900</v>
      </c>
      <c r="E27" s="592">
        <v>4.0999999999999996</v>
      </c>
      <c r="F27" s="587">
        <v>12217727</v>
      </c>
    </row>
    <row r="28" spans="1:6" ht="24.75" customHeight="1">
      <c r="A28" s="584" t="s">
        <v>647</v>
      </c>
      <c r="B28" s="585" t="s">
        <v>648</v>
      </c>
      <c r="C28" s="586" t="s">
        <v>628</v>
      </c>
      <c r="D28" s="587">
        <v>1800000</v>
      </c>
      <c r="E28" s="592">
        <v>2</v>
      </c>
      <c r="F28" s="587">
        <v>2400000</v>
      </c>
    </row>
    <row r="29" spans="1:6">
      <c r="A29" s="584"/>
      <c r="B29" s="585" t="s">
        <v>649</v>
      </c>
      <c r="C29" s="586"/>
      <c r="D29" s="586"/>
      <c r="E29" s="586"/>
      <c r="F29" s="586"/>
    </row>
    <row r="30" spans="1:6">
      <c r="A30" s="584" t="s">
        <v>650</v>
      </c>
      <c r="B30" s="585" t="s">
        <v>646</v>
      </c>
      <c r="C30" s="586" t="s">
        <v>628</v>
      </c>
      <c r="D30" s="587">
        <v>4469900</v>
      </c>
      <c r="E30" s="592">
        <v>4.4000000000000004</v>
      </c>
      <c r="F30" s="587">
        <v>6555853</v>
      </c>
    </row>
    <row r="31" spans="1:6" ht="26.25" customHeight="1">
      <c r="A31" s="584" t="s">
        <v>651</v>
      </c>
      <c r="B31" s="585" t="s">
        <v>648</v>
      </c>
      <c r="C31" s="586" t="s">
        <v>628</v>
      </c>
      <c r="D31" s="587">
        <v>1800000</v>
      </c>
      <c r="E31" s="592">
        <v>2</v>
      </c>
      <c r="F31" s="587">
        <v>1200000</v>
      </c>
    </row>
    <row r="32" spans="1:6">
      <c r="A32" s="584" t="s">
        <v>652</v>
      </c>
      <c r="B32" s="585" t="s">
        <v>653</v>
      </c>
      <c r="C32" s="586" t="s">
        <v>628</v>
      </c>
      <c r="D32" s="587">
        <v>38200</v>
      </c>
      <c r="E32" s="592">
        <v>4.4000000000000004</v>
      </c>
      <c r="F32" s="587">
        <v>168080</v>
      </c>
    </row>
    <row r="33" spans="1:6" s="577" customFormat="1">
      <c r="A33" s="581" t="s">
        <v>654</v>
      </c>
      <c r="B33" s="580" t="s">
        <v>655</v>
      </c>
      <c r="C33" s="581"/>
      <c r="D33" s="581"/>
      <c r="E33" s="581"/>
      <c r="F33" s="582">
        <f>SUM(F34:F35)</f>
        <v>3622034</v>
      </c>
    </row>
    <row r="34" spans="1:6">
      <c r="A34" s="584" t="s">
        <v>656</v>
      </c>
      <c r="B34" s="585" t="s">
        <v>657</v>
      </c>
      <c r="C34" s="586" t="s">
        <v>628</v>
      </c>
      <c r="D34" s="587">
        <v>81700</v>
      </c>
      <c r="E34" s="592">
        <v>43</v>
      </c>
      <c r="F34" s="587">
        <v>2342067</v>
      </c>
    </row>
    <row r="35" spans="1:6">
      <c r="A35" s="584" t="s">
        <v>658</v>
      </c>
      <c r="B35" s="585" t="s">
        <v>657</v>
      </c>
      <c r="C35" s="586" t="s">
        <v>628</v>
      </c>
      <c r="D35" s="587">
        <v>81700</v>
      </c>
      <c r="E35" s="587">
        <v>47</v>
      </c>
      <c r="F35" s="587">
        <v>1279967</v>
      </c>
    </row>
    <row r="36" spans="1:6" s="577" customFormat="1" ht="25.5">
      <c r="A36" s="581" t="s">
        <v>659</v>
      </c>
      <c r="B36" s="580" t="s">
        <v>660</v>
      </c>
      <c r="C36" s="581"/>
      <c r="D36" s="581"/>
      <c r="E36" s="581"/>
      <c r="F36" s="581">
        <f>SUM(F37:F38)</f>
        <v>418900</v>
      </c>
    </row>
    <row r="37" spans="1:6">
      <c r="A37" s="586"/>
      <c r="B37" s="585" t="s">
        <v>657</v>
      </c>
      <c r="C37" s="586"/>
      <c r="D37" s="586"/>
      <c r="E37" s="586"/>
      <c r="F37" s="586"/>
    </row>
    <row r="38" spans="1:6" ht="26.25" customHeight="1">
      <c r="A38" s="584" t="s">
        <v>661</v>
      </c>
      <c r="B38" s="585" t="s">
        <v>662</v>
      </c>
      <c r="C38" s="586" t="s">
        <v>628</v>
      </c>
      <c r="D38" s="587">
        <v>418900</v>
      </c>
      <c r="E38" s="592">
        <v>1</v>
      </c>
      <c r="F38" s="587">
        <v>418900</v>
      </c>
    </row>
    <row r="39" spans="1:6" s="579" customFormat="1" ht="15">
      <c r="A39" s="593" t="s">
        <v>663</v>
      </c>
      <c r="B39" s="594" t="s">
        <v>664</v>
      </c>
      <c r="C39" s="593" t="s">
        <v>601</v>
      </c>
      <c r="D39" s="593" t="s">
        <v>602</v>
      </c>
      <c r="E39" s="593" t="s">
        <v>602</v>
      </c>
      <c r="F39" s="595">
        <v>26582594</v>
      </c>
    </row>
    <row r="40" spans="1:6">
      <c r="A40" s="586"/>
      <c r="B40" s="585"/>
      <c r="C40" s="586"/>
      <c r="D40" s="586"/>
      <c r="E40" s="586"/>
      <c r="F40" s="586"/>
    </row>
    <row r="41" spans="1:6" s="577" customFormat="1">
      <c r="A41" s="581" t="s">
        <v>665</v>
      </c>
      <c r="B41" s="580" t="s">
        <v>666</v>
      </c>
      <c r="C41" s="581" t="s">
        <v>601</v>
      </c>
      <c r="D41" s="581" t="s">
        <v>602</v>
      </c>
      <c r="E41" s="581" t="s">
        <v>602</v>
      </c>
      <c r="F41" s="582">
        <v>23022000</v>
      </c>
    </row>
    <row r="42" spans="1:6" s="577" customFormat="1">
      <c r="A42" s="581" t="s">
        <v>667</v>
      </c>
      <c r="B42" s="580" t="s">
        <v>668</v>
      </c>
      <c r="C42" s="581"/>
      <c r="D42" s="581"/>
      <c r="E42" s="581"/>
      <c r="F42" s="582">
        <f>SUM(F43:F48)</f>
        <v>15330880</v>
      </c>
    </row>
    <row r="43" spans="1:6">
      <c r="A43" s="584" t="s">
        <v>669</v>
      </c>
      <c r="B43" s="585" t="s">
        <v>670</v>
      </c>
      <c r="C43" s="586" t="s">
        <v>671</v>
      </c>
      <c r="D43" s="587">
        <v>3000000</v>
      </c>
      <c r="E43" s="587">
        <v>6000000</v>
      </c>
      <c r="F43" s="587">
        <v>6000000</v>
      </c>
    </row>
    <row r="44" spans="1:6">
      <c r="A44" s="584" t="s">
        <v>672</v>
      </c>
      <c r="B44" s="585" t="s">
        <v>673</v>
      </c>
      <c r="C44" s="586" t="s">
        <v>671</v>
      </c>
      <c r="D44" s="587">
        <v>3000000</v>
      </c>
      <c r="E44" s="587">
        <v>0</v>
      </c>
      <c r="F44" s="587">
        <v>0</v>
      </c>
    </row>
    <row r="45" spans="1:6">
      <c r="A45" s="584" t="s">
        <v>674</v>
      </c>
      <c r="B45" s="585" t="s">
        <v>675</v>
      </c>
      <c r="C45" s="586" t="s">
        <v>628</v>
      </c>
      <c r="D45" s="587">
        <v>55360</v>
      </c>
      <c r="E45" s="587">
        <v>33</v>
      </c>
      <c r="F45" s="587">
        <v>1826880</v>
      </c>
    </row>
    <row r="46" spans="1:6">
      <c r="A46" s="584" t="s">
        <v>676</v>
      </c>
      <c r="B46" s="585" t="s">
        <v>677</v>
      </c>
      <c r="C46" s="586" t="s">
        <v>628</v>
      </c>
      <c r="D46" s="587">
        <v>25000</v>
      </c>
      <c r="E46" s="587">
        <v>12</v>
      </c>
      <c r="F46" s="587">
        <v>300000</v>
      </c>
    </row>
    <row r="47" spans="1:6">
      <c r="A47" s="584" t="s">
        <v>678</v>
      </c>
      <c r="B47" s="585" t="s">
        <v>679</v>
      </c>
      <c r="C47" s="586" t="s">
        <v>628</v>
      </c>
      <c r="D47" s="587">
        <v>210000</v>
      </c>
      <c r="E47" s="587">
        <v>26</v>
      </c>
      <c r="F47" s="587">
        <v>5460000</v>
      </c>
    </row>
    <row r="48" spans="1:6">
      <c r="A48" s="584" t="s">
        <v>680</v>
      </c>
      <c r="B48" s="585" t="s">
        <v>681</v>
      </c>
      <c r="C48" s="586" t="s">
        <v>628</v>
      </c>
      <c r="D48" s="587">
        <v>109000</v>
      </c>
      <c r="E48" s="587">
        <v>16</v>
      </c>
      <c r="F48" s="587">
        <v>1744000</v>
      </c>
    </row>
    <row r="49" spans="1:6" s="577" customFormat="1">
      <c r="A49" s="581" t="s">
        <v>682</v>
      </c>
      <c r="B49" s="580" t="s">
        <v>683</v>
      </c>
      <c r="C49" s="581"/>
      <c r="D49" s="581"/>
      <c r="E49" s="581"/>
      <c r="F49" s="582">
        <f>SUM(F50:F51)</f>
        <v>20623163</v>
      </c>
    </row>
    <row r="50" spans="1:6">
      <c r="A50" s="584" t="s">
        <v>684</v>
      </c>
      <c r="B50" s="585" t="s">
        <v>685</v>
      </c>
      <c r="C50" s="586" t="s">
        <v>628</v>
      </c>
      <c r="D50" s="587">
        <v>1632000</v>
      </c>
      <c r="E50" s="596">
        <v>4</v>
      </c>
      <c r="F50" s="587">
        <v>6528000</v>
      </c>
    </row>
    <row r="51" spans="1:6">
      <c r="A51" s="584" t="s">
        <v>686</v>
      </c>
      <c r="B51" s="585" t="s">
        <v>687</v>
      </c>
      <c r="C51" s="586" t="s">
        <v>601</v>
      </c>
      <c r="D51" s="586" t="s">
        <v>602</v>
      </c>
      <c r="E51" s="586" t="s">
        <v>602</v>
      </c>
      <c r="F51" s="587">
        <v>14095163</v>
      </c>
    </row>
    <row r="52" spans="1:6" s="577" customFormat="1">
      <c r="A52" s="581" t="s">
        <v>688</v>
      </c>
      <c r="B52" s="580" t="s">
        <v>689</v>
      </c>
      <c r="C52" s="581" t="s">
        <v>601</v>
      </c>
      <c r="D52" s="582">
        <v>570</v>
      </c>
      <c r="E52" s="582">
        <v>3657</v>
      </c>
      <c r="F52" s="582">
        <v>2084490</v>
      </c>
    </row>
    <row r="53" spans="1:6" s="579" customFormat="1" ht="30">
      <c r="A53" s="593" t="s">
        <v>690</v>
      </c>
      <c r="B53" s="594" t="s">
        <v>691</v>
      </c>
      <c r="C53" s="593" t="s">
        <v>601</v>
      </c>
      <c r="D53" s="593" t="s">
        <v>602</v>
      </c>
      <c r="E53" s="593" t="s">
        <v>602</v>
      </c>
      <c r="F53" s="595">
        <v>61060533</v>
      </c>
    </row>
    <row r="54" spans="1:6">
      <c r="A54" s="586"/>
      <c r="B54" s="585"/>
      <c r="C54" s="586"/>
      <c r="D54" s="586"/>
      <c r="E54" s="586"/>
      <c r="F54" s="586"/>
    </row>
    <row r="55" spans="1:6" s="577" customFormat="1">
      <c r="A55" s="581" t="s">
        <v>692</v>
      </c>
      <c r="B55" s="580" t="s">
        <v>693</v>
      </c>
      <c r="C55" s="581"/>
      <c r="D55" s="581"/>
      <c r="E55" s="581"/>
      <c r="F55" s="581">
        <v>1977900</v>
      </c>
    </row>
    <row r="56" spans="1:6">
      <c r="A56" s="586" t="s">
        <v>694</v>
      </c>
      <c r="B56" s="585" t="s">
        <v>695</v>
      </c>
      <c r="C56" s="586" t="s">
        <v>601</v>
      </c>
      <c r="D56" s="587">
        <v>1140</v>
      </c>
      <c r="E56" s="587">
        <v>0</v>
      </c>
      <c r="F56" s="587">
        <v>1977900</v>
      </c>
    </row>
    <row r="57" spans="1:6" s="601" customFormat="1" ht="14.25">
      <c r="A57" s="598" t="s">
        <v>696</v>
      </c>
      <c r="B57" s="599" t="s">
        <v>697</v>
      </c>
      <c r="C57" s="598" t="s">
        <v>601</v>
      </c>
      <c r="D57" s="598" t="s">
        <v>602</v>
      </c>
      <c r="E57" s="598" t="s">
        <v>602</v>
      </c>
      <c r="F57" s="600">
        <v>1977900</v>
      </c>
    </row>
    <row r="58" spans="1:6" s="602" customFormat="1" ht="15.75">
      <c r="A58" s="686" t="s">
        <v>53</v>
      </c>
      <c r="B58" s="687"/>
      <c r="C58" s="688">
        <f>F24+F39+F53+F57</f>
        <v>153037528</v>
      </c>
      <c r="D58" s="689"/>
      <c r="E58" s="689"/>
      <c r="F58" s="690"/>
    </row>
  </sheetData>
  <mergeCells count="4">
    <mergeCell ref="A58:B58"/>
    <mergeCell ref="C58:F58"/>
    <mergeCell ref="A2:F2"/>
    <mergeCell ref="A1:F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7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zoomScale="145" zoomScaleNormal="145" workbookViewId="0">
      <selection activeCell="F4" sqref="F4"/>
    </sheetView>
  </sheetViews>
  <sheetFormatPr defaultRowHeight="12.75"/>
  <cols>
    <col min="1" max="1" width="6.6640625" customWidth="1"/>
    <col min="2" max="2" width="31.1640625" customWidth="1"/>
    <col min="3" max="3" width="47" customWidth="1"/>
    <col min="4" max="4" width="14.83203125" customWidth="1"/>
  </cols>
  <sheetData>
    <row r="1" spans="1:4" ht="45" customHeight="1">
      <c r="A1" s="696" t="str">
        <f>+CONCATENATE("K I M U T A T Á S",CHAR(10),"a ",LEFT(ÖSSZEFÜGGÉSEK!A5,4),". évben céljelleggel juttatott támogatásokról")</f>
        <v>K I M U T A T Á S
a 2017. évben céljelleggel juttatott támogatásokról</v>
      </c>
      <c r="B1" s="696"/>
      <c r="C1" s="696"/>
      <c r="D1" s="696"/>
    </row>
    <row r="2" spans="1:4" ht="17.25" customHeight="1">
      <c r="A2" s="386"/>
      <c r="B2" s="386"/>
      <c r="C2" s="386"/>
      <c r="D2" s="386"/>
    </row>
    <row r="3" spans="1:4" ht="13.5" thickBot="1">
      <c r="A3" s="208"/>
      <c r="B3" s="208"/>
      <c r="C3" s="693" t="str">
        <f>'11.sz. melléklet'!O3</f>
        <v>Forintban!</v>
      </c>
      <c r="D3" s="693"/>
    </row>
    <row r="4" spans="1:4" ht="42.75" customHeight="1" thickBot="1">
      <c r="A4" s="387" t="s">
        <v>69</v>
      </c>
      <c r="B4" s="388" t="s">
        <v>125</v>
      </c>
      <c r="C4" s="388" t="s">
        <v>126</v>
      </c>
      <c r="D4" s="389" t="s">
        <v>15</v>
      </c>
    </row>
    <row r="5" spans="1:4" ht="15.95" customHeight="1">
      <c r="A5" s="209" t="s">
        <v>19</v>
      </c>
      <c r="B5" s="27" t="s">
        <v>587</v>
      </c>
      <c r="C5" s="27" t="s">
        <v>588</v>
      </c>
      <c r="D5" s="568">
        <v>1010000</v>
      </c>
    </row>
    <row r="6" spans="1:4" ht="15.95" customHeight="1">
      <c r="A6" s="210" t="s">
        <v>20</v>
      </c>
      <c r="B6" s="28" t="s">
        <v>589</v>
      </c>
      <c r="C6" s="28" t="s">
        <v>590</v>
      </c>
      <c r="D6" s="569">
        <v>750000</v>
      </c>
    </row>
    <row r="7" spans="1:4" ht="15.95" customHeight="1">
      <c r="A7" s="210" t="s">
        <v>21</v>
      </c>
      <c r="B7" s="28"/>
      <c r="C7" s="28"/>
      <c r="D7" s="569"/>
    </row>
    <row r="8" spans="1:4" ht="15.95" customHeight="1">
      <c r="A8" s="210" t="s">
        <v>22</v>
      </c>
      <c r="B8" s="28"/>
      <c r="C8" s="28"/>
      <c r="D8" s="569"/>
    </row>
    <row r="9" spans="1:4" ht="15.95" customHeight="1">
      <c r="A9" s="210" t="s">
        <v>23</v>
      </c>
      <c r="B9" s="28"/>
      <c r="C9" s="28"/>
      <c r="D9" s="569"/>
    </row>
    <row r="10" spans="1:4" ht="15.95" customHeight="1">
      <c r="A10" s="210" t="s">
        <v>24</v>
      </c>
      <c r="B10" s="28"/>
      <c r="C10" s="28"/>
      <c r="D10" s="569"/>
    </row>
    <row r="11" spans="1:4" ht="15.95" customHeight="1">
      <c r="A11" s="210" t="s">
        <v>25</v>
      </c>
      <c r="B11" s="28"/>
      <c r="C11" s="28"/>
      <c r="D11" s="569"/>
    </row>
    <row r="12" spans="1:4" ht="15.95" customHeight="1">
      <c r="A12" s="210" t="s">
        <v>26</v>
      </c>
      <c r="B12" s="28"/>
      <c r="C12" s="28"/>
      <c r="D12" s="569"/>
    </row>
    <row r="13" spans="1:4" ht="15.95" customHeight="1">
      <c r="A13" s="210" t="s">
        <v>27</v>
      </c>
      <c r="B13" s="28"/>
      <c r="C13" s="28"/>
      <c r="D13" s="569"/>
    </row>
    <row r="14" spans="1:4" ht="15.95" customHeight="1">
      <c r="A14" s="210" t="s">
        <v>28</v>
      </c>
      <c r="B14" s="28"/>
      <c r="C14" s="28"/>
      <c r="D14" s="569"/>
    </row>
    <row r="15" spans="1:4" ht="15.95" customHeight="1">
      <c r="A15" s="210" t="s">
        <v>29</v>
      </c>
      <c r="B15" s="28"/>
      <c r="C15" s="28"/>
      <c r="D15" s="569"/>
    </row>
    <row r="16" spans="1:4" ht="15.95" customHeight="1">
      <c r="A16" s="210" t="s">
        <v>30</v>
      </c>
      <c r="B16" s="28"/>
      <c r="C16" s="28"/>
      <c r="D16" s="569"/>
    </row>
    <row r="17" spans="1:4" ht="15.95" customHeight="1">
      <c r="A17" s="210" t="s">
        <v>31</v>
      </c>
      <c r="B17" s="28"/>
      <c r="C17" s="28"/>
      <c r="D17" s="569"/>
    </row>
    <row r="18" spans="1:4" ht="15.95" customHeight="1">
      <c r="A18" s="210" t="s">
        <v>32</v>
      </c>
      <c r="B18" s="28"/>
      <c r="C18" s="28"/>
      <c r="D18" s="569"/>
    </row>
    <row r="19" spans="1:4" ht="15.95" customHeight="1">
      <c r="A19" s="210" t="s">
        <v>33</v>
      </c>
      <c r="B19" s="28"/>
      <c r="C19" s="28"/>
      <c r="D19" s="569"/>
    </row>
    <row r="20" spans="1:4" ht="15.95" customHeight="1">
      <c r="A20" s="210" t="s">
        <v>34</v>
      </c>
      <c r="B20" s="28"/>
      <c r="C20" s="28"/>
      <c r="D20" s="569"/>
    </row>
    <row r="21" spans="1:4" ht="15.95" customHeight="1">
      <c r="A21" s="210" t="s">
        <v>35</v>
      </c>
      <c r="B21" s="28"/>
      <c r="C21" s="28"/>
      <c r="D21" s="569"/>
    </row>
    <row r="22" spans="1:4" ht="15.95" customHeight="1">
      <c r="A22" s="210" t="s">
        <v>36</v>
      </c>
      <c r="B22" s="28"/>
      <c r="C22" s="28"/>
      <c r="D22" s="569"/>
    </row>
    <row r="23" spans="1:4" ht="15.95" customHeight="1">
      <c r="A23" s="210" t="s">
        <v>37</v>
      </c>
      <c r="B23" s="28"/>
      <c r="C23" s="28"/>
      <c r="D23" s="569"/>
    </row>
    <row r="24" spans="1:4" ht="15.95" customHeight="1">
      <c r="A24" s="210" t="s">
        <v>38</v>
      </c>
      <c r="B24" s="28"/>
      <c r="C24" s="28"/>
      <c r="D24" s="569"/>
    </row>
    <row r="25" spans="1:4" ht="15.95" customHeight="1">
      <c r="A25" s="210" t="s">
        <v>39</v>
      </c>
      <c r="B25" s="28"/>
      <c r="C25" s="28"/>
      <c r="D25" s="569"/>
    </row>
    <row r="26" spans="1:4" ht="15.95" customHeight="1">
      <c r="A26" s="210" t="s">
        <v>40</v>
      </c>
      <c r="B26" s="28"/>
      <c r="C26" s="28"/>
      <c r="D26" s="569"/>
    </row>
    <row r="27" spans="1:4" ht="15.95" customHeight="1">
      <c r="A27" s="210" t="s">
        <v>41</v>
      </c>
      <c r="B27" s="28"/>
      <c r="C27" s="28"/>
      <c r="D27" s="569"/>
    </row>
    <row r="28" spans="1:4" ht="15.95" customHeight="1">
      <c r="A28" s="210" t="s">
        <v>42</v>
      </c>
      <c r="B28" s="28"/>
      <c r="C28" s="28"/>
      <c r="D28" s="569"/>
    </row>
    <row r="29" spans="1:4" ht="15.95" customHeight="1">
      <c r="A29" s="210" t="s">
        <v>43</v>
      </c>
      <c r="B29" s="28"/>
      <c r="C29" s="28"/>
      <c r="D29" s="569"/>
    </row>
    <row r="30" spans="1:4" ht="15.95" customHeight="1">
      <c r="A30" s="210" t="s">
        <v>44</v>
      </c>
      <c r="B30" s="28"/>
      <c r="C30" s="28"/>
      <c r="D30" s="569"/>
    </row>
    <row r="31" spans="1:4" ht="15.95" customHeight="1">
      <c r="A31" s="210" t="s">
        <v>45</v>
      </c>
      <c r="B31" s="28"/>
      <c r="C31" s="28"/>
      <c r="D31" s="569"/>
    </row>
    <row r="32" spans="1:4" ht="15.95" customHeight="1">
      <c r="A32" s="210" t="s">
        <v>46</v>
      </c>
      <c r="B32" s="28"/>
      <c r="C32" s="28"/>
      <c r="D32" s="569"/>
    </row>
    <row r="33" spans="1:4" ht="15.95" customHeight="1">
      <c r="A33" s="210" t="s">
        <v>47</v>
      </c>
      <c r="B33" s="28"/>
      <c r="C33" s="28"/>
      <c r="D33" s="569"/>
    </row>
    <row r="34" spans="1:4" ht="15.95" customHeight="1">
      <c r="A34" s="210" t="s">
        <v>127</v>
      </c>
      <c r="B34" s="28"/>
      <c r="C34" s="28"/>
      <c r="D34" s="570"/>
    </row>
    <row r="35" spans="1:4" ht="15.95" customHeight="1">
      <c r="A35" s="210" t="s">
        <v>128</v>
      </c>
      <c r="B35" s="28"/>
      <c r="C35" s="28"/>
      <c r="D35" s="570"/>
    </row>
    <row r="36" spans="1:4" ht="15.95" customHeight="1">
      <c r="A36" s="210" t="s">
        <v>129</v>
      </c>
      <c r="B36" s="28"/>
      <c r="C36" s="28"/>
      <c r="D36" s="570"/>
    </row>
    <row r="37" spans="1:4" ht="15.95" customHeight="1" thickBot="1">
      <c r="A37" s="211" t="s">
        <v>130</v>
      </c>
      <c r="B37" s="29"/>
      <c r="C37" s="29"/>
      <c r="D37" s="571"/>
    </row>
    <row r="38" spans="1:4" ht="15.95" customHeight="1" thickBot="1">
      <c r="A38" s="694" t="s">
        <v>53</v>
      </c>
      <c r="B38" s="695"/>
      <c r="C38" s="212"/>
      <c r="D38" s="572">
        <f>SUM(D5:D37)</f>
        <v>1760000</v>
      </c>
    </row>
    <row r="39" spans="1:4">
      <c r="A39" t="s">
        <v>202</v>
      </c>
    </row>
  </sheetData>
  <mergeCells count="3">
    <mergeCell ref="C3:D3"/>
    <mergeCell ref="A38:B38"/>
    <mergeCell ref="A1:D1"/>
  </mergeCells>
  <phoneticPr fontId="30" type="noConversion"/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4. tájékoztató tábla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13" sqref="B13"/>
    </sheetView>
  </sheetViews>
  <sheetFormatPr defaultRowHeight="12.75"/>
  <sheetData/>
  <phoneticPr fontId="3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zoomScale="130" zoomScaleNormal="130" zoomScaleSheetLayoutView="100" workbookViewId="0">
      <selection sqref="A1:C1"/>
    </sheetView>
  </sheetViews>
  <sheetFormatPr defaultRowHeight="15.75"/>
  <cols>
    <col min="1" max="1" width="9.5" style="391" customWidth="1"/>
    <col min="2" max="2" width="91.6640625" style="391" customWidth="1"/>
    <col min="3" max="3" width="21.6640625" style="392" customWidth="1"/>
    <col min="4" max="4" width="9" style="424" customWidth="1"/>
    <col min="5" max="16384" width="9.33203125" style="424"/>
  </cols>
  <sheetData>
    <row r="1" spans="1:3">
      <c r="A1" s="611" t="s">
        <v>751</v>
      </c>
      <c r="B1" s="611"/>
      <c r="C1" s="611"/>
    </row>
    <row r="2" spans="1:3" ht="45.75" customHeight="1">
      <c r="A2" s="610" t="s">
        <v>702</v>
      </c>
      <c r="B2" s="610"/>
      <c r="C2" s="610"/>
    </row>
    <row r="3" spans="1:3" ht="15.95" customHeight="1">
      <c r="A3" s="609" t="s">
        <v>16</v>
      </c>
      <c r="B3" s="609"/>
      <c r="C3" s="609"/>
    </row>
    <row r="4" spans="1:3" ht="15.95" customHeight="1" thickBot="1">
      <c r="A4" s="608" t="s">
        <v>152</v>
      </c>
      <c r="B4" s="608"/>
      <c r="C4" s="312" t="str">
        <f>'1.2.sz.mell.'!C4</f>
        <v>Forintban!</v>
      </c>
    </row>
    <row r="5" spans="1:3" ht="24.75" thickBot="1">
      <c r="A5" s="21" t="s">
        <v>69</v>
      </c>
      <c r="B5" s="22" t="s">
        <v>18</v>
      </c>
      <c r="C5" s="37" t="str">
        <f>+CONCATENATE(LEFT(ÖSSZEFÜGGÉSEK!A5,4),". évi előirányzat")</f>
        <v>2017. évi előirányzat</v>
      </c>
    </row>
    <row r="6" spans="1:3" s="425" customFormat="1" ht="12" customHeight="1" thickBot="1">
      <c r="A6" s="419"/>
      <c r="B6" s="420" t="s">
        <v>499</v>
      </c>
      <c r="C6" s="421" t="s">
        <v>500</v>
      </c>
    </row>
    <row r="7" spans="1:3" s="426" customFormat="1" ht="12" customHeight="1" thickBot="1">
      <c r="A7" s="18" t="s">
        <v>19</v>
      </c>
      <c r="B7" s="19" t="s">
        <v>254</v>
      </c>
      <c r="C7" s="303">
        <f>+C8+C9+C10+C11+C12+C13</f>
        <v>0</v>
      </c>
    </row>
    <row r="8" spans="1:3" s="426" customFormat="1" ht="12" customHeight="1">
      <c r="A8" s="13" t="s">
        <v>98</v>
      </c>
      <c r="B8" s="427" t="s">
        <v>255</v>
      </c>
      <c r="C8" s="306"/>
    </row>
    <row r="9" spans="1:3" s="426" customFormat="1" ht="12" customHeight="1">
      <c r="A9" s="12" t="s">
        <v>99</v>
      </c>
      <c r="B9" s="428" t="s">
        <v>256</v>
      </c>
      <c r="C9" s="305"/>
    </row>
    <row r="10" spans="1:3" s="426" customFormat="1" ht="12" customHeight="1">
      <c r="A10" s="12" t="s">
        <v>100</v>
      </c>
      <c r="B10" s="428" t="s">
        <v>557</v>
      </c>
      <c r="C10" s="305"/>
    </row>
    <row r="11" spans="1:3" s="426" customFormat="1" ht="12" customHeight="1">
      <c r="A11" s="12" t="s">
        <v>101</v>
      </c>
      <c r="B11" s="428" t="s">
        <v>258</v>
      </c>
      <c r="C11" s="305"/>
    </row>
    <row r="12" spans="1:3" s="426" customFormat="1" ht="12" customHeight="1">
      <c r="A12" s="12" t="s">
        <v>148</v>
      </c>
      <c r="B12" s="299" t="s">
        <v>438</v>
      </c>
      <c r="C12" s="305"/>
    </row>
    <row r="13" spans="1:3" s="426" customFormat="1" ht="12" customHeight="1" thickBot="1">
      <c r="A13" s="14" t="s">
        <v>102</v>
      </c>
      <c r="B13" s="300" t="s">
        <v>439</v>
      </c>
      <c r="C13" s="305"/>
    </row>
    <row r="14" spans="1:3" s="426" customFormat="1" ht="12" customHeight="1" thickBot="1">
      <c r="A14" s="18" t="s">
        <v>20</v>
      </c>
      <c r="B14" s="298" t="s">
        <v>259</v>
      </c>
      <c r="C14" s="303">
        <f>+C15+C16+C17+C18+C19</f>
        <v>2000000</v>
      </c>
    </row>
    <row r="15" spans="1:3" s="426" customFormat="1" ht="12" customHeight="1">
      <c r="A15" s="13" t="s">
        <v>104</v>
      </c>
      <c r="B15" s="427" t="s">
        <v>260</v>
      </c>
      <c r="C15" s="306"/>
    </row>
    <row r="16" spans="1:3" s="426" customFormat="1" ht="12" customHeight="1">
      <c r="A16" s="12" t="s">
        <v>105</v>
      </c>
      <c r="B16" s="428" t="s">
        <v>261</v>
      </c>
      <c r="C16" s="305"/>
    </row>
    <row r="17" spans="1:3" s="426" customFormat="1" ht="12" customHeight="1">
      <c r="A17" s="12" t="s">
        <v>106</v>
      </c>
      <c r="B17" s="428" t="s">
        <v>428</v>
      </c>
      <c r="C17" s="305"/>
    </row>
    <row r="18" spans="1:3" s="426" customFormat="1" ht="12" customHeight="1">
      <c r="A18" s="12" t="s">
        <v>107</v>
      </c>
      <c r="B18" s="428" t="s">
        <v>429</v>
      </c>
      <c r="C18" s="305"/>
    </row>
    <row r="19" spans="1:3" s="426" customFormat="1" ht="12" customHeight="1">
      <c r="A19" s="12" t="s">
        <v>108</v>
      </c>
      <c r="B19" s="428" t="s">
        <v>262</v>
      </c>
      <c r="C19" s="305">
        <v>2000000</v>
      </c>
    </row>
    <row r="20" spans="1:3" s="426" customFormat="1" ht="12" customHeight="1" thickBot="1">
      <c r="A20" s="14" t="s">
        <v>117</v>
      </c>
      <c r="B20" s="300" t="s">
        <v>263</v>
      </c>
      <c r="C20" s="307"/>
    </row>
    <row r="21" spans="1:3" s="426" customFormat="1" ht="12" customHeight="1" thickBot="1">
      <c r="A21" s="18" t="s">
        <v>21</v>
      </c>
      <c r="B21" s="19" t="s">
        <v>264</v>
      </c>
      <c r="C21" s="303">
        <f>+C22+C23+C24+C25+C26</f>
        <v>0</v>
      </c>
    </row>
    <row r="22" spans="1:3" s="426" customFormat="1" ht="12" customHeight="1">
      <c r="A22" s="13" t="s">
        <v>87</v>
      </c>
      <c r="B22" s="427" t="s">
        <v>265</v>
      </c>
      <c r="C22" s="306"/>
    </row>
    <row r="23" spans="1:3" s="426" customFormat="1" ht="12" customHeight="1">
      <c r="A23" s="12" t="s">
        <v>88</v>
      </c>
      <c r="B23" s="428" t="s">
        <v>266</v>
      </c>
      <c r="C23" s="305"/>
    </row>
    <row r="24" spans="1:3" s="426" customFormat="1" ht="12" customHeight="1">
      <c r="A24" s="12" t="s">
        <v>89</v>
      </c>
      <c r="B24" s="428" t="s">
        <v>430</v>
      </c>
      <c r="C24" s="305"/>
    </row>
    <row r="25" spans="1:3" s="426" customFormat="1" ht="12" customHeight="1">
      <c r="A25" s="12" t="s">
        <v>90</v>
      </c>
      <c r="B25" s="428" t="s">
        <v>431</v>
      </c>
      <c r="C25" s="305"/>
    </row>
    <row r="26" spans="1:3" s="426" customFormat="1" ht="12" customHeight="1">
      <c r="A26" s="12" t="s">
        <v>171</v>
      </c>
      <c r="B26" s="428" t="s">
        <v>267</v>
      </c>
      <c r="C26" s="305"/>
    </row>
    <row r="27" spans="1:3" s="426" customFormat="1" ht="12" customHeight="1" thickBot="1">
      <c r="A27" s="14" t="s">
        <v>172</v>
      </c>
      <c r="B27" s="429" t="s">
        <v>268</v>
      </c>
      <c r="C27" s="307"/>
    </row>
    <row r="28" spans="1:3" s="426" customFormat="1" ht="12" customHeight="1" thickBot="1">
      <c r="A28" s="18" t="s">
        <v>173</v>
      </c>
      <c r="B28" s="19" t="s">
        <v>558</v>
      </c>
      <c r="C28" s="309">
        <f>SUM(C29:C35)</f>
        <v>3150000</v>
      </c>
    </row>
    <row r="29" spans="1:3" s="426" customFormat="1" ht="12" customHeight="1">
      <c r="A29" s="13" t="s">
        <v>270</v>
      </c>
      <c r="B29" s="427" t="s">
        <v>562</v>
      </c>
      <c r="C29" s="306"/>
    </row>
    <row r="30" spans="1:3" s="426" customFormat="1" ht="12" customHeight="1">
      <c r="A30" s="12" t="s">
        <v>271</v>
      </c>
      <c r="B30" s="428" t="s">
        <v>563</v>
      </c>
      <c r="C30" s="305"/>
    </row>
    <row r="31" spans="1:3" s="426" customFormat="1" ht="12" customHeight="1">
      <c r="A31" s="12" t="s">
        <v>272</v>
      </c>
      <c r="B31" s="428" t="s">
        <v>564</v>
      </c>
      <c r="C31" s="305">
        <v>3150000</v>
      </c>
    </row>
    <row r="32" spans="1:3" s="426" customFormat="1" ht="12" customHeight="1">
      <c r="A32" s="12" t="s">
        <v>273</v>
      </c>
      <c r="B32" s="428" t="s">
        <v>565</v>
      </c>
      <c r="C32" s="305"/>
    </row>
    <row r="33" spans="1:3" s="426" customFormat="1" ht="12" customHeight="1">
      <c r="A33" s="12" t="s">
        <v>559</v>
      </c>
      <c r="B33" s="428" t="s">
        <v>274</v>
      </c>
      <c r="C33" s="305"/>
    </row>
    <row r="34" spans="1:3" s="426" customFormat="1" ht="12" customHeight="1">
      <c r="A34" s="12" t="s">
        <v>560</v>
      </c>
      <c r="B34" s="428" t="s">
        <v>275</v>
      </c>
      <c r="C34" s="305"/>
    </row>
    <row r="35" spans="1:3" s="426" customFormat="1" ht="12" customHeight="1" thickBot="1">
      <c r="A35" s="14" t="s">
        <v>561</v>
      </c>
      <c r="B35" s="527" t="s">
        <v>276</v>
      </c>
      <c r="C35" s="307"/>
    </row>
    <row r="36" spans="1:3" s="426" customFormat="1" ht="12" customHeight="1" thickBot="1">
      <c r="A36" s="18" t="s">
        <v>23</v>
      </c>
      <c r="B36" s="19" t="s">
        <v>440</v>
      </c>
      <c r="C36" s="303">
        <f>SUM(C37:C47)</f>
        <v>0</v>
      </c>
    </row>
    <row r="37" spans="1:3" s="426" customFormat="1" ht="12" customHeight="1">
      <c r="A37" s="13" t="s">
        <v>91</v>
      </c>
      <c r="B37" s="427" t="s">
        <v>279</v>
      </c>
      <c r="C37" s="306"/>
    </row>
    <row r="38" spans="1:3" s="426" customFormat="1" ht="12" customHeight="1">
      <c r="A38" s="12" t="s">
        <v>92</v>
      </c>
      <c r="B38" s="428" t="s">
        <v>280</v>
      </c>
      <c r="C38" s="305"/>
    </row>
    <row r="39" spans="1:3" s="426" customFormat="1" ht="12" customHeight="1">
      <c r="A39" s="12" t="s">
        <v>93</v>
      </c>
      <c r="B39" s="428" t="s">
        <v>281</v>
      </c>
      <c r="C39" s="305"/>
    </row>
    <row r="40" spans="1:3" s="426" customFormat="1" ht="12" customHeight="1">
      <c r="A40" s="12" t="s">
        <v>175</v>
      </c>
      <c r="B40" s="428" t="s">
        <v>282</v>
      </c>
      <c r="C40" s="305"/>
    </row>
    <row r="41" spans="1:3" s="426" customFormat="1" ht="12" customHeight="1">
      <c r="A41" s="12" t="s">
        <v>176</v>
      </c>
      <c r="B41" s="428" t="s">
        <v>283</v>
      </c>
      <c r="C41" s="305"/>
    </row>
    <row r="42" spans="1:3" s="426" customFormat="1" ht="12" customHeight="1">
      <c r="A42" s="12" t="s">
        <v>177</v>
      </c>
      <c r="B42" s="428" t="s">
        <v>284</v>
      </c>
      <c r="C42" s="305"/>
    </row>
    <row r="43" spans="1:3" s="426" customFormat="1" ht="12" customHeight="1">
      <c r="A43" s="12" t="s">
        <v>178</v>
      </c>
      <c r="B43" s="428" t="s">
        <v>285</v>
      </c>
      <c r="C43" s="305"/>
    </row>
    <row r="44" spans="1:3" s="426" customFormat="1" ht="12" customHeight="1">
      <c r="A44" s="12" t="s">
        <v>179</v>
      </c>
      <c r="B44" s="428" t="s">
        <v>566</v>
      </c>
      <c r="C44" s="305"/>
    </row>
    <row r="45" spans="1:3" s="426" customFormat="1" ht="12" customHeight="1">
      <c r="A45" s="12" t="s">
        <v>277</v>
      </c>
      <c r="B45" s="428" t="s">
        <v>287</v>
      </c>
      <c r="C45" s="308"/>
    </row>
    <row r="46" spans="1:3" s="426" customFormat="1" ht="12" customHeight="1">
      <c r="A46" s="14" t="s">
        <v>278</v>
      </c>
      <c r="B46" s="429" t="s">
        <v>442</v>
      </c>
      <c r="C46" s="414"/>
    </row>
    <row r="47" spans="1:3" s="426" customFormat="1" ht="12" customHeight="1" thickBot="1">
      <c r="A47" s="14" t="s">
        <v>441</v>
      </c>
      <c r="B47" s="300" t="s">
        <v>288</v>
      </c>
      <c r="C47" s="414"/>
    </row>
    <row r="48" spans="1:3" s="426" customFormat="1" ht="12" customHeight="1" thickBot="1">
      <c r="A48" s="18" t="s">
        <v>24</v>
      </c>
      <c r="B48" s="19" t="s">
        <v>289</v>
      </c>
      <c r="C48" s="303">
        <f>SUM(C49:C53)</f>
        <v>0</v>
      </c>
    </row>
    <row r="49" spans="1:3" s="426" customFormat="1" ht="12" customHeight="1">
      <c r="A49" s="13" t="s">
        <v>94</v>
      </c>
      <c r="B49" s="427" t="s">
        <v>293</v>
      </c>
      <c r="C49" s="471"/>
    </row>
    <row r="50" spans="1:3" s="426" customFormat="1" ht="12" customHeight="1">
      <c r="A50" s="12" t="s">
        <v>95</v>
      </c>
      <c r="B50" s="428" t="s">
        <v>294</v>
      </c>
      <c r="C50" s="308"/>
    </row>
    <row r="51" spans="1:3" s="426" customFormat="1" ht="12" customHeight="1">
      <c r="A51" s="12" t="s">
        <v>290</v>
      </c>
      <c r="B51" s="428" t="s">
        <v>295</v>
      </c>
      <c r="C51" s="308"/>
    </row>
    <row r="52" spans="1:3" s="426" customFormat="1" ht="12" customHeight="1">
      <c r="A52" s="12" t="s">
        <v>291</v>
      </c>
      <c r="B52" s="428" t="s">
        <v>296</v>
      </c>
      <c r="C52" s="308"/>
    </row>
    <row r="53" spans="1:3" s="426" customFormat="1" ht="12" customHeight="1" thickBot="1">
      <c r="A53" s="14" t="s">
        <v>292</v>
      </c>
      <c r="B53" s="300" t="s">
        <v>297</v>
      </c>
      <c r="C53" s="414"/>
    </row>
    <row r="54" spans="1:3" s="426" customFormat="1" ht="12" customHeight="1" thickBot="1">
      <c r="A54" s="18" t="s">
        <v>180</v>
      </c>
      <c r="B54" s="19" t="s">
        <v>298</v>
      </c>
      <c r="C54" s="303">
        <f>SUM(C55:C57)</f>
        <v>0</v>
      </c>
    </row>
    <row r="55" spans="1:3" s="426" customFormat="1" ht="12" customHeight="1">
      <c r="A55" s="13" t="s">
        <v>96</v>
      </c>
      <c r="B55" s="427" t="s">
        <v>299</v>
      </c>
      <c r="C55" s="306"/>
    </row>
    <row r="56" spans="1:3" s="426" customFormat="1" ht="12" customHeight="1">
      <c r="A56" s="12" t="s">
        <v>97</v>
      </c>
      <c r="B56" s="428" t="s">
        <v>432</v>
      </c>
      <c r="C56" s="305"/>
    </row>
    <row r="57" spans="1:3" s="426" customFormat="1" ht="12" customHeight="1">
      <c r="A57" s="12" t="s">
        <v>302</v>
      </c>
      <c r="B57" s="428" t="s">
        <v>300</v>
      </c>
      <c r="C57" s="305"/>
    </row>
    <row r="58" spans="1:3" s="426" customFormat="1" ht="12" customHeight="1" thickBot="1">
      <c r="A58" s="14" t="s">
        <v>303</v>
      </c>
      <c r="B58" s="300" t="s">
        <v>301</v>
      </c>
      <c r="C58" s="307"/>
    </row>
    <row r="59" spans="1:3" s="426" customFormat="1" ht="12" customHeight="1" thickBot="1">
      <c r="A59" s="18" t="s">
        <v>26</v>
      </c>
      <c r="B59" s="298" t="s">
        <v>304</v>
      </c>
      <c r="C59" s="303">
        <f>SUM(C60:C62)</f>
        <v>0</v>
      </c>
    </row>
    <row r="60" spans="1:3" s="426" customFormat="1" ht="12" customHeight="1">
      <c r="A60" s="13" t="s">
        <v>181</v>
      </c>
      <c r="B60" s="427" t="s">
        <v>306</v>
      </c>
      <c r="C60" s="308"/>
    </row>
    <row r="61" spans="1:3" s="426" customFormat="1" ht="12" customHeight="1">
      <c r="A61" s="12" t="s">
        <v>182</v>
      </c>
      <c r="B61" s="428" t="s">
        <v>433</v>
      </c>
      <c r="C61" s="308"/>
    </row>
    <row r="62" spans="1:3" s="426" customFormat="1" ht="12" customHeight="1">
      <c r="A62" s="12" t="s">
        <v>232</v>
      </c>
      <c r="B62" s="428" t="s">
        <v>307</v>
      </c>
      <c r="C62" s="308"/>
    </row>
    <row r="63" spans="1:3" s="426" customFormat="1" ht="12" customHeight="1" thickBot="1">
      <c r="A63" s="14" t="s">
        <v>305</v>
      </c>
      <c r="B63" s="300" t="s">
        <v>308</v>
      </c>
      <c r="C63" s="308"/>
    </row>
    <row r="64" spans="1:3" s="426" customFormat="1" ht="12" customHeight="1" thickBot="1">
      <c r="A64" s="499" t="s">
        <v>482</v>
      </c>
      <c r="B64" s="19" t="s">
        <v>309</v>
      </c>
      <c r="C64" s="309">
        <f>+C7+C14+C21+C28+C36+C48+C54+C59</f>
        <v>5150000</v>
      </c>
    </row>
    <row r="65" spans="1:3" s="426" customFormat="1" ht="12" customHeight="1" thickBot="1">
      <c r="A65" s="474" t="s">
        <v>310</v>
      </c>
      <c r="B65" s="298" t="s">
        <v>311</v>
      </c>
      <c r="C65" s="303">
        <f>SUM(C66:C68)</f>
        <v>0</v>
      </c>
    </row>
    <row r="66" spans="1:3" s="426" customFormat="1" ht="12" customHeight="1">
      <c r="A66" s="13" t="s">
        <v>342</v>
      </c>
      <c r="B66" s="427" t="s">
        <v>312</v>
      </c>
      <c r="C66" s="308"/>
    </row>
    <row r="67" spans="1:3" s="426" customFormat="1" ht="12" customHeight="1">
      <c r="A67" s="12" t="s">
        <v>351</v>
      </c>
      <c r="B67" s="428" t="s">
        <v>313</v>
      </c>
      <c r="C67" s="308"/>
    </row>
    <row r="68" spans="1:3" s="426" customFormat="1" ht="12" customHeight="1" thickBot="1">
      <c r="A68" s="14" t="s">
        <v>352</v>
      </c>
      <c r="B68" s="493" t="s">
        <v>467</v>
      </c>
      <c r="C68" s="308"/>
    </row>
    <row r="69" spans="1:3" s="426" customFormat="1" ht="12" customHeight="1" thickBot="1">
      <c r="A69" s="474" t="s">
        <v>315</v>
      </c>
      <c r="B69" s="298" t="s">
        <v>316</v>
      </c>
      <c r="C69" s="303">
        <f>SUM(C70:C73)</f>
        <v>0</v>
      </c>
    </row>
    <row r="70" spans="1:3" s="426" customFormat="1" ht="12" customHeight="1">
      <c r="A70" s="13" t="s">
        <v>149</v>
      </c>
      <c r="B70" s="427" t="s">
        <v>317</v>
      </c>
      <c r="C70" s="308"/>
    </row>
    <row r="71" spans="1:3" s="426" customFormat="1" ht="12" customHeight="1">
      <c r="A71" s="12" t="s">
        <v>150</v>
      </c>
      <c r="B71" s="428" t="s">
        <v>318</v>
      </c>
      <c r="C71" s="308"/>
    </row>
    <row r="72" spans="1:3" s="426" customFormat="1" ht="12" customHeight="1">
      <c r="A72" s="12" t="s">
        <v>343</v>
      </c>
      <c r="B72" s="428" t="s">
        <v>319</v>
      </c>
      <c r="C72" s="308"/>
    </row>
    <row r="73" spans="1:3" s="426" customFormat="1" ht="12" customHeight="1" thickBot="1">
      <c r="A73" s="14" t="s">
        <v>344</v>
      </c>
      <c r="B73" s="300" t="s">
        <v>320</v>
      </c>
      <c r="C73" s="308"/>
    </row>
    <row r="74" spans="1:3" s="426" customFormat="1" ht="12" customHeight="1" thickBot="1">
      <c r="A74" s="474" t="s">
        <v>321</v>
      </c>
      <c r="B74" s="298" t="s">
        <v>322</v>
      </c>
      <c r="C74" s="303">
        <f>SUM(C75:C76)</f>
        <v>0</v>
      </c>
    </row>
    <row r="75" spans="1:3" s="426" customFormat="1" ht="12" customHeight="1">
      <c r="A75" s="13" t="s">
        <v>345</v>
      </c>
      <c r="B75" s="427" t="s">
        <v>323</v>
      </c>
      <c r="C75" s="308"/>
    </row>
    <row r="76" spans="1:3" s="426" customFormat="1" ht="12" customHeight="1" thickBot="1">
      <c r="A76" s="14" t="s">
        <v>346</v>
      </c>
      <c r="B76" s="300" t="s">
        <v>324</v>
      </c>
      <c r="C76" s="308"/>
    </row>
    <row r="77" spans="1:3" s="426" customFormat="1" ht="12" customHeight="1" thickBot="1">
      <c r="A77" s="474" t="s">
        <v>325</v>
      </c>
      <c r="B77" s="298" t="s">
        <v>326</v>
      </c>
      <c r="C77" s="303">
        <f>SUM(C78:C80)</f>
        <v>0</v>
      </c>
    </row>
    <row r="78" spans="1:3" s="426" customFormat="1" ht="12" customHeight="1">
      <c r="A78" s="13" t="s">
        <v>347</v>
      </c>
      <c r="B78" s="427" t="s">
        <v>327</v>
      </c>
      <c r="C78" s="308"/>
    </row>
    <row r="79" spans="1:3" s="426" customFormat="1" ht="12" customHeight="1">
      <c r="A79" s="12" t="s">
        <v>348</v>
      </c>
      <c r="B79" s="428" t="s">
        <v>328</v>
      </c>
      <c r="C79" s="308"/>
    </row>
    <row r="80" spans="1:3" s="426" customFormat="1" ht="12" customHeight="1" thickBot="1">
      <c r="A80" s="14" t="s">
        <v>349</v>
      </c>
      <c r="B80" s="300" t="s">
        <v>329</v>
      </c>
      <c r="C80" s="308"/>
    </row>
    <row r="81" spans="1:3" s="426" customFormat="1" ht="12" customHeight="1" thickBot="1">
      <c r="A81" s="474" t="s">
        <v>330</v>
      </c>
      <c r="B81" s="298" t="s">
        <v>350</v>
      </c>
      <c r="C81" s="303">
        <f>SUM(C82:C85)</f>
        <v>0</v>
      </c>
    </row>
    <row r="82" spans="1:3" s="426" customFormat="1" ht="12" customHeight="1">
      <c r="A82" s="431" t="s">
        <v>331</v>
      </c>
      <c r="B82" s="427" t="s">
        <v>332</v>
      </c>
      <c r="C82" s="308"/>
    </row>
    <row r="83" spans="1:3" s="426" customFormat="1" ht="12" customHeight="1">
      <c r="A83" s="432" t="s">
        <v>333</v>
      </c>
      <c r="B83" s="428" t="s">
        <v>334</v>
      </c>
      <c r="C83" s="308"/>
    </row>
    <row r="84" spans="1:3" s="426" customFormat="1" ht="12" customHeight="1">
      <c r="A84" s="432" t="s">
        <v>335</v>
      </c>
      <c r="B84" s="428" t="s">
        <v>336</v>
      </c>
      <c r="C84" s="308"/>
    </row>
    <row r="85" spans="1:3" s="426" customFormat="1" ht="12" customHeight="1" thickBot="1">
      <c r="A85" s="433" t="s">
        <v>337</v>
      </c>
      <c r="B85" s="300" t="s">
        <v>338</v>
      </c>
      <c r="C85" s="308"/>
    </row>
    <row r="86" spans="1:3" s="426" customFormat="1" ht="12" customHeight="1" thickBot="1">
      <c r="A86" s="474" t="s">
        <v>339</v>
      </c>
      <c r="B86" s="298" t="s">
        <v>481</v>
      </c>
      <c r="C86" s="472"/>
    </row>
    <row r="87" spans="1:3" s="426" customFormat="1" ht="13.5" customHeight="1" thickBot="1">
      <c r="A87" s="474" t="s">
        <v>341</v>
      </c>
      <c r="B87" s="298" t="s">
        <v>340</v>
      </c>
      <c r="C87" s="472"/>
    </row>
    <row r="88" spans="1:3" s="426" customFormat="1" ht="15.75" customHeight="1" thickBot="1">
      <c r="A88" s="474" t="s">
        <v>353</v>
      </c>
      <c r="B88" s="434" t="s">
        <v>484</v>
      </c>
      <c r="C88" s="309">
        <f>+C65+C69+C74+C77+C81+C87+C86</f>
        <v>0</v>
      </c>
    </row>
    <row r="89" spans="1:3" s="426" customFormat="1" ht="16.5" customHeight="1" thickBot="1">
      <c r="A89" s="475" t="s">
        <v>483</v>
      </c>
      <c r="B89" s="435" t="s">
        <v>485</v>
      </c>
      <c r="C89" s="309">
        <f>+C64+C88</f>
        <v>5150000</v>
      </c>
    </row>
    <row r="90" spans="1:3" ht="16.5" customHeight="1">
      <c r="A90" s="609" t="s">
        <v>48</v>
      </c>
      <c r="B90" s="609"/>
      <c r="C90" s="609"/>
    </row>
    <row r="91" spans="1:3" s="436" customFormat="1" ht="16.5" customHeight="1" thickBot="1">
      <c r="A91" s="612" t="s">
        <v>153</v>
      </c>
      <c r="B91" s="612"/>
      <c r="C91" s="138" t="str">
        <f>C4</f>
        <v>Forintban!</v>
      </c>
    </row>
    <row r="92" spans="1:3" ht="24.75" thickBot="1">
      <c r="A92" s="21" t="s">
        <v>69</v>
      </c>
      <c r="B92" s="22" t="s">
        <v>49</v>
      </c>
      <c r="C92" s="37" t="str">
        <f>+C5</f>
        <v>2017. évi előirányzat</v>
      </c>
    </row>
    <row r="93" spans="1:3" s="425" customFormat="1" ht="12" customHeight="1" thickBot="1">
      <c r="A93" s="30"/>
      <c r="B93" s="31" t="s">
        <v>499</v>
      </c>
      <c r="C93" s="32" t="s">
        <v>500</v>
      </c>
    </row>
    <row r="94" spans="1:3" ht="12" customHeight="1" thickBot="1">
      <c r="A94" s="20" t="s">
        <v>19</v>
      </c>
      <c r="B94" s="26" t="s">
        <v>443</v>
      </c>
      <c r="C94" s="302">
        <f>C95+C96+C97+C98+C99+C112</f>
        <v>5150000</v>
      </c>
    </row>
    <row r="95" spans="1:3" ht="12" customHeight="1">
      <c r="A95" s="15" t="s">
        <v>98</v>
      </c>
      <c r="B95" s="8" t="s">
        <v>50</v>
      </c>
      <c r="C95" s="304">
        <v>4185000</v>
      </c>
    </row>
    <row r="96" spans="1:3" ht="12" customHeight="1">
      <c r="A96" s="12" t="s">
        <v>99</v>
      </c>
      <c r="B96" s="6" t="s">
        <v>183</v>
      </c>
      <c r="C96" s="305">
        <v>965000</v>
      </c>
    </row>
    <row r="97" spans="1:3" ht="12" customHeight="1">
      <c r="A97" s="12" t="s">
        <v>100</v>
      </c>
      <c r="B97" s="6" t="s">
        <v>140</v>
      </c>
      <c r="C97" s="307"/>
    </row>
    <row r="98" spans="1:3" ht="12" customHeight="1">
      <c r="A98" s="12" t="s">
        <v>101</v>
      </c>
      <c r="B98" s="9" t="s">
        <v>184</v>
      </c>
      <c r="C98" s="307"/>
    </row>
    <row r="99" spans="1:3" ht="12" customHeight="1">
      <c r="A99" s="12" t="s">
        <v>112</v>
      </c>
      <c r="B99" s="17" t="s">
        <v>185</v>
      </c>
      <c r="C99" s="307"/>
    </row>
    <row r="100" spans="1:3" ht="12" customHeight="1">
      <c r="A100" s="12" t="s">
        <v>102</v>
      </c>
      <c r="B100" s="6" t="s">
        <v>448</v>
      </c>
      <c r="C100" s="307"/>
    </row>
    <row r="101" spans="1:3" ht="12" customHeight="1">
      <c r="A101" s="12" t="s">
        <v>103</v>
      </c>
      <c r="B101" s="143" t="s">
        <v>447</v>
      </c>
      <c r="C101" s="307"/>
    </row>
    <row r="102" spans="1:3" ht="12" customHeight="1">
      <c r="A102" s="12" t="s">
        <v>113</v>
      </c>
      <c r="B102" s="143" t="s">
        <v>446</v>
      </c>
      <c r="C102" s="307"/>
    </row>
    <row r="103" spans="1:3" ht="12" customHeight="1">
      <c r="A103" s="12" t="s">
        <v>114</v>
      </c>
      <c r="B103" s="141" t="s">
        <v>356</v>
      </c>
      <c r="C103" s="307"/>
    </row>
    <row r="104" spans="1:3" ht="12" customHeight="1">
      <c r="A104" s="12" t="s">
        <v>115</v>
      </c>
      <c r="B104" s="142" t="s">
        <v>357</v>
      </c>
      <c r="C104" s="307"/>
    </row>
    <row r="105" spans="1:3" ht="12" customHeight="1">
      <c r="A105" s="12" t="s">
        <v>116</v>
      </c>
      <c r="B105" s="142" t="s">
        <v>358</v>
      </c>
      <c r="C105" s="307"/>
    </row>
    <row r="106" spans="1:3" ht="12" customHeight="1">
      <c r="A106" s="12" t="s">
        <v>118</v>
      </c>
      <c r="B106" s="141" t="s">
        <v>359</v>
      </c>
      <c r="C106" s="307"/>
    </row>
    <row r="107" spans="1:3" ht="12" customHeight="1">
      <c r="A107" s="12" t="s">
        <v>186</v>
      </c>
      <c r="B107" s="141" t="s">
        <v>360</v>
      </c>
      <c r="C107" s="307"/>
    </row>
    <row r="108" spans="1:3" ht="12" customHeight="1">
      <c r="A108" s="12" t="s">
        <v>354</v>
      </c>
      <c r="B108" s="142" t="s">
        <v>361</v>
      </c>
      <c r="C108" s="307"/>
    </row>
    <row r="109" spans="1:3" ht="12" customHeight="1">
      <c r="A109" s="11" t="s">
        <v>355</v>
      </c>
      <c r="B109" s="143" t="s">
        <v>362</v>
      </c>
      <c r="C109" s="307"/>
    </row>
    <row r="110" spans="1:3" ht="12" customHeight="1">
      <c r="A110" s="12" t="s">
        <v>444</v>
      </c>
      <c r="B110" s="143" t="s">
        <v>363</v>
      </c>
      <c r="C110" s="307"/>
    </row>
    <row r="111" spans="1:3" ht="12" customHeight="1">
      <c r="A111" s="14" t="s">
        <v>445</v>
      </c>
      <c r="B111" s="143" t="s">
        <v>364</v>
      </c>
      <c r="C111" s="307"/>
    </row>
    <row r="112" spans="1:3" ht="12" customHeight="1">
      <c r="A112" s="12" t="s">
        <v>449</v>
      </c>
      <c r="B112" s="9" t="s">
        <v>51</v>
      </c>
      <c r="C112" s="305"/>
    </row>
    <row r="113" spans="1:3" ht="12" customHeight="1">
      <c r="A113" s="12" t="s">
        <v>450</v>
      </c>
      <c r="B113" s="6" t="s">
        <v>452</v>
      </c>
      <c r="C113" s="305"/>
    </row>
    <row r="114" spans="1:3" ht="12" customHeight="1" thickBot="1">
      <c r="A114" s="16" t="s">
        <v>451</v>
      </c>
      <c r="B114" s="497" t="s">
        <v>453</v>
      </c>
      <c r="C114" s="310"/>
    </row>
    <row r="115" spans="1:3" ht="12" customHeight="1" thickBot="1">
      <c r="A115" s="494" t="s">
        <v>20</v>
      </c>
      <c r="B115" s="495" t="s">
        <v>365</v>
      </c>
      <c r="C115" s="496">
        <f>+C116+C118+C120</f>
        <v>0</v>
      </c>
    </row>
    <row r="116" spans="1:3" ht="12" customHeight="1">
      <c r="A116" s="13" t="s">
        <v>104</v>
      </c>
      <c r="B116" s="6" t="s">
        <v>231</v>
      </c>
      <c r="C116" s="306"/>
    </row>
    <row r="117" spans="1:3" ht="12" customHeight="1">
      <c r="A117" s="13" t="s">
        <v>105</v>
      </c>
      <c r="B117" s="10" t="s">
        <v>369</v>
      </c>
      <c r="C117" s="306"/>
    </row>
    <row r="118" spans="1:3" ht="12" customHeight="1">
      <c r="A118" s="13" t="s">
        <v>106</v>
      </c>
      <c r="B118" s="10" t="s">
        <v>187</v>
      </c>
      <c r="C118" s="305"/>
    </row>
    <row r="119" spans="1:3" ht="12" customHeight="1">
      <c r="A119" s="13" t="s">
        <v>107</v>
      </c>
      <c r="B119" s="10" t="s">
        <v>370</v>
      </c>
      <c r="C119" s="271"/>
    </row>
    <row r="120" spans="1:3" ht="12" customHeight="1">
      <c r="A120" s="13" t="s">
        <v>108</v>
      </c>
      <c r="B120" s="300" t="s">
        <v>233</v>
      </c>
      <c r="C120" s="271"/>
    </row>
    <row r="121" spans="1:3" ht="12" customHeight="1">
      <c r="A121" s="13" t="s">
        <v>117</v>
      </c>
      <c r="B121" s="299" t="s">
        <v>434</v>
      </c>
      <c r="C121" s="271"/>
    </row>
    <row r="122" spans="1:3" ht="12" customHeight="1">
      <c r="A122" s="13" t="s">
        <v>119</v>
      </c>
      <c r="B122" s="423" t="s">
        <v>375</v>
      </c>
      <c r="C122" s="271"/>
    </row>
    <row r="123" spans="1:3">
      <c r="A123" s="13" t="s">
        <v>188</v>
      </c>
      <c r="B123" s="142" t="s">
        <v>358</v>
      </c>
      <c r="C123" s="271"/>
    </row>
    <row r="124" spans="1:3" ht="12" customHeight="1">
      <c r="A124" s="13" t="s">
        <v>189</v>
      </c>
      <c r="B124" s="142" t="s">
        <v>374</v>
      </c>
      <c r="C124" s="271"/>
    </row>
    <row r="125" spans="1:3" ht="12" customHeight="1">
      <c r="A125" s="13" t="s">
        <v>190</v>
      </c>
      <c r="B125" s="142" t="s">
        <v>373</v>
      </c>
      <c r="C125" s="271"/>
    </row>
    <row r="126" spans="1:3" ht="12" customHeight="1">
      <c r="A126" s="13" t="s">
        <v>366</v>
      </c>
      <c r="B126" s="142" t="s">
        <v>361</v>
      </c>
      <c r="C126" s="271"/>
    </row>
    <row r="127" spans="1:3" ht="12" customHeight="1">
      <c r="A127" s="13" t="s">
        <v>367</v>
      </c>
      <c r="B127" s="142" t="s">
        <v>372</v>
      </c>
      <c r="C127" s="271"/>
    </row>
    <row r="128" spans="1:3" ht="16.5" thickBot="1">
      <c r="A128" s="11" t="s">
        <v>368</v>
      </c>
      <c r="B128" s="142" t="s">
        <v>371</v>
      </c>
      <c r="C128" s="273"/>
    </row>
    <row r="129" spans="1:3" ht="12" customHeight="1" thickBot="1">
      <c r="A129" s="18" t="s">
        <v>21</v>
      </c>
      <c r="B129" s="122" t="s">
        <v>454</v>
      </c>
      <c r="C129" s="303">
        <f>+C94+C115</f>
        <v>5150000</v>
      </c>
    </row>
    <row r="130" spans="1:3" ht="12" customHeight="1" thickBot="1">
      <c r="A130" s="18" t="s">
        <v>22</v>
      </c>
      <c r="B130" s="122" t="s">
        <v>455</v>
      </c>
      <c r="C130" s="303">
        <f>+C131+C132+C133</f>
        <v>0</v>
      </c>
    </row>
    <row r="131" spans="1:3" ht="12" customHeight="1">
      <c r="A131" s="13" t="s">
        <v>270</v>
      </c>
      <c r="B131" s="10" t="s">
        <v>462</v>
      </c>
      <c r="C131" s="271"/>
    </row>
    <row r="132" spans="1:3" ht="12" customHeight="1">
      <c r="A132" s="13" t="s">
        <v>271</v>
      </c>
      <c r="B132" s="10" t="s">
        <v>463</v>
      </c>
      <c r="C132" s="271"/>
    </row>
    <row r="133" spans="1:3" ht="12" customHeight="1" thickBot="1">
      <c r="A133" s="11" t="s">
        <v>272</v>
      </c>
      <c r="B133" s="10" t="s">
        <v>464</v>
      </c>
      <c r="C133" s="271"/>
    </row>
    <row r="134" spans="1:3" ht="12" customHeight="1" thickBot="1">
      <c r="A134" s="18" t="s">
        <v>23</v>
      </c>
      <c r="B134" s="122" t="s">
        <v>456</v>
      </c>
      <c r="C134" s="303">
        <f>SUM(C135:C140)</f>
        <v>0</v>
      </c>
    </row>
    <row r="135" spans="1:3" ht="12" customHeight="1">
      <c r="A135" s="13" t="s">
        <v>91</v>
      </c>
      <c r="B135" s="7" t="s">
        <v>465</v>
      </c>
      <c r="C135" s="271"/>
    </row>
    <row r="136" spans="1:3" ht="12" customHeight="1">
      <c r="A136" s="13" t="s">
        <v>92</v>
      </c>
      <c r="B136" s="7" t="s">
        <v>457</v>
      </c>
      <c r="C136" s="271"/>
    </row>
    <row r="137" spans="1:3" ht="12" customHeight="1">
      <c r="A137" s="13" t="s">
        <v>93</v>
      </c>
      <c r="B137" s="7" t="s">
        <v>458</v>
      </c>
      <c r="C137" s="271"/>
    </row>
    <row r="138" spans="1:3" ht="12" customHeight="1">
      <c r="A138" s="13" t="s">
        <v>175</v>
      </c>
      <c r="B138" s="7" t="s">
        <v>459</v>
      </c>
      <c r="C138" s="271"/>
    </row>
    <row r="139" spans="1:3" ht="12" customHeight="1">
      <c r="A139" s="13" t="s">
        <v>176</v>
      </c>
      <c r="B139" s="7" t="s">
        <v>460</v>
      </c>
      <c r="C139" s="271"/>
    </row>
    <row r="140" spans="1:3" ht="12" customHeight="1" thickBot="1">
      <c r="A140" s="11" t="s">
        <v>177</v>
      </c>
      <c r="B140" s="7" t="s">
        <v>461</v>
      </c>
      <c r="C140" s="271"/>
    </row>
    <row r="141" spans="1:3" ht="12" customHeight="1" thickBot="1">
      <c r="A141" s="18" t="s">
        <v>24</v>
      </c>
      <c r="B141" s="122" t="s">
        <v>469</v>
      </c>
      <c r="C141" s="309">
        <f>+C142+C143+C144+C145</f>
        <v>0</v>
      </c>
    </row>
    <row r="142" spans="1:3" ht="12" customHeight="1">
      <c r="A142" s="13" t="s">
        <v>94</v>
      </c>
      <c r="B142" s="7" t="s">
        <v>376</v>
      </c>
      <c r="C142" s="271"/>
    </row>
    <row r="143" spans="1:3" ht="12" customHeight="1">
      <c r="A143" s="13" t="s">
        <v>95</v>
      </c>
      <c r="B143" s="7" t="s">
        <v>377</v>
      </c>
      <c r="C143" s="271"/>
    </row>
    <row r="144" spans="1:3" ht="12" customHeight="1">
      <c r="A144" s="13" t="s">
        <v>290</v>
      </c>
      <c r="B144" s="7" t="s">
        <v>470</v>
      </c>
      <c r="C144" s="271"/>
    </row>
    <row r="145" spans="1:9" ht="12" customHeight="1" thickBot="1">
      <c r="A145" s="11" t="s">
        <v>291</v>
      </c>
      <c r="B145" s="5" t="s">
        <v>396</v>
      </c>
      <c r="C145" s="271"/>
    </row>
    <row r="146" spans="1:9" ht="12" customHeight="1" thickBot="1">
      <c r="A146" s="18" t="s">
        <v>25</v>
      </c>
      <c r="B146" s="122" t="s">
        <v>471</v>
      </c>
      <c r="C146" s="311">
        <f>SUM(C147:C151)</f>
        <v>0</v>
      </c>
    </row>
    <row r="147" spans="1:9" ht="12" customHeight="1">
      <c r="A147" s="13" t="s">
        <v>96</v>
      </c>
      <c r="B147" s="7" t="s">
        <v>466</v>
      </c>
      <c r="C147" s="271"/>
    </row>
    <row r="148" spans="1:9" ht="12" customHeight="1">
      <c r="A148" s="13" t="s">
        <v>97</v>
      </c>
      <c r="B148" s="7" t="s">
        <v>473</v>
      </c>
      <c r="C148" s="271"/>
    </row>
    <row r="149" spans="1:9" ht="12" customHeight="1">
      <c r="A149" s="13" t="s">
        <v>302</v>
      </c>
      <c r="B149" s="7" t="s">
        <v>468</v>
      </c>
      <c r="C149" s="271"/>
    </row>
    <row r="150" spans="1:9" ht="12" customHeight="1">
      <c r="A150" s="13" t="s">
        <v>303</v>
      </c>
      <c r="B150" s="7" t="s">
        <v>474</v>
      </c>
      <c r="C150" s="271"/>
    </row>
    <row r="151" spans="1:9" ht="12" customHeight="1" thickBot="1">
      <c r="A151" s="13" t="s">
        <v>472</v>
      </c>
      <c r="B151" s="7" t="s">
        <v>475</v>
      </c>
      <c r="C151" s="271"/>
    </row>
    <row r="152" spans="1:9" ht="12" customHeight="1" thickBot="1">
      <c r="A152" s="18" t="s">
        <v>26</v>
      </c>
      <c r="B152" s="122" t="s">
        <v>476</v>
      </c>
      <c r="C152" s="498"/>
    </row>
    <row r="153" spans="1:9" ht="12" customHeight="1" thickBot="1">
      <c r="A153" s="18" t="s">
        <v>27</v>
      </c>
      <c r="B153" s="122" t="s">
        <v>477</v>
      </c>
      <c r="C153" s="498"/>
    </row>
    <row r="154" spans="1:9" ht="15" customHeight="1" thickBot="1">
      <c r="A154" s="18" t="s">
        <v>28</v>
      </c>
      <c r="B154" s="122" t="s">
        <v>479</v>
      </c>
      <c r="C154" s="437">
        <f>+C130+C134+C141+C146+C152+C153</f>
        <v>0</v>
      </c>
      <c r="F154" s="438"/>
      <c r="G154" s="439"/>
      <c r="H154" s="439"/>
      <c r="I154" s="439"/>
    </row>
    <row r="155" spans="1:9" s="426" customFormat="1" ht="12.95" customHeight="1" thickBot="1">
      <c r="A155" s="301" t="s">
        <v>29</v>
      </c>
      <c r="B155" s="390" t="s">
        <v>478</v>
      </c>
      <c r="C155" s="437">
        <f>+C129+C154</f>
        <v>5150000</v>
      </c>
    </row>
    <row r="156" spans="1:9" ht="7.5" customHeight="1"/>
    <row r="157" spans="1:9">
      <c r="A157" s="613" t="s">
        <v>378</v>
      </c>
      <c r="B157" s="613"/>
      <c r="C157" s="613"/>
    </row>
    <row r="158" spans="1:9" ht="15" customHeight="1" thickBot="1">
      <c r="A158" s="608" t="s">
        <v>154</v>
      </c>
      <c r="B158" s="608"/>
      <c r="C158" s="312" t="str">
        <f>C91</f>
        <v>Forintban!</v>
      </c>
    </row>
    <row r="159" spans="1:9" ht="13.5" customHeight="1" thickBot="1">
      <c r="A159" s="18">
        <v>1</v>
      </c>
      <c r="B159" s="25" t="s">
        <v>480</v>
      </c>
      <c r="C159" s="303">
        <f>+C64-C129</f>
        <v>0</v>
      </c>
      <c r="D159" s="440"/>
    </row>
    <row r="160" spans="1:9" ht="27.75" customHeight="1" thickBot="1">
      <c r="A160" s="18" t="s">
        <v>20</v>
      </c>
      <c r="B160" s="25" t="s">
        <v>486</v>
      </c>
      <c r="C160" s="303">
        <f>+C88-C154</f>
        <v>0</v>
      </c>
    </row>
  </sheetData>
  <mergeCells count="8">
    <mergeCell ref="A157:C157"/>
    <mergeCell ref="A158:B158"/>
    <mergeCell ref="A2:C2"/>
    <mergeCell ref="A1:C1"/>
    <mergeCell ref="A3:C3"/>
    <mergeCell ref="A4:B4"/>
    <mergeCell ref="A90:C90"/>
    <mergeCell ref="A91:B91"/>
  </mergeCells>
  <printOptions horizontalCentered="1"/>
  <pageMargins left="0.78740157480314965" right="0.78740157480314965" top="0.6692913385826772" bottom="0.6692913385826772" header="0.78740157480314965" footer="0.59055118110236227"/>
  <pageSetup paperSize="9" scale="65" orientation="portrait" r:id="rId1"/>
  <headerFooter alignWithMargins="0">
    <oddHeader xml:space="preserve">&amp;C&amp;"Times New Roman CE,Félkövér"&amp;12
&amp;R&amp;"Times New Roman CE,Félkövér dőlt"&amp;11 </oddHeader>
  </headerFooter>
  <rowBreaks count="1" manualBreakCount="1">
    <brk id="8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60"/>
  <sheetViews>
    <sheetView topLeftCell="A121" zoomScale="130" zoomScaleNormal="130" zoomScaleSheetLayoutView="100" workbookViewId="0">
      <selection sqref="A1:C1"/>
    </sheetView>
  </sheetViews>
  <sheetFormatPr defaultRowHeight="15.75"/>
  <cols>
    <col min="1" max="1" width="9.5" style="391" customWidth="1"/>
    <col min="2" max="2" width="91.6640625" style="391" customWidth="1"/>
    <col min="3" max="3" width="21.6640625" style="392" customWidth="1"/>
    <col min="4" max="4" width="9" style="424" customWidth="1"/>
    <col min="5" max="16384" width="9.33203125" style="424"/>
  </cols>
  <sheetData>
    <row r="1" spans="1:3">
      <c r="A1" s="611" t="s">
        <v>750</v>
      </c>
      <c r="B1" s="611"/>
      <c r="C1" s="611"/>
    </row>
    <row r="2" spans="1:3" s="439" customFormat="1" ht="51" customHeight="1">
      <c r="A2" s="610" t="s">
        <v>703</v>
      </c>
      <c r="B2" s="613"/>
      <c r="C2" s="613"/>
    </row>
    <row r="3" spans="1:3" ht="15.95" customHeight="1">
      <c r="A3" s="609" t="s">
        <v>16</v>
      </c>
      <c r="B3" s="609"/>
      <c r="C3" s="609"/>
    </row>
    <row r="4" spans="1:3" ht="15.95" customHeight="1" thickBot="1">
      <c r="A4" s="608" t="s">
        <v>152</v>
      </c>
      <c r="B4" s="608"/>
      <c r="C4" s="312" t="str">
        <f>'1.3.sz.mell.'!C4</f>
        <v>Forintban!</v>
      </c>
    </row>
    <row r="5" spans="1:3" ht="24.75" thickBot="1">
      <c r="A5" s="21" t="s">
        <v>69</v>
      </c>
      <c r="B5" s="22" t="s">
        <v>18</v>
      </c>
      <c r="C5" s="37" t="str">
        <f>+CONCATENATE(LEFT(ÖSSZEFÜGGÉSEK!A5,4),". évi előirányzat")</f>
        <v>2017. évi előirányzat</v>
      </c>
    </row>
    <row r="6" spans="1:3" s="425" customFormat="1" ht="12" customHeight="1" thickBot="1">
      <c r="A6" s="419"/>
      <c r="B6" s="420" t="s">
        <v>499</v>
      </c>
      <c r="C6" s="421" t="s">
        <v>500</v>
      </c>
    </row>
    <row r="7" spans="1:3" s="426" customFormat="1" ht="12" customHeight="1" thickBot="1">
      <c r="A7" s="18" t="s">
        <v>19</v>
      </c>
      <c r="B7" s="19" t="s">
        <v>254</v>
      </c>
      <c r="C7" s="303">
        <f>+C8+C9+C10+C11+C12+C13</f>
        <v>0</v>
      </c>
    </row>
    <row r="8" spans="1:3" s="426" customFormat="1" ht="12" customHeight="1">
      <c r="A8" s="13" t="s">
        <v>98</v>
      </c>
      <c r="B8" s="427" t="s">
        <v>255</v>
      </c>
      <c r="C8" s="306"/>
    </row>
    <row r="9" spans="1:3" s="426" customFormat="1" ht="12" customHeight="1">
      <c r="A9" s="12" t="s">
        <v>99</v>
      </c>
      <c r="B9" s="428" t="s">
        <v>256</v>
      </c>
      <c r="C9" s="305"/>
    </row>
    <row r="10" spans="1:3" s="426" customFormat="1" ht="12" customHeight="1">
      <c r="A10" s="12" t="s">
        <v>100</v>
      </c>
      <c r="B10" s="428" t="s">
        <v>557</v>
      </c>
      <c r="C10" s="305"/>
    </row>
    <row r="11" spans="1:3" s="426" customFormat="1" ht="12" customHeight="1">
      <c r="A11" s="12" t="s">
        <v>101</v>
      </c>
      <c r="B11" s="428" t="s">
        <v>258</v>
      </c>
      <c r="C11" s="305"/>
    </row>
    <row r="12" spans="1:3" s="426" customFormat="1" ht="12" customHeight="1">
      <c r="A12" s="12" t="s">
        <v>148</v>
      </c>
      <c r="B12" s="299" t="s">
        <v>438</v>
      </c>
      <c r="C12" s="305"/>
    </row>
    <row r="13" spans="1:3" s="426" customFormat="1" ht="12" customHeight="1" thickBot="1">
      <c r="A13" s="14" t="s">
        <v>102</v>
      </c>
      <c r="B13" s="300" t="s">
        <v>439</v>
      </c>
      <c r="C13" s="305"/>
    </row>
    <row r="14" spans="1:3" s="426" customFormat="1" ht="12" customHeight="1" thickBot="1">
      <c r="A14" s="18" t="s">
        <v>20</v>
      </c>
      <c r="B14" s="298" t="s">
        <v>259</v>
      </c>
      <c r="C14" s="303">
        <f>+C15+C16+C17+C18+C19</f>
        <v>0</v>
      </c>
    </row>
    <row r="15" spans="1:3" s="426" customFormat="1" ht="12" customHeight="1">
      <c r="A15" s="13" t="s">
        <v>104</v>
      </c>
      <c r="B15" s="427" t="s">
        <v>260</v>
      </c>
      <c r="C15" s="306"/>
    </row>
    <row r="16" spans="1:3" s="426" customFormat="1" ht="12" customHeight="1">
      <c r="A16" s="12" t="s">
        <v>105</v>
      </c>
      <c r="B16" s="428" t="s">
        <v>261</v>
      </c>
      <c r="C16" s="305"/>
    </row>
    <row r="17" spans="1:3" s="426" customFormat="1" ht="12" customHeight="1">
      <c r="A17" s="12" t="s">
        <v>106</v>
      </c>
      <c r="B17" s="428" t="s">
        <v>428</v>
      </c>
      <c r="C17" s="305"/>
    </row>
    <row r="18" spans="1:3" s="426" customFormat="1" ht="12" customHeight="1">
      <c r="A18" s="12" t="s">
        <v>107</v>
      </c>
      <c r="B18" s="428" t="s">
        <v>429</v>
      </c>
      <c r="C18" s="305"/>
    </row>
    <row r="19" spans="1:3" s="426" customFormat="1" ht="12" customHeight="1">
      <c r="A19" s="12" t="s">
        <v>108</v>
      </c>
      <c r="B19" s="428" t="s">
        <v>262</v>
      </c>
      <c r="C19" s="305"/>
    </row>
    <row r="20" spans="1:3" s="426" customFormat="1" ht="12" customHeight="1" thickBot="1">
      <c r="A20" s="14" t="s">
        <v>117</v>
      </c>
      <c r="B20" s="300" t="s">
        <v>263</v>
      </c>
      <c r="C20" s="307"/>
    </row>
    <row r="21" spans="1:3" s="426" customFormat="1" ht="12" customHeight="1" thickBot="1">
      <c r="A21" s="18" t="s">
        <v>21</v>
      </c>
      <c r="B21" s="19" t="s">
        <v>264</v>
      </c>
      <c r="C21" s="303">
        <f>+C22+C23+C24+C25+C26</f>
        <v>0</v>
      </c>
    </row>
    <row r="22" spans="1:3" s="426" customFormat="1" ht="12" customHeight="1">
      <c r="A22" s="13" t="s">
        <v>87</v>
      </c>
      <c r="B22" s="427" t="s">
        <v>265</v>
      </c>
      <c r="C22" s="306"/>
    </row>
    <row r="23" spans="1:3" s="426" customFormat="1" ht="12" customHeight="1">
      <c r="A23" s="12" t="s">
        <v>88</v>
      </c>
      <c r="B23" s="428" t="s">
        <v>266</v>
      </c>
      <c r="C23" s="305"/>
    </row>
    <row r="24" spans="1:3" s="426" customFormat="1" ht="12" customHeight="1">
      <c r="A24" s="12" t="s">
        <v>89</v>
      </c>
      <c r="B24" s="428" t="s">
        <v>430</v>
      </c>
      <c r="C24" s="305"/>
    </row>
    <row r="25" spans="1:3" s="426" customFormat="1" ht="12" customHeight="1">
      <c r="A25" s="12" t="s">
        <v>90</v>
      </c>
      <c r="B25" s="428" t="s">
        <v>431</v>
      </c>
      <c r="C25" s="305"/>
    </row>
    <row r="26" spans="1:3" s="426" customFormat="1" ht="12" customHeight="1">
      <c r="A26" s="12" t="s">
        <v>171</v>
      </c>
      <c r="B26" s="428" t="s">
        <v>267</v>
      </c>
      <c r="C26" s="305"/>
    </row>
    <row r="27" spans="1:3" s="426" customFormat="1" ht="12" customHeight="1" thickBot="1">
      <c r="A27" s="14" t="s">
        <v>172</v>
      </c>
      <c r="B27" s="429" t="s">
        <v>268</v>
      </c>
      <c r="C27" s="307"/>
    </row>
    <row r="28" spans="1:3" s="426" customFormat="1" ht="12" customHeight="1" thickBot="1">
      <c r="A28" s="18" t="s">
        <v>173</v>
      </c>
      <c r="B28" s="19" t="s">
        <v>567</v>
      </c>
      <c r="C28" s="309">
        <f>SUM(C29:C35)</f>
        <v>0</v>
      </c>
    </row>
    <row r="29" spans="1:3" s="426" customFormat="1" ht="12" customHeight="1">
      <c r="A29" s="13" t="s">
        <v>270</v>
      </c>
      <c r="B29" s="427" t="s">
        <v>562</v>
      </c>
      <c r="C29" s="306"/>
    </row>
    <row r="30" spans="1:3" s="426" customFormat="1" ht="12" customHeight="1">
      <c r="A30" s="12" t="s">
        <v>271</v>
      </c>
      <c r="B30" s="428" t="s">
        <v>563</v>
      </c>
      <c r="C30" s="305"/>
    </row>
    <row r="31" spans="1:3" s="426" customFormat="1" ht="12" customHeight="1">
      <c r="A31" s="12" t="s">
        <v>272</v>
      </c>
      <c r="B31" s="428" t="s">
        <v>564</v>
      </c>
      <c r="C31" s="305"/>
    </row>
    <row r="32" spans="1:3" s="426" customFormat="1" ht="12" customHeight="1">
      <c r="A32" s="12" t="s">
        <v>273</v>
      </c>
      <c r="B32" s="428" t="s">
        <v>565</v>
      </c>
      <c r="C32" s="305"/>
    </row>
    <row r="33" spans="1:3" s="426" customFormat="1" ht="12" customHeight="1">
      <c r="A33" s="12" t="s">
        <v>559</v>
      </c>
      <c r="B33" s="428" t="s">
        <v>274</v>
      </c>
      <c r="C33" s="305"/>
    </row>
    <row r="34" spans="1:3" s="426" customFormat="1" ht="12" customHeight="1">
      <c r="A34" s="12" t="s">
        <v>560</v>
      </c>
      <c r="B34" s="428" t="s">
        <v>275</v>
      </c>
      <c r="C34" s="305"/>
    </row>
    <row r="35" spans="1:3" s="426" customFormat="1" ht="12" customHeight="1" thickBot="1">
      <c r="A35" s="14" t="s">
        <v>561</v>
      </c>
      <c r="B35" s="527" t="s">
        <v>276</v>
      </c>
      <c r="C35" s="307"/>
    </row>
    <row r="36" spans="1:3" s="426" customFormat="1" ht="12" customHeight="1" thickBot="1">
      <c r="A36" s="18" t="s">
        <v>23</v>
      </c>
      <c r="B36" s="19" t="s">
        <v>440</v>
      </c>
      <c r="C36" s="303">
        <f>SUM(C37:C47)</f>
        <v>0</v>
      </c>
    </row>
    <row r="37" spans="1:3" s="426" customFormat="1" ht="12" customHeight="1">
      <c r="A37" s="13" t="s">
        <v>91</v>
      </c>
      <c r="B37" s="427" t="s">
        <v>279</v>
      </c>
      <c r="C37" s="306"/>
    </row>
    <row r="38" spans="1:3" s="426" customFormat="1" ht="12" customHeight="1">
      <c r="A38" s="12" t="s">
        <v>92</v>
      </c>
      <c r="B38" s="428" t="s">
        <v>280</v>
      </c>
      <c r="C38" s="305"/>
    </row>
    <row r="39" spans="1:3" s="426" customFormat="1" ht="12" customHeight="1">
      <c r="A39" s="12" t="s">
        <v>93</v>
      </c>
      <c r="B39" s="428" t="s">
        <v>281</v>
      </c>
      <c r="C39" s="305"/>
    </row>
    <row r="40" spans="1:3" s="426" customFormat="1" ht="12" customHeight="1">
      <c r="A40" s="12" t="s">
        <v>175</v>
      </c>
      <c r="B40" s="428" t="s">
        <v>282</v>
      </c>
      <c r="C40" s="305"/>
    </row>
    <row r="41" spans="1:3" s="426" customFormat="1" ht="12" customHeight="1">
      <c r="A41" s="12" t="s">
        <v>176</v>
      </c>
      <c r="B41" s="428" t="s">
        <v>283</v>
      </c>
      <c r="C41" s="305"/>
    </row>
    <row r="42" spans="1:3" s="426" customFormat="1" ht="12" customHeight="1">
      <c r="A42" s="12" t="s">
        <v>177</v>
      </c>
      <c r="B42" s="428" t="s">
        <v>284</v>
      </c>
      <c r="C42" s="305"/>
    </row>
    <row r="43" spans="1:3" s="426" customFormat="1" ht="12" customHeight="1">
      <c r="A43" s="12" t="s">
        <v>178</v>
      </c>
      <c r="B43" s="428" t="s">
        <v>285</v>
      </c>
      <c r="C43" s="305"/>
    </row>
    <row r="44" spans="1:3" s="426" customFormat="1" ht="12" customHeight="1">
      <c r="A44" s="12" t="s">
        <v>179</v>
      </c>
      <c r="B44" s="428" t="s">
        <v>566</v>
      </c>
      <c r="C44" s="305"/>
    </row>
    <row r="45" spans="1:3" s="426" customFormat="1" ht="12" customHeight="1">
      <c r="A45" s="12" t="s">
        <v>277</v>
      </c>
      <c r="B45" s="428" t="s">
        <v>287</v>
      </c>
      <c r="C45" s="308"/>
    </row>
    <row r="46" spans="1:3" s="426" customFormat="1" ht="12" customHeight="1">
      <c r="A46" s="14" t="s">
        <v>278</v>
      </c>
      <c r="B46" s="429" t="s">
        <v>442</v>
      </c>
      <c r="C46" s="414"/>
    </row>
    <row r="47" spans="1:3" s="426" customFormat="1" ht="12" customHeight="1" thickBot="1">
      <c r="A47" s="14" t="s">
        <v>441</v>
      </c>
      <c r="B47" s="300" t="s">
        <v>288</v>
      </c>
      <c r="C47" s="414"/>
    </row>
    <row r="48" spans="1:3" s="426" customFormat="1" ht="12" customHeight="1" thickBot="1">
      <c r="A48" s="18" t="s">
        <v>24</v>
      </c>
      <c r="B48" s="19" t="s">
        <v>289</v>
      </c>
      <c r="C48" s="303">
        <f>SUM(C49:C53)</f>
        <v>0</v>
      </c>
    </row>
    <row r="49" spans="1:3" s="426" customFormat="1" ht="12" customHeight="1">
      <c r="A49" s="13" t="s">
        <v>94</v>
      </c>
      <c r="B49" s="427" t="s">
        <v>293</v>
      </c>
      <c r="C49" s="471"/>
    </row>
    <row r="50" spans="1:3" s="426" customFormat="1" ht="12" customHeight="1">
      <c r="A50" s="12" t="s">
        <v>95</v>
      </c>
      <c r="B50" s="428" t="s">
        <v>294</v>
      </c>
      <c r="C50" s="308"/>
    </row>
    <row r="51" spans="1:3" s="426" customFormat="1" ht="12" customHeight="1">
      <c r="A51" s="12" t="s">
        <v>290</v>
      </c>
      <c r="B51" s="428" t="s">
        <v>295</v>
      </c>
      <c r="C51" s="308"/>
    </row>
    <row r="52" spans="1:3" s="426" customFormat="1" ht="12" customHeight="1">
      <c r="A52" s="12" t="s">
        <v>291</v>
      </c>
      <c r="B52" s="428" t="s">
        <v>296</v>
      </c>
      <c r="C52" s="308"/>
    </row>
    <row r="53" spans="1:3" s="426" customFormat="1" ht="12" customHeight="1" thickBot="1">
      <c r="A53" s="14" t="s">
        <v>292</v>
      </c>
      <c r="B53" s="300" t="s">
        <v>297</v>
      </c>
      <c r="C53" s="414"/>
    </row>
    <row r="54" spans="1:3" s="426" customFormat="1" ht="12" customHeight="1" thickBot="1">
      <c r="A54" s="18" t="s">
        <v>180</v>
      </c>
      <c r="B54" s="19" t="s">
        <v>298</v>
      </c>
      <c r="C54" s="303">
        <f>SUM(C55:C57)</f>
        <v>0</v>
      </c>
    </row>
    <row r="55" spans="1:3" s="426" customFormat="1" ht="12" customHeight="1">
      <c r="A55" s="13" t="s">
        <v>96</v>
      </c>
      <c r="B55" s="427" t="s">
        <v>299</v>
      </c>
      <c r="C55" s="306"/>
    </row>
    <row r="56" spans="1:3" s="426" customFormat="1" ht="12" customHeight="1">
      <c r="A56" s="12" t="s">
        <v>97</v>
      </c>
      <c r="B56" s="428" t="s">
        <v>432</v>
      </c>
      <c r="C56" s="305"/>
    </row>
    <row r="57" spans="1:3" s="426" customFormat="1" ht="12" customHeight="1">
      <c r="A57" s="12" t="s">
        <v>302</v>
      </c>
      <c r="B57" s="428" t="s">
        <v>300</v>
      </c>
      <c r="C57" s="305"/>
    </row>
    <row r="58" spans="1:3" s="426" customFormat="1" ht="12" customHeight="1" thickBot="1">
      <c r="A58" s="14" t="s">
        <v>303</v>
      </c>
      <c r="B58" s="300" t="s">
        <v>301</v>
      </c>
      <c r="C58" s="307"/>
    </row>
    <row r="59" spans="1:3" s="426" customFormat="1" ht="12" customHeight="1" thickBot="1">
      <c r="A59" s="18" t="s">
        <v>26</v>
      </c>
      <c r="B59" s="298" t="s">
        <v>304</v>
      </c>
      <c r="C59" s="303">
        <f>SUM(C60:C62)</f>
        <v>0</v>
      </c>
    </row>
    <row r="60" spans="1:3" s="426" customFormat="1" ht="12" customHeight="1">
      <c r="A60" s="13" t="s">
        <v>181</v>
      </c>
      <c r="B60" s="427" t="s">
        <v>306</v>
      </c>
      <c r="C60" s="308"/>
    </row>
    <row r="61" spans="1:3" s="426" customFormat="1" ht="12" customHeight="1">
      <c r="A61" s="12" t="s">
        <v>182</v>
      </c>
      <c r="B61" s="428" t="s">
        <v>433</v>
      </c>
      <c r="C61" s="308"/>
    </row>
    <row r="62" spans="1:3" s="426" customFormat="1" ht="12" customHeight="1">
      <c r="A62" s="12" t="s">
        <v>232</v>
      </c>
      <c r="B62" s="428" t="s">
        <v>307</v>
      </c>
      <c r="C62" s="308"/>
    </row>
    <row r="63" spans="1:3" s="426" customFormat="1" ht="12" customHeight="1" thickBot="1">
      <c r="A63" s="14" t="s">
        <v>305</v>
      </c>
      <c r="B63" s="300" t="s">
        <v>308</v>
      </c>
      <c r="C63" s="308"/>
    </row>
    <row r="64" spans="1:3" s="426" customFormat="1" ht="12" customHeight="1" thickBot="1">
      <c r="A64" s="499" t="s">
        <v>482</v>
      </c>
      <c r="B64" s="19" t="s">
        <v>309</v>
      </c>
      <c r="C64" s="309">
        <f>+C7+C14+C21+C28+C36+C48+C54+C59</f>
        <v>0</v>
      </c>
    </row>
    <row r="65" spans="1:3" s="426" customFormat="1" ht="12" customHeight="1" thickBot="1">
      <c r="A65" s="474" t="s">
        <v>310</v>
      </c>
      <c r="B65" s="298" t="s">
        <v>311</v>
      </c>
      <c r="C65" s="303">
        <f>SUM(C66:C68)</f>
        <v>0</v>
      </c>
    </row>
    <row r="66" spans="1:3" s="426" customFormat="1" ht="12" customHeight="1">
      <c r="A66" s="13" t="s">
        <v>342</v>
      </c>
      <c r="B66" s="427" t="s">
        <v>312</v>
      </c>
      <c r="C66" s="308"/>
    </row>
    <row r="67" spans="1:3" s="426" customFormat="1" ht="12" customHeight="1">
      <c r="A67" s="12" t="s">
        <v>351</v>
      </c>
      <c r="B67" s="428" t="s">
        <v>313</v>
      </c>
      <c r="C67" s="308"/>
    </row>
    <row r="68" spans="1:3" s="426" customFormat="1" ht="12" customHeight="1" thickBot="1">
      <c r="A68" s="14" t="s">
        <v>352</v>
      </c>
      <c r="B68" s="493" t="s">
        <v>467</v>
      </c>
      <c r="C68" s="308"/>
    </row>
    <row r="69" spans="1:3" s="426" customFormat="1" ht="12" customHeight="1" thickBot="1">
      <c r="A69" s="474" t="s">
        <v>315</v>
      </c>
      <c r="B69" s="298" t="s">
        <v>316</v>
      </c>
      <c r="C69" s="303">
        <f>SUM(C70:C73)</f>
        <v>0</v>
      </c>
    </row>
    <row r="70" spans="1:3" s="426" customFormat="1" ht="12" customHeight="1">
      <c r="A70" s="13" t="s">
        <v>149</v>
      </c>
      <c r="B70" s="427" t="s">
        <v>317</v>
      </c>
      <c r="C70" s="308"/>
    </row>
    <row r="71" spans="1:3" s="426" customFormat="1" ht="12" customHeight="1">
      <c r="A71" s="12" t="s">
        <v>150</v>
      </c>
      <c r="B71" s="428" t="s">
        <v>318</v>
      </c>
      <c r="C71" s="308"/>
    </row>
    <row r="72" spans="1:3" s="426" customFormat="1" ht="12" customHeight="1">
      <c r="A72" s="12" t="s">
        <v>343</v>
      </c>
      <c r="B72" s="428" t="s">
        <v>319</v>
      </c>
      <c r="C72" s="308"/>
    </row>
    <row r="73" spans="1:3" s="426" customFormat="1" ht="12" customHeight="1" thickBot="1">
      <c r="A73" s="14" t="s">
        <v>344</v>
      </c>
      <c r="B73" s="300" t="s">
        <v>320</v>
      </c>
      <c r="C73" s="308"/>
    </row>
    <row r="74" spans="1:3" s="426" customFormat="1" ht="12" customHeight="1" thickBot="1">
      <c r="A74" s="474" t="s">
        <v>321</v>
      </c>
      <c r="B74" s="298" t="s">
        <v>322</v>
      </c>
      <c r="C74" s="303">
        <f>SUM(C75:C76)</f>
        <v>100000</v>
      </c>
    </row>
    <row r="75" spans="1:3" s="426" customFormat="1" ht="12" customHeight="1">
      <c r="A75" s="13" t="s">
        <v>345</v>
      </c>
      <c r="B75" s="427" t="s">
        <v>323</v>
      </c>
      <c r="C75" s="308">
        <v>100000</v>
      </c>
    </row>
    <row r="76" spans="1:3" s="426" customFormat="1" ht="12" customHeight="1" thickBot="1">
      <c r="A76" s="14" t="s">
        <v>346</v>
      </c>
      <c r="B76" s="300" t="s">
        <v>324</v>
      </c>
      <c r="C76" s="308"/>
    </row>
    <row r="77" spans="1:3" s="426" customFormat="1" ht="12" customHeight="1" thickBot="1">
      <c r="A77" s="474" t="s">
        <v>325</v>
      </c>
      <c r="B77" s="298" t="s">
        <v>326</v>
      </c>
      <c r="C77" s="303">
        <f>SUM(C78:C80)</f>
        <v>0</v>
      </c>
    </row>
    <row r="78" spans="1:3" s="426" customFormat="1" ht="12" customHeight="1">
      <c r="A78" s="13" t="s">
        <v>347</v>
      </c>
      <c r="B78" s="427" t="s">
        <v>327</v>
      </c>
      <c r="C78" s="308"/>
    </row>
    <row r="79" spans="1:3" s="426" customFormat="1" ht="12" customHeight="1">
      <c r="A79" s="12" t="s">
        <v>348</v>
      </c>
      <c r="B79" s="428" t="s">
        <v>328</v>
      </c>
      <c r="C79" s="308"/>
    </row>
    <row r="80" spans="1:3" s="426" customFormat="1" ht="12" customHeight="1" thickBot="1">
      <c r="A80" s="14" t="s">
        <v>349</v>
      </c>
      <c r="B80" s="300" t="s">
        <v>329</v>
      </c>
      <c r="C80" s="308"/>
    </row>
    <row r="81" spans="1:3" s="426" customFormat="1" ht="12" customHeight="1" thickBot="1">
      <c r="A81" s="474" t="s">
        <v>330</v>
      </c>
      <c r="B81" s="298" t="s">
        <v>350</v>
      </c>
      <c r="C81" s="303">
        <f>SUM(C82:C85)</f>
        <v>0</v>
      </c>
    </row>
    <row r="82" spans="1:3" s="426" customFormat="1" ht="12" customHeight="1">
      <c r="A82" s="431" t="s">
        <v>331</v>
      </c>
      <c r="B82" s="427" t="s">
        <v>332</v>
      </c>
      <c r="C82" s="308"/>
    </row>
    <row r="83" spans="1:3" s="426" customFormat="1" ht="12" customHeight="1">
      <c r="A83" s="432" t="s">
        <v>333</v>
      </c>
      <c r="B83" s="428" t="s">
        <v>334</v>
      </c>
      <c r="C83" s="308"/>
    </row>
    <row r="84" spans="1:3" s="426" customFormat="1" ht="12" customHeight="1">
      <c r="A84" s="432" t="s">
        <v>335</v>
      </c>
      <c r="B84" s="428" t="s">
        <v>336</v>
      </c>
      <c r="C84" s="308"/>
    </row>
    <row r="85" spans="1:3" s="426" customFormat="1" ht="12" customHeight="1" thickBot="1">
      <c r="A85" s="433" t="s">
        <v>337</v>
      </c>
      <c r="B85" s="300" t="s">
        <v>338</v>
      </c>
      <c r="C85" s="308"/>
    </row>
    <row r="86" spans="1:3" s="426" customFormat="1" ht="12" customHeight="1" thickBot="1">
      <c r="A86" s="474" t="s">
        <v>339</v>
      </c>
      <c r="B86" s="298" t="s">
        <v>481</v>
      </c>
      <c r="C86" s="472"/>
    </row>
    <row r="87" spans="1:3" s="426" customFormat="1" ht="13.5" customHeight="1" thickBot="1">
      <c r="A87" s="474" t="s">
        <v>341</v>
      </c>
      <c r="B87" s="298" t="s">
        <v>340</v>
      </c>
      <c r="C87" s="472"/>
    </row>
    <row r="88" spans="1:3" s="426" customFormat="1" ht="15.75" customHeight="1" thickBot="1">
      <c r="A88" s="474" t="s">
        <v>353</v>
      </c>
      <c r="B88" s="434" t="s">
        <v>484</v>
      </c>
      <c r="C88" s="309">
        <f>+C65+C69+C74+C77+C81+C87+C86</f>
        <v>100000</v>
      </c>
    </row>
    <row r="89" spans="1:3" s="426" customFormat="1" ht="16.5" customHeight="1" thickBot="1">
      <c r="A89" s="475" t="s">
        <v>483</v>
      </c>
      <c r="B89" s="435" t="s">
        <v>485</v>
      </c>
      <c r="C89" s="309">
        <f>+C64+C88</f>
        <v>100000</v>
      </c>
    </row>
    <row r="90" spans="1:3" ht="16.5" customHeight="1">
      <c r="A90" s="609" t="s">
        <v>48</v>
      </c>
      <c r="B90" s="609"/>
      <c r="C90" s="609"/>
    </row>
    <row r="91" spans="1:3" s="436" customFormat="1" ht="16.5" customHeight="1" thickBot="1">
      <c r="A91" s="612" t="s">
        <v>153</v>
      </c>
      <c r="B91" s="612"/>
      <c r="C91" s="138" t="str">
        <f>C4</f>
        <v>Forintban!</v>
      </c>
    </row>
    <row r="92" spans="1:3" ht="24.75" thickBot="1">
      <c r="A92" s="21" t="s">
        <v>69</v>
      </c>
      <c r="B92" s="22" t="s">
        <v>49</v>
      </c>
      <c r="C92" s="37" t="str">
        <f>+C5</f>
        <v>2017. évi előirányzat</v>
      </c>
    </row>
    <row r="93" spans="1:3" s="425" customFormat="1" ht="12" customHeight="1" thickBot="1">
      <c r="A93" s="30"/>
      <c r="B93" s="31" t="s">
        <v>499</v>
      </c>
      <c r="C93" s="32" t="s">
        <v>500</v>
      </c>
    </row>
    <row r="94" spans="1:3" ht="12" customHeight="1" thickBot="1">
      <c r="A94" s="20" t="s">
        <v>19</v>
      </c>
      <c r="B94" s="26" t="s">
        <v>443</v>
      </c>
      <c r="C94" s="302">
        <f>C95+C96+C97+C98+C99+C112</f>
        <v>100000</v>
      </c>
    </row>
    <row r="95" spans="1:3" ht="12" customHeight="1">
      <c r="A95" s="15" t="s">
        <v>98</v>
      </c>
      <c r="B95" s="8" t="s">
        <v>50</v>
      </c>
      <c r="C95" s="304"/>
    </row>
    <row r="96" spans="1:3" ht="12" customHeight="1">
      <c r="A96" s="12" t="s">
        <v>99</v>
      </c>
      <c r="B96" s="6" t="s">
        <v>183</v>
      </c>
      <c r="C96" s="305"/>
    </row>
    <row r="97" spans="1:3" ht="12" customHeight="1">
      <c r="A97" s="12" t="s">
        <v>100</v>
      </c>
      <c r="B97" s="6" t="s">
        <v>140</v>
      </c>
      <c r="C97" s="307"/>
    </row>
    <row r="98" spans="1:3" ht="12" customHeight="1">
      <c r="A98" s="12" t="s">
        <v>101</v>
      </c>
      <c r="B98" s="9" t="s">
        <v>184</v>
      </c>
      <c r="C98" s="307">
        <v>100000</v>
      </c>
    </row>
    <row r="99" spans="1:3" ht="12" customHeight="1">
      <c r="A99" s="12" t="s">
        <v>112</v>
      </c>
      <c r="B99" s="17" t="s">
        <v>185</v>
      </c>
      <c r="C99" s="307"/>
    </row>
    <row r="100" spans="1:3" ht="12" customHeight="1">
      <c r="A100" s="12" t="s">
        <v>102</v>
      </c>
      <c r="B100" s="6" t="s">
        <v>448</v>
      </c>
      <c r="C100" s="307"/>
    </row>
    <row r="101" spans="1:3" ht="12" customHeight="1">
      <c r="A101" s="12" t="s">
        <v>103</v>
      </c>
      <c r="B101" s="143" t="s">
        <v>447</v>
      </c>
      <c r="C101" s="307"/>
    </row>
    <row r="102" spans="1:3" ht="12" customHeight="1">
      <c r="A102" s="12" t="s">
        <v>113</v>
      </c>
      <c r="B102" s="143" t="s">
        <v>446</v>
      </c>
      <c r="C102" s="307"/>
    </row>
    <row r="103" spans="1:3" ht="12" customHeight="1">
      <c r="A103" s="12" t="s">
        <v>114</v>
      </c>
      <c r="B103" s="141" t="s">
        <v>356</v>
      </c>
      <c r="C103" s="307"/>
    </row>
    <row r="104" spans="1:3" ht="12" customHeight="1">
      <c r="A104" s="12" t="s">
        <v>115</v>
      </c>
      <c r="B104" s="142" t="s">
        <v>357</v>
      </c>
      <c r="C104" s="307"/>
    </row>
    <row r="105" spans="1:3" ht="12" customHeight="1">
      <c r="A105" s="12" t="s">
        <v>116</v>
      </c>
      <c r="B105" s="142" t="s">
        <v>358</v>
      </c>
      <c r="C105" s="307"/>
    </row>
    <row r="106" spans="1:3" ht="12" customHeight="1">
      <c r="A106" s="12" t="s">
        <v>118</v>
      </c>
      <c r="B106" s="141" t="s">
        <v>359</v>
      </c>
      <c r="C106" s="307"/>
    </row>
    <row r="107" spans="1:3" ht="12" customHeight="1">
      <c r="A107" s="12" t="s">
        <v>186</v>
      </c>
      <c r="B107" s="141" t="s">
        <v>360</v>
      </c>
      <c r="C107" s="307"/>
    </row>
    <row r="108" spans="1:3" ht="12" customHeight="1">
      <c r="A108" s="12" t="s">
        <v>354</v>
      </c>
      <c r="B108" s="142" t="s">
        <v>361</v>
      </c>
      <c r="C108" s="307"/>
    </row>
    <row r="109" spans="1:3" ht="12" customHeight="1">
      <c r="A109" s="11" t="s">
        <v>355</v>
      </c>
      <c r="B109" s="143" t="s">
        <v>362</v>
      </c>
      <c r="C109" s="307"/>
    </row>
    <row r="110" spans="1:3" ht="12" customHeight="1">
      <c r="A110" s="12" t="s">
        <v>444</v>
      </c>
      <c r="B110" s="143" t="s">
        <v>363</v>
      </c>
      <c r="C110" s="307"/>
    </row>
    <row r="111" spans="1:3" ht="12" customHeight="1">
      <c r="A111" s="14" t="s">
        <v>445</v>
      </c>
      <c r="B111" s="143" t="s">
        <v>364</v>
      </c>
      <c r="C111" s="307"/>
    </row>
    <row r="112" spans="1:3" ht="12" customHeight="1">
      <c r="A112" s="12" t="s">
        <v>449</v>
      </c>
      <c r="B112" s="9" t="s">
        <v>51</v>
      </c>
      <c r="C112" s="305"/>
    </row>
    <row r="113" spans="1:3" ht="12" customHeight="1">
      <c r="A113" s="12" t="s">
        <v>450</v>
      </c>
      <c r="B113" s="6" t="s">
        <v>452</v>
      </c>
      <c r="C113" s="305"/>
    </row>
    <row r="114" spans="1:3" ht="12" customHeight="1" thickBot="1">
      <c r="A114" s="16" t="s">
        <v>451</v>
      </c>
      <c r="B114" s="497" t="s">
        <v>453</v>
      </c>
      <c r="C114" s="310"/>
    </row>
    <row r="115" spans="1:3" ht="12" customHeight="1" thickBot="1">
      <c r="A115" s="494" t="s">
        <v>20</v>
      </c>
      <c r="B115" s="495" t="s">
        <v>365</v>
      </c>
      <c r="C115" s="496">
        <f>+C116+C118+C120</f>
        <v>0</v>
      </c>
    </row>
    <row r="116" spans="1:3" ht="12" customHeight="1">
      <c r="A116" s="13" t="s">
        <v>104</v>
      </c>
      <c r="B116" s="6" t="s">
        <v>231</v>
      </c>
      <c r="C116" s="306"/>
    </row>
    <row r="117" spans="1:3" ht="12" customHeight="1">
      <c r="A117" s="13" t="s">
        <v>105</v>
      </c>
      <c r="B117" s="10" t="s">
        <v>369</v>
      </c>
      <c r="C117" s="306"/>
    </row>
    <row r="118" spans="1:3" ht="12" customHeight="1">
      <c r="A118" s="13" t="s">
        <v>106</v>
      </c>
      <c r="B118" s="10" t="s">
        <v>187</v>
      </c>
      <c r="C118" s="305"/>
    </row>
    <row r="119" spans="1:3" ht="12" customHeight="1">
      <c r="A119" s="13" t="s">
        <v>107</v>
      </c>
      <c r="B119" s="10" t="s">
        <v>370</v>
      </c>
      <c r="C119" s="271"/>
    </row>
    <row r="120" spans="1:3" ht="12" customHeight="1">
      <c r="A120" s="13" t="s">
        <v>108</v>
      </c>
      <c r="B120" s="300" t="s">
        <v>233</v>
      </c>
      <c r="C120" s="271"/>
    </row>
    <row r="121" spans="1:3" ht="12" customHeight="1">
      <c r="A121" s="13" t="s">
        <v>117</v>
      </c>
      <c r="B121" s="299" t="s">
        <v>434</v>
      </c>
      <c r="C121" s="271"/>
    </row>
    <row r="122" spans="1:3" ht="12" customHeight="1">
      <c r="A122" s="13" t="s">
        <v>119</v>
      </c>
      <c r="B122" s="423" t="s">
        <v>375</v>
      </c>
      <c r="C122" s="271"/>
    </row>
    <row r="123" spans="1:3">
      <c r="A123" s="13" t="s">
        <v>188</v>
      </c>
      <c r="B123" s="142" t="s">
        <v>358</v>
      </c>
      <c r="C123" s="271"/>
    </row>
    <row r="124" spans="1:3" ht="12" customHeight="1">
      <c r="A124" s="13" t="s">
        <v>189</v>
      </c>
      <c r="B124" s="142" t="s">
        <v>374</v>
      </c>
      <c r="C124" s="271"/>
    </row>
    <row r="125" spans="1:3" ht="12" customHeight="1">
      <c r="A125" s="13" t="s">
        <v>190</v>
      </c>
      <c r="B125" s="142" t="s">
        <v>373</v>
      </c>
      <c r="C125" s="271"/>
    </row>
    <row r="126" spans="1:3" ht="12" customHeight="1">
      <c r="A126" s="13" t="s">
        <v>366</v>
      </c>
      <c r="B126" s="142" t="s">
        <v>361</v>
      </c>
      <c r="C126" s="271"/>
    </row>
    <row r="127" spans="1:3" ht="12" customHeight="1">
      <c r="A127" s="13" t="s">
        <v>367</v>
      </c>
      <c r="B127" s="142" t="s">
        <v>372</v>
      </c>
      <c r="C127" s="271"/>
    </row>
    <row r="128" spans="1:3" ht="16.5" thickBot="1">
      <c r="A128" s="11" t="s">
        <v>368</v>
      </c>
      <c r="B128" s="142" t="s">
        <v>371</v>
      </c>
      <c r="C128" s="273"/>
    </row>
    <row r="129" spans="1:3" ht="12" customHeight="1" thickBot="1">
      <c r="A129" s="18" t="s">
        <v>21</v>
      </c>
      <c r="B129" s="122" t="s">
        <v>454</v>
      </c>
      <c r="C129" s="303">
        <f>+C94+C115</f>
        <v>100000</v>
      </c>
    </row>
    <row r="130" spans="1:3" ht="12" customHeight="1" thickBot="1">
      <c r="A130" s="18" t="s">
        <v>22</v>
      </c>
      <c r="B130" s="122" t="s">
        <v>455</v>
      </c>
      <c r="C130" s="303">
        <f>+C131+C132+C133</f>
        <v>0</v>
      </c>
    </row>
    <row r="131" spans="1:3" ht="12" customHeight="1">
      <c r="A131" s="13" t="s">
        <v>270</v>
      </c>
      <c r="B131" s="10" t="s">
        <v>462</v>
      </c>
      <c r="C131" s="271"/>
    </row>
    <row r="132" spans="1:3" ht="12" customHeight="1">
      <c r="A132" s="13" t="s">
        <v>271</v>
      </c>
      <c r="B132" s="10" t="s">
        <v>463</v>
      </c>
      <c r="C132" s="271"/>
    </row>
    <row r="133" spans="1:3" ht="12" customHeight="1" thickBot="1">
      <c r="A133" s="11" t="s">
        <v>272</v>
      </c>
      <c r="B133" s="10" t="s">
        <v>464</v>
      </c>
      <c r="C133" s="271"/>
    </row>
    <row r="134" spans="1:3" ht="12" customHeight="1" thickBot="1">
      <c r="A134" s="18" t="s">
        <v>23</v>
      </c>
      <c r="B134" s="122" t="s">
        <v>456</v>
      </c>
      <c r="C134" s="303">
        <f>SUM(C135:C140)</f>
        <v>0</v>
      </c>
    </row>
    <row r="135" spans="1:3" ht="12" customHeight="1">
      <c r="A135" s="13" t="s">
        <v>91</v>
      </c>
      <c r="B135" s="7" t="s">
        <v>465</v>
      </c>
      <c r="C135" s="271"/>
    </row>
    <row r="136" spans="1:3" ht="12" customHeight="1">
      <c r="A136" s="13" t="s">
        <v>92</v>
      </c>
      <c r="B136" s="7" t="s">
        <v>457</v>
      </c>
      <c r="C136" s="271"/>
    </row>
    <row r="137" spans="1:3" ht="12" customHeight="1">
      <c r="A137" s="13" t="s">
        <v>93</v>
      </c>
      <c r="B137" s="7" t="s">
        <v>458</v>
      </c>
      <c r="C137" s="271"/>
    </row>
    <row r="138" spans="1:3" ht="12" customHeight="1">
      <c r="A138" s="13" t="s">
        <v>175</v>
      </c>
      <c r="B138" s="7" t="s">
        <v>459</v>
      </c>
      <c r="C138" s="271"/>
    </row>
    <row r="139" spans="1:3" ht="12" customHeight="1">
      <c r="A139" s="13" t="s">
        <v>176</v>
      </c>
      <c r="B139" s="7" t="s">
        <v>460</v>
      </c>
      <c r="C139" s="271"/>
    </row>
    <row r="140" spans="1:3" ht="12" customHeight="1" thickBot="1">
      <c r="A140" s="11" t="s">
        <v>177</v>
      </c>
      <c r="B140" s="7" t="s">
        <v>461</v>
      </c>
      <c r="C140" s="271"/>
    </row>
    <row r="141" spans="1:3" ht="12" customHeight="1" thickBot="1">
      <c r="A141" s="18" t="s">
        <v>24</v>
      </c>
      <c r="B141" s="122" t="s">
        <v>469</v>
      </c>
      <c r="C141" s="309">
        <f>+C142+C143+C144+C145</f>
        <v>0</v>
      </c>
    </row>
    <row r="142" spans="1:3" ht="12" customHeight="1">
      <c r="A142" s="13" t="s">
        <v>94</v>
      </c>
      <c r="B142" s="7" t="s">
        <v>376</v>
      </c>
      <c r="C142" s="271"/>
    </row>
    <row r="143" spans="1:3" ht="12" customHeight="1">
      <c r="A143" s="13" t="s">
        <v>95</v>
      </c>
      <c r="B143" s="7" t="s">
        <v>377</v>
      </c>
      <c r="C143" s="271"/>
    </row>
    <row r="144" spans="1:3" ht="12" customHeight="1">
      <c r="A144" s="13" t="s">
        <v>290</v>
      </c>
      <c r="B144" s="7" t="s">
        <v>470</v>
      </c>
      <c r="C144" s="271"/>
    </row>
    <row r="145" spans="1:9" ht="12" customHeight="1" thickBot="1">
      <c r="A145" s="11" t="s">
        <v>291</v>
      </c>
      <c r="B145" s="5" t="s">
        <v>396</v>
      </c>
      <c r="C145" s="271"/>
    </row>
    <row r="146" spans="1:9" ht="12" customHeight="1" thickBot="1">
      <c r="A146" s="18" t="s">
        <v>25</v>
      </c>
      <c r="B146" s="122" t="s">
        <v>471</v>
      </c>
      <c r="C146" s="311">
        <f>SUM(C147:C151)</f>
        <v>0</v>
      </c>
    </row>
    <row r="147" spans="1:9" ht="12" customHeight="1">
      <c r="A147" s="13" t="s">
        <v>96</v>
      </c>
      <c r="B147" s="7" t="s">
        <v>466</v>
      </c>
      <c r="C147" s="271"/>
    </row>
    <row r="148" spans="1:9" ht="12" customHeight="1">
      <c r="A148" s="13" t="s">
        <v>97</v>
      </c>
      <c r="B148" s="7" t="s">
        <v>473</v>
      </c>
      <c r="C148" s="271"/>
    </row>
    <row r="149" spans="1:9" ht="12" customHeight="1">
      <c r="A149" s="13" t="s">
        <v>302</v>
      </c>
      <c r="B149" s="7" t="s">
        <v>468</v>
      </c>
      <c r="C149" s="271"/>
    </row>
    <row r="150" spans="1:9" ht="12" customHeight="1">
      <c r="A150" s="13" t="s">
        <v>303</v>
      </c>
      <c r="B150" s="7" t="s">
        <v>474</v>
      </c>
      <c r="C150" s="271"/>
    </row>
    <row r="151" spans="1:9" ht="12" customHeight="1" thickBot="1">
      <c r="A151" s="13" t="s">
        <v>472</v>
      </c>
      <c r="B151" s="7" t="s">
        <v>475</v>
      </c>
      <c r="C151" s="271"/>
    </row>
    <row r="152" spans="1:9" ht="12" customHeight="1" thickBot="1">
      <c r="A152" s="18" t="s">
        <v>26</v>
      </c>
      <c r="B152" s="122" t="s">
        <v>476</v>
      </c>
      <c r="C152" s="498"/>
    </row>
    <row r="153" spans="1:9" ht="12" customHeight="1" thickBot="1">
      <c r="A153" s="18" t="s">
        <v>27</v>
      </c>
      <c r="B153" s="122" t="s">
        <v>477</v>
      </c>
      <c r="C153" s="498"/>
    </row>
    <row r="154" spans="1:9" ht="15" customHeight="1" thickBot="1">
      <c r="A154" s="18" t="s">
        <v>28</v>
      </c>
      <c r="B154" s="122" t="s">
        <v>479</v>
      </c>
      <c r="C154" s="437">
        <f>+C130+C134+C141+C146+C152+C153</f>
        <v>0</v>
      </c>
      <c r="F154" s="438"/>
      <c r="G154" s="439"/>
      <c r="H154" s="439"/>
      <c r="I154" s="439"/>
    </row>
    <row r="155" spans="1:9" s="426" customFormat="1" ht="12.95" customHeight="1" thickBot="1">
      <c r="A155" s="301" t="s">
        <v>29</v>
      </c>
      <c r="B155" s="390" t="s">
        <v>478</v>
      </c>
      <c r="C155" s="437">
        <f>+C129+C154</f>
        <v>100000</v>
      </c>
    </row>
    <row r="156" spans="1:9" ht="7.5" customHeight="1"/>
    <row r="157" spans="1:9">
      <c r="A157" s="613" t="s">
        <v>378</v>
      </c>
      <c r="B157" s="613"/>
      <c r="C157" s="613"/>
    </row>
    <row r="158" spans="1:9" ht="15" customHeight="1" thickBot="1">
      <c r="A158" s="608" t="s">
        <v>154</v>
      </c>
      <c r="B158" s="608"/>
      <c r="C158" s="312" t="str">
        <f>C91</f>
        <v>Forintban!</v>
      </c>
    </row>
    <row r="159" spans="1:9" ht="13.5" customHeight="1" thickBot="1">
      <c r="A159" s="18">
        <v>1</v>
      </c>
      <c r="B159" s="25" t="s">
        <v>480</v>
      </c>
      <c r="C159" s="303">
        <f>+C64-C129</f>
        <v>-100000</v>
      </c>
      <c r="D159" s="440"/>
    </row>
    <row r="160" spans="1:9" ht="27.75" customHeight="1" thickBot="1">
      <c r="A160" s="18" t="s">
        <v>20</v>
      </c>
      <c r="B160" s="25" t="s">
        <v>486</v>
      </c>
      <c r="C160" s="303">
        <f>+C88-C154</f>
        <v>100000</v>
      </c>
    </row>
  </sheetData>
  <mergeCells count="8">
    <mergeCell ref="A157:C157"/>
    <mergeCell ref="A158:B158"/>
    <mergeCell ref="A2:C2"/>
    <mergeCell ref="A1:C1"/>
    <mergeCell ref="A3:C3"/>
    <mergeCell ref="A4:B4"/>
    <mergeCell ref="A90:C90"/>
    <mergeCell ref="A91:B91"/>
  </mergeCells>
  <printOptions horizontalCentered="1"/>
  <pageMargins left="0.78740157480314965" right="0.78740157480314965" top="0.6692913385826772" bottom="0.6692913385826772" header="0.78740157480314965" footer="0.59055118110236227"/>
  <pageSetup paperSize="9" scale="65" orientation="portrait" r:id="rId1"/>
  <headerFooter alignWithMargins="0">
    <oddHeader xml:space="preserve">&amp;C&amp;"Times New Roman CE,Félkövér"&amp;12
&amp;R&amp;"Times New Roman CE,Félkövér dőlt"&amp;11 </oddHeader>
  </headerFooter>
  <rowBreaks count="1" manualBreakCount="1">
    <brk id="8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E34"/>
  <sheetViews>
    <sheetView zoomScale="130" zoomScaleNormal="130" zoomScaleSheetLayoutView="100" workbookViewId="0">
      <selection sqref="A1:E1"/>
    </sheetView>
  </sheetViews>
  <sheetFormatPr defaultRowHeight="12.75"/>
  <cols>
    <col min="1" max="1" width="6.83203125" style="52" customWidth="1"/>
    <col min="2" max="2" width="55.1640625" style="188" customWidth="1"/>
    <col min="3" max="3" width="16.33203125" style="52" customWidth="1"/>
    <col min="4" max="4" width="55.1640625" style="52" customWidth="1"/>
    <col min="5" max="5" width="16.33203125" style="52" customWidth="1"/>
    <col min="6" max="16384" width="9.33203125" style="52"/>
  </cols>
  <sheetData>
    <row r="1" spans="1:5">
      <c r="A1" s="618" t="s">
        <v>749</v>
      </c>
      <c r="B1" s="618"/>
      <c r="C1" s="618"/>
      <c r="D1" s="618"/>
      <c r="E1" s="618"/>
    </row>
    <row r="2" spans="1:5" ht="39.75" customHeight="1">
      <c r="B2" s="324" t="s">
        <v>158</v>
      </c>
      <c r="C2" s="325"/>
      <c r="D2" s="325"/>
      <c r="E2" s="325"/>
    </row>
    <row r="3" spans="1:5" ht="14.25" thickBot="1">
      <c r="E3" s="326" t="str">
        <f>'1.4.sz.mell.'!C4</f>
        <v>Forintban!</v>
      </c>
    </row>
    <row r="4" spans="1:5" ht="18" customHeight="1" thickBot="1">
      <c r="A4" s="615" t="s">
        <v>69</v>
      </c>
      <c r="B4" s="327" t="s">
        <v>56</v>
      </c>
      <c r="C4" s="328"/>
      <c r="D4" s="327" t="s">
        <v>57</v>
      </c>
      <c r="E4" s="329"/>
    </row>
    <row r="5" spans="1:5" s="330" customFormat="1" ht="35.25" customHeight="1" thickBot="1">
      <c r="A5" s="616"/>
      <c r="B5" s="189" t="s">
        <v>61</v>
      </c>
      <c r="C5" s="190" t="str">
        <f>+'1.1.sz.mell.'!C5</f>
        <v>2017. évi előirányzat</v>
      </c>
      <c r="D5" s="189" t="s">
        <v>61</v>
      </c>
      <c r="E5" s="49" t="str">
        <f>+C5</f>
        <v>2017. évi előirányzat</v>
      </c>
    </row>
    <row r="6" spans="1:5" s="335" customFormat="1" ht="12" customHeight="1" thickBot="1">
      <c r="A6" s="331"/>
      <c r="B6" s="332" t="s">
        <v>499</v>
      </c>
      <c r="C6" s="333" t="s">
        <v>500</v>
      </c>
      <c r="D6" s="332" t="s">
        <v>501</v>
      </c>
      <c r="E6" s="334" t="s">
        <v>503</v>
      </c>
    </row>
    <row r="7" spans="1:5" ht="12.95" customHeight="1">
      <c r="A7" s="336" t="s">
        <v>19</v>
      </c>
      <c r="B7" s="337" t="s">
        <v>379</v>
      </c>
      <c r="C7" s="313">
        <v>176620508</v>
      </c>
      <c r="D7" s="337" t="s">
        <v>62</v>
      </c>
      <c r="E7" s="319">
        <v>196491000</v>
      </c>
    </row>
    <row r="8" spans="1:5" ht="12.95" customHeight="1">
      <c r="A8" s="338" t="s">
        <v>20</v>
      </c>
      <c r="B8" s="339" t="s">
        <v>380</v>
      </c>
      <c r="C8" s="314">
        <v>125739000</v>
      </c>
      <c r="D8" s="339" t="s">
        <v>183</v>
      </c>
      <c r="E8" s="320">
        <v>31492000</v>
      </c>
    </row>
    <row r="9" spans="1:5" ht="12.95" customHeight="1">
      <c r="A9" s="338" t="s">
        <v>21</v>
      </c>
      <c r="B9" s="339" t="s">
        <v>401</v>
      </c>
      <c r="C9" s="314"/>
      <c r="D9" s="339" t="s">
        <v>236</v>
      </c>
      <c r="E9" s="320">
        <v>85900660</v>
      </c>
    </row>
    <row r="10" spans="1:5" ht="12.95" customHeight="1">
      <c r="A10" s="338" t="s">
        <v>22</v>
      </c>
      <c r="B10" s="339" t="s">
        <v>174</v>
      </c>
      <c r="C10" s="314">
        <v>9310000</v>
      </c>
      <c r="D10" s="339" t="s">
        <v>184</v>
      </c>
      <c r="E10" s="320">
        <v>10825000</v>
      </c>
    </row>
    <row r="11" spans="1:5" ht="12.95" customHeight="1">
      <c r="A11" s="338" t="s">
        <v>23</v>
      </c>
      <c r="B11" s="340" t="s">
        <v>427</v>
      </c>
      <c r="C11" s="314">
        <v>11679943</v>
      </c>
      <c r="D11" s="339" t="s">
        <v>185</v>
      </c>
      <c r="E11" s="320">
        <v>37683000</v>
      </c>
    </row>
    <row r="12" spans="1:5" ht="12.95" customHeight="1">
      <c r="A12" s="338" t="s">
        <v>24</v>
      </c>
      <c r="B12" s="339" t="s">
        <v>381</v>
      </c>
      <c r="C12" s="315">
        <v>30000</v>
      </c>
      <c r="D12" s="339" t="s">
        <v>51</v>
      </c>
      <c r="E12" s="320">
        <v>2000000</v>
      </c>
    </row>
    <row r="13" spans="1:5" ht="12.95" customHeight="1">
      <c r="A13" s="338" t="s">
        <v>25</v>
      </c>
      <c r="B13" s="339" t="s">
        <v>487</v>
      </c>
      <c r="C13" s="314"/>
      <c r="D13" s="44"/>
      <c r="E13" s="320"/>
    </row>
    <row r="14" spans="1:5" ht="12.95" customHeight="1">
      <c r="A14" s="338" t="s">
        <v>26</v>
      </c>
      <c r="B14" s="44"/>
      <c r="C14" s="314"/>
      <c r="D14" s="44"/>
      <c r="E14" s="320"/>
    </row>
    <row r="15" spans="1:5" ht="12.95" customHeight="1">
      <c r="A15" s="338" t="s">
        <v>27</v>
      </c>
      <c r="B15" s="441"/>
      <c r="C15" s="315"/>
      <c r="D15" s="44"/>
      <c r="E15" s="320"/>
    </row>
    <row r="16" spans="1:5" ht="12.95" customHeight="1">
      <c r="A16" s="338" t="s">
        <v>28</v>
      </c>
      <c r="B16" s="44"/>
      <c r="C16" s="314"/>
      <c r="D16" s="44"/>
      <c r="E16" s="320"/>
    </row>
    <row r="17" spans="1:5" ht="12.95" customHeight="1">
      <c r="A17" s="338" t="s">
        <v>29</v>
      </c>
      <c r="B17" s="44"/>
      <c r="C17" s="314"/>
      <c r="D17" s="44"/>
      <c r="E17" s="320"/>
    </row>
    <row r="18" spans="1:5" ht="12.95" customHeight="1" thickBot="1">
      <c r="A18" s="338" t="s">
        <v>30</v>
      </c>
      <c r="B18" s="54"/>
      <c r="C18" s="316"/>
      <c r="D18" s="44"/>
      <c r="E18" s="321"/>
    </row>
    <row r="19" spans="1:5" ht="15.95" customHeight="1" thickBot="1">
      <c r="A19" s="341" t="s">
        <v>31</v>
      </c>
      <c r="B19" s="124" t="s">
        <v>488</v>
      </c>
      <c r="C19" s="317">
        <f>SUM(C7:C18)</f>
        <v>323379451</v>
      </c>
      <c r="D19" s="124" t="s">
        <v>387</v>
      </c>
      <c r="E19" s="322">
        <f>SUM(E7:E18)</f>
        <v>364391660</v>
      </c>
    </row>
    <row r="20" spans="1:5" ht="12.95" customHeight="1">
      <c r="A20" s="342" t="s">
        <v>32</v>
      </c>
      <c r="B20" s="343" t="s">
        <v>384</v>
      </c>
      <c r="C20" s="500">
        <f>+C21+C22+C23+C24</f>
        <v>34936549</v>
      </c>
      <c r="D20" s="344" t="s">
        <v>191</v>
      </c>
      <c r="E20" s="323"/>
    </row>
    <row r="21" spans="1:5" ht="12.95" customHeight="1">
      <c r="A21" s="345" t="s">
        <v>33</v>
      </c>
      <c r="B21" s="344" t="s">
        <v>229</v>
      </c>
      <c r="C21" s="77">
        <v>34936549</v>
      </c>
      <c r="D21" s="344" t="s">
        <v>386</v>
      </c>
      <c r="E21" s="78"/>
    </row>
    <row r="22" spans="1:5" ht="12.95" customHeight="1">
      <c r="A22" s="345" t="s">
        <v>34</v>
      </c>
      <c r="B22" s="344" t="s">
        <v>230</v>
      </c>
      <c r="C22" s="77"/>
      <c r="D22" s="344" t="s">
        <v>156</v>
      </c>
      <c r="E22" s="78"/>
    </row>
    <row r="23" spans="1:5" ht="12.95" customHeight="1">
      <c r="A23" s="345" t="s">
        <v>35</v>
      </c>
      <c r="B23" s="344" t="s">
        <v>234</v>
      </c>
      <c r="C23" s="77"/>
      <c r="D23" s="344" t="s">
        <v>157</v>
      </c>
      <c r="E23" s="78"/>
    </row>
    <row r="24" spans="1:5" ht="12.95" customHeight="1">
      <c r="A24" s="345" t="s">
        <v>36</v>
      </c>
      <c r="B24" s="344" t="s">
        <v>235</v>
      </c>
      <c r="C24" s="77"/>
      <c r="D24" s="343" t="s">
        <v>237</v>
      </c>
      <c r="E24" s="78"/>
    </row>
    <row r="25" spans="1:5" ht="12.95" customHeight="1">
      <c r="A25" s="345" t="s">
        <v>37</v>
      </c>
      <c r="B25" s="344" t="s">
        <v>385</v>
      </c>
      <c r="C25" s="346">
        <f>+C26+C27</f>
        <v>0</v>
      </c>
      <c r="D25" s="344" t="s">
        <v>192</v>
      </c>
      <c r="E25" s="78"/>
    </row>
    <row r="26" spans="1:5" ht="12.95" customHeight="1">
      <c r="A26" s="342" t="s">
        <v>38</v>
      </c>
      <c r="B26" s="343" t="s">
        <v>382</v>
      </c>
      <c r="C26" s="318"/>
      <c r="D26" s="337" t="s">
        <v>470</v>
      </c>
      <c r="E26" s="323"/>
    </row>
    <row r="27" spans="1:5" ht="12.95" customHeight="1">
      <c r="A27" s="345" t="s">
        <v>39</v>
      </c>
      <c r="B27" s="344" t="s">
        <v>383</v>
      </c>
      <c r="C27" s="77"/>
      <c r="D27" s="339" t="s">
        <v>476</v>
      </c>
      <c r="E27" s="78"/>
    </row>
    <row r="28" spans="1:5" ht="12.95" customHeight="1">
      <c r="A28" s="338" t="s">
        <v>40</v>
      </c>
      <c r="B28" s="344" t="s">
        <v>481</v>
      </c>
      <c r="C28" s="77"/>
      <c r="D28" s="339" t="s">
        <v>477</v>
      </c>
      <c r="E28" s="78"/>
    </row>
    <row r="29" spans="1:5" ht="12.95" customHeight="1" thickBot="1">
      <c r="A29" s="404" t="s">
        <v>41</v>
      </c>
      <c r="B29" s="343" t="s">
        <v>340</v>
      </c>
      <c r="C29" s="318"/>
      <c r="D29" s="443" t="s">
        <v>577</v>
      </c>
      <c r="E29" s="323">
        <v>5736590</v>
      </c>
    </row>
    <row r="30" spans="1:5" ht="15.95" customHeight="1" thickBot="1">
      <c r="A30" s="341" t="s">
        <v>42</v>
      </c>
      <c r="B30" s="124" t="s">
        <v>489</v>
      </c>
      <c r="C30" s="317">
        <f>+C20+C25+C28+C29</f>
        <v>34936549</v>
      </c>
      <c r="D30" s="124" t="s">
        <v>491</v>
      </c>
      <c r="E30" s="322">
        <f>SUM(E20:E29)</f>
        <v>5736590</v>
      </c>
    </row>
    <row r="31" spans="1:5" ht="13.5" thickBot="1">
      <c r="A31" s="341" t="s">
        <v>43</v>
      </c>
      <c r="B31" s="347" t="s">
        <v>490</v>
      </c>
      <c r="C31" s="348">
        <f>+C19+C30</f>
        <v>358316000</v>
      </c>
      <c r="D31" s="347" t="s">
        <v>492</v>
      </c>
      <c r="E31" s="348">
        <f>+E19+E30</f>
        <v>370128250</v>
      </c>
    </row>
    <row r="32" spans="1:5" ht="13.5" thickBot="1">
      <c r="A32" s="341" t="s">
        <v>44</v>
      </c>
      <c r="B32" s="347" t="s">
        <v>169</v>
      </c>
      <c r="C32" s="348">
        <f>IF(C19-E19&lt;0,E19-C19,"-")</f>
        <v>41012209</v>
      </c>
      <c r="D32" s="347" t="s">
        <v>170</v>
      </c>
      <c r="E32" s="348" t="str">
        <f>IF(C19-E19&gt;0,C19-E19,"-")</f>
        <v>-</v>
      </c>
    </row>
    <row r="33" spans="1:5" ht="13.5" thickBot="1">
      <c r="A33" s="341" t="s">
        <v>45</v>
      </c>
      <c r="B33" s="347" t="s">
        <v>575</v>
      </c>
      <c r="C33" s="348">
        <f>IF(C31-E31&lt;0,E31-C31,"-")</f>
        <v>11812250</v>
      </c>
      <c r="D33" s="347" t="s">
        <v>576</v>
      </c>
      <c r="E33" s="348" t="str">
        <f>IF(C31-E31&gt;0,C31-E31,"-")</f>
        <v>-</v>
      </c>
    </row>
    <row r="34" spans="1:5" ht="18.75">
      <c r="B34" s="617"/>
      <c r="C34" s="617"/>
      <c r="D34" s="617"/>
    </row>
  </sheetData>
  <mergeCells count="3">
    <mergeCell ref="A4:A5"/>
    <mergeCell ref="B34:D34"/>
    <mergeCell ref="A1:E1"/>
  </mergeCells>
  <phoneticPr fontId="0" type="noConversion"/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E34"/>
  <sheetViews>
    <sheetView zoomScale="140" zoomScaleNormal="140" zoomScaleSheetLayoutView="115" workbookViewId="0">
      <selection sqref="A1:E1"/>
    </sheetView>
  </sheetViews>
  <sheetFormatPr defaultRowHeight="12.75"/>
  <cols>
    <col min="1" max="1" width="6.83203125" style="52" customWidth="1"/>
    <col min="2" max="2" width="55.1640625" style="188" customWidth="1"/>
    <col min="3" max="3" width="16.33203125" style="52" customWidth="1"/>
    <col min="4" max="4" width="55.1640625" style="52" customWidth="1"/>
    <col min="5" max="5" width="16.33203125" style="52" customWidth="1"/>
    <col min="6" max="16384" width="9.33203125" style="52"/>
  </cols>
  <sheetData>
    <row r="1" spans="1:5">
      <c r="A1" s="618" t="s">
        <v>748</v>
      </c>
      <c r="B1" s="618"/>
      <c r="C1" s="618"/>
      <c r="D1" s="618"/>
      <c r="E1" s="618"/>
    </row>
    <row r="2" spans="1:5" ht="31.5" customHeight="1">
      <c r="B2" s="324" t="s">
        <v>159</v>
      </c>
      <c r="C2" s="325"/>
      <c r="D2" s="325"/>
      <c r="E2" s="325"/>
    </row>
    <row r="3" spans="1:5" ht="14.25" thickBot="1">
      <c r="E3" s="326" t="str">
        <f>'2.1.sz.mell  '!E3</f>
        <v>Forintban!</v>
      </c>
    </row>
    <row r="4" spans="1:5" ht="13.5" thickBot="1">
      <c r="A4" s="619" t="s">
        <v>69</v>
      </c>
      <c r="B4" s="327" t="s">
        <v>56</v>
      </c>
      <c r="C4" s="328"/>
      <c r="D4" s="327" t="s">
        <v>57</v>
      </c>
      <c r="E4" s="329"/>
    </row>
    <row r="5" spans="1:5" s="330" customFormat="1" ht="24.75" thickBot="1">
      <c r="A5" s="620"/>
      <c r="B5" s="189" t="s">
        <v>61</v>
      </c>
      <c r="C5" s="190" t="str">
        <f>+'2.1.sz.mell  '!C5</f>
        <v>2017. évi előirányzat</v>
      </c>
      <c r="D5" s="189" t="s">
        <v>61</v>
      </c>
      <c r="E5" s="49" t="str">
        <f>+'2.1.sz.mell  '!C5</f>
        <v>2017. évi előirányzat</v>
      </c>
    </row>
    <row r="6" spans="1:5" s="330" customFormat="1" ht="13.5" thickBot="1">
      <c r="A6" s="331"/>
      <c r="B6" s="332" t="s">
        <v>499</v>
      </c>
      <c r="C6" s="333" t="s">
        <v>500</v>
      </c>
      <c r="D6" s="332" t="s">
        <v>501</v>
      </c>
      <c r="E6" s="334" t="s">
        <v>503</v>
      </c>
    </row>
    <row r="7" spans="1:5" ht="12.95" customHeight="1">
      <c r="A7" s="336" t="s">
        <v>19</v>
      </c>
      <c r="B7" s="337" t="s">
        <v>388</v>
      </c>
      <c r="C7" s="313">
        <v>545962943</v>
      </c>
      <c r="D7" s="337" t="s">
        <v>231</v>
      </c>
      <c r="E7" s="319">
        <v>534150693</v>
      </c>
    </row>
    <row r="8" spans="1:5">
      <c r="A8" s="338" t="s">
        <v>20</v>
      </c>
      <c r="B8" s="339" t="s">
        <v>389</v>
      </c>
      <c r="C8" s="314"/>
      <c r="D8" s="339" t="s">
        <v>394</v>
      </c>
      <c r="E8" s="320"/>
    </row>
    <row r="9" spans="1:5" ht="12.95" customHeight="1">
      <c r="A9" s="338" t="s">
        <v>21</v>
      </c>
      <c r="B9" s="339" t="s">
        <v>10</v>
      </c>
      <c r="C9" s="314"/>
      <c r="D9" s="339" t="s">
        <v>187</v>
      </c>
      <c r="E9" s="320"/>
    </row>
    <row r="10" spans="1:5" ht="12.95" customHeight="1">
      <c r="A10" s="338" t="s">
        <v>22</v>
      </c>
      <c r="B10" s="339" t="s">
        <v>390</v>
      </c>
      <c r="C10" s="314"/>
      <c r="D10" s="339" t="s">
        <v>395</v>
      </c>
      <c r="E10" s="320"/>
    </row>
    <row r="11" spans="1:5" ht="12.75" customHeight="1">
      <c r="A11" s="338" t="s">
        <v>23</v>
      </c>
      <c r="B11" s="339" t="s">
        <v>391</v>
      </c>
      <c r="C11" s="314"/>
      <c r="D11" s="339" t="s">
        <v>233</v>
      </c>
      <c r="E11" s="320"/>
    </row>
    <row r="12" spans="1:5" ht="12.95" customHeight="1">
      <c r="A12" s="338" t="s">
        <v>24</v>
      </c>
      <c r="B12" s="339" t="s">
        <v>392</v>
      </c>
      <c r="C12" s="315"/>
      <c r="D12" s="444"/>
      <c r="E12" s="320"/>
    </row>
    <row r="13" spans="1:5" ht="12.95" customHeight="1">
      <c r="A13" s="338" t="s">
        <v>25</v>
      </c>
      <c r="B13" s="44"/>
      <c r="C13" s="314"/>
      <c r="D13" s="444"/>
      <c r="E13" s="320"/>
    </row>
    <row r="14" spans="1:5" ht="12.95" customHeight="1">
      <c r="A14" s="338" t="s">
        <v>26</v>
      </c>
      <c r="B14" s="44"/>
      <c r="C14" s="314"/>
      <c r="D14" s="445"/>
      <c r="E14" s="320"/>
    </row>
    <row r="15" spans="1:5" ht="12.95" customHeight="1">
      <c r="A15" s="338" t="s">
        <v>27</v>
      </c>
      <c r="B15" s="442"/>
      <c r="C15" s="315"/>
      <c r="D15" s="444"/>
      <c r="E15" s="320"/>
    </row>
    <row r="16" spans="1:5">
      <c r="A16" s="338" t="s">
        <v>28</v>
      </c>
      <c r="B16" s="44"/>
      <c r="C16" s="315"/>
      <c r="D16" s="444"/>
      <c r="E16" s="320"/>
    </row>
    <row r="17" spans="1:5" ht="12.95" customHeight="1" thickBot="1">
      <c r="A17" s="404" t="s">
        <v>29</v>
      </c>
      <c r="B17" s="443"/>
      <c r="C17" s="406"/>
      <c r="D17" s="405" t="s">
        <v>51</v>
      </c>
      <c r="E17" s="369"/>
    </row>
    <row r="18" spans="1:5" ht="15.95" customHeight="1" thickBot="1">
      <c r="A18" s="341" t="s">
        <v>30</v>
      </c>
      <c r="B18" s="124" t="s">
        <v>402</v>
      </c>
      <c r="C18" s="317">
        <f>+C7+C9+C10+C12+C13+C14+C15+C16+C17</f>
        <v>545962943</v>
      </c>
      <c r="D18" s="124" t="s">
        <v>403</v>
      </c>
      <c r="E18" s="322">
        <f>+E7+E9+E11+E12+E13+E14+E15+E16+E17</f>
        <v>534150693</v>
      </c>
    </row>
    <row r="19" spans="1:5" ht="12.95" customHeight="1">
      <c r="A19" s="336" t="s">
        <v>31</v>
      </c>
      <c r="B19" s="351" t="s">
        <v>249</v>
      </c>
      <c r="C19" s="358">
        <f>SUM(C20:C24)</f>
        <v>0</v>
      </c>
      <c r="D19" s="344" t="s">
        <v>191</v>
      </c>
      <c r="E19" s="75"/>
    </row>
    <row r="20" spans="1:5" ht="12.95" customHeight="1">
      <c r="A20" s="338" t="s">
        <v>32</v>
      </c>
      <c r="B20" s="352" t="s">
        <v>238</v>
      </c>
      <c r="C20" s="77">
        <v>0</v>
      </c>
      <c r="D20" s="344" t="s">
        <v>194</v>
      </c>
      <c r="E20" s="78"/>
    </row>
    <row r="21" spans="1:5" ht="12.95" customHeight="1">
      <c r="A21" s="336" t="s">
        <v>33</v>
      </c>
      <c r="B21" s="352" t="s">
        <v>239</v>
      </c>
      <c r="C21" s="77"/>
      <c r="D21" s="344" t="s">
        <v>156</v>
      </c>
      <c r="E21" s="78"/>
    </row>
    <row r="22" spans="1:5" ht="12.95" customHeight="1">
      <c r="A22" s="338" t="s">
        <v>34</v>
      </c>
      <c r="B22" s="352" t="s">
        <v>240</v>
      </c>
      <c r="C22" s="77"/>
      <c r="D22" s="344" t="s">
        <v>157</v>
      </c>
      <c r="E22" s="78"/>
    </row>
    <row r="23" spans="1:5" ht="12.95" customHeight="1">
      <c r="A23" s="336" t="s">
        <v>35</v>
      </c>
      <c r="B23" s="352" t="s">
        <v>241</v>
      </c>
      <c r="C23" s="77"/>
      <c r="D23" s="343" t="s">
        <v>237</v>
      </c>
      <c r="E23" s="78"/>
    </row>
    <row r="24" spans="1:5" ht="12.95" customHeight="1">
      <c r="A24" s="338" t="s">
        <v>36</v>
      </c>
      <c r="B24" s="353" t="s">
        <v>242</v>
      </c>
      <c r="C24" s="77"/>
      <c r="D24" s="344" t="s">
        <v>195</v>
      </c>
      <c r="E24" s="78"/>
    </row>
    <row r="25" spans="1:5" ht="12.95" customHeight="1">
      <c r="A25" s="336" t="s">
        <v>37</v>
      </c>
      <c r="B25" s="354" t="s">
        <v>243</v>
      </c>
      <c r="C25" s="346">
        <f>+C26+C27+C28+C29+C30</f>
        <v>0</v>
      </c>
      <c r="D25" s="355" t="s">
        <v>193</v>
      </c>
      <c r="E25" s="78"/>
    </row>
    <row r="26" spans="1:5" ht="12.95" customHeight="1">
      <c r="A26" s="338" t="s">
        <v>38</v>
      </c>
      <c r="B26" s="353" t="s">
        <v>244</v>
      </c>
      <c r="C26" s="77"/>
      <c r="D26" s="355" t="s">
        <v>396</v>
      </c>
      <c r="E26" s="78"/>
    </row>
    <row r="27" spans="1:5" ht="12.95" customHeight="1">
      <c r="A27" s="336" t="s">
        <v>39</v>
      </c>
      <c r="B27" s="353" t="s">
        <v>245</v>
      </c>
      <c r="C27" s="77"/>
      <c r="D27" s="350"/>
      <c r="E27" s="78"/>
    </row>
    <row r="28" spans="1:5" ht="12.95" customHeight="1">
      <c r="A28" s="338" t="s">
        <v>40</v>
      </c>
      <c r="B28" s="352" t="s">
        <v>246</v>
      </c>
      <c r="C28" s="77"/>
      <c r="D28" s="120"/>
      <c r="E28" s="78"/>
    </row>
    <row r="29" spans="1:5" ht="12.95" customHeight="1">
      <c r="A29" s="336" t="s">
        <v>41</v>
      </c>
      <c r="B29" s="356" t="s">
        <v>247</v>
      </c>
      <c r="C29" s="77"/>
      <c r="D29" s="44"/>
      <c r="E29" s="78"/>
    </row>
    <row r="30" spans="1:5" ht="12.95" customHeight="1" thickBot="1">
      <c r="A30" s="338" t="s">
        <v>42</v>
      </c>
      <c r="B30" s="357" t="s">
        <v>248</v>
      </c>
      <c r="C30" s="77"/>
      <c r="D30" s="120"/>
      <c r="E30" s="78"/>
    </row>
    <row r="31" spans="1:5" ht="21.75" customHeight="1" thickBot="1">
      <c r="A31" s="341" t="s">
        <v>43</v>
      </c>
      <c r="B31" s="124" t="s">
        <v>393</v>
      </c>
      <c r="C31" s="317">
        <f>+C19+C25</f>
        <v>0</v>
      </c>
      <c r="D31" s="124" t="s">
        <v>397</v>
      </c>
      <c r="E31" s="322">
        <f>SUM(E19:E30)</f>
        <v>0</v>
      </c>
    </row>
    <row r="32" spans="1:5" ht="13.5" thickBot="1">
      <c r="A32" s="341" t="s">
        <v>44</v>
      </c>
      <c r="B32" s="347" t="s">
        <v>398</v>
      </c>
      <c r="C32" s="348">
        <f>+C18+C31</f>
        <v>545962943</v>
      </c>
      <c r="D32" s="347" t="s">
        <v>399</v>
      </c>
      <c r="E32" s="348">
        <f>+E18+E31</f>
        <v>534150693</v>
      </c>
    </row>
    <row r="33" spans="1:5" ht="13.5" thickBot="1">
      <c r="A33" s="341" t="s">
        <v>45</v>
      </c>
      <c r="B33" s="347" t="s">
        <v>169</v>
      </c>
      <c r="C33" s="348" t="str">
        <f>IF(C18-E18&lt;0,E18-C18,"-")</f>
        <v>-</v>
      </c>
      <c r="D33" s="347" t="s">
        <v>170</v>
      </c>
      <c r="E33" s="348">
        <f>IF(C18-E18&gt;0,C18-E18,"-")</f>
        <v>11812250</v>
      </c>
    </row>
    <row r="34" spans="1:5" ht="13.5" thickBot="1">
      <c r="A34" s="341" t="s">
        <v>46</v>
      </c>
      <c r="B34" s="347" t="s">
        <v>575</v>
      </c>
      <c r="C34" s="348" t="str">
        <f>IF(C32-E32&lt;0,E32-C32,"-")</f>
        <v>-</v>
      </c>
      <c r="D34" s="347" t="s">
        <v>576</v>
      </c>
      <c r="E34" s="348">
        <f>IF(C32-E32&gt;0,C32-E32,"-")</f>
        <v>11812250</v>
      </c>
    </row>
  </sheetData>
  <mergeCells count="2">
    <mergeCell ref="A4:A5"/>
    <mergeCell ref="A1:E1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E19"/>
  <sheetViews>
    <sheetView workbookViewId="0">
      <selection activeCell="C32" sqref="C32"/>
    </sheetView>
  </sheetViews>
  <sheetFormatPr defaultRowHeight="12.75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>
      <c r="A1" s="125" t="s">
        <v>151</v>
      </c>
      <c r="E1" s="128" t="s">
        <v>155</v>
      </c>
    </row>
    <row r="3" spans="1:5">
      <c r="A3" s="134"/>
      <c r="B3" s="135"/>
      <c r="C3" s="134"/>
      <c r="D3" s="137"/>
      <c r="E3" s="135"/>
    </row>
    <row r="4" spans="1:5" ht="15.75">
      <c r="A4" s="85" t="str">
        <f>+ÖSSZEFÜGGÉSEK!A5</f>
        <v>2017. évi előirányzat BEVÉTELEK</v>
      </c>
      <c r="B4" s="136"/>
      <c r="C4" s="145"/>
      <c r="D4" s="137"/>
      <c r="E4" s="135"/>
    </row>
    <row r="5" spans="1:5">
      <c r="A5" s="134"/>
      <c r="B5" s="135"/>
      <c r="C5" s="134"/>
      <c r="D5" s="137"/>
      <c r="E5" s="135"/>
    </row>
    <row r="6" spans="1:5">
      <c r="A6" s="134" t="s">
        <v>551</v>
      </c>
      <c r="B6" s="135">
        <f>+'1.1.sz.mell.'!C64</f>
        <v>869342394</v>
      </c>
      <c r="C6" s="134" t="s">
        <v>493</v>
      </c>
      <c r="D6" s="137">
        <f>+'2.1.sz.mell  '!C19+'2.2.sz.mell  '!C18</f>
        <v>869342394</v>
      </c>
      <c r="E6" s="135">
        <f t="shared" ref="E6:E15" si="0">+B6-D6</f>
        <v>0</v>
      </c>
    </row>
    <row r="7" spans="1:5">
      <c r="A7" s="134" t="s">
        <v>552</v>
      </c>
      <c r="B7" s="135">
        <f>+'1.1.sz.mell.'!C88</f>
        <v>34936549</v>
      </c>
      <c r="C7" s="134" t="s">
        <v>494</v>
      </c>
      <c r="D7" s="137">
        <f>+'2.1.sz.mell  '!C30+'2.2.sz.mell  '!C31</f>
        <v>34936549</v>
      </c>
      <c r="E7" s="135">
        <f t="shared" si="0"/>
        <v>0</v>
      </c>
    </row>
    <row r="8" spans="1:5">
      <c r="A8" s="134" t="s">
        <v>553</v>
      </c>
      <c r="B8" s="135">
        <f>+'1.1.sz.mell.'!C89</f>
        <v>904278943</v>
      </c>
      <c r="C8" s="134" t="s">
        <v>495</v>
      </c>
      <c r="D8" s="137">
        <f>+'2.1.sz.mell  '!C31+'2.2.sz.mell  '!C32</f>
        <v>904278943</v>
      </c>
      <c r="E8" s="135">
        <f t="shared" si="0"/>
        <v>0</v>
      </c>
    </row>
    <row r="9" spans="1:5">
      <c r="A9" s="134"/>
      <c r="B9" s="135"/>
      <c r="C9" s="134"/>
      <c r="D9" s="137"/>
      <c r="E9" s="135"/>
    </row>
    <row r="10" spans="1:5">
      <c r="A10" s="134"/>
      <c r="B10" s="135"/>
      <c r="C10" s="134"/>
      <c r="D10" s="137"/>
      <c r="E10" s="135"/>
    </row>
    <row r="11" spans="1:5" ht="15.75">
      <c r="A11" s="85" t="str">
        <f>+ÖSSZEFÜGGÉSEK!A12</f>
        <v>2017. évi előirányzat KIADÁSOK</v>
      </c>
      <c r="B11" s="136"/>
      <c r="C11" s="145"/>
      <c r="D11" s="137"/>
      <c r="E11" s="135"/>
    </row>
    <row r="12" spans="1:5">
      <c r="A12" s="134"/>
      <c r="B12" s="135"/>
      <c r="C12" s="134"/>
      <c r="D12" s="137"/>
      <c r="E12" s="135"/>
    </row>
    <row r="13" spans="1:5">
      <c r="A13" s="134" t="s">
        <v>554</v>
      </c>
      <c r="B13" s="135">
        <f>+'1.1.sz.mell.'!C129</f>
        <v>898542353</v>
      </c>
      <c r="C13" s="134" t="s">
        <v>496</v>
      </c>
      <c r="D13" s="137">
        <f>+'2.1.sz.mell  '!E19+'2.2.sz.mell  '!E18</f>
        <v>898542353</v>
      </c>
      <c r="E13" s="135">
        <f t="shared" si="0"/>
        <v>0</v>
      </c>
    </row>
    <row r="14" spans="1:5">
      <c r="A14" s="134" t="s">
        <v>555</v>
      </c>
      <c r="B14" s="135">
        <f>+'1.1.sz.mell.'!C154</f>
        <v>5736590</v>
      </c>
      <c r="C14" s="134" t="s">
        <v>497</v>
      </c>
      <c r="D14" s="137">
        <f>+'2.1.sz.mell  '!E30+'2.2.sz.mell  '!E31</f>
        <v>5736590</v>
      </c>
      <c r="E14" s="135">
        <f t="shared" si="0"/>
        <v>0</v>
      </c>
    </row>
    <row r="15" spans="1:5">
      <c r="A15" s="134" t="s">
        <v>556</v>
      </c>
      <c r="B15" s="135">
        <f>+'1.1.sz.mell.'!C155</f>
        <v>904278943</v>
      </c>
      <c r="C15" s="134" t="s">
        <v>498</v>
      </c>
      <c r="D15" s="137">
        <f>+'2.1.sz.mell  '!E31+'2.2.sz.mell  '!E32</f>
        <v>904278943</v>
      </c>
      <c r="E15" s="135">
        <f t="shared" si="0"/>
        <v>0</v>
      </c>
    </row>
    <row r="16" spans="1:5">
      <c r="A16" s="126"/>
      <c r="B16" s="126"/>
      <c r="C16" s="134"/>
      <c r="D16" s="137"/>
      <c r="E16" s="127"/>
    </row>
    <row r="17" spans="1:5">
      <c r="A17" s="126"/>
      <c r="B17" s="126"/>
      <c r="C17" s="126"/>
      <c r="D17" s="126"/>
      <c r="E17" s="126"/>
    </row>
    <row r="18" spans="1:5">
      <c r="A18" s="126"/>
      <c r="B18" s="126"/>
      <c r="C18" s="126"/>
      <c r="D18" s="126"/>
      <c r="E18" s="126"/>
    </row>
    <row r="19" spans="1:5">
      <c r="A19" s="126"/>
      <c r="B19" s="126"/>
      <c r="C19" s="126"/>
      <c r="D19" s="126"/>
      <c r="E19" s="126"/>
    </row>
  </sheetData>
  <sheetProtection sheet="1"/>
  <phoneticPr fontId="30" type="noConversion"/>
  <conditionalFormatting sqref="E3:E15">
    <cfRule type="cellIs" dxfId="3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G12"/>
  <sheetViews>
    <sheetView zoomScale="130" zoomScaleNormal="130" workbookViewId="0">
      <selection sqref="A1:F1"/>
    </sheetView>
  </sheetViews>
  <sheetFormatPr defaultRowHeight="15"/>
  <cols>
    <col min="1" max="1" width="5.6640625" style="148" customWidth="1"/>
    <col min="2" max="2" width="35.6640625" style="148" customWidth="1"/>
    <col min="3" max="6" width="14" style="148" customWidth="1"/>
    <col min="7" max="16384" width="9.33203125" style="148"/>
  </cols>
  <sheetData>
    <row r="1" spans="1:7">
      <c r="A1" s="621" t="s">
        <v>747</v>
      </c>
      <c r="B1" s="621"/>
      <c r="C1" s="621"/>
      <c r="D1" s="621"/>
      <c r="E1" s="621"/>
      <c r="F1" s="621"/>
    </row>
    <row r="2" spans="1:7" ht="33" customHeight="1">
      <c r="A2" s="622" t="s">
        <v>578</v>
      </c>
      <c r="B2" s="622"/>
      <c r="C2" s="622"/>
      <c r="D2" s="622"/>
      <c r="E2" s="622"/>
      <c r="F2" s="622"/>
    </row>
    <row r="3" spans="1:7" ht="15.95" customHeight="1" thickBot="1">
      <c r="A3" s="149"/>
      <c r="B3" s="149"/>
      <c r="C3" s="623"/>
      <c r="D3" s="623"/>
      <c r="E3" s="630" t="str">
        <f>'2.2.sz.mell  '!E3</f>
        <v>Forintban!</v>
      </c>
      <c r="F3" s="630"/>
      <c r="G3" s="155"/>
    </row>
    <row r="4" spans="1:7" ht="63" customHeight="1">
      <c r="A4" s="626" t="s">
        <v>17</v>
      </c>
      <c r="B4" s="628" t="s">
        <v>197</v>
      </c>
      <c r="C4" s="628" t="s">
        <v>253</v>
      </c>
      <c r="D4" s="628"/>
      <c r="E4" s="628"/>
      <c r="F4" s="624" t="s">
        <v>508</v>
      </c>
    </row>
    <row r="5" spans="1:7" ht="15.75" thickBot="1">
      <c r="A5" s="627"/>
      <c r="B5" s="629"/>
      <c r="C5" s="492">
        <f>+LEFT(ÖSSZEFÜGGÉSEK!A5,4)+1</f>
        <v>2018</v>
      </c>
      <c r="D5" s="492">
        <f>+C5+1</f>
        <v>2019</v>
      </c>
      <c r="E5" s="492">
        <f>+D5+1</f>
        <v>2020</v>
      </c>
      <c r="F5" s="625"/>
    </row>
    <row r="6" spans="1:7" ht="15.75" thickBot="1">
      <c r="A6" s="152"/>
      <c r="B6" s="153" t="s">
        <v>499</v>
      </c>
      <c r="C6" s="153" t="s">
        <v>500</v>
      </c>
      <c r="D6" s="153" t="s">
        <v>501</v>
      </c>
      <c r="E6" s="153" t="s">
        <v>503</v>
      </c>
      <c r="F6" s="154" t="s">
        <v>502</v>
      </c>
    </row>
    <row r="7" spans="1:7">
      <c r="A7" s="151" t="s">
        <v>19</v>
      </c>
      <c r="B7" s="171"/>
      <c r="C7" s="535"/>
      <c r="D7" s="535"/>
      <c r="E7" s="535"/>
      <c r="F7" s="536">
        <f>SUM(C7:E7)</f>
        <v>0</v>
      </c>
    </row>
    <row r="8" spans="1:7">
      <c r="A8" s="150" t="s">
        <v>20</v>
      </c>
      <c r="B8" s="172"/>
      <c r="C8" s="537"/>
      <c r="D8" s="537"/>
      <c r="E8" s="537"/>
      <c r="F8" s="538">
        <f>SUM(C8:E8)</f>
        <v>0</v>
      </c>
    </row>
    <row r="9" spans="1:7">
      <c r="A9" s="150" t="s">
        <v>21</v>
      </c>
      <c r="B9" s="172"/>
      <c r="C9" s="537"/>
      <c r="D9" s="537"/>
      <c r="E9" s="537"/>
      <c r="F9" s="538">
        <f>SUM(C9:E9)</f>
        <v>0</v>
      </c>
    </row>
    <row r="10" spans="1:7">
      <c r="A10" s="150" t="s">
        <v>22</v>
      </c>
      <c r="B10" s="172"/>
      <c r="C10" s="537"/>
      <c r="D10" s="537"/>
      <c r="E10" s="537"/>
      <c r="F10" s="538">
        <f>SUM(C10:E10)</f>
        <v>0</v>
      </c>
    </row>
    <row r="11" spans="1:7" ht="15.75" thickBot="1">
      <c r="A11" s="156" t="s">
        <v>23</v>
      </c>
      <c r="B11" s="173"/>
      <c r="C11" s="539"/>
      <c r="D11" s="539"/>
      <c r="E11" s="539"/>
      <c r="F11" s="538">
        <f>SUM(C11:E11)</f>
        <v>0</v>
      </c>
    </row>
    <row r="12" spans="1:7" s="479" customFormat="1" thickBot="1">
      <c r="A12" s="478" t="s">
        <v>24</v>
      </c>
      <c r="B12" s="157" t="s">
        <v>198</v>
      </c>
      <c r="C12" s="540">
        <f>SUM(C7:C11)</f>
        <v>0</v>
      </c>
      <c r="D12" s="540">
        <f>SUM(D7:D11)</f>
        <v>0</v>
      </c>
      <c r="E12" s="540">
        <f>SUM(E7:E11)</f>
        <v>0</v>
      </c>
      <c r="F12" s="541">
        <f>SUM(F7:F11)</f>
        <v>0</v>
      </c>
    </row>
  </sheetData>
  <mergeCells count="8">
    <mergeCell ref="A1:F1"/>
    <mergeCell ref="A2:F2"/>
    <mergeCell ref="C3:D3"/>
    <mergeCell ref="F4:F5"/>
    <mergeCell ref="A4:A5"/>
    <mergeCell ref="B4:B5"/>
    <mergeCell ref="C4:E4"/>
    <mergeCell ref="E3:F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35</vt:i4>
      </vt:variant>
      <vt:variant>
        <vt:lpstr>Névvel ellátott tartományok</vt:lpstr>
      </vt:variant>
      <vt:variant>
        <vt:i4>17</vt:i4>
      </vt:variant>
    </vt:vector>
  </HeadingPairs>
  <TitlesOfParts>
    <vt:vector size="52" baseType="lpstr">
      <vt:lpstr>ÖSSZEFÜGGÉSEK</vt:lpstr>
      <vt:lpstr>1.1.sz.mell.</vt:lpstr>
      <vt:lpstr>1.2.sz.mell.</vt:lpstr>
      <vt:lpstr>1.3.sz.mell.</vt:lpstr>
      <vt:lpstr>1.4.sz.mell.</vt:lpstr>
      <vt:lpstr>2.1.sz.mell  </vt:lpstr>
      <vt:lpstr>2.2.sz.mell  </vt:lpstr>
      <vt:lpstr>ELLENŐRZÉS-1.sz.2.a.sz.2.b.sz.</vt:lpstr>
      <vt:lpstr>3.sz.mell.  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11.sz. melléklet</vt:lpstr>
      <vt:lpstr>13.sz. melléklet</vt:lpstr>
      <vt:lpstr>12. sz. melléklet</vt:lpstr>
      <vt:lpstr>1. sz tájékoztató t.</vt:lpstr>
      <vt:lpstr>2. sz tájékoztató t</vt:lpstr>
      <vt:lpstr>3.sz tájékoztató t.</vt:lpstr>
      <vt:lpstr>4.sz tájékoztató t.</vt:lpstr>
      <vt:lpstr>Munka1</vt:lpstr>
      <vt:lpstr>'1. sz tájékoztató t.'!Nyomtatási_cím</vt:lpstr>
      <vt:lpstr>'1.1.sz.mell.'!Nyomtatási_cím</vt:lpstr>
      <vt:lpstr>'1.2.sz.mell.'!Nyomtatási_cím</vt:lpstr>
      <vt:lpstr>'1.3.sz.mell.'!Nyomtatási_cím</vt:lpstr>
      <vt:lpstr>'1.4.sz.mell.'!Nyomtatási_cím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Felhasználó</cp:lastModifiedBy>
  <cp:lastPrinted>2017-10-10T11:30:57Z</cp:lastPrinted>
  <dcterms:created xsi:type="dcterms:W3CDTF">1999-10-30T10:30:45Z</dcterms:created>
  <dcterms:modified xsi:type="dcterms:W3CDTF">2017-10-26T08:35:53Z</dcterms:modified>
</cp:coreProperties>
</file>