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10" windowWidth="23385" windowHeight="11160" activeTab="0"/>
  </bookViews>
  <sheets>
    <sheet name="8. SZ MELLÉKLET" sheetId="1" r:id="rId1"/>
  </sheets>
  <definedNames/>
  <calcPr fullCalcOnLoad="1"/>
</workbook>
</file>

<file path=xl/sharedStrings.xml><?xml version="1.0" encoding="utf-8"?>
<sst xmlns="http://schemas.openxmlformats.org/spreadsheetml/2006/main" count="410" uniqueCount="162">
  <si>
    <t>011130</t>
  </si>
  <si>
    <t>Önkorm és önkorm hivatalok jogalkotó ás ált ig tev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</si>
  <si>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</si>
  <si>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</si>
  <si>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</si>
  <si>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</si>
  <si>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</si>
  <si>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</si>
  <si>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</si>
  <si>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</si>
  <si>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</si>
  <si>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</si>
  <si>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</si>
  <si>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</si>
  <si>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</si>
  <si>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</si>
  <si>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</si>
  <si>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</si>
  <si>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</si>
  <si>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</si>
  <si>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</si>
  <si>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</si>
  <si>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</si>
  <si>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084031</t>
  </si>
  <si>
    <t>Civil szervezetek működési támogatása</t>
  </si>
  <si>
    <t>086010</t>
  </si>
  <si>
    <t>Határon túli magyarok egyéb támogatása</t>
  </si>
  <si>
    <t>094260</t>
  </si>
  <si>
    <t>Hallgatói és oktatói ösztöndíj, egyéb juttatások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</si>
  <si>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</si>
  <si>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</si>
  <si>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</si>
  <si>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</si>
  <si>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</si>
  <si>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</si>
  <si>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</si>
  <si>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</si>
  <si>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</si>
  <si>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</si>
  <si>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104060</t>
  </si>
  <si>
    <t>A gyermekek, fiatalok és családok életmin jav pr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</si>
  <si>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</si>
  <si>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</si>
  <si>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</si>
  <si>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</si>
  <si>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</si>
  <si>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</si>
  <si>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Családsegítés</t>
  </si>
  <si>
    <t>107060</t>
  </si>
  <si>
    <t>Egyéb szociális pénzbeli és természetbeni ell tám</t>
  </si>
  <si>
    <t>Önkorm vagyonnal való gazd kapcs felad</t>
  </si>
  <si>
    <t>Önkorm elszámolása központi ktgvetéssel</t>
  </si>
  <si>
    <t>BEVÉTEL</t>
  </si>
  <si>
    <t>KIADÁS</t>
  </si>
  <si>
    <t>címszám</t>
  </si>
  <si>
    <t>Szociális étkeztetés</t>
  </si>
  <si>
    <t>Házi segítségnyújtás</t>
  </si>
  <si>
    <t>Gyermekétkeztetés köznevelési intézményben</t>
  </si>
  <si>
    <t>096015</t>
  </si>
  <si>
    <t>(e Ft- ban)</t>
  </si>
  <si>
    <t>ÖNKORMÁNYZAT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</si>
  <si>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</si>
  <si>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</si>
  <si>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</si>
  <si>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</si>
  <si>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</si>
  <si>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</si>
  <si>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</si>
  <si>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104035</t>
  </si>
  <si>
    <t>091110</t>
  </si>
  <si>
    <t>Óvodai nevelés, ellátás szakmai feladatai</t>
  </si>
  <si>
    <t>091140</t>
  </si>
  <si>
    <t>Óvodai nevelés, ellátás működési feladatai</t>
  </si>
  <si>
    <t>107052</t>
  </si>
  <si>
    <t>Időskorúak átmeneti ellátása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</si>
  <si>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</si>
  <si>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</si>
  <si>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</si>
  <si>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</si>
  <si>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</si>
  <si>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</si>
  <si>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</si>
  <si>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</si>
  <si>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</si>
  <si>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</si>
  <si>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</si>
  <si>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</si>
  <si>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</si>
  <si>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</si>
  <si>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</si>
  <si>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</si>
  <si>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</si>
  <si>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</si>
  <si>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</si>
  <si>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</si>
  <si>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</si>
  <si>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</si>
  <si>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</si>
  <si>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</si>
  <si>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</si>
  <si>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</si>
  <si>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</si>
  <si>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</si>
  <si>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</si>
  <si>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</si>
  <si>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</si>
  <si>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</si>
  <si>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</si>
  <si>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</si>
  <si>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</si>
  <si>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</si>
  <si>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</si>
  <si>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</si>
  <si>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</si>
  <si>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</si>
  <si>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</si>
  <si>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</si>
  <si>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</si>
  <si>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</si>
  <si>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</si>
  <si>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</si>
  <si>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</si>
  <si>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</si>
  <si>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</si>
  <si>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</si>
  <si>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</si>
  <si>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</si>
  <si>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</si>
  <si>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</si>
  <si>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Időskorúak nappali ellátása</t>
  </si>
  <si>
    <t>Közművelődés- hagyományos köz kult ért gond</t>
  </si>
  <si>
    <t>000000</t>
  </si>
  <si>
    <t>104031</t>
  </si>
  <si>
    <t>Gyermekek bölcsödei ellátása</t>
  </si>
  <si>
    <t>013390</t>
  </si>
  <si>
    <t>Egyéb kiegészítő szolgáltatások</t>
  </si>
  <si>
    <t>104042</t>
  </si>
  <si>
    <t>104043</t>
  </si>
  <si>
    <t>Családi és gyermekjóléti szolgáltatások</t>
  </si>
  <si>
    <t>Családi és gyermekjóléti központ</t>
  </si>
  <si>
    <t>086090</t>
  </si>
  <si>
    <t>Mindenféle egyéb szabadidos szolgáltatás</t>
  </si>
  <si>
    <t>900020</t>
  </si>
  <si>
    <t>Önkormányzatok funkcióra nem sorolható bevételei államháztartáson kívülről</t>
  </si>
  <si>
    <t>104052</t>
  </si>
  <si>
    <t>Családtámogatások</t>
  </si>
  <si>
    <t>107054</t>
  </si>
  <si>
    <t>105010</t>
  </si>
  <si>
    <t>Munkanélküli aktív korúak ellátásai</t>
  </si>
  <si>
    <t>042180</t>
  </si>
  <si>
    <t>Állat-egészségügy</t>
  </si>
  <si>
    <t>Civil szervezetek muködési támogatása</t>
  </si>
  <si>
    <t>Kormányzati funkció megnevezése</t>
  </si>
  <si>
    <t xml:space="preserve">korm.funkció </t>
  </si>
  <si>
    <t>031060</t>
  </si>
  <si>
    <t>Bűnmegelőzés</t>
  </si>
  <si>
    <t>084040</t>
  </si>
  <si>
    <t>Egyházak közösségi és hitéleti tevékenységének támogatása</t>
  </si>
  <si>
    <t>045120</t>
  </si>
  <si>
    <t>Út, autópálya építése</t>
  </si>
  <si>
    <t>Önkorm és önk hivatalok és jogalkotók ált. ig. tevékenysége</t>
  </si>
  <si>
    <t>Kiadások és bevételek kormányzati funkciónként 2019.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</si>
</sst>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49" fontId="38" fillId="0" borderId="0" xfId="0" applyNumberFormat="1" applyFont="1" applyFill="1" applyAlignment="1">
      <alignment horizontal="center"/>
    </xf>
    <xf numFmtId="3" fontId="38" fillId="0" borderId="0" xfId="0" applyNumberFormat="1" applyFont="1" applyFill="1" applyAlignment="1">
      <alignment/>
    </xf>
    <xf numFmtId="49" fontId="39" fillId="0" borderId="0" xfId="0" applyNumberFormat="1" applyFont="1" applyFill="1" applyAlignment="1">
      <alignment horizontal="center"/>
    </xf>
    <xf numFmtId="3" fontId="39" fillId="0" borderId="0" xfId="0" applyNumberFormat="1" applyFont="1" applyFill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49" fontId="38" fillId="0" borderId="1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0" fontId="39" fillId="0" borderId="12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49" fontId="38" fillId="0" borderId="14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3" fontId="38" fillId="0" borderId="14" xfId="0" applyNumberFormat="1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16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3" fontId="39" fillId="0" borderId="11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14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9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1"/>
  <sheetViews>
    <sheetView tabSelected="1" zoomScale="80" zoomScaleNormal="80" zoomScalePageLayoutView="0" workbookViewId="0" topLeftCell="A1">
      <selection activeCell="F1" sqref="F1:M16384"/>
    </sheetView>
  </sheetViews>
  <sheetFormatPr defaultColWidth="9.140625" defaultRowHeight="15"/>
  <cols>
    <col min="1" max="1" width="13.28125" style="38" customWidth="1"/>
    <col min="2" max="2" width="13.7109375" style="1" customWidth="1"/>
    <col min="3" max="3" width="68.7109375" style="33" customWidth="1"/>
    <col min="4" max="4" width="12.28125" style="2" bestFit="1" customWidth="1"/>
    <col min="5" max="16384" width="9.140625" style="33" customWidth="1"/>
  </cols>
  <sheetData>
    <row r="1" spans="3:4" ht="12.75">
      <c r="C1" s="54" t="s">
        <v>61</v>
      </c>
      <c r="D1" s="54"/>
    </row>
    <row r="2" spans="1:4" ht="12.75">
      <c r="A2" s="44" t="s">
        <v>60</v>
      </c>
      <c r="B2" s="44"/>
      <c r="C2" s="44"/>
      <c r="D2" s="44"/>
    </row>
    <row r="3" spans="1:3" ht="14.25" customHeight="1">
      <c r="A3" s="41"/>
      <c r="B3" s="41"/>
      <c r="C3" s="41"/>
    </row>
    <row r="4" spans="1:3" ht="14.25" customHeight="1">
      <c r="A4" s="41"/>
      <c r="B4" s="41"/>
      <c r="C4" s="41" t="s">
        <v>161</v>
      </c>
    </row>
    <row r="5" spans="1:4" ht="12.75">
      <c r="A5" s="39" t="s">
        <v>53</v>
      </c>
      <c r="B5" s="3"/>
      <c r="C5" s="39"/>
      <c r="D5" s="4"/>
    </row>
    <row r="6" spans="1:4" ht="12.75">
      <c r="A6" s="42" t="s">
        <v>54</v>
      </c>
      <c r="B6" s="5" t="s">
        <v>153</v>
      </c>
      <c r="C6" s="42" t="s">
        <v>152</v>
      </c>
      <c r="D6" s="6" t="s">
        <v>59</v>
      </c>
    </row>
    <row r="7" spans="1:4" s="14" customFormat="1" ht="12.75">
      <c r="A7" s="13">
        <v>1003</v>
      </c>
      <c r="B7" s="7" t="s">
        <v>27</v>
      </c>
      <c r="C7" s="8" t="s">
        <v>28</v>
      </c>
      <c r="D7" s="6">
        <f>5856+171</f>
        <v>6027</v>
      </c>
    </row>
    <row r="8" spans="1:4" s="14" customFormat="1" ht="12.75">
      <c r="A8" s="13"/>
      <c r="B8" s="7" t="s">
        <v>29</v>
      </c>
      <c r="C8" s="8" t="s">
        <v>30</v>
      </c>
      <c r="D8" s="6">
        <f>27780+12312+1169</f>
        <v>41261</v>
      </c>
    </row>
    <row r="9" spans="1:4" s="14" customFormat="1" ht="12.75">
      <c r="A9" s="13"/>
      <c r="B9" s="7" t="s">
        <v>31</v>
      </c>
      <c r="C9" s="8" t="s">
        <v>32</v>
      </c>
      <c r="D9" s="6">
        <f>1710+3000+137-500</f>
        <v>4347</v>
      </c>
    </row>
    <row r="10" spans="1:4" s="14" customFormat="1" ht="12.75">
      <c r="A10" s="13"/>
      <c r="B10" s="7" t="s">
        <v>33</v>
      </c>
      <c r="C10" s="8" t="s">
        <v>34</v>
      </c>
      <c r="D10" s="6">
        <f>1100+91+35+500</f>
        <v>1726</v>
      </c>
    </row>
    <row r="11" spans="1:4" s="14" customFormat="1" ht="12.75">
      <c r="A11" s="13"/>
      <c r="B11" s="7" t="s">
        <v>37</v>
      </c>
      <c r="C11" s="8" t="s">
        <v>38</v>
      </c>
      <c r="D11" s="6">
        <f>6000+12000+525+5690+38</f>
        <v>24253</v>
      </c>
    </row>
    <row r="12" spans="1:4" s="14" customFormat="1" ht="12.75">
      <c r="A12" s="13"/>
      <c r="B12" s="7" t="s">
        <v>39</v>
      </c>
      <c r="C12" s="8" t="s">
        <v>40</v>
      </c>
      <c r="D12" s="6">
        <f>1600+37950+1153</f>
        <v>40703</v>
      </c>
    </row>
    <row r="13" spans="1:4" s="14" customFormat="1" ht="12.75">
      <c r="A13" s="13"/>
      <c r="B13" s="7" t="s">
        <v>41</v>
      </c>
      <c r="C13" s="8" t="s">
        <v>42</v>
      </c>
      <c r="D13" s="6">
        <f>4925+147+11700+167+5664+545+675</f>
        <v>23823</v>
      </c>
    </row>
    <row r="14" spans="1:4" s="14" customFormat="1" ht="12.75">
      <c r="A14" s="13"/>
      <c r="B14" s="7" t="s">
        <v>43</v>
      </c>
      <c r="C14" s="8" t="s">
        <v>44</v>
      </c>
      <c r="D14" s="6">
        <f>5000+146</f>
        <v>5146</v>
      </c>
    </row>
    <row r="15" spans="1:4" s="14" customFormat="1" ht="12.75">
      <c r="A15" s="13"/>
      <c r="B15" s="7" t="s">
        <v>45</v>
      </c>
      <c r="C15" s="8" t="s">
        <v>46</v>
      </c>
      <c r="D15" s="6">
        <f>5000+146</f>
        <v>5146</v>
      </c>
    </row>
    <row r="16" spans="1:4" s="14" customFormat="1" ht="12.75">
      <c r="A16" s="13"/>
      <c r="B16" s="7" t="s">
        <v>48</v>
      </c>
      <c r="C16" s="8" t="s">
        <v>49</v>
      </c>
      <c r="D16" s="6">
        <f>457329+16983-13+11937+234+16-73910+7000+44169+10000+31000</f>
        <v>504745</v>
      </c>
    </row>
    <row r="17" spans="1:4" s="14" customFormat="1" ht="12.75">
      <c r="A17" s="13"/>
      <c r="B17" s="9" t="s">
        <v>144</v>
      </c>
      <c r="C17" s="10" t="s">
        <v>145</v>
      </c>
      <c r="D17" s="11">
        <v>40000</v>
      </c>
    </row>
    <row r="18" spans="1:4" s="14" customFormat="1" ht="12.75">
      <c r="A18" s="13"/>
      <c r="B18" s="9" t="s">
        <v>146</v>
      </c>
      <c r="C18" s="10" t="s">
        <v>47</v>
      </c>
      <c r="D18" s="12">
        <v>60</v>
      </c>
    </row>
    <row r="19" spans="1:4" s="14" customFormat="1" ht="12.75">
      <c r="A19" s="13"/>
      <c r="B19" s="9" t="s">
        <v>147</v>
      </c>
      <c r="C19" s="10" t="s">
        <v>148</v>
      </c>
      <c r="D19" s="12">
        <v>2000</v>
      </c>
    </row>
    <row r="20" spans="1:4" s="14" customFormat="1" ht="12.75">
      <c r="A20" s="13">
        <v>1004</v>
      </c>
      <c r="B20" s="7" t="s">
        <v>37</v>
      </c>
      <c r="C20" s="8" t="s">
        <v>38</v>
      </c>
      <c r="D20" s="6">
        <v>15000</v>
      </c>
    </row>
    <row r="21" spans="1:4" s="14" customFormat="1" ht="12.75">
      <c r="A21" s="13">
        <v>1005</v>
      </c>
      <c r="B21" s="7" t="s">
        <v>20</v>
      </c>
      <c r="C21" s="8" t="s">
        <v>21</v>
      </c>
      <c r="D21" s="6">
        <v>283771</v>
      </c>
    </row>
    <row r="22" spans="1:4" s="14" customFormat="1" ht="12.75">
      <c r="A22" s="13">
        <v>1006</v>
      </c>
      <c r="B22" s="7" t="s">
        <v>8</v>
      </c>
      <c r="C22" s="8" t="s">
        <v>9</v>
      </c>
      <c r="D22" s="6">
        <v>794378</v>
      </c>
    </row>
    <row r="23" spans="1:4" s="14" customFormat="1" ht="12.75">
      <c r="A23" s="13"/>
      <c r="B23" s="7" t="s">
        <v>2</v>
      </c>
      <c r="C23" s="8" t="s">
        <v>50</v>
      </c>
      <c r="D23" s="6">
        <v>1000</v>
      </c>
    </row>
    <row r="24" spans="1:4" s="14" customFormat="1" ht="12.75">
      <c r="A24" s="13">
        <v>1007</v>
      </c>
      <c r="B24" s="7" t="s">
        <v>35</v>
      </c>
      <c r="C24" s="8" t="s">
        <v>36</v>
      </c>
      <c r="D24" s="6">
        <v>42882</v>
      </c>
    </row>
    <row r="25" spans="1:4" s="14" customFormat="1" ht="12.75">
      <c r="A25" s="13"/>
      <c r="B25" s="7" t="s">
        <v>8</v>
      </c>
      <c r="C25" s="8" t="s">
        <v>9</v>
      </c>
      <c r="D25" s="6">
        <v>454177</v>
      </c>
    </row>
    <row r="26" spans="1:4" s="14" customFormat="1" ht="12.75">
      <c r="A26" s="13"/>
      <c r="B26" s="7" t="s">
        <v>2</v>
      </c>
      <c r="C26" s="8" t="s">
        <v>50</v>
      </c>
      <c r="D26" s="6">
        <f>30131+106473-10001+20213</f>
        <v>146816</v>
      </c>
    </row>
    <row r="27" spans="1:4" s="14" customFormat="1" ht="12.75">
      <c r="A27" s="13">
        <v>1009</v>
      </c>
      <c r="B27" s="7" t="s">
        <v>2</v>
      </c>
      <c r="C27" s="8" t="s">
        <v>50</v>
      </c>
      <c r="D27" s="6">
        <f>3205307-15022-49519-9000+9000+186928+1247583</f>
        <v>4575277</v>
      </c>
    </row>
    <row r="28" spans="1:4" s="14" customFormat="1" ht="12.75">
      <c r="A28" s="13"/>
      <c r="B28" s="7" t="s">
        <v>0</v>
      </c>
      <c r="C28" s="8" t="s">
        <v>1</v>
      </c>
      <c r="D28" s="6">
        <v>99218</v>
      </c>
    </row>
    <row r="29" spans="1:4" s="14" customFormat="1" ht="12.75">
      <c r="A29" s="13"/>
      <c r="B29" s="7" t="s">
        <v>14</v>
      </c>
      <c r="C29" s="8" t="s">
        <v>15</v>
      </c>
      <c r="D29" s="6">
        <v>22596</v>
      </c>
    </row>
    <row r="30" spans="1:4" s="14" customFormat="1" ht="12.75">
      <c r="A30" s="13"/>
      <c r="B30" s="7" t="s">
        <v>10</v>
      </c>
      <c r="C30" s="8" t="s">
        <v>11</v>
      </c>
      <c r="D30" s="6">
        <v>17369</v>
      </c>
    </row>
    <row r="31" spans="1:4" s="14" customFormat="1" ht="12.75">
      <c r="A31" s="13"/>
      <c r="B31" s="7" t="s">
        <v>20</v>
      </c>
      <c r="C31" s="8" t="s">
        <v>21</v>
      </c>
      <c r="D31" s="6">
        <f>100+900</f>
        <v>1000</v>
      </c>
    </row>
    <row r="32" spans="1:4" s="14" customFormat="1" ht="12.75">
      <c r="A32" s="13">
        <v>1010</v>
      </c>
      <c r="B32" s="7" t="s">
        <v>154</v>
      </c>
      <c r="C32" s="8" t="s">
        <v>155</v>
      </c>
      <c r="D32" s="6">
        <v>0</v>
      </c>
    </row>
    <row r="33" spans="1:4" s="14" customFormat="1" ht="12.75">
      <c r="A33" s="13">
        <v>1014</v>
      </c>
      <c r="B33" s="7" t="s">
        <v>140</v>
      </c>
      <c r="C33" s="8" t="s">
        <v>141</v>
      </c>
      <c r="D33" s="6">
        <v>0</v>
      </c>
    </row>
    <row r="34" spans="1:4" s="14" customFormat="1" ht="12.75">
      <c r="A34" s="13">
        <v>1016</v>
      </c>
      <c r="B34" s="7" t="s">
        <v>140</v>
      </c>
      <c r="C34" s="8" t="s">
        <v>141</v>
      </c>
      <c r="D34" s="6">
        <v>0</v>
      </c>
    </row>
    <row r="35" spans="1:4" s="14" customFormat="1" ht="12.75">
      <c r="A35" s="13">
        <v>1017</v>
      </c>
      <c r="B35" s="7" t="s">
        <v>0</v>
      </c>
      <c r="C35" s="8" t="s">
        <v>1</v>
      </c>
      <c r="D35" s="6">
        <f>358809+35211+214309+70625+635000-39613</f>
        <v>1274341</v>
      </c>
    </row>
    <row r="36" spans="1:4" s="14" customFormat="1" ht="12.75">
      <c r="A36" s="13"/>
      <c r="B36" s="7" t="s">
        <v>5</v>
      </c>
      <c r="C36" s="8" t="s">
        <v>51</v>
      </c>
      <c r="D36" s="6">
        <v>96642</v>
      </c>
    </row>
    <row r="37" spans="1:4" s="14" customFormat="1" ht="12.75">
      <c r="A37" s="13"/>
      <c r="B37" s="7" t="s">
        <v>2</v>
      </c>
      <c r="C37" s="8" t="s">
        <v>50</v>
      </c>
      <c r="D37" s="6">
        <v>120</v>
      </c>
    </row>
    <row r="38" spans="1:4" s="14" customFormat="1" ht="12.75">
      <c r="A38" s="13"/>
      <c r="B38" s="7" t="s">
        <v>48</v>
      </c>
      <c r="C38" s="8" t="s">
        <v>49</v>
      </c>
      <c r="D38" s="6">
        <v>171</v>
      </c>
    </row>
    <row r="39" spans="1:4" s="14" customFormat="1" ht="12.75">
      <c r="A39" s="13"/>
      <c r="B39" s="7" t="s">
        <v>18</v>
      </c>
      <c r="C39" s="8" t="s">
        <v>19</v>
      </c>
      <c r="D39" s="6">
        <v>150</v>
      </c>
    </row>
    <row r="40" spans="1:4" s="14" customFormat="1" ht="12.75">
      <c r="A40" s="13">
        <v>1018</v>
      </c>
      <c r="B40" s="7" t="s">
        <v>58</v>
      </c>
      <c r="C40" s="8" t="s">
        <v>57</v>
      </c>
      <c r="D40" s="6">
        <v>233862</v>
      </c>
    </row>
    <row r="41" spans="1:4" s="14" customFormat="1" ht="12.75">
      <c r="A41" s="13">
        <v>1020</v>
      </c>
      <c r="B41" s="7" t="s">
        <v>10</v>
      </c>
      <c r="C41" s="8" t="s">
        <v>11</v>
      </c>
      <c r="D41" s="6">
        <v>1431900</v>
      </c>
    </row>
    <row r="42" spans="1:4" s="14" customFormat="1" ht="12.75">
      <c r="A42" s="13">
        <v>1021</v>
      </c>
      <c r="B42" s="7" t="s">
        <v>0</v>
      </c>
      <c r="C42" s="8" t="s">
        <v>1</v>
      </c>
      <c r="D42" s="6">
        <v>0</v>
      </c>
    </row>
    <row r="43" spans="1:4" s="14" customFormat="1" ht="12.75">
      <c r="A43" s="13">
        <v>1022</v>
      </c>
      <c r="B43" s="7" t="s">
        <v>0</v>
      </c>
      <c r="C43" s="8" t="s">
        <v>1</v>
      </c>
      <c r="D43" s="6">
        <v>0</v>
      </c>
    </row>
    <row r="44" spans="1:4" s="14" customFormat="1" ht="12.75">
      <c r="A44" s="15"/>
      <c r="B44" s="16" t="s">
        <v>140</v>
      </c>
      <c r="C44" s="8" t="s">
        <v>141</v>
      </c>
      <c r="D44" s="6">
        <v>0</v>
      </c>
    </row>
    <row r="45" spans="1:4" s="14" customFormat="1" ht="5.25" customHeight="1" thickBot="1">
      <c r="A45" s="15"/>
      <c r="B45" s="16"/>
      <c r="C45" s="17"/>
      <c r="D45" s="18"/>
    </row>
    <row r="46" spans="1:4" s="14" customFormat="1" ht="13.5" thickBot="1">
      <c r="A46" s="25" t="s">
        <v>108</v>
      </c>
      <c r="B46" s="26"/>
      <c r="C46" s="19"/>
      <c r="D46" s="20">
        <f>SUM(D7:D45)</f>
        <v>10189907</v>
      </c>
    </row>
    <row r="47" spans="1:4" s="14" customFormat="1" ht="8.25" customHeight="1">
      <c r="A47" s="45"/>
      <c r="B47" s="21"/>
      <c r="C47" s="22"/>
      <c r="D47" s="23"/>
    </row>
    <row r="48" spans="1:4" s="14" customFormat="1" ht="12.75">
      <c r="A48" s="13">
        <v>1051</v>
      </c>
      <c r="B48" s="7" t="s">
        <v>12</v>
      </c>
      <c r="C48" s="8" t="s">
        <v>13</v>
      </c>
      <c r="D48" s="6">
        <v>86113</v>
      </c>
    </row>
    <row r="49" spans="1:4" s="14" customFormat="1" ht="12.75">
      <c r="A49" s="13">
        <v>1052</v>
      </c>
      <c r="B49" s="7" t="s">
        <v>22</v>
      </c>
      <c r="C49" s="8" t="s">
        <v>130</v>
      </c>
      <c r="D49" s="6">
        <v>259900</v>
      </c>
    </row>
    <row r="50" spans="1:4" s="14" customFormat="1" ht="12.75">
      <c r="A50" s="13">
        <v>1053</v>
      </c>
      <c r="B50" s="7" t="s">
        <v>10</v>
      </c>
      <c r="C50" s="8" t="s">
        <v>11</v>
      </c>
      <c r="D50" s="6">
        <v>14820</v>
      </c>
    </row>
    <row r="51" spans="1:4" s="14" customFormat="1" ht="12.75">
      <c r="A51" s="13">
        <v>1055</v>
      </c>
      <c r="B51" s="7" t="s">
        <v>23</v>
      </c>
      <c r="C51" s="8" t="s">
        <v>24</v>
      </c>
      <c r="D51" s="6">
        <v>3400</v>
      </c>
    </row>
    <row r="52" spans="1:4" s="14" customFormat="1" ht="12.75">
      <c r="A52" s="13">
        <v>1058</v>
      </c>
      <c r="B52" s="7" t="s">
        <v>22</v>
      </c>
      <c r="C52" s="8" t="s">
        <v>130</v>
      </c>
      <c r="D52" s="6">
        <v>28270</v>
      </c>
    </row>
    <row r="53" spans="1:4" s="14" customFormat="1" ht="12.75">
      <c r="A53" s="13">
        <v>1059</v>
      </c>
      <c r="B53" s="7" t="s">
        <v>23</v>
      </c>
      <c r="C53" s="8" t="s">
        <v>24</v>
      </c>
      <c r="D53" s="6">
        <v>0</v>
      </c>
    </row>
    <row r="54" spans="1:4" s="14" customFormat="1" ht="12.75">
      <c r="A54" s="13"/>
      <c r="B54" s="7" t="s">
        <v>156</v>
      </c>
      <c r="C54" s="8" t="s">
        <v>157</v>
      </c>
      <c r="D54" s="6">
        <v>0</v>
      </c>
    </row>
    <row r="55" spans="1:4" s="14" customFormat="1" ht="12.75">
      <c r="A55" s="13">
        <v>1060</v>
      </c>
      <c r="B55" s="7" t="s">
        <v>23</v>
      </c>
      <c r="C55" s="8" t="s">
        <v>24</v>
      </c>
      <c r="D55" s="6">
        <v>0</v>
      </c>
    </row>
    <row r="56" spans="1:4" s="14" customFormat="1" ht="12.75">
      <c r="A56" s="13">
        <v>1061</v>
      </c>
      <c r="B56" s="7" t="s">
        <v>23</v>
      </c>
      <c r="C56" s="8" t="s">
        <v>24</v>
      </c>
      <c r="D56" s="6">
        <v>0</v>
      </c>
    </row>
    <row r="57" spans="1:4" s="14" customFormat="1" ht="12.75">
      <c r="A57" s="13">
        <v>1062</v>
      </c>
      <c r="B57" s="7" t="s">
        <v>23</v>
      </c>
      <c r="C57" s="8" t="s">
        <v>24</v>
      </c>
      <c r="D57" s="6">
        <v>0</v>
      </c>
    </row>
    <row r="58" spans="1:4" s="14" customFormat="1" ht="12.75">
      <c r="A58" s="13">
        <v>1063</v>
      </c>
      <c r="B58" s="7" t="s">
        <v>23</v>
      </c>
      <c r="C58" s="8" t="s">
        <v>24</v>
      </c>
      <c r="D58" s="6">
        <v>0</v>
      </c>
    </row>
    <row r="59" spans="1:4" s="14" customFormat="1" ht="12.75">
      <c r="A59" s="13">
        <v>1065</v>
      </c>
      <c r="B59" s="7" t="s">
        <v>23</v>
      </c>
      <c r="C59" s="8" t="s">
        <v>24</v>
      </c>
      <c r="D59" s="6">
        <v>0</v>
      </c>
    </row>
    <row r="60" spans="1:4" s="14" customFormat="1" ht="12.75">
      <c r="A60" s="13">
        <v>1067</v>
      </c>
      <c r="B60" s="7" t="s">
        <v>27</v>
      </c>
      <c r="C60" s="8" t="s">
        <v>28</v>
      </c>
      <c r="D60" s="6">
        <v>4000</v>
      </c>
    </row>
    <row r="61" spans="1:4" s="14" customFormat="1" ht="12.75">
      <c r="A61" s="13">
        <v>1070</v>
      </c>
      <c r="B61" s="7" t="s">
        <v>10</v>
      </c>
      <c r="C61" s="8" t="s">
        <v>11</v>
      </c>
      <c r="D61" s="6">
        <v>389000</v>
      </c>
    </row>
    <row r="62" spans="1:4" s="14" customFormat="1" ht="12.75">
      <c r="A62" s="13">
        <v>1077</v>
      </c>
      <c r="B62" s="7" t="s">
        <v>23</v>
      </c>
      <c r="C62" s="8" t="s">
        <v>24</v>
      </c>
      <c r="D62" s="6">
        <v>257911</v>
      </c>
    </row>
    <row r="63" spans="1:4" s="14" customFormat="1" ht="12.75">
      <c r="A63" s="15">
        <v>1079</v>
      </c>
      <c r="B63" s="7" t="s">
        <v>23</v>
      </c>
      <c r="C63" s="8" t="s">
        <v>24</v>
      </c>
      <c r="D63" s="6">
        <v>6500</v>
      </c>
    </row>
    <row r="64" spans="1:4" s="14" customFormat="1" ht="12.75">
      <c r="A64" s="15">
        <v>1080</v>
      </c>
      <c r="B64" s="7" t="s">
        <v>22</v>
      </c>
      <c r="C64" s="8" t="s">
        <v>130</v>
      </c>
      <c r="D64" s="6">
        <v>0</v>
      </c>
    </row>
    <row r="65" spans="1:4" s="14" customFormat="1" ht="12.75">
      <c r="A65" s="13">
        <v>1081</v>
      </c>
      <c r="B65" s="7" t="s">
        <v>23</v>
      </c>
      <c r="C65" s="8" t="s">
        <v>24</v>
      </c>
      <c r="D65" s="6">
        <v>0</v>
      </c>
    </row>
    <row r="66" spans="1:4" s="14" customFormat="1" ht="4.5" customHeight="1" thickBot="1">
      <c r="A66" s="15"/>
      <c r="B66" s="16"/>
      <c r="C66" s="17"/>
      <c r="D66" s="18"/>
    </row>
    <row r="67" spans="1:4" s="14" customFormat="1" ht="13.5" thickBot="1">
      <c r="A67" s="25" t="s">
        <v>106</v>
      </c>
      <c r="B67" s="26"/>
      <c r="C67" s="19"/>
      <c r="D67" s="20">
        <f>SUM(D48:D66)</f>
        <v>1049914</v>
      </c>
    </row>
    <row r="68" spans="1:4" s="14" customFormat="1" ht="5.25" customHeight="1">
      <c r="A68" s="45"/>
      <c r="B68" s="21"/>
      <c r="C68" s="22"/>
      <c r="D68" s="23"/>
    </row>
    <row r="69" spans="1:4" ht="12.75">
      <c r="A69" s="13">
        <v>1091</v>
      </c>
      <c r="B69" s="7" t="s">
        <v>6</v>
      </c>
      <c r="C69" s="8" t="s">
        <v>7</v>
      </c>
      <c r="D69" s="6">
        <v>619297</v>
      </c>
    </row>
    <row r="70" spans="1:4" ht="12.75">
      <c r="A70" s="13">
        <v>1092</v>
      </c>
      <c r="B70" s="7" t="s">
        <v>6</v>
      </c>
      <c r="C70" s="8" t="s">
        <v>7</v>
      </c>
      <c r="D70" s="6">
        <v>1067549</v>
      </c>
    </row>
    <row r="71" spans="1:4" ht="12.75">
      <c r="A71" s="13">
        <v>1093</v>
      </c>
      <c r="B71" s="7" t="s">
        <v>6</v>
      </c>
      <c r="C71" s="8" t="s">
        <v>7</v>
      </c>
      <c r="D71" s="6">
        <v>2696840</v>
      </c>
    </row>
    <row r="72" spans="1:4" ht="12.75">
      <c r="A72" s="13">
        <v>1094</v>
      </c>
      <c r="B72" s="7" t="s">
        <v>6</v>
      </c>
      <c r="C72" s="8" t="s">
        <v>7</v>
      </c>
      <c r="D72" s="6">
        <v>1627128</v>
      </c>
    </row>
    <row r="73" spans="1:4" ht="12.75">
      <c r="A73" s="13">
        <v>1095</v>
      </c>
      <c r="B73" s="7" t="s">
        <v>6</v>
      </c>
      <c r="C73" s="8" t="s">
        <v>7</v>
      </c>
      <c r="D73" s="6">
        <v>25000</v>
      </c>
    </row>
    <row r="74" spans="1:4" s="14" customFormat="1" ht="5.25" customHeight="1" thickBot="1">
      <c r="A74" s="15"/>
      <c r="B74" s="16"/>
      <c r="C74" s="17"/>
      <c r="D74" s="18"/>
    </row>
    <row r="75" spans="1:4" s="14" customFormat="1" ht="13.5" thickBot="1">
      <c r="A75" s="25" t="s">
        <v>107</v>
      </c>
      <c r="B75" s="26"/>
      <c r="C75" s="26"/>
      <c r="D75" s="20">
        <f>SUM(D69:D74)</f>
        <v>6035814</v>
      </c>
    </row>
    <row r="76" spans="1:4" s="14" customFormat="1" ht="4.5" customHeight="1">
      <c r="A76" s="45"/>
      <c r="B76" s="21"/>
      <c r="C76" s="22"/>
      <c r="D76" s="23"/>
    </row>
    <row r="77" spans="1:4" ht="12.75">
      <c r="A77" s="13">
        <v>1101</v>
      </c>
      <c r="B77" s="7" t="s">
        <v>2</v>
      </c>
      <c r="C77" s="8" t="s">
        <v>50</v>
      </c>
      <c r="D77" s="6">
        <f>7062846+6452833-134715</f>
        <v>13380964</v>
      </c>
    </row>
    <row r="78" spans="1:4" ht="12.75">
      <c r="A78" s="13"/>
      <c r="B78" s="7" t="s">
        <v>10</v>
      </c>
      <c r="C78" s="8" t="s">
        <v>11</v>
      </c>
      <c r="D78" s="6">
        <v>100000</v>
      </c>
    </row>
    <row r="79" spans="1:4" ht="12.75">
      <c r="A79" s="13"/>
      <c r="B79" s="7" t="s">
        <v>0</v>
      </c>
      <c r="C79" s="8" t="s">
        <v>1</v>
      </c>
      <c r="D79" s="6">
        <v>13480</v>
      </c>
    </row>
    <row r="80" spans="1:4" ht="12.75">
      <c r="A80" s="13"/>
      <c r="B80" s="7" t="s">
        <v>158</v>
      </c>
      <c r="C80" s="8" t="s">
        <v>159</v>
      </c>
      <c r="D80" s="6">
        <v>42000</v>
      </c>
    </row>
    <row r="81" spans="1:4" ht="12.75">
      <c r="A81" s="13">
        <v>1102</v>
      </c>
      <c r="B81" s="7" t="s">
        <v>2</v>
      </c>
      <c r="C81" s="8" t="s">
        <v>50</v>
      </c>
      <c r="D81" s="6">
        <v>171350</v>
      </c>
    </row>
    <row r="82" spans="1:4" ht="12.75">
      <c r="A82" s="13">
        <v>1103</v>
      </c>
      <c r="B82" s="7" t="s">
        <v>18</v>
      </c>
      <c r="C82" s="8" t="s">
        <v>19</v>
      </c>
      <c r="D82" s="6">
        <f>200000+35000+615382</f>
        <v>850382</v>
      </c>
    </row>
    <row r="83" spans="1:4" ht="12.75">
      <c r="A83" s="13"/>
      <c r="B83" s="7" t="s">
        <v>23</v>
      </c>
      <c r="C83" s="8" t="s">
        <v>24</v>
      </c>
      <c r="D83" s="6">
        <v>40000</v>
      </c>
    </row>
    <row r="84" spans="1:4" ht="12.75">
      <c r="A84" s="13"/>
      <c r="B84" s="7" t="s">
        <v>25</v>
      </c>
      <c r="C84" s="8" t="s">
        <v>26</v>
      </c>
      <c r="D84" s="6">
        <v>10000</v>
      </c>
    </row>
    <row r="85" spans="1:4" ht="12.75">
      <c r="A85" s="13"/>
      <c r="B85" s="7" t="s">
        <v>2</v>
      </c>
      <c r="C85" s="8" t="s">
        <v>50</v>
      </c>
      <c r="D85" s="6">
        <f>10000+71500</f>
        <v>81500</v>
      </c>
    </row>
    <row r="86" spans="1:4" ht="12.75">
      <c r="A86" s="15"/>
      <c r="B86" s="7" t="s">
        <v>0</v>
      </c>
      <c r="C86" s="8" t="s">
        <v>1</v>
      </c>
      <c r="D86" s="24">
        <v>18350</v>
      </c>
    </row>
    <row r="87" spans="1:4" ht="12.75">
      <c r="A87" s="15"/>
      <c r="B87" s="16"/>
      <c r="C87" s="17"/>
      <c r="D87" s="18"/>
    </row>
    <row r="88" spans="1:4" ht="12.75">
      <c r="A88" s="15"/>
      <c r="B88" s="16"/>
      <c r="C88" s="17"/>
      <c r="D88" s="18"/>
    </row>
    <row r="89" spans="1:4" s="14" customFormat="1" ht="6.75" customHeight="1" thickBot="1">
      <c r="A89" s="15"/>
      <c r="B89" s="16"/>
      <c r="C89" s="17"/>
      <c r="D89" s="18"/>
    </row>
    <row r="90" spans="1:4" s="14" customFormat="1" ht="13.5" thickBot="1">
      <c r="A90" s="25" t="s">
        <v>109</v>
      </c>
      <c r="B90" s="26"/>
      <c r="C90" s="26"/>
      <c r="D90" s="20">
        <f>SUM(D77:D89)</f>
        <v>14708026</v>
      </c>
    </row>
    <row r="91" spans="1:4" s="14" customFormat="1" ht="6" customHeight="1">
      <c r="A91" s="45"/>
      <c r="B91" s="21"/>
      <c r="C91" s="22"/>
      <c r="D91" s="23"/>
    </row>
    <row r="92" spans="1:4" ht="12.75">
      <c r="A92" s="13">
        <v>1203</v>
      </c>
      <c r="B92" s="7" t="s">
        <v>16</v>
      </c>
      <c r="C92" s="8" t="s">
        <v>17</v>
      </c>
      <c r="D92" s="6">
        <v>10000</v>
      </c>
    </row>
    <row r="93" spans="1:4" s="14" customFormat="1" ht="3.75" customHeight="1" thickBot="1">
      <c r="A93" s="15"/>
      <c r="B93" s="16"/>
      <c r="C93" s="17"/>
      <c r="D93" s="18"/>
    </row>
    <row r="94" spans="1:4" s="14" customFormat="1" ht="13.5" thickBot="1">
      <c r="A94" s="25" t="s">
        <v>110</v>
      </c>
      <c r="B94" s="26"/>
      <c r="C94" s="26"/>
      <c r="D94" s="20">
        <f>SUM(D92:D93)</f>
        <v>10000</v>
      </c>
    </row>
    <row r="95" spans="1:4" s="14" customFormat="1" ht="8.25" customHeight="1">
      <c r="A95" s="45"/>
      <c r="B95" s="21"/>
      <c r="C95" s="22"/>
      <c r="D95" s="23"/>
    </row>
    <row r="96" spans="1:4" s="14" customFormat="1" ht="12.75">
      <c r="A96" s="13">
        <v>1301</v>
      </c>
      <c r="B96" s="7" t="s">
        <v>131</v>
      </c>
      <c r="C96" s="8"/>
      <c r="D96" s="6">
        <v>100000</v>
      </c>
    </row>
    <row r="97" spans="1:4" s="14" customFormat="1" ht="12.75">
      <c r="A97" s="13">
        <v>1302</v>
      </c>
      <c r="B97" s="7" t="s">
        <v>131</v>
      </c>
      <c r="C97" s="8"/>
      <c r="D97" s="6">
        <v>12600</v>
      </c>
    </row>
    <row r="98" spans="1:4" s="14" customFormat="1" ht="12.75">
      <c r="A98" s="13">
        <v>1303</v>
      </c>
      <c r="B98" s="7" t="s">
        <v>131</v>
      </c>
      <c r="C98" s="8"/>
      <c r="D98" s="6">
        <v>2625</v>
      </c>
    </row>
    <row r="99" spans="1:4" s="14" customFormat="1" ht="12.75">
      <c r="A99" s="13">
        <v>1304</v>
      </c>
      <c r="B99" s="7" t="s">
        <v>131</v>
      </c>
      <c r="C99" s="8"/>
      <c r="D99" s="6">
        <v>8400</v>
      </c>
    </row>
    <row r="100" spans="1:4" s="14" customFormat="1" ht="12.75">
      <c r="A100" s="13">
        <v>1305</v>
      </c>
      <c r="B100" s="7" t="s">
        <v>131</v>
      </c>
      <c r="C100" s="8"/>
      <c r="D100" s="6">
        <v>8610</v>
      </c>
    </row>
    <row r="101" spans="1:4" s="14" customFormat="1" ht="12.75">
      <c r="A101" s="13">
        <v>1306</v>
      </c>
      <c r="B101" s="7" t="s">
        <v>131</v>
      </c>
      <c r="C101" s="8"/>
      <c r="D101" s="6">
        <v>1837036</v>
      </c>
    </row>
    <row r="102" spans="1:4" s="14" customFormat="1" ht="12.75">
      <c r="A102" s="13">
        <v>1307</v>
      </c>
      <c r="B102" s="7" t="s">
        <v>131</v>
      </c>
      <c r="C102" s="8"/>
      <c r="D102" s="6">
        <v>11934</v>
      </c>
    </row>
    <row r="103" spans="1:4" s="14" customFormat="1" ht="12.75">
      <c r="A103" s="13">
        <v>1308</v>
      </c>
      <c r="B103" s="7" t="s">
        <v>131</v>
      </c>
      <c r="C103" s="8"/>
      <c r="D103" s="6">
        <v>155000</v>
      </c>
    </row>
    <row r="104" spans="1:4" s="14" customFormat="1" ht="12.75">
      <c r="A104" s="13">
        <v>1309</v>
      </c>
      <c r="B104" s="7" t="s">
        <v>131</v>
      </c>
      <c r="C104" s="8"/>
      <c r="D104" s="6">
        <v>50000</v>
      </c>
    </row>
    <row r="105" spans="1:4" s="14" customFormat="1" ht="12.75">
      <c r="A105" s="13">
        <v>1310</v>
      </c>
      <c r="B105" s="7" t="s">
        <v>131</v>
      </c>
      <c r="C105" s="8"/>
      <c r="D105" s="6">
        <v>5950</v>
      </c>
    </row>
    <row r="106" spans="1:4" s="14" customFormat="1" ht="12.75">
      <c r="A106" s="13">
        <v>1311</v>
      </c>
      <c r="B106" s="7" t="s">
        <v>131</v>
      </c>
      <c r="C106" s="8"/>
      <c r="D106" s="6">
        <v>7650</v>
      </c>
    </row>
    <row r="107" spans="1:4" s="14" customFormat="1" ht="12.75">
      <c r="A107" s="13">
        <v>1312</v>
      </c>
      <c r="B107" s="7" t="s">
        <v>131</v>
      </c>
      <c r="C107" s="8"/>
      <c r="D107" s="6">
        <v>3600</v>
      </c>
    </row>
    <row r="108" spans="1:4" s="14" customFormat="1" ht="12.75">
      <c r="A108" s="13">
        <v>1313</v>
      </c>
      <c r="B108" s="7" t="s">
        <v>131</v>
      </c>
      <c r="C108" s="8"/>
      <c r="D108" s="6">
        <v>5000</v>
      </c>
    </row>
    <row r="109" spans="1:4" s="14" customFormat="1" ht="12.75">
      <c r="A109" s="13">
        <v>1314</v>
      </c>
      <c r="B109" s="7" t="s">
        <v>131</v>
      </c>
      <c r="C109" s="8"/>
      <c r="D109" s="6">
        <v>200000</v>
      </c>
    </row>
    <row r="110" spans="1:4" s="14" customFormat="1" ht="12.75">
      <c r="A110" s="13">
        <v>1316</v>
      </c>
      <c r="B110" s="7" t="s">
        <v>131</v>
      </c>
      <c r="C110" s="8"/>
      <c r="D110" s="6">
        <v>9180</v>
      </c>
    </row>
    <row r="111" spans="1:4" s="14" customFormat="1" ht="12.75">
      <c r="A111" s="13">
        <v>1317</v>
      </c>
      <c r="B111" s="7" t="s">
        <v>131</v>
      </c>
      <c r="C111" s="8"/>
      <c r="D111" s="6">
        <v>20000</v>
      </c>
    </row>
    <row r="112" spans="1:4" s="14" customFormat="1" ht="12.75">
      <c r="A112" s="13">
        <v>1320</v>
      </c>
      <c r="B112" s="7" t="s">
        <v>131</v>
      </c>
      <c r="C112" s="8"/>
      <c r="D112" s="6">
        <v>50000</v>
      </c>
    </row>
    <row r="113" spans="1:4" s="14" customFormat="1" ht="9.75" customHeight="1" thickBot="1">
      <c r="A113" s="15"/>
      <c r="B113" s="16"/>
      <c r="C113" s="17"/>
      <c r="D113" s="18"/>
    </row>
    <row r="114" spans="1:4" s="14" customFormat="1" ht="13.5" thickBot="1">
      <c r="A114" s="25" t="s">
        <v>111</v>
      </c>
      <c r="B114" s="26"/>
      <c r="C114" s="26"/>
      <c r="D114" s="20">
        <f>SUM(D96:D113)</f>
        <v>2487585</v>
      </c>
    </row>
    <row r="115" spans="1:4" s="14" customFormat="1" ht="12.75">
      <c r="A115" s="27"/>
      <c r="B115" s="27"/>
      <c r="C115" s="27"/>
      <c r="D115" s="28"/>
    </row>
    <row r="116" spans="1:4" s="14" customFormat="1" ht="12.75">
      <c r="A116" s="13">
        <v>1401</v>
      </c>
      <c r="B116" s="7" t="s">
        <v>131</v>
      </c>
      <c r="C116" s="29"/>
      <c r="D116" s="6">
        <v>0</v>
      </c>
    </row>
    <row r="117" spans="1:4" s="14" customFormat="1" ht="16.5" customHeight="1" thickBot="1">
      <c r="A117" s="30"/>
      <c r="B117" s="31"/>
      <c r="D117" s="32"/>
    </row>
    <row r="118" spans="1:4" s="14" customFormat="1" ht="13.5" thickBot="1">
      <c r="A118" s="25" t="s">
        <v>113</v>
      </c>
      <c r="B118" s="26"/>
      <c r="C118" s="26"/>
      <c r="D118" s="20">
        <f>+D46+D67+D75+D90+D94+D114+D116</f>
        <v>34481246</v>
      </c>
    </row>
    <row r="119" spans="1:4" s="14" customFormat="1" ht="8.25" customHeight="1">
      <c r="A119" s="30"/>
      <c r="B119" s="31"/>
      <c r="D119" s="28"/>
    </row>
    <row r="120" spans="1:4" s="14" customFormat="1" ht="12.75">
      <c r="A120" s="41" t="s">
        <v>52</v>
      </c>
      <c r="B120" s="31"/>
      <c r="D120" s="32"/>
    </row>
    <row r="121" spans="1:4" s="14" customFormat="1" ht="4.5" customHeight="1">
      <c r="A121" s="45"/>
      <c r="B121" s="21"/>
      <c r="C121" s="22"/>
      <c r="D121" s="23"/>
    </row>
    <row r="122" spans="1:4" ht="12.75">
      <c r="A122" s="13">
        <v>1501</v>
      </c>
      <c r="B122" s="7" t="s">
        <v>5</v>
      </c>
      <c r="C122" s="8" t="s">
        <v>51</v>
      </c>
      <c r="D122" s="6">
        <v>2529011</v>
      </c>
    </row>
    <row r="123" spans="1:4" ht="12.75">
      <c r="A123" s="13">
        <v>1502</v>
      </c>
      <c r="B123" s="7" t="s">
        <v>0</v>
      </c>
      <c r="C123" s="8" t="s">
        <v>1</v>
      </c>
      <c r="D123" s="6">
        <v>603404</v>
      </c>
    </row>
    <row r="124" spans="1:4" ht="12.75">
      <c r="A124" s="13">
        <v>1503</v>
      </c>
      <c r="B124" s="7" t="s">
        <v>0</v>
      </c>
      <c r="C124" s="8" t="s">
        <v>1</v>
      </c>
      <c r="D124" s="6">
        <f>275100+267807+380000</f>
        <v>922907</v>
      </c>
    </row>
    <row r="125" spans="1:4" ht="12.75">
      <c r="A125" s="13"/>
      <c r="B125" s="7" t="s">
        <v>142</v>
      </c>
      <c r="C125" s="8" t="s">
        <v>143</v>
      </c>
      <c r="D125" s="6">
        <f>6327331-922907</f>
        <v>5404424</v>
      </c>
    </row>
    <row r="126" spans="1:4" ht="12.75">
      <c r="A126" s="13"/>
      <c r="B126" s="7" t="s">
        <v>2</v>
      </c>
      <c r="C126" s="8" t="s">
        <v>50</v>
      </c>
      <c r="D126" s="6">
        <v>4257505</v>
      </c>
    </row>
    <row r="127" spans="1:4" ht="12.75">
      <c r="A127" s="13"/>
      <c r="B127" s="7" t="s">
        <v>10</v>
      </c>
      <c r="C127" s="8" t="s">
        <v>11</v>
      </c>
      <c r="D127" s="6">
        <v>3500000</v>
      </c>
    </row>
    <row r="128" spans="1:4" ht="12.75">
      <c r="A128" s="13"/>
      <c r="B128" s="7" t="s">
        <v>58</v>
      </c>
      <c r="C128" s="8" t="s">
        <v>57</v>
      </c>
      <c r="D128" s="6">
        <v>61712</v>
      </c>
    </row>
    <row r="129" spans="1:4" ht="12.75">
      <c r="A129" s="15">
        <v>1507</v>
      </c>
      <c r="B129" s="7" t="s">
        <v>0</v>
      </c>
      <c r="C129" s="8" t="s">
        <v>1</v>
      </c>
      <c r="D129" s="6">
        <v>97101</v>
      </c>
    </row>
    <row r="130" spans="1:4" s="14" customFormat="1" ht="6.75" customHeight="1" thickBot="1">
      <c r="A130" s="15"/>
      <c r="B130" s="16"/>
      <c r="C130" s="17"/>
      <c r="D130" s="18"/>
    </row>
    <row r="131" spans="1:4" s="14" customFormat="1" ht="13.5" thickBot="1">
      <c r="A131" s="25" t="s">
        <v>112</v>
      </c>
      <c r="B131" s="26"/>
      <c r="C131" s="26"/>
      <c r="D131" s="20">
        <f>SUM(D122:D130)</f>
        <v>17376064</v>
      </c>
    </row>
    <row r="132" spans="1:4" s="14" customFormat="1" ht="6.75" customHeight="1">
      <c r="A132" s="45"/>
      <c r="B132" s="21"/>
      <c r="C132" s="22"/>
      <c r="D132" s="23"/>
    </row>
    <row r="133" spans="1:4" ht="12.75">
      <c r="A133" s="13">
        <v>1601</v>
      </c>
      <c r="B133" s="7" t="s">
        <v>2</v>
      </c>
      <c r="C133" s="8" t="s">
        <v>50</v>
      </c>
      <c r="D133" s="6">
        <v>1368105</v>
      </c>
    </row>
    <row r="134" spans="1:4" s="14" customFormat="1" ht="12.75">
      <c r="A134" s="13">
        <v>1602</v>
      </c>
      <c r="B134" s="7" t="s">
        <v>2</v>
      </c>
      <c r="C134" s="8" t="s">
        <v>50</v>
      </c>
      <c r="D134" s="6">
        <v>5662726</v>
      </c>
    </row>
    <row r="135" spans="1:4" s="14" customFormat="1" ht="12.75">
      <c r="A135" s="13">
        <v>1605</v>
      </c>
      <c r="B135" s="7" t="s">
        <v>0</v>
      </c>
      <c r="C135" s="8" t="s">
        <v>1</v>
      </c>
      <c r="D135" s="6">
        <f>650000+6933500</f>
        <v>7583500</v>
      </c>
    </row>
    <row r="136" spans="1:4" s="14" customFormat="1" ht="12.75">
      <c r="A136" s="30"/>
      <c r="B136" s="31"/>
      <c r="D136" s="32"/>
    </row>
    <row r="137" spans="1:4" s="14" customFormat="1" ht="5.25" customHeight="1" thickBot="1">
      <c r="A137" s="30"/>
      <c r="B137" s="31"/>
      <c r="D137" s="32"/>
    </row>
    <row r="138" spans="1:4" s="14" customFormat="1" ht="13.5" thickBot="1">
      <c r="A138" s="25" t="s">
        <v>114</v>
      </c>
      <c r="B138" s="26"/>
      <c r="C138" s="26"/>
      <c r="D138" s="20">
        <f>SUM(D133:D137)</f>
        <v>14614331</v>
      </c>
    </row>
    <row r="139" spans="1:4" s="14" customFormat="1" ht="7.5" customHeight="1">
      <c r="A139" s="45"/>
      <c r="B139" s="21"/>
      <c r="C139" s="22"/>
      <c r="D139" s="23"/>
    </row>
    <row r="140" spans="1:4" s="14" customFormat="1" ht="15" customHeight="1">
      <c r="A140" s="13">
        <v>1701</v>
      </c>
      <c r="B140" s="7" t="s">
        <v>0</v>
      </c>
      <c r="C140" s="8" t="s">
        <v>1</v>
      </c>
      <c r="D140" s="6">
        <v>482</v>
      </c>
    </row>
    <row r="141" spans="1:4" ht="12.75">
      <c r="A141" s="13">
        <v>1702</v>
      </c>
      <c r="B141" s="7" t="s">
        <v>16</v>
      </c>
      <c r="C141" s="8" t="s">
        <v>17</v>
      </c>
      <c r="D141" s="6">
        <v>30369</v>
      </c>
    </row>
    <row r="142" spans="1:4" ht="6" customHeight="1" thickBot="1">
      <c r="A142" s="30"/>
      <c r="B142" s="31"/>
      <c r="C142" s="14"/>
      <c r="D142" s="32"/>
    </row>
    <row r="143" spans="1:4" ht="13.5" thickBot="1">
      <c r="A143" s="25" t="s">
        <v>115</v>
      </c>
      <c r="B143" s="26"/>
      <c r="C143" s="26"/>
      <c r="D143" s="20">
        <f>SUM(D140:D142)</f>
        <v>30851</v>
      </c>
    </row>
    <row r="144" spans="1:4" ht="8.25" customHeight="1">
      <c r="A144" s="30"/>
      <c r="B144" s="31"/>
      <c r="C144" s="14"/>
      <c r="D144" s="32"/>
    </row>
    <row r="145" spans="1:4" ht="12.75">
      <c r="A145" s="13">
        <v>1802</v>
      </c>
      <c r="B145" s="7" t="s">
        <v>6</v>
      </c>
      <c r="C145" s="8" t="s">
        <v>7</v>
      </c>
      <c r="D145" s="6">
        <v>2460000</v>
      </c>
    </row>
    <row r="146" spans="1:4" ht="13.5" thickBot="1">
      <c r="A146" s="30"/>
      <c r="B146" s="31"/>
      <c r="C146" s="14"/>
      <c r="D146" s="32"/>
    </row>
    <row r="147" spans="1:4" ht="13.5" thickBot="1">
      <c r="A147" s="34"/>
      <c r="B147" s="26"/>
      <c r="C147" s="26"/>
      <c r="D147" s="35">
        <f>+D145</f>
        <v>2460000</v>
      </c>
    </row>
    <row r="148" spans="1:4" ht="13.5" thickBot="1">
      <c r="A148" s="30"/>
      <c r="B148" s="31"/>
      <c r="C148" s="14"/>
      <c r="D148" s="32"/>
    </row>
    <row r="149" spans="1:4" ht="13.5" thickBot="1">
      <c r="A149" s="25" t="s">
        <v>116</v>
      </c>
      <c r="B149" s="26"/>
      <c r="C149" s="26"/>
      <c r="D149" s="20">
        <f>+D131+D138+D143+D145</f>
        <v>34481246</v>
      </c>
    </row>
    <row r="150" spans="1:4" ht="6.75" customHeight="1">
      <c r="A150" s="36"/>
      <c r="B150" s="36"/>
      <c r="C150" s="36"/>
      <c r="D150" s="37"/>
    </row>
    <row r="151" ht="6.75" customHeight="1">
      <c r="D151" s="37"/>
    </row>
    <row r="152" spans="1:4" ht="12.75">
      <c r="A152" s="46" t="s">
        <v>66</v>
      </c>
      <c r="B152" s="46"/>
      <c r="C152" s="46"/>
      <c r="D152" s="46"/>
    </row>
    <row r="153" ht="6" customHeight="1"/>
    <row r="154" spans="1:2" ht="12.75">
      <c r="A154" s="36" t="s">
        <v>64</v>
      </c>
      <c r="B154" s="36"/>
    </row>
    <row r="155" ht="12.75">
      <c r="A155" s="39" t="s">
        <v>53</v>
      </c>
    </row>
    <row r="156" spans="1:4" ht="12.75">
      <c r="A156" s="13">
        <v>2</v>
      </c>
      <c r="B156" s="7" t="s">
        <v>84</v>
      </c>
      <c r="C156" s="8" t="s">
        <v>85</v>
      </c>
      <c r="D156" s="6">
        <v>50777</v>
      </c>
    </row>
    <row r="157" spans="1:4" ht="12.75">
      <c r="A157" s="13"/>
      <c r="B157" s="7" t="s">
        <v>86</v>
      </c>
      <c r="C157" s="8" t="s">
        <v>87</v>
      </c>
      <c r="D157" s="6">
        <v>2949</v>
      </c>
    </row>
    <row r="158" spans="1:4" ht="12.75">
      <c r="A158" s="13"/>
      <c r="B158" s="7" t="s">
        <v>88</v>
      </c>
      <c r="C158" s="8" t="s">
        <v>89</v>
      </c>
      <c r="D158" s="6">
        <f>1156717-3391</f>
        <v>1153326</v>
      </c>
    </row>
    <row r="159" spans="1:4" ht="12.75">
      <c r="A159" s="13"/>
      <c r="B159" s="7" t="s">
        <v>90</v>
      </c>
      <c r="C159" s="8" t="s">
        <v>91</v>
      </c>
      <c r="D159" s="6">
        <v>93921</v>
      </c>
    </row>
    <row r="160" spans="1:4" ht="12.75">
      <c r="A160" s="13"/>
      <c r="B160" s="7" t="s">
        <v>92</v>
      </c>
      <c r="C160" s="8" t="s">
        <v>93</v>
      </c>
      <c r="D160" s="6">
        <v>78285</v>
      </c>
    </row>
    <row r="161" spans="1:4" ht="12.75">
      <c r="A161" s="13"/>
      <c r="B161" s="7" t="s">
        <v>94</v>
      </c>
      <c r="C161" s="8" t="s">
        <v>95</v>
      </c>
      <c r="D161" s="6">
        <v>20589</v>
      </c>
    </row>
    <row r="162" spans="1:4" ht="12.75">
      <c r="A162" s="13"/>
      <c r="B162" s="7" t="s">
        <v>96</v>
      </c>
      <c r="C162" s="8" t="s">
        <v>97</v>
      </c>
      <c r="D162" s="6">
        <v>71413</v>
      </c>
    </row>
    <row r="163" spans="1:4" ht="12.75">
      <c r="A163" s="13"/>
      <c r="B163" s="7" t="s">
        <v>98</v>
      </c>
      <c r="C163" s="8" t="s">
        <v>99</v>
      </c>
      <c r="D163" s="6">
        <v>61803</v>
      </c>
    </row>
    <row r="164" spans="1:4" ht="12.75">
      <c r="A164" s="13"/>
      <c r="B164" s="7" t="s">
        <v>100</v>
      </c>
      <c r="C164" s="8" t="s">
        <v>101</v>
      </c>
      <c r="D164" s="6">
        <v>107848</v>
      </c>
    </row>
    <row r="165" spans="1:4" ht="12.75">
      <c r="A165" s="13"/>
      <c r="B165" s="7" t="s">
        <v>102</v>
      </c>
      <c r="C165" s="8" t="s">
        <v>103</v>
      </c>
      <c r="D165" s="6">
        <v>55519</v>
      </c>
    </row>
    <row r="166" spans="1:4" ht="12.75">
      <c r="A166" s="13"/>
      <c r="B166" s="7" t="s">
        <v>104</v>
      </c>
      <c r="C166" s="8" t="s">
        <v>105</v>
      </c>
      <c r="D166" s="6">
        <v>18416</v>
      </c>
    </row>
    <row r="167" ht="12.75">
      <c r="D167" s="37">
        <f>SUM(D156:D166)</f>
        <v>1714846</v>
      </c>
    </row>
    <row r="168" ht="6" customHeight="1"/>
    <row r="169" ht="12.75">
      <c r="A169" s="39" t="s">
        <v>52</v>
      </c>
    </row>
    <row r="170" spans="1:4" ht="12.75">
      <c r="A170" s="13">
        <v>2</v>
      </c>
      <c r="B170" s="7" t="s">
        <v>6</v>
      </c>
      <c r="C170" s="8" t="s">
        <v>7</v>
      </c>
      <c r="D170" s="6">
        <f>1578042-3391</f>
        <v>1574651</v>
      </c>
    </row>
    <row r="171" spans="1:4" ht="12.75">
      <c r="A171" s="13"/>
      <c r="B171" s="7" t="s">
        <v>84</v>
      </c>
      <c r="C171" s="8" t="s">
        <v>85</v>
      </c>
      <c r="D171" s="6">
        <v>2969</v>
      </c>
    </row>
    <row r="172" spans="1:4" ht="12.75">
      <c r="A172" s="13"/>
      <c r="B172" s="7" t="s">
        <v>86</v>
      </c>
      <c r="C172" s="8" t="s">
        <v>87</v>
      </c>
      <c r="D172" s="6">
        <v>1672</v>
      </c>
    </row>
    <row r="173" spans="1:4" ht="12.75">
      <c r="A173" s="13"/>
      <c r="B173" s="7" t="s">
        <v>88</v>
      </c>
      <c r="C173" s="8" t="s">
        <v>89</v>
      </c>
      <c r="D173" s="6">
        <v>65614</v>
      </c>
    </row>
    <row r="174" spans="1:4" ht="12.75">
      <c r="A174" s="13"/>
      <c r="B174" s="7" t="s">
        <v>90</v>
      </c>
      <c r="C174" s="8" t="s">
        <v>91</v>
      </c>
      <c r="D174" s="6">
        <v>646</v>
      </c>
    </row>
    <row r="175" spans="1:4" ht="12.75">
      <c r="A175" s="13"/>
      <c r="B175" s="7" t="s">
        <v>92</v>
      </c>
      <c r="C175" s="8" t="s">
        <v>93</v>
      </c>
      <c r="D175" s="6">
        <v>567</v>
      </c>
    </row>
    <row r="176" spans="1:4" ht="12.75">
      <c r="A176" s="13"/>
      <c r="B176" s="7" t="s">
        <v>94</v>
      </c>
      <c r="C176" s="8" t="s">
        <v>95</v>
      </c>
      <c r="D176" s="6">
        <v>26516</v>
      </c>
    </row>
    <row r="177" spans="1:4" ht="12.75">
      <c r="A177" s="13"/>
      <c r="B177" s="7" t="s">
        <v>96</v>
      </c>
      <c r="C177" s="8" t="s">
        <v>97</v>
      </c>
      <c r="D177" s="6">
        <v>19551</v>
      </c>
    </row>
    <row r="178" spans="1:4" ht="12.75">
      <c r="A178" s="13"/>
      <c r="B178" s="7" t="s">
        <v>98</v>
      </c>
      <c r="C178" s="8" t="s">
        <v>99</v>
      </c>
      <c r="D178" s="6">
        <v>11191</v>
      </c>
    </row>
    <row r="179" spans="1:4" ht="12.75">
      <c r="A179" s="13"/>
      <c r="B179" s="7" t="s">
        <v>100</v>
      </c>
      <c r="C179" s="8" t="s">
        <v>101</v>
      </c>
      <c r="D179" s="6">
        <v>11458</v>
      </c>
    </row>
    <row r="180" spans="1:4" ht="12.75">
      <c r="A180" s="13"/>
      <c r="B180" s="7" t="s">
        <v>102</v>
      </c>
      <c r="C180" s="8" t="s">
        <v>103</v>
      </c>
      <c r="D180" s="6">
        <v>8</v>
      </c>
    </row>
    <row r="181" spans="1:4" ht="12.75">
      <c r="A181" s="13"/>
      <c r="B181" s="7" t="s">
        <v>104</v>
      </c>
      <c r="C181" s="8" t="s">
        <v>105</v>
      </c>
      <c r="D181" s="6">
        <v>3</v>
      </c>
    </row>
    <row r="182" ht="12.75">
      <c r="D182" s="37">
        <f>SUM(D170:D181)</f>
        <v>1714846</v>
      </c>
    </row>
    <row r="183" ht="12.75">
      <c r="D183" s="37"/>
    </row>
    <row r="184" ht="14.25" customHeight="1"/>
    <row r="185" spans="1:2" ht="12.75">
      <c r="A185" s="36" t="s">
        <v>63</v>
      </c>
      <c r="B185" s="36"/>
    </row>
    <row r="186" ht="12.75">
      <c r="A186" s="39" t="s">
        <v>53</v>
      </c>
    </row>
    <row r="187" spans="1:4" ht="12.75">
      <c r="A187" s="13">
        <v>3</v>
      </c>
      <c r="B187" s="7" t="s">
        <v>65</v>
      </c>
      <c r="C187" s="8" t="s">
        <v>83</v>
      </c>
      <c r="D187" s="6">
        <v>744111</v>
      </c>
    </row>
    <row r="188" spans="1:4" ht="12.75">
      <c r="A188" s="13"/>
      <c r="B188" s="7" t="s">
        <v>10</v>
      </c>
      <c r="C188" s="8" t="s">
        <v>11</v>
      </c>
      <c r="D188" s="6">
        <v>1088674</v>
      </c>
    </row>
    <row r="189" spans="2:4" ht="12.75">
      <c r="B189" s="31"/>
      <c r="C189" s="14"/>
      <c r="D189" s="28">
        <f>SUM(D187:D188)</f>
        <v>1832785</v>
      </c>
    </row>
    <row r="190" spans="2:4" ht="12.75">
      <c r="B190" s="31"/>
      <c r="C190" s="14"/>
      <c r="D190" s="32"/>
    </row>
    <row r="191" ht="12.75">
      <c r="A191" s="39" t="s">
        <v>52</v>
      </c>
    </row>
    <row r="192" spans="1:4" ht="12.75">
      <c r="A192" s="13">
        <v>3</v>
      </c>
      <c r="B192" s="7" t="s">
        <v>65</v>
      </c>
      <c r="C192" s="8" t="s">
        <v>83</v>
      </c>
      <c r="D192" s="6">
        <v>100000</v>
      </c>
    </row>
    <row r="193" spans="1:4" ht="12.75">
      <c r="A193" s="13"/>
      <c r="B193" s="7" t="s">
        <v>10</v>
      </c>
      <c r="C193" s="8" t="s">
        <v>11</v>
      </c>
      <c r="D193" s="6">
        <v>655000</v>
      </c>
    </row>
    <row r="194" spans="1:4" ht="12.75">
      <c r="A194" s="13"/>
      <c r="B194" s="7" t="s">
        <v>6</v>
      </c>
      <c r="C194" s="8" t="s">
        <v>7</v>
      </c>
      <c r="D194" s="6">
        <v>1077785</v>
      </c>
    </row>
    <row r="195" ht="12.75">
      <c r="D195" s="37">
        <f>SUM(D192:D194)</f>
        <v>1832785</v>
      </c>
    </row>
    <row r="196" ht="8.25" customHeight="1"/>
    <row r="197" spans="1:2" ht="12.75">
      <c r="A197" s="36" t="s">
        <v>62</v>
      </c>
      <c r="B197" s="36"/>
    </row>
    <row r="198" ht="6" customHeight="1"/>
    <row r="199" ht="12.75">
      <c r="A199" s="39" t="s">
        <v>53</v>
      </c>
    </row>
    <row r="200" spans="1:4" ht="12.75">
      <c r="A200" s="13">
        <v>4001</v>
      </c>
      <c r="B200" s="9" t="s">
        <v>0</v>
      </c>
      <c r="C200" s="10" t="s">
        <v>1</v>
      </c>
      <c r="D200" s="12">
        <v>2811222</v>
      </c>
    </row>
    <row r="201" spans="1:4" ht="12.75">
      <c r="A201" s="13"/>
      <c r="B201" s="9" t="s">
        <v>10</v>
      </c>
      <c r="C201" s="10" t="s">
        <v>11</v>
      </c>
      <c r="D201" s="12">
        <v>2000</v>
      </c>
    </row>
    <row r="202" spans="1:4" ht="12.75">
      <c r="A202" s="13"/>
      <c r="B202" s="9" t="s">
        <v>3</v>
      </c>
      <c r="C202" s="10" t="s">
        <v>4</v>
      </c>
      <c r="D202" s="12">
        <v>2000</v>
      </c>
    </row>
    <row r="203" spans="1:4" s="48" customFormat="1" ht="12.75">
      <c r="A203" s="47"/>
      <c r="B203" s="9" t="s">
        <v>149</v>
      </c>
      <c r="C203" s="10" t="s">
        <v>150</v>
      </c>
      <c r="D203" s="12">
        <v>1000</v>
      </c>
    </row>
    <row r="204" spans="1:4" s="48" customFormat="1" ht="12.75">
      <c r="A204" s="47"/>
      <c r="B204" s="9" t="s">
        <v>23</v>
      </c>
      <c r="C204" s="10" t="s">
        <v>151</v>
      </c>
      <c r="D204" s="12">
        <v>372</v>
      </c>
    </row>
    <row r="205" spans="1:4" ht="12.75">
      <c r="A205" s="13">
        <v>4002</v>
      </c>
      <c r="B205" s="9" t="s">
        <v>0</v>
      </c>
      <c r="C205" s="10" t="s">
        <v>1</v>
      </c>
      <c r="D205" s="12">
        <f>214309-214309</f>
        <v>0</v>
      </c>
    </row>
    <row r="206" spans="1:4" ht="12.75">
      <c r="A206" s="13">
        <v>4003</v>
      </c>
      <c r="B206" s="9" t="s">
        <v>0</v>
      </c>
      <c r="C206" s="10" t="s">
        <v>1</v>
      </c>
      <c r="D206" s="12">
        <v>2550</v>
      </c>
    </row>
    <row r="207" spans="1:4" ht="12.75">
      <c r="A207" s="30"/>
      <c r="B207" s="31"/>
      <c r="C207" s="14"/>
      <c r="D207" s="28">
        <f>SUM(D200:D206)</f>
        <v>2819144</v>
      </c>
    </row>
    <row r="208" spans="1:4" ht="8.25" customHeight="1">
      <c r="A208" s="30"/>
      <c r="B208" s="31"/>
      <c r="C208" s="14"/>
      <c r="D208" s="33"/>
    </row>
    <row r="209" spans="2:3" ht="8.25" customHeight="1">
      <c r="B209" s="31"/>
      <c r="C209" s="14"/>
    </row>
    <row r="210" spans="1:3" ht="12.75">
      <c r="A210" s="39" t="s">
        <v>52</v>
      </c>
      <c r="B210" s="31"/>
      <c r="C210" s="14"/>
    </row>
    <row r="211" spans="1:4" ht="12.75">
      <c r="A211" s="13">
        <v>4001</v>
      </c>
      <c r="B211" s="7" t="s">
        <v>6</v>
      </c>
      <c r="C211" s="8" t="s">
        <v>7</v>
      </c>
      <c r="D211" s="6">
        <f>2686840+10000</f>
        <v>2696840</v>
      </c>
    </row>
    <row r="212" spans="1:4" ht="12.75">
      <c r="A212" s="13"/>
      <c r="B212" s="7" t="s">
        <v>0</v>
      </c>
      <c r="C212" s="8" t="s">
        <v>1</v>
      </c>
      <c r="D212" s="6">
        <f>86445+30484</f>
        <v>116929</v>
      </c>
    </row>
    <row r="213" spans="1:4" s="48" customFormat="1" ht="12.75">
      <c r="A213" s="47"/>
      <c r="B213" s="9" t="s">
        <v>2</v>
      </c>
      <c r="C213" s="10" t="s">
        <v>50</v>
      </c>
      <c r="D213" s="11">
        <v>825</v>
      </c>
    </row>
    <row r="214" spans="1:4" s="48" customFormat="1" ht="12.75">
      <c r="A214" s="47"/>
      <c r="B214" s="9" t="s">
        <v>10</v>
      </c>
      <c r="C214" s="10" t="s">
        <v>11</v>
      </c>
      <c r="D214" s="11">
        <v>2000</v>
      </c>
    </row>
    <row r="215" spans="1:4" ht="12.75">
      <c r="A215" s="13">
        <v>4002</v>
      </c>
      <c r="B215" s="9" t="s">
        <v>6</v>
      </c>
      <c r="C215" s="10" t="s">
        <v>7</v>
      </c>
      <c r="D215" s="6">
        <f>214309-214309</f>
        <v>0</v>
      </c>
    </row>
    <row r="216" spans="1:4" ht="12.75">
      <c r="A216" s="13">
        <v>4003</v>
      </c>
      <c r="B216" s="7" t="s">
        <v>6</v>
      </c>
      <c r="C216" s="8" t="s">
        <v>7</v>
      </c>
      <c r="D216" s="6">
        <v>2550</v>
      </c>
    </row>
    <row r="217" spans="2:4" ht="12.75">
      <c r="B217" s="31"/>
      <c r="C217" s="14"/>
      <c r="D217" s="37">
        <f>SUM(D211:D216)</f>
        <v>2819144</v>
      </c>
    </row>
    <row r="218" spans="2:4" ht="8.25" customHeight="1" thickBot="1">
      <c r="B218" s="31"/>
      <c r="C218" s="14"/>
      <c r="D218" s="37"/>
    </row>
    <row r="219" spans="1:4" ht="13.5" thickBot="1">
      <c r="A219" s="25" t="s">
        <v>117</v>
      </c>
      <c r="B219" s="26"/>
      <c r="C219" s="26"/>
      <c r="D219" s="20">
        <f>+D167+D189+D207</f>
        <v>6366775</v>
      </c>
    </row>
    <row r="220" spans="1:4" ht="13.5" thickBot="1">
      <c r="A220" s="25" t="s">
        <v>118</v>
      </c>
      <c r="B220" s="26"/>
      <c r="C220" s="26"/>
      <c r="D220" s="20">
        <f>+D182+D195+D217</f>
        <v>6366775</v>
      </c>
    </row>
    <row r="221" ht="6.75" customHeight="1"/>
    <row r="222" spans="1:4" ht="12.75">
      <c r="A222" s="46" t="s">
        <v>67</v>
      </c>
      <c r="B222" s="46"/>
      <c r="C222" s="46"/>
      <c r="D222" s="46"/>
    </row>
    <row r="223" spans="1:4" ht="8.25" customHeight="1">
      <c r="A223" s="40"/>
      <c r="B223" s="40"/>
      <c r="C223" s="40"/>
      <c r="D223" s="40"/>
    </row>
    <row r="224" ht="12.75">
      <c r="A224" s="39" t="s">
        <v>53</v>
      </c>
    </row>
    <row r="225" spans="1:4" ht="12.75">
      <c r="A225" s="13">
        <v>5001</v>
      </c>
      <c r="B225" s="9" t="s">
        <v>132</v>
      </c>
      <c r="C225" s="10" t="s">
        <v>133</v>
      </c>
      <c r="D225" s="12">
        <v>245358</v>
      </c>
    </row>
    <row r="226" spans="1:4" ht="12.75">
      <c r="A226" s="13"/>
      <c r="B226" s="9" t="s">
        <v>68</v>
      </c>
      <c r="C226" s="10" t="s">
        <v>82</v>
      </c>
      <c r="D226" s="12">
        <v>16510</v>
      </c>
    </row>
    <row r="227" spans="1:4" ht="12.75">
      <c r="A227" s="15"/>
      <c r="B227" s="16"/>
      <c r="C227" s="17"/>
      <c r="D227" s="43">
        <f>SUM(D225:D226)</f>
        <v>261868</v>
      </c>
    </row>
    <row r="228" spans="1:4" ht="12.75">
      <c r="A228" s="41" t="s">
        <v>52</v>
      </c>
      <c r="B228" s="31"/>
      <c r="C228" s="14"/>
      <c r="D228" s="32"/>
    </row>
    <row r="229" spans="1:4" ht="12.75">
      <c r="A229" s="50">
        <v>5001</v>
      </c>
      <c r="B229" s="9" t="s">
        <v>6</v>
      </c>
      <c r="C229" s="10" t="s">
        <v>7</v>
      </c>
      <c r="D229" s="12">
        <v>256468</v>
      </c>
    </row>
    <row r="230" spans="1:4" ht="12.75">
      <c r="A230" s="50"/>
      <c r="B230" s="9" t="s">
        <v>68</v>
      </c>
      <c r="C230" s="10" t="s">
        <v>82</v>
      </c>
      <c r="D230" s="12">
        <v>5400</v>
      </c>
    </row>
    <row r="231" spans="1:4" ht="12.75">
      <c r="A231" s="41"/>
      <c r="B231" s="31"/>
      <c r="C231" s="14"/>
      <c r="D231" s="28">
        <f>SUM(D229:D230)</f>
        <v>261868</v>
      </c>
    </row>
    <row r="232" spans="1:4" ht="7.5" customHeight="1">
      <c r="A232" s="41"/>
      <c r="B232" s="31"/>
      <c r="C232" s="14"/>
      <c r="D232" s="32"/>
    </row>
    <row r="233" spans="1:4" ht="12.75">
      <c r="A233" s="39" t="s">
        <v>53</v>
      </c>
      <c r="B233" s="21"/>
      <c r="C233" s="22"/>
      <c r="D233" s="23"/>
    </row>
    <row r="234" spans="1:4" ht="12.75">
      <c r="A234" s="13">
        <v>5002</v>
      </c>
      <c r="B234" s="52">
        <v>102031</v>
      </c>
      <c r="C234" s="51" t="s">
        <v>129</v>
      </c>
      <c r="D234" s="12">
        <f>195244+10000</f>
        <v>205244</v>
      </c>
    </row>
    <row r="235" spans="1:4" ht="12.75">
      <c r="A235" s="13"/>
      <c r="B235" s="9" t="s">
        <v>73</v>
      </c>
      <c r="C235" s="10" t="s">
        <v>56</v>
      </c>
      <c r="D235" s="12">
        <f>113588+10000</f>
        <v>123588</v>
      </c>
    </row>
    <row r="236" spans="1:4" ht="12.75">
      <c r="A236" s="13"/>
      <c r="B236" s="52">
        <v>102025</v>
      </c>
      <c r="C236" s="51" t="s">
        <v>74</v>
      </c>
      <c r="D236" s="12">
        <f>49156+10000</f>
        <v>59156</v>
      </c>
    </row>
    <row r="237" spans="1:4" ht="12.75">
      <c r="A237" s="13"/>
      <c r="B237" s="9" t="s">
        <v>136</v>
      </c>
      <c r="C237" s="10" t="s">
        <v>138</v>
      </c>
      <c r="D237" s="12">
        <f>92260+46684</f>
        <v>138944</v>
      </c>
    </row>
    <row r="238" spans="1:4" ht="12.75">
      <c r="A238" s="13"/>
      <c r="B238" s="9" t="s">
        <v>137</v>
      </c>
      <c r="C238" s="10" t="s">
        <v>139</v>
      </c>
      <c r="D238" s="12">
        <f>71779+10000</f>
        <v>81779</v>
      </c>
    </row>
    <row r="239" spans="1:4" ht="12.75">
      <c r="A239" s="13"/>
      <c r="B239" s="9" t="s">
        <v>75</v>
      </c>
      <c r="C239" s="10" t="s">
        <v>76</v>
      </c>
      <c r="D239" s="12">
        <v>19650</v>
      </c>
    </row>
    <row r="240" spans="1:4" ht="12.75">
      <c r="A240" s="13"/>
      <c r="B240" s="9" t="s">
        <v>78</v>
      </c>
      <c r="C240" s="10" t="s">
        <v>77</v>
      </c>
      <c r="D240" s="12">
        <v>9601</v>
      </c>
    </row>
    <row r="241" spans="1:4" ht="12.75">
      <c r="A241" s="13"/>
      <c r="B241" s="9" t="s">
        <v>79</v>
      </c>
      <c r="C241" s="10" t="s">
        <v>55</v>
      </c>
      <c r="D241" s="12">
        <f>87390+10000</f>
        <v>97390</v>
      </c>
    </row>
    <row r="242" spans="1:4" ht="12.75">
      <c r="A242" s="13"/>
      <c r="B242" s="9" t="s">
        <v>134</v>
      </c>
      <c r="C242" s="10" t="s">
        <v>135</v>
      </c>
      <c r="D242" s="12">
        <v>56083</v>
      </c>
    </row>
    <row r="243" spans="1:4" ht="12.75">
      <c r="A243" s="13"/>
      <c r="B243" s="9" t="s">
        <v>80</v>
      </c>
      <c r="C243" s="10" t="s">
        <v>81</v>
      </c>
      <c r="D243" s="12">
        <v>1955</v>
      </c>
    </row>
    <row r="244" spans="1:4" ht="12.75">
      <c r="A244" s="15"/>
      <c r="B244" s="16"/>
      <c r="C244" s="17"/>
      <c r="D244" s="43">
        <f>SUM(D234:D243)</f>
        <v>793390</v>
      </c>
    </row>
    <row r="245" spans="1:4" ht="12.75">
      <c r="A245" s="41" t="s">
        <v>52</v>
      </c>
      <c r="B245" s="31"/>
      <c r="C245" s="14"/>
      <c r="D245" s="32"/>
    </row>
    <row r="246" spans="1:4" ht="12.75">
      <c r="A246" s="13">
        <v>5002</v>
      </c>
      <c r="B246" s="9" t="s">
        <v>6</v>
      </c>
      <c r="C246" s="10" t="s">
        <v>7</v>
      </c>
      <c r="D246" s="12">
        <f>793390-D247-D248-D249-D250</f>
        <v>735135</v>
      </c>
    </row>
    <row r="247" spans="1:4" ht="12.75">
      <c r="A247" s="42"/>
      <c r="B247" s="53">
        <v>102025</v>
      </c>
      <c r="C247" s="51" t="s">
        <v>74</v>
      </c>
      <c r="D247" s="12">
        <v>12436</v>
      </c>
    </row>
    <row r="248" spans="1:4" ht="12.75">
      <c r="A248" s="42"/>
      <c r="B248" s="9" t="s">
        <v>73</v>
      </c>
      <c r="C248" s="10" t="s">
        <v>56</v>
      </c>
      <c r="D248" s="12">
        <v>14083</v>
      </c>
    </row>
    <row r="249" spans="1:4" ht="12.75">
      <c r="A249" s="42"/>
      <c r="B249" s="9" t="s">
        <v>79</v>
      </c>
      <c r="C249" s="10" t="s">
        <v>55</v>
      </c>
      <c r="D249" s="12">
        <v>29781</v>
      </c>
    </row>
    <row r="250" spans="1:4" ht="12.75">
      <c r="A250" s="42"/>
      <c r="B250" s="9" t="s">
        <v>80</v>
      </c>
      <c r="C250" s="10" t="s">
        <v>81</v>
      </c>
      <c r="D250" s="12">
        <v>1955</v>
      </c>
    </row>
    <row r="251" spans="1:4" ht="12.75">
      <c r="A251" s="30"/>
      <c r="B251" s="31"/>
      <c r="C251" s="14"/>
      <c r="D251" s="28">
        <f>SUM(D246:D250)</f>
        <v>793390</v>
      </c>
    </row>
    <row r="252" spans="1:4" ht="7.5" customHeight="1">
      <c r="A252" s="30"/>
      <c r="B252" s="31"/>
      <c r="C252" s="14"/>
      <c r="D252" s="32"/>
    </row>
    <row r="253" spans="1:4" ht="12.75">
      <c r="A253" s="49" t="s">
        <v>53</v>
      </c>
      <c r="B253" s="21"/>
      <c r="C253" s="22"/>
      <c r="D253" s="23"/>
    </row>
    <row r="254" spans="1:4" ht="12.75">
      <c r="A254" s="13">
        <v>5003</v>
      </c>
      <c r="B254" s="9" t="s">
        <v>69</v>
      </c>
      <c r="C254" s="10" t="s">
        <v>70</v>
      </c>
      <c r="D254" s="12">
        <f>128741+28108</f>
        <v>156849</v>
      </c>
    </row>
    <row r="255" spans="1:4" ht="12.75">
      <c r="A255" s="13"/>
      <c r="B255" s="9" t="s">
        <v>71</v>
      </c>
      <c r="C255" s="10" t="s">
        <v>72</v>
      </c>
      <c r="D255" s="12">
        <f>44366+1000-D256</f>
        <v>22506</v>
      </c>
    </row>
    <row r="256" spans="1:4" ht="12.75">
      <c r="A256" s="13"/>
      <c r="B256" s="9" t="s">
        <v>58</v>
      </c>
      <c r="C256" s="10" t="s">
        <v>57</v>
      </c>
      <c r="D256" s="12">
        <v>22860</v>
      </c>
    </row>
    <row r="257" spans="1:4" ht="12.75">
      <c r="A257" s="15"/>
      <c r="B257" s="16"/>
      <c r="C257" s="17"/>
      <c r="D257" s="43">
        <f>SUM(D254:D256)</f>
        <v>202215</v>
      </c>
    </row>
    <row r="258" spans="1:4" ht="12.75">
      <c r="A258" s="41" t="s">
        <v>52</v>
      </c>
      <c r="B258" s="31"/>
      <c r="C258" s="14"/>
      <c r="D258" s="32"/>
    </row>
    <row r="259" spans="1:4" ht="12.75">
      <c r="A259" s="50">
        <v>5003</v>
      </c>
      <c r="B259" s="9" t="s">
        <v>6</v>
      </c>
      <c r="C259" s="10" t="s">
        <v>7</v>
      </c>
      <c r="D259" s="12">
        <v>198715</v>
      </c>
    </row>
    <row r="260" spans="1:4" ht="12.75">
      <c r="A260" s="50"/>
      <c r="B260" s="9" t="s">
        <v>58</v>
      </c>
      <c r="C260" s="10" t="s">
        <v>57</v>
      </c>
      <c r="D260" s="12">
        <v>3500</v>
      </c>
    </row>
    <row r="261" spans="1:4" ht="12.75">
      <c r="A261" s="30"/>
      <c r="B261" s="31"/>
      <c r="C261" s="14"/>
      <c r="D261" s="28">
        <f>SUM(D259:D260)</f>
        <v>202215</v>
      </c>
    </row>
    <row r="262" spans="1:4" ht="6.75" customHeight="1">
      <c r="A262" s="30"/>
      <c r="B262" s="31"/>
      <c r="C262" s="14"/>
      <c r="D262" s="32"/>
    </row>
    <row r="263" spans="1:4" ht="12.75">
      <c r="A263" s="49" t="s">
        <v>53</v>
      </c>
      <c r="B263" s="21"/>
      <c r="C263" s="22"/>
      <c r="D263" s="23"/>
    </row>
    <row r="264" spans="1:4" ht="12.75">
      <c r="A264" s="50">
        <v>5004</v>
      </c>
      <c r="B264" s="9" t="s">
        <v>69</v>
      </c>
      <c r="C264" s="10" t="s">
        <v>70</v>
      </c>
      <c r="D264" s="12">
        <f>65531+13696</f>
        <v>79227</v>
      </c>
    </row>
    <row r="265" spans="1:4" ht="12.75">
      <c r="A265" s="50"/>
      <c r="B265" s="9" t="s">
        <v>71</v>
      </c>
      <c r="C265" s="10" t="s">
        <v>72</v>
      </c>
      <c r="D265" s="12">
        <f>29583+1080-D266</f>
        <v>18725</v>
      </c>
    </row>
    <row r="266" spans="1:4" ht="12.75">
      <c r="A266" s="50"/>
      <c r="B266" s="9" t="s">
        <v>58</v>
      </c>
      <c r="C266" s="10" t="s">
        <v>57</v>
      </c>
      <c r="D266" s="12">
        <v>11938</v>
      </c>
    </row>
    <row r="267" spans="1:4" ht="12.75">
      <c r="A267" s="15"/>
      <c r="B267" s="16"/>
      <c r="C267" s="17"/>
      <c r="D267" s="43">
        <f>SUM(D264:D266)</f>
        <v>109890</v>
      </c>
    </row>
    <row r="268" spans="1:4" ht="12.75">
      <c r="A268" s="41" t="s">
        <v>52</v>
      </c>
      <c r="B268" s="31"/>
      <c r="C268" s="14"/>
      <c r="D268" s="32"/>
    </row>
    <row r="269" spans="1:4" ht="12.75">
      <c r="A269" s="50">
        <v>5004</v>
      </c>
      <c r="B269" s="9" t="s">
        <v>6</v>
      </c>
      <c r="C269" s="10" t="s">
        <v>7</v>
      </c>
      <c r="D269" s="12">
        <v>106890</v>
      </c>
    </row>
    <row r="270" spans="1:4" ht="12.75">
      <c r="A270" s="50"/>
      <c r="B270" s="9" t="s">
        <v>58</v>
      </c>
      <c r="C270" s="10" t="s">
        <v>57</v>
      </c>
      <c r="D270" s="12">
        <v>3000</v>
      </c>
    </row>
    <row r="271" spans="1:4" ht="12.75">
      <c r="A271" s="30"/>
      <c r="B271" s="31"/>
      <c r="C271" s="14"/>
      <c r="D271" s="28">
        <f>SUM(D269:D270)</f>
        <v>109890</v>
      </c>
    </row>
    <row r="272" spans="1:4" ht="6" customHeight="1">
      <c r="A272" s="30"/>
      <c r="B272" s="31"/>
      <c r="C272" s="14"/>
      <c r="D272" s="32"/>
    </row>
    <row r="273" spans="1:4" ht="12.75">
      <c r="A273" s="49" t="s">
        <v>53</v>
      </c>
      <c r="B273" s="21"/>
      <c r="C273" s="22"/>
      <c r="D273" s="23"/>
    </row>
    <row r="274" spans="1:4" ht="12.75">
      <c r="A274" s="50">
        <v>5005</v>
      </c>
      <c r="B274" s="9" t="s">
        <v>69</v>
      </c>
      <c r="C274" s="10" t="s">
        <v>70</v>
      </c>
      <c r="D274" s="12">
        <f>125015+27326</f>
        <v>152341</v>
      </c>
    </row>
    <row r="275" spans="1:4" ht="12.75">
      <c r="A275" s="50"/>
      <c r="B275" s="9" t="s">
        <v>71</v>
      </c>
      <c r="C275" s="10" t="s">
        <v>72</v>
      </c>
      <c r="D275" s="12">
        <f>47295+1200-D277-D276</f>
        <v>30485</v>
      </c>
    </row>
    <row r="276" spans="1:4" ht="12.75">
      <c r="A276" s="50"/>
      <c r="B276" s="9" t="s">
        <v>0</v>
      </c>
      <c r="C276" s="10" t="s">
        <v>160</v>
      </c>
      <c r="D276" s="12">
        <v>1500</v>
      </c>
    </row>
    <row r="277" spans="1:4" ht="12.75">
      <c r="A277" s="50"/>
      <c r="B277" s="9" t="s">
        <v>58</v>
      </c>
      <c r="C277" s="10" t="s">
        <v>57</v>
      </c>
      <c r="D277" s="12">
        <v>16510</v>
      </c>
    </row>
    <row r="278" spans="1:4" ht="12.75">
      <c r="A278" s="15"/>
      <c r="B278" s="16"/>
      <c r="C278" s="17"/>
      <c r="D278" s="43">
        <f>SUM(D274:D277)</f>
        <v>200836</v>
      </c>
    </row>
    <row r="279" spans="1:4" ht="7.5" customHeight="1">
      <c r="A279" s="30"/>
      <c r="B279" s="31"/>
      <c r="C279" s="14"/>
      <c r="D279" s="32"/>
    </row>
    <row r="280" spans="1:4" ht="12.75">
      <c r="A280" s="41" t="s">
        <v>52</v>
      </c>
      <c r="B280" s="31"/>
      <c r="C280" s="14"/>
      <c r="D280" s="32"/>
    </row>
    <row r="281" spans="1:4" ht="12.75">
      <c r="A281" s="50">
        <v>5005</v>
      </c>
      <c r="B281" s="9" t="s">
        <v>6</v>
      </c>
      <c r="C281" s="10" t="s">
        <v>7</v>
      </c>
      <c r="D281" s="12">
        <v>194836</v>
      </c>
    </row>
    <row r="282" spans="1:4" ht="12.75">
      <c r="A282" s="50"/>
      <c r="B282" s="9" t="s">
        <v>0</v>
      </c>
      <c r="C282" s="10" t="s">
        <v>160</v>
      </c>
      <c r="D282" s="12">
        <v>1500</v>
      </c>
    </row>
    <row r="283" spans="1:4" ht="12.75">
      <c r="A283" s="50"/>
      <c r="B283" s="9" t="s">
        <v>58</v>
      </c>
      <c r="C283" s="10" t="s">
        <v>57</v>
      </c>
      <c r="D283" s="12">
        <v>4500</v>
      </c>
    </row>
    <row r="284" spans="1:4" ht="12.75">
      <c r="A284" s="30"/>
      <c r="B284" s="31"/>
      <c r="C284" s="14"/>
      <c r="D284" s="28">
        <f>SUM(D281:D283)</f>
        <v>200836</v>
      </c>
    </row>
    <row r="285" spans="1:4" ht="9" customHeight="1">
      <c r="A285" s="30"/>
      <c r="B285" s="31"/>
      <c r="C285" s="14"/>
      <c r="D285" s="32"/>
    </row>
    <row r="286" spans="1:4" ht="12.75">
      <c r="A286" s="49" t="s">
        <v>53</v>
      </c>
      <c r="B286" s="21"/>
      <c r="C286" s="22"/>
      <c r="D286" s="23"/>
    </row>
    <row r="287" spans="1:4" ht="12.75">
      <c r="A287" s="50">
        <v>5006</v>
      </c>
      <c r="B287" s="9" t="s">
        <v>69</v>
      </c>
      <c r="C287" s="10" t="s">
        <v>70</v>
      </c>
      <c r="D287" s="12">
        <f>101813+21123</f>
        <v>122936</v>
      </c>
    </row>
    <row r="288" spans="1:4" ht="12.75">
      <c r="A288" s="50"/>
      <c r="B288" s="9" t="s">
        <v>71</v>
      </c>
      <c r="C288" s="10" t="s">
        <v>72</v>
      </c>
      <c r="D288" s="12">
        <f>31411+1000-D289-D290</f>
        <v>20881</v>
      </c>
    </row>
    <row r="289" spans="1:4" ht="12.75">
      <c r="A289" s="50"/>
      <c r="B289" s="9" t="s">
        <v>0</v>
      </c>
      <c r="C289" s="10" t="s">
        <v>160</v>
      </c>
      <c r="D289" s="12">
        <v>100</v>
      </c>
    </row>
    <row r="290" spans="1:4" ht="12.75">
      <c r="A290" s="50"/>
      <c r="B290" s="9" t="s">
        <v>58</v>
      </c>
      <c r="C290" s="10" t="s">
        <v>57</v>
      </c>
      <c r="D290" s="12">
        <v>11430</v>
      </c>
    </row>
    <row r="291" spans="1:4" ht="15" customHeight="1">
      <c r="A291" s="15"/>
      <c r="B291" s="16"/>
      <c r="C291" s="17"/>
      <c r="D291" s="43">
        <f>SUM(D287:D290)</f>
        <v>155347</v>
      </c>
    </row>
    <row r="292" spans="1:4" ht="12.75">
      <c r="A292" s="41" t="s">
        <v>52</v>
      </c>
      <c r="B292" s="31"/>
      <c r="C292" s="14"/>
      <c r="D292" s="32"/>
    </row>
    <row r="293" spans="1:4" ht="12.75">
      <c r="A293" s="50">
        <v>5006</v>
      </c>
      <c r="B293" s="9" t="s">
        <v>6</v>
      </c>
      <c r="C293" s="10" t="s">
        <v>7</v>
      </c>
      <c r="D293" s="12">
        <v>152897</v>
      </c>
    </row>
    <row r="294" spans="1:4" ht="12.75">
      <c r="A294" s="50"/>
      <c r="B294" s="9" t="s">
        <v>0</v>
      </c>
      <c r="C294" s="10" t="s">
        <v>160</v>
      </c>
      <c r="D294" s="12">
        <v>100</v>
      </c>
    </row>
    <row r="295" spans="1:4" ht="12.75">
      <c r="A295" s="50"/>
      <c r="B295" s="9" t="s">
        <v>58</v>
      </c>
      <c r="C295" s="10" t="s">
        <v>57</v>
      </c>
      <c r="D295" s="12">
        <v>2350</v>
      </c>
    </row>
    <row r="296" ht="12.75">
      <c r="D296" s="37">
        <f>SUM(D293:D295)</f>
        <v>155347</v>
      </c>
    </row>
    <row r="297" ht="6.75" customHeight="1" thickBot="1">
      <c r="D297" s="37"/>
    </row>
    <row r="298" spans="1:4" ht="13.5" thickBot="1">
      <c r="A298" s="25" t="s">
        <v>119</v>
      </c>
      <c r="B298" s="26"/>
      <c r="C298" s="26"/>
      <c r="D298" s="20">
        <f>+D227+D244+D257+D267+D278+D291</f>
        <v>1723546</v>
      </c>
    </row>
    <row r="299" spans="1:4" ht="13.5" thickBot="1">
      <c r="A299" s="25" t="s">
        <v>120</v>
      </c>
      <c r="B299" s="26"/>
      <c r="C299" s="26"/>
      <c r="D299" s="20">
        <f>+D231+D251+D261+D271+D284+D296</f>
        <v>1723546</v>
      </c>
    </row>
    <row r="300" ht="6" customHeight="1" thickBot="1"/>
    <row r="301" spans="1:4" ht="13.5" thickBot="1">
      <c r="A301" s="25" t="s">
        <v>121</v>
      </c>
      <c r="B301" s="26"/>
      <c r="C301" s="26"/>
      <c r="D301" s="20">
        <f>+D118+D219+D298</f>
        <v>42571567</v>
      </c>
    </row>
    <row r="302" spans="1:4" ht="13.5" thickBot="1">
      <c r="A302" s="25" t="s">
        <v>122</v>
      </c>
      <c r="B302" s="26"/>
      <c r="C302" s="26"/>
      <c r="D302" s="20">
        <f>+D149+D220+D299</f>
        <v>42571567</v>
      </c>
    </row>
    <row r="303" ht="6.75" customHeight="1" thickBot="1"/>
    <row r="304" spans="1:4" ht="13.5" thickBot="1">
      <c r="A304" s="25" t="s">
        <v>123</v>
      </c>
      <c r="B304" s="26"/>
      <c r="C304" s="26"/>
      <c r="D304" s="20">
        <f>-D69-D70-D71-D72</f>
        <v>-6010814</v>
      </c>
    </row>
    <row r="305" spans="1:4" ht="13.5" thickBot="1">
      <c r="A305" s="25" t="s">
        <v>124</v>
      </c>
      <c r="B305" s="26"/>
      <c r="C305" s="26"/>
      <c r="D305" s="20">
        <v>-6010814</v>
      </c>
    </row>
    <row r="306" ht="3.75" customHeight="1" thickBot="1">
      <c r="D306" s="37"/>
    </row>
    <row r="307" spans="1:4" ht="13.5" thickBot="1">
      <c r="A307" s="25" t="s">
        <v>125</v>
      </c>
      <c r="B307" s="26"/>
      <c r="C307" s="26"/>
      <c r="D307" s="20">
        <v>-670000</v>
      </c>
    </row>
    <row r="308" spans="1:4" ht="13.5" thickBot="1">
      <c r="A308" s="25" t="s">
        <v>126</v>
      </c>
      <c r="B308" s="26"/>
      <c r="C308" s="26"/>
      <c r="D308" s="20">
        <v>-670000</v>
      </c>
    </row>
    <row r="309" ht="5.25" customHeight="1" thickBot="1"/>
    <row r="310" spans="1:4" ht="13.5" thickBot="1">
      <c r="A310" s="25" t="s">
        <v>127</v>
      </c>
      <c r="B310" s="26"/>
      <c r="C310" s="26"/>
      <c r="D310" s="20">
        <f>+D301+D304+D307</f>
        <v>35890753</v>
      </c>
    </row>
    <row r="311" spans="1:4" ht="13.5" thickBot="1">
      <c r="A311" s="25" t="s">
        <v>128</v>
      </c>
      <c r="B311" s="26"/>
      <c r="C311" s="26"/>
      <c r="D311" s="20">
        <f>+D302+D305+D308</f>
        <v>35890753</v>
      </c>
    </row>
  </sheetData>
  <sheetProtection/>
  <mergeCells count="1">
    <mergeCell ref="C1:D1"/>
  </mergeCells>
  <printOptions horizontalCentered="1"/>
  <pageMargins left="0" right="0" top="0" bottom="0" header="0.31496062992125984" footer="0.31496062992125984"/>
  <pageSetup fitToHeight="0" fitToWidth="1" horizontalDpi="600" verticalDpi="600" orientation="portrait" paperSize="9" scale="44" r:id="rId1"/>
  <rowBreaks count="4" manualBreakCount="4">
    <brk id="74" max="3" man="1"/>
    <brk id="151" max="255" man="1"/>
    <brk id="196" max="255" man="1"/>
    <brk id="2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2019-01-23T14:26:43Z</dcterms:modified>
  <cp:category/>
  <cp:version/>
  <cp:contentType/>
  <cp:contentStatus/>
</cp:coreProperties>
</file>