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rbán\2017. költségvetés\tornyi\3. mód\"/>
    </mc:Choice>
  </mc:AlternateContent>
  <bookViews>
    <workbookView xWindow="0" yWindow="75" windowWidth="12390" windowHeight="9315" tabRatio="612" activeTab="3"/>
  </bookViews>
  <sheets>
    <sheet name="ÖSSZETOLT" sheetId="12" r:id="rId1"/>
    <sheet name="Bevételek" sheetId="1" r:id="rId2"/>
    <sheet name="Kiadások" sheetId="2" r:id="rId3"/>
    <sheet name="felhalmozási" sheetId="3" r:id="rId4"/>
  </sheets>
  <definedNames>
    <definedName name="_xlnm.Print_Area" localSheetId="0">ÖSSZETOLT!$A$1:$F$35</definedName>
  </definedNames>
  <calcPr calcId="162913"/>
</workbook>
</file>

<file path=xl/calcChain.xml><?xml version="1.0" encoding="utf-8"?>
<calcChain xmlns="http://schemas.openxmlformats.org/spreadsheetml/2006/main">
  <c r="G12" i="3" l="1"/>
  <c r="G13" i="3"/>
  <c r="G11" i="3"/>
  <c r="G17" i="3"/>
  <c r="G16" i="3"/>
  <c r="F30" i="12" l="1"/>
  <c r="F29" i="12"/>
  <c r="G14" i="3"/>
  <c r="G20" i="3"/>
  <c r="G19" i="3"/>
  <c r="G18" i="3"/>
  <c r="D20" i="3"/>
  <c r="E20" i="3"/>
  <c r="F20" i="3"/>
  <c r="F34" i="12"/>
  <c r="F20" i="12"/>
  <c r="F21" i="12"/>
  <c r="F22" i="12"/>
  <c r="F15" i="12"/>
  <c r="F16" i="12"/>
  <c r="F17" i="12"/>
  <c r="F18" i="12"/>
  <c r="F10" i="12"/>
  <c r="F9" i="12"/>
  <c r="F7" i="12"/>
  <c r="F6" i="12"/>
  <c r="F5" i="12"/>
  <c r="F4" i="12"/>
  <c r="F3" i="12"/>
  <c r="G8" i="2"/>
  <c r="G19" i="2"/>
  <c r="G20" i="2" s="1"/>
  <c r="G30" i="2"/>
  <c r="G29" i="2"/>
  <c r="G5" i="2"/>
  <c r="G4" i="2"/>
  <c r="G22" i="1"/>
  <c r="G6" i="1"/>
  <c r="G9" i="1"/>
  <c r="F20" i="2"/>
  <c r="G41" i="2"/>
  <c r="G26" i="2"/>
  <c r="G38" i="1"/>
  <c r="G18" i="2"/>
  <c r="G40" i="2"/>
  <c r="G51" i="1"/>
  <c r="G31" i="2" l="1"/>
  <c r="G13" i="1"/>
  <c r="G9" i="2"/>
  <c r="G25" i="2"/>
  <c r="G24" i="2"/>
  <c r="G36" i="1"/>
  <c r="G34" i="1"/>
  <c r="G21" i="2"/>
  <c r="G27" i="2"/>
  <c r="G28" i="1"/>
  <c r="G26" i="1"/>
  <c r="G25" i="1"/>
  <c r="G17" i="1"/>
  <c r="G4" i="1"/>
  <c r="F19" i="2" l="1"/>
  <c r="F8" i="2"/>
  <c r="F9" i="1"/>
  <c r="E34" i="12"/>
  <c r="E35" i="12" s="1"/>
  <c r="E30" i="12"/>
  <c r="E22" i="12"/>
  <c r="E21" i="12"/>
  <c r="E23" i="12" s="1"/>
  <c r="E24" i="12" s="1"/>
  <c r="E20" i="12"/>
  <c r="E18" i="12"/>
  <c r="E17" i="12"/>
  <c r="E16" i="12"/>
  <c r="E10" i="12"/>
  <c r="E9" i="12"/>
  <c r="E6" i="12"/>
  <c r="E5" i="12"/>
  <c r="E4" i="12"/>
  <c r="E3" i="12"/>
  <c r="F14" i="3"/>
  <c r="F27" i="3" s="1"/>
  <c r="F17" i="1"/>
  <c r="F26" i="2"/>
  <c r="F41" i="2"/>
  <c r="F7" i="2"/>
  <c r="F4" i="2"/>
  <c r="F9" i="2"/>
  <c r="F25" i="2"/>
  <c r="F24" i="2"/>
  <c r="E6" i="3"/>
  <c r="E14" i="3" s="1"/>
  <c r="E27" i="3" s="1"/>
  <c r="D30" i="12"/>
  <c r="D22" i="12"/>
  <c r="D21" i="12"/>
  <c r="D20" i="12"/>
  <c r="D17" i="12"/>
  <c r="D16" i="12"/>
  <c r="D15" i="12"/>
  <c r="D19" i="12" s="1"/>
  <c r="D34" i="12"/>
  <c r="D35" i="12" s="1"/>
  <c r="D10" i="12"/>
  <c r="D9" i="12"/>
  <c r="D7" i="12"/>
  <c r="D6" i="12"/>
  <c r="D5" i="12"/>
  <c r="D4" i="12"/>
  <c r="D3" i="12"/>
  <c r="E17" i="1"/>
  <c r="E25" i="2"/>
  <c r="E8" i="2"/>
  <c r="E21" i="1"/>
  <c r="E19" i="2"/>
  <c r="E36" i="1"/>
  <c r="E41" i="2"/>
  <c r="E26" i="2"/>
  <c r="E4" i="2"/>
  <c r="E30" i="2"/>
  <c r="E24" i="2"/>
  <c r="E29" i="2"/>
  <c r="E27" i="2"/>
  <c r="E7" i="2"/>
  <c r="E6" i="2"/>
  <c r="C7" i="12"/>
  <c r="C5" i="12"/>
  <c r="C34" i="12"/>
  <c r="C35" i="12" s="1"/>
  <c r="C6" i="12"/>
  <c r="C4" i="12"/>
  <c r="D53" i="1"/>
  <c r="C30" i="12"/>
  <c r="C31" i="12"/>
  <c r="D26" i="2"/>
  <c r="C9" i="12"/>
  <c r="D41" i="2"/>
  <c r="D6" i="2"/>
  <c r="C3" i="12"/>
  <c r="C8" i="12" s="1"/>
  <c r="F35" i="12"/>
  <c r="D31" i="12"/>
  <c r="E31" i="12"/>
  <c r="F31" i="12"/>
  <c r="F23" i="12"/>
  <c r="F19" i="12"/>
  <c r="D12" i="12"/>
  <c r="E12" i="12"/>
  <c r="F12" i="12"/>
  <c r="F8" i="12"/>
  <c r="F13" i="12" s="1"/>
  <c r="E20" i="2"/>
  <c r="D20" i="2"/>
  <c r="E35" i="2"/>
  <c r="F35" i="2"/>
  <c r="G35" i="2"/>
  <c r="D35" i="2"/>
  <c r="F31" i="2"/>
  <c r="D31" i="2"/>
  <c r="C10" i="12"/>
  <c r="C12" i="12" s="1"/>
  <c r="F6" i="2"/>
  <c r="G6" i="2"/>
  <c r="G36" i="2" s="1"/>
  <c r="G42" i="2" s="1"/>
  <c r="E53" i="1"/>
  <c r="F53" i="1"/>
  <c r="G53" i="1"/>
  <c r="E47" i="1"/>
  <c r="F47" i="1"/>
  <c r="G47" i="1"/>
  <c r="D47" i="1"/>
  <c r="C22" i="12"/>
  <c r="E44" i="1"/>
  <c r="F44" i="1"/>
  <c r="G44" i="1"/>
  <c r="D44" i="1"/>
  <c r="C18" i="12"/>
  <c r="E41" i="1"/>
  <c r="F41" i="1"/>
  <c r="G41" i="1"/>
  <c r="E24" i="1"/>
  <c r="F24" i="1"/>
  <c r="G24" i="1"/>
  <c r="G30" i="1"/>
  <c r="E30" i="1"/>
  <c r="F30" i="1"/>
  <c r="E38" i="1"/>
  <c r="F38" i="1"/>
  <c r="D38" i="1"/>
  <c r="C17" i="12"/>
  <c r="D41" i="1"/>
  <c r="D30" i="1"/>
  <c r="C16" i="12"/>
  <c r="D24" i="1"/>
  <c r="C20" i="12"/>
  <c r="E10" i="1"/>
  <c r="F10" i="1"/>
  <c r="F21" i="1"/>
  <c r="G10" i="1"/>
  <c r="G21" i="1" s="1"/>
  <c r="D10" i="1"/>
  <c r="D21" i="1"/>
  <c r="G26" i="3"/>
  <c r="F26" i="3"/>
  <c r="E26" i="3"/>
  <c r="D26" i="3"/>
  <c r="G27" i="3"/>
  <c r="D14" i="3"/>
  <c r="F24" i="12"/>
  <c r="D48" i="1"/>
  <c r="D54" i="1"/>
  <c r="C15" i="12"/>
  <c r="D36" i="2"/>
  <c r="D42" i="2"/>
  <c r="E48" i="1"/>
  <c r="E54" i="1"/>
  <c r="E31" i="2"/>
  <c r="E36" i="2"/>
  <c r="E42" i="2"/>
  <c r="F48" i="1"/>
  <c r="F54" i="1"/>
  <c r="E15" i="12"/>
  <c r="E19" i="12" s="1"/>
  <c r="E7" i="12"/>
  <c r="F36" i="2"/>
  <c r="F42" i="2"/>
  <c r="C23" i="12" l="1"/>
  <c r="D8" i="12"/>
  <c r="D23" i="12"/>
  <c r="D24" i="12" s="1"/>
  <c r="C19" i="12"/>
  <c r="C24" i="12" s="1"/>
  <c r="C25" i="12" s="1"/>
  <c r="E8" i="12"/>
  <c r="E13" i="12" s="1"/>
  <c r="D27" i="3"/>
  <c r="F25" i="12"/>
  <c r="G48" i="1"/>
  <c r="G54" i="1" s="1"/>
  <c r="D13" i="12"/>
  <c r="C13" i="12"/>
  <c r="E25" i="12"/>
  <c r="D25" i="12"/>
</calcChain>
</file>

<file path=xl/sharedStrings.xml><?xml version="1.0" encoding="utf-8"?>
<sst xmlns="http://schemas.openxmlformats.org/spreadsheetml/2006/main" count="307" uniqueCount="222">
  <si>
    <t>Sorszám</t>
  </si>
  <si>
    <t>Megnevezés</t>
  </si>
  <si>
    <t>Eredeti előirányzat</t>
  </si>
  <si>
    <t>Módosított előirányzat 1.</t>
  </si>
  <si>
    <t>Módosított előirányzat 2.</t>
  </si>
  <si>
    <t>Módosított előirányzat 3.</t>
  </si>
  <si>
    <t>33.</t>
  </si>
  <si>
    <t>34.</t>
  </si>
  <si>
    <t>Külső személyi juttatás</t>
  </si>
  <si>
    <t>Dologi kiadások</t>
  </si>
  <si>
    <t>KIADÁSOK ÖSSZESEN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</si>
  <si>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</si>
  <si>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</si>
  <si>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</si>
  <si>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</si>
  <si>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</si>
  <si>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</si>
  <si>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</si>
  <si>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</si>
  <si>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</si>
  <si>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</si>
  <si>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</si>
  <si>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</si>
  <si>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</si>
  <si>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</si>
  <si>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1. Személyi juttatások</t>
  </si>
  <si>
    <t>6.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</si>
  <si>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</si>
  <si>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</si>
  <si>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</si>
  <si>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</si>
  <si>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</si>
  <si>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</si>
  <si>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</si>
  <si>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</si>
  <si>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</si>
  <si>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</si>
  <si>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</si>
  <si>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</si>
  <si>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</si>
  <si>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</si>
  <si>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</si>
  <si>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</si>
  <si>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3. Dologi  kiadások</t>
  </si>
  <si>
    <t>Működési bevételek</t>
  </si>
  <si>
    <t xml:space="preserve"> Személyi juttatások</t>
  </si>
  <si>
    <t>Ellátottak pénzbeli juttatásai</t>
  </si>
  <si>
    <t>Egyéb működési célú kiadások</t>
  </si>
  <si>
    <t>Beruházások</t>
  </si>
  <si>
    <t>Felújítások</t>
  </si>
  <si>
    <t>A.</t>
  </si>
  <si>
    <t>B.</t>
  </si>
  <si>
    <t>Ingatlanok értékesítése</t>
  </si>
  <si>
    <t>Munkaadókat terhelő járulékok és szociális hozzájárulási adó</t>
  </si>
  <si>
    <t>2. Munkaadókat terhelő járulékok és szociális hozzájárulási adó</t>
  </si>
  <si>
    <t>I. KIADÁSOK</t>
  </si>
  <si>
    <t>Költségvetési kiadások összesen</t>
  </si>
  <si>
    <t>II. BEVÉTELEK</t>
  </si>
  <si>
    <t>6. Működési kiadások</t>
  </si>
  <si>
    <t>10. Felhalmozási kiadások</t>
  </si>
  <si>
    <t>2. Közhatalmi bevételek</t>
  </si>
  <si>
    <t>1. Működési célú támogatások államháztartáson belülről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</si>
  <si>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</si>
  <si>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</si>
  <si>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</si>
  <si>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</si>
  <si>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</si>
  <si>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</si>
  <si>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</si>
  <si>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1. Belföldi finanszírozás bevételei</t>
  </si>
  <si>
    <t>2. Hitel-, kölcsönfelvétel államháztartáson kivülről</t>
  </si>
  <si>
    <t>1. Hitel-, kölcsöntörlesztés államháztartáson kivülre</t>
  </si>
  <si>
    <t>Költségvetési bevételek összesen</t>
  </si>
  <si>
    <t>C.</t>
  </si>
  <si>
    <t>Költségvetési bevételek és kidások egyenlege A-B</t>
  </si>
  <si>
    <t>Rovat</t>
  </si>
  <si>
    <t>Foglalkoztatottak személyi juttatásai</t>
  </si>
  <si>
    <t>K1.</t>
  </si>
  <si>
    <t>K2.</t>
  </si>
  <si>
    <t>K3.</t>
  </si>
  <si>
    <t>K4.</t>
  </si>
  <si>
    <t>Egyéb működési célú támogatások államháztartáson belülre</t>
  </si>
  <si>
    <t>Működési célú visszatérítendő támogatások , köcsönök nyújtása államháztartáson kívülre</t>
  </si>
  <si>
    <t>K5.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</si>
  <si>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</si>
  <si>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</si>
  <si>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</si>
  <si>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</si>
  <si>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</si>
  <si>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Ingatlanok felújítása</t>
  </si>
  <si>
    <t>Felújítási célú előzetesen felszámított általános forgalmi adó</t>
  </si>
  <si>
    <t>K7.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</si>
  <si>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</si>
  <si>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</si>
  <si>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</si>
  <si>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</si>
  <si>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K1.-K8.</t>
  </si>
  <si>
    <t>Hitel, kölcsöntörlesztés államháztartáson kívülre</t>
  </si>
  <si>
    <t>K9.</t>
  </si>
  <si>
    <t>K1.K9.</t>
  </si>
  <si>
    <t>Eredeti        előirányzat</t>
  </si>
  <si>
    <t>Helyi önkorményzatok működésének általános támogatása</t>
  </si>
  <si>
    <t>Települési önkormányzatok egyes köznevelési feladatainak támogatása</t>
  </si>
  <si>
    <t>Települési önkormányzatok szociális és gyermekjóléti feldatainak támogatása</t>
  </si>
  <si>
    <t>Működési clú központosított előírányzatok</t>
  </si>
  <si>
    <t>Helyi önkormányzatok kiegészítő támogatásai</t>
  </si>
  <si>
    <t>Önkormányzatok működési támogatásai</t>
  </si>
  <si>
    <t>Egyéb mükodési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</si>
  <si>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</si>
  <si>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</si>
  <si>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Értékesítési és forgalmi adók  (helyi iparűzési adó)</t>
  </si>
  <si>
    <t>Gépjárműadók</t>
  </si>
  <si>
    <t>Egyéb árúhasználati és szolgáltatási adók (talajterhelési díj, idegenforgalmi adó)</t>
  </si>
  <si>
    <t>Egyéb közhatalmi bevételek (igazgatási szolgáltatási díj, késedelmi pótlék, szabálysértési közigazgatási birság)</t>
  </si>
  <si>
    <t>Egyéb tárgyi eszköz értékesítése</t>
  </si>
  <si>
    <t>Működési célú visszatérítendő támogatások, kölcsönök vissatérülése államháztartáson kívülről</t>
  </si>
  <si>
    <t>Egyéb működési célú átvett pénzeszközök</t>
  </si>
  <si>
    <t>Felhalmozási célú visszatérítendő támogatások, kölcsönök vissatérülése államháztartáson kívülről</t>
  </si>
  <si>
    <t>Egyéb felhalmozási célú átvett pénzeszközök</t>
  </si>
  <si>
    <t>Hosszú lejáratú hitelek, kölcsönök felvétele</t>
  </si>
  <si>
    <t>Rövid  lejáratú hitelek, kölcsönök felvétele</t>
  </si>
  <si>
    <t>Maradvány igénybevétele</t>
  </si>
  <si>
    <t>B1.</t>
  </si>
  <si>
    <t>B3.</t>
  </si>
  <si>
    <t xml:space="preserve">B4. </t>
  </si>
  <si>
    <t>B5.</t>
  </si>
  <si>
    <t>B6.</t>
  </si>
  <si>
    <t>Felhalmozási bevétlek</t>
  </si>
  <si>
    <t>Közhatalmi  bevételek</t>
  </si>
  <si>
    <t>B7.</t>
  </si>
  <si>
    <t xml:space="preserve">B1.-B7. </t>
  </si>
  <si>
    <t>B8.</t>
  </si>
  <si>
    <t>B1.-B8.</t>
  </si>
  <si>
    <t>Vagyoni típusu adók (magánszemélyek kommunélis adója)</t>
  </si>
  <si>
    <t>Egyéb felhalmozási célú kiadások</t>
  </si>
  <si>
    <t>KÖLTSÉGVETÉSI KIADÁSOK ÖSSZESEN</t>
  </si>
  <si>
    <t>Finanszírozási kiadások</t>
  </si>
  <si>
    <t xml:space="preserve">Rovat </t>
  </si>
  <si>
    <t xml:space="preserve">B2. </t>
  </si>
  <si>
    <t>Felhalmozási célú támogatások bevételei államháztartáson belülről</t>
  </si>
  <si>
    <t>Finanszírozási bevételek összesen</t>
  </si>
  <si>
    <t xml:space="preserve">Felújítások </t>
  </si>
  <si>
    <t>Beruházási kiadások:</t>
  </si>
  <si>
    <t>Felújítási kiadások:</t>
  </si>
  <si>
    <t>Egyéb felhalmozási célú kiadások:</t>
  </si>
  <si>
    <t>FELHALMOZÁSI KIADÁSOK MINDÖSSZESEN</t>
  </si>
  <si>
    <t>BEVÉTELEK ÖSSZESEN</t>
  </si>
  <si>
    <t xml:space="preserve"> III.     FINANSZÍROZÁSI BEVÉTELEK</t>
  </si>
  <si>
    <t>IV.  FINANSZÍROZÁSI KIADÁSOK</t>
  </si>
  <si>
    <t>4. Ellátottak pénzbeli juttatásai</t>
  </si>
  <si>
    <t>5. Egyéb működési célú kiadások</t>
  </si>
  <si>
    <t>7 .Beruházások</t>
  </si>
  <si>
    <t>8. Felújítások</t>
  </si>
  <si>
    <t>9. Egyéb felhalmzási célú kiadások</t>
  </si>
  <si>
    <t xml:space="preserve"> - Egyéb fejezeti kezelésű előírányzatok </t>
  </si>
  <si>
    <t>Készletértékesítés ellenértéke</t>
  </si>
  <si>
    <t>Szolgáltatások ellenértéke</t>
  </si>
  <si>
    <t>Közvetített szolgáltatások ellenértéke</t>
  </si>
  <si>
    <t>Tulajdonosi bevételek</t>
  </si>
  <si>
    <t>Kiszámlázott általános forgalmi adó</t>
  </si>
  <si>
    <t>Egyéb működési bevételek</t>
  </si>
  <si>
    <t>KÖLTSÉGVETÉSI BEVÉTELEK ÖSSZESEN</t>
  </si>
  <si>
    <t>Műkodési célú támogatások bevételei államháztartáson belülről</t>
  </si>
  <si>
    <t>Egyéb működési célú támogatások államháztartáson kivülre</t>
  </si>
  <si>
    <t>Tartalékok</t>
  </si>
  <si>
    <t xml:space="preserve"> - Helyi önkorményzatok és költségvetési szerveik</t>
  </si>
  <si>
    <t xml:space="preserve"> - Társulások és költségvetési szerveik</t>
  </si>
  <si>
    <t xml:space="preserve"> - Központi költségvetési szervek</t>
  </si>
  <si>
    <t xml:space="preserve"> - Elkülönített állami pénzalapok</t>
  </si>
  <si>
    <t>Ebből:</t>
  </si>
  <si>
    <t xml:space="preserve"> - Fejezeti kezelésű előirányzatok EU-s programok és   azok hazai társfinanszírozása</t>
  </si>
  <si>
    <t xml:space="preserve"> - Egyéb fejezeti kezelésű előírányzatok</t>
  </si>
  <si>
    <t>Működési célú átvett pénzeszközök</t>
  </si>
  <si>
    <t>Felhalmozási célú átvett pénzeszközök</t>
  </si>
  <si>
    <t>Települési önkormányzatok kulturális feladatainak támogatása</t>
  </si>
  <si>
    <t>Ebből:  - Hosszú lejáratú hitelek, kölcsönök törlesztése</t>
  </si>
  <si>
    <t xml:space="preserve">           - Rövid  lejáratú hitelek, kölcsönök törlesztése</t>
  </si>
  <si>
    <t xml:space="preserve"> - OEP</t>
  </si>
  <si>
    <t>3. Finanszírozási kiadások összesen</t>
  </si>
  <si>
    <t xml:space="preserve"> - Társulások és szervei</t>
  </si>
  <si>
    <t>2. Államháztartáson belüli megelőlegezések visszafizetése</t>
  </si>
  <si>
    <t>Ellátási díjak</t>
  </si>
  <si>
    <t>Államháztartáson belüli megelőlegezések visszafizetése</t>
  </si>
  <si>
    <t>áfa</t>
  </si>
  <si>
    <t>eszközbeszerzés kulturház</t>
  </si>
  <si>
    <t>szennyvízrendszer</t>
  </si>
  <si>
    <t xml:space="preserve"> - Központi költségvetési szervnek</t>
  </si>
  <si>
    <t>Egyéb tárgyi eszköz felújítása</t>
  </si>
  <si>
    <t>művelődési ház</t>
  </si>
  <si>
    <t>Start program beszerzései</t>
  </si>
  <si>
    <t>Start program beszerzései áfa</t>
  </si>
  <si>
    <t>Start program</t>
  </si>
  <si>
    <t>Elvonások és befizetések</t>
  </si>
  <si>
    <t xml:space="preserve"> - Központi kezelésű előirányzatok</t>
  </si>
  <si>
    <t>Kávéfőző+hűtő beszerzés</t>
  </si>
  <si>
    <t>Immateriális javak beszerzése</t>
  </si>
  <si>
    <t>Államháztartáson belüli megelőlegezés</t>
  </si>
  <si>
    <t>Informatikai eszköz felújítása</t>
  </si>
  <si>
    <t>Települési Arculati Kézikönyv</t>
  </si>
  <si>
    <t xml:space="preserve">Szennyvízrendszer </t>
  </si>
  <si>
    <t>31.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</si>
  <si>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</si>
  <si>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</si>
  <si>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</si>
  <si>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</si>
  <si>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</si>
  <si>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</si>
  <si>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</si>
  <si>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</si>
  <si>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</si>
  <si>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</si>
  <si>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</si>
  <si>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</si>
  <si>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</si>
  <si>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</si>
  <si>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</si>
  <si>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</si>
  <si>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</si>
  <si>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3. Áht-n belüli megelőlegezések</t>
  </si>
  <si>
    <t>4. Maradvány igénybevétele</t>
  </si>
  <si>
    <t>5. Finanszírozási bevételek összesen</t>
  </si>
  <si>
    <t>porszívó+gps+rázóasztal+kamer+fényképező 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</si>
</sst>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sz val="10"/>
      <name val="Arial CE"/>
      <charset val="238"/>
    </font>
    <font>
      <b/>
      <sz val="11"/>
      <name val="Arial"/>
      <family val="2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vertical="top" wrapText="1"/>
    </xf>
    <xf numFmtId="164" fontId="9" fillId="4" borderId="2" xfId="1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0" fillId="4" borderId="2" xfId="1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vertical="top" wrapText="1"/>
    </xf>
    <xf numFmtId="164" fontId="12" fillId="4" borderId="2" xfId="1" applyNumberFormat="1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164" fontId="4" fillId="4" borderId="2" xfId="1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44" fontId="9" fillId="4" borderId="3" xfId="4" applyFont="1" applyFill="1" applyBorder="1" applyAlignment="1">
      <alignment vertical="center" wrapText="1"/>
    </xf>
    <xf numFmtId="0" fontId="9" fillId="4" borderId="3" xfId="2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top" wrapText="1" shrinkToFit="1"/>
    </xf>
    <xf numFmtId="0" fontId="8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64" fontId="12" fillId="3" borderId="2" xfId="1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vertical="center" wrapText="1"/>
    </xf>
    <xf numFmtId="0" fontId="13" fillId="0" borderId="0" xfId="0" applyFont="1"/>
    <xf numFmtId="0" fontId="15" fillId="0" borderId="0" xfId="0" applyFont="1"/>
    <xf numFmtId="0" fontId="13" fillId="0" borderId="4" xfId="0" applyFont="1" applyBorder="1" applyAlignment="1">
      <alignment horizontal="center" vertical="center"/>
    </xf>
    <xf numFmtId="0" fontId="16" fillId="3" borderId="4" xfId="0" applyFont="1" applyFill="1" applyBorder="1"/>
    <xf numFmtId="0" fontId="17" fillId="0" borderId="4" xfId="0" applyFont="1" applyBorder="1"/>
    <xf numFmtId="164" fontId="17" fillId="0" borderId="4" xfId="1" applyNumberFormat="1" applyFont="1" applyBorder="1"/>
    <xf numFmtId="164" fontId="18" fillId="0" borderId="4" xfId="1" applyNumberFormat="1" applyFont="1" applyBorder="1"/>
    <xf numFmtId="164" fontId="16" fillId="3" borderId="4" xfId="1" applyNumberFormat="1" applyFont="1" applyFill="1" applyBorder="1"/>
    <xf numFmtId="0" fontId="18" fillId="0" borderId="4" xfId="0" applyFont="1" applyBorder="1"/>
    <xf numFmtId="0" fontId="13" fillId="0" borderId="4" xfId="0" applyFont="1" applyBorder="1"/>
    <xf numFmtId="164" fontId="17" fillId="3" borderId="4" xfId="1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164" fontId="16" fillId="5" borderId="4" xfId="1" applyNumberFormat="1" applyFont="1" applyFill="1" applyBorder="1"/>
    <xf numFmtId="0" fontId="21" fillId="2" borderId="4" xfId="3" applyFont="1" applyFill="1" applyBorder="1" applyAlignment="1">
      <alignment horizontal="center" vertical="center" wrapText="1"/>
    </xf>
    <xf numFmtId="0" fontId="22" fillId="0" borderId="0" xfId="3" applyFont="1"/>
    <xf numFmtId="0" fontId="23" fillId="2" borderId="4" xfId="3" applyFont="1" applyFill="1" applyBorder="1" applyAlignment="1">
      <alignment horizontal="left"/>
    </xf>
    <xf numFmtId="0" fontId="20" fillId="4" borderId="4" xfId="3" applyFont="1" applyFill="1" applyBorder="1" applyAlignment="1">
      <alignment horizontal="right"/>
    </xf>
    <xf numFmtId="0" fontId="24" fillId="0" borderId="1" xfId="3" applyFont="1" applyBorder="1"/>
    <xf numFmtId="3" fontId="24" fillId="0" borderId="1" xfId="3" applyNumberFormat="1" applyFont="1" applyBorder="1"/>
    <xf numFmtId="3" fontId="24" fillId="0" borderId="4" xfId="3" applyNumberFormat="1" applyFont="1" applyBorder="1" applyAlignment="1">
      <alignment horizontal="right"/>
    </xf>
    <xf numFmtId="0" fontId="24" fillId="0" borderId="4" xfId="3" applyFont="1" applyBorder="1" applyAlignment="1">
      <alignment horizontal="center"/>
    </xf>
    <xf numFmtId="0" fontId="23" fillId="0" borderId="6" xfId="3" applyFont="1" applyBorder="1" applyAlignment="1">
      <alignment horizontal="center"/>
    </xf>
    <xf numFmtId="0" fontId="24" fillId="0" borderId="4" xfId="3" applyFont="1" applyBorder="1" applyAlignment="1">
      <alignment wrapText="1"/>
    </xf>
    <xf numFmtId="3" fontId="24" fillId="0" borderId="4" xfId="3" applyNumberFormat="1" applyFont="1" applyBorder="1"/>
    <xf numFmtId="0" fontId="24" fillId="0" borderId="4" xfId="3" applyFont="1" applyBorder="1"/>
    <xf numFmtId="0" fontId="24" fillId="0" borderId="4" xfId="3" applyFont="1" applyBorder="1" applyAlignment="1">
      <alignment horizontal="right"/>
    </xf>
    <xf numFmtId="0" fontId="23" fillId="0" borderId="1" xfId="3" applyFont="1" applyBorder="1"/>
    <xf numFmtId="0" fontId="23" fillId="0" borderId="4" xfId="3" applyFont="1" applyBorder="1" applyAlignment="1">
      <alignment horizontal="right"/>
    </xf>
    <xf numFmtId="0" fontId="24" fillId="0" borderId="4" xfId="3" applyFont="1" applyBorder="1" applyAlignment="1"/>
    <xf numFmtId="0" fontId="23" fillId="0" borderId="4" xfId="3" applyFont="1" applyBorder="1"/>
    <xf numFmtId="0" fontId="23" fillId="5" borderId="4" xfId="3" applyFont="1" applyFill="1" applyBorder="1" applyAlignment="1">
      <alignment horizontal="left"/>
    </xf>
    <xf numFmtId="3" fontId="23" fillId="2" borderId="4" xfId="3" applyNumberFormat="1" applyFont="1" applyFill="1" applyBorder="1" applyAlignment="1">
      <alignment horizontal="right"/>
    </xf>
    <xf numFmtId="3" fontId="24" fillId="4" borderId="4" xfId="3" applyNumberFormat="1" applyFont="1" applyFill="1" applyBorder="1" applyAlignment="1">
      <alignment horizontal="right"/>
    </xf>
    <xf numFmtId="0" fontId="24" fillId="0" borderId="4" xfId="3" applyFont="1" applyBorder="1" applyAlignment="1">
      <alignment horizontal="left" wrapText="1"/>
    </xf>
    <xf numFmtId="0" fontId="23" fillId="0" borderId="4" xfId="0" applyFont="1" applyBorder="1" applyAlignment="1">
      <alignment horizontal="right" vertical="top" wrapText="1"/>
    </xf>
    <xf numFmtId="0" fontId="23" fillId="0" borderId="4" xfId="3" applyFont="1" applyBorder="1" applyAlignment="1">
      <alignment horizontal="left"/>
    </xf>
    <xf numFmtId="0" fontId="24" fillId="4" borderId="4" xfId="3" applyFont="1" applyFill="1" applyBorder="1" applyAlignment="1">
      <alignment horizontal="left"/>
    </xf>
    <xf numFmtId="0" fontId="23" fillId="5" borderId="5" xfId="3" applyFont="1" applyFill="1" applyBorder="1" applyAlignment="1">
      <alignment horizontal="right"/>
    </xf>
    <xf numFmtId="0" fontId="24" fillId="4" borderId="4" xfId="3" applyFont="1" applyFill="1" applyBorder="1" applyAlignment="1">
      <alignment horizontal="right"/>
    </xf>
    <xf numFmtId="0" fontId="23" fillId="3" borderId="4" xfId="3" applyFont="1" applyFill="1" applyBorder="1"/>
    <xf numFmtId="3" fontId="23" fillId="3" borderId="4" xfId="3" applyNumberFormat="1" applyFont="1" applyFill="1" applyBorder="1" applyAlignment="1">
      <alignment horizontal="right"/>
    </xf>
    <xf numFmtId="0" fontId="23" fillId="3" borderId="4" xfId="3" applyFont="1" applyFill="1" applyBorder="1" applyAlignment="1">
      <alignment horizontal="right"/>
    </xf>
    <xf numFmtId="0" fontId="26" fillId="0" borderId="0" xfId="0" applyFont="1"/>
    <xf numFmtId="0" fontId="27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9" fillId="4" borderId="2" xfId="0" applyFont="1" applyFill="1" applyBorder="1" applyAlignment="1">
      <alignment vertical="top" wrapText="1"/>
    </xf>
    <xf numFmtId="3" fontId="29" fillId="4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top" wrapText="1"/>
    </xf>
    <xf numFmtId="0" fontId="30" fillId="4" borderId="2" xfId="0" applyFont="1" applyFill="1" applyBorder="1" applyAlignment="1">
      <alignment vertical="top" wrapText="1"/>
    </xf>
    <xf numFmtId="3" fontId="25" fillId="4" borderId="2" xfId="0" applyNumberFormat="1" applyFont="1" applyFill="1" applyBorder="1" applyAlignment="1">
      <alignment horizontal="right" vertical="center" wrapText="1"/>
    </xf>
    <xf numFmtId="0" fontId="30" fillId="4" borderId="2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3" fontId="25" fillId="3" borderId="2" xfId="0" applyNumberFormat="1" applyFont="1" applyFill="1" applyBorder="1" applyAlignment="1">
      <alignment horizontal="right" vertical="center" wrapText="1"/>
    </xf>
    <xf numFmtId="0" fontId="30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vertical="top" wrapText="1"/>
    </xf>
    <xf numFmtId="0" fontId="30" fillId="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top" wrapText="1"/>
    </xf>
    <xf numFmtId="3" fontId="10" fillId="4" borderId="2" xfId="0" applyNumberFormat="1" applyFont="1" applyFill="1" applyBorder="1" applyAlignment="1">
      <alignment horizontal="right" vertical="center" wrapText="1"/>
    </xf>
    <xf numFmtId="0" fontId="10" fillId="0" borderId="4" xfId="3" applyFont="1" applyBorder="1"/>
    <xf numFmtId="0" fontId="12" fillId="5" borderId="4" xfId="3" applyFont="1" applyFill="1" applyBorder="1"/>
    <xf numFmtId="0" fontId="24" fillId="0" borderId="4" xfId="3" applyFont="1" applyBorder="1" applyAlignment="1">
      <alignment horizontal="center"/>
    </xf>
    <xf numFmtId="0" fontId="23" fillId="5" borderId="4" xfId="3" applyFont="1" applyFill="1" applyBorder="1" applyAlignment="1">
      <alignment horizontal="left"/>
    </xf>
    <xf numFmtId="0" fontId="23" fillId="2" borderId="4" xfId="3" applyFont="1" applyFill="1" applyBorder="1" applyAlignment="1">
      <alignment horizontal="left"/>
    </xf>
    <xf numFmtId="0" fontId="20" fillId="2" borderId="7" xfId="3" applyFont="1" applyFill="1" applyBorder="1" applyAlignment="1">
      <alignment horizontal="center" vertical="center"/>
    </xf>
    <xf numFmtId="0" fontId="20" fillId="2" borderId="8" xfId="3" applyFont="1" applyFill="1" applyBorder="1" applyAlignment="1">
      <alignment horizontal="center" vertical="center"/>
    </xf>
    <xf numFmtId="0" fontId="23" fillId="0" borderId="5" xfId="3" applyFont="1" applyBorder="1" applyAlignment="1">
      <alignment horizontal="center"/>
    </xf>
    <xf numFmtId="0" fontId="23" fillId="0" borderId="6" xfId="3" applyFont="1" applyBorder="1" applyAlignment="1">
      <alignment horizontal="center"/>
    </xf>
    <xf numFmtId="0" fontId="24" fillId="2" borderId="4" xfId="3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5" fillId="2" borderId="5" xfId="0" applyFont="1" applyFill="1" applyBorder="1" applyAlignment="1">
      <alignment horizontal="center" vertical="center" textRotation="90" wrapText="1"/>
    </xf>
    <xf numFmtId="0" fontId="25" fillId="2" borderId="6" xfId="0" applyFont="1" applyFill="1" applyBorder="1" applyAlignment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textRotation="90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wrapText="1"/>
    </xf>
  </cellXfs>
  <cellStyles count="5">
    <cellStyle name="Ezres" xfId="1" builtinId="3"/>
    <cellStyle name="Normál" xfId="0" builtinId="0"/>
    <cellStyle name="Normál_  3   _2010.évi állami" xfId="2"/>
    <cellStyle name="Normál_intézményi" xfId="3"/>
    <cellStyle name="Pénznem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Layout" topLeftCell="A19" zoomScaleNormal="100" workbookViewId="0">
      <selection activeCell="G34" sqref="G34"/>
    </sheetView>
  </sheetViews>
  <sheetFormatPr defaultColWidth="8.85546875" defaultRowHeight="12.75" x14ac:dyDescent="0.2"/>
  <cols>
    <col min="1" max="1" width="3.85546875" style="37" customWidth="1"/>
    <col min="2" max="2" width="53.85546875" style="37" customWidth="1"/>
    <col min="3" max="3" width="10.140625" style="37" customWidth="1"/>
    <col min="4" max="4" width="10" style="37" customWidth="1"/>
    <col min="5" max="5" width="9.7109375" style="37" customWidth="1"/>
    <col min="6" max="6" width="10.140625" style="37" customWidth="1"/>
    <col min="7" max="7" width="40.28515625" style="37" customWidth="1"/>
    <col min="8" max="16384" width="8.85546875" style="37"/>
  </cols>
  <sheetData>
    <row r="1" spans="1:6" ht="93" customHeight="1" x14ac:dyDescent="0.2">
      <c r="A1" s="88" t="s">
        <v>1</v>
      </c>
      <c r="B1" s="89"/>
      <c r="C1" s="36" t="s">
        <v>2</v>
      </c>
      <c r="D1" s="36" t="s">
        <v>3</v>
      </c>
      <c r="E1" s="36" t="s">
        <v>4</v>
      </c>
      <c r="F1" s="36" t="s">
        <v>5</v>
      </c>
    </row>
    <row r="2" spans="1:6" ht="26.45" customHeight="1" x14ac:dyDescent="0.2">
      <c r="A2" s="87" t="s">
        <v>55</v>
      </c>
      <c r="B2" s="87"/>
      <c r="C2" s="39"/>
      <c r="D2" s="39"/>
      <c r="E2" s="39"/>
      <c r="F2" s="39"/>
    </row>
    <row r="3" spans="1:6" ht="21.75" customHeight="1" x14ac:dyDescent="0.25">
      <c r="A3" s="90"/>
      <c r="B3" s="40" t="s">
        <v>25</v>
      </c>
      <c r="C3" s="41">
        <f>Kiadások!D6</f>
        <v>15327</v>
      </c>
      <c r="D3" s="42">
        <f>Kiadások!E6</f>
        <v>21438</v>
      </c>
      <c r="E3" s="42">
        <f>Kiadások!F6</f>
        <v>21502</v>
      </c>
      <c r="F3" s="42">
        <f>Kiadások!G6</f>
        <v>21876</v>
      </c>
    </row>
    <row r="4" spans="1:6" ht="20.25" customHeight="1" x14ac:dyDescent="0.25">
      <c r="A4" s="91"/>
      <c r="B4" s="45" t="s">
        <v>54</v>
      </c>
      <c r="C4" s="46">
        <f>Kiadások!D7</f>
        <v>3330</v>
      </c>
      <c r="D4" s="42">
        <f>Kiadások!E7</f>
        <v>4000</v>
      </c>
      <c r="E4" s="42">
        <f>Kiadások!F7</f>
        <v>4014</v>
      </c>
      <c r="F4" s="42">
        <f>Kiadások!G7</f>
        <v>4014</v>
      </c>
    </row>
    <row r="5" spans="1:6" ht="19.899999999999999" customHeight="1" x14ac:dyDescent="0.25">
      <c r="A5" s="91"/>
      <c r="B5" s="47" t="s">
        <v>43</v>
      </c>
      <c r="C5" s="46">
        <f>Kiadások!D8</f>
        <v>10430</v>
      </c>
      <c r="D5" s="42">
        <f>Kiadások!E8</f>
        <v>10593</v>
      </c>
      <c r="E5" s="42">
        <f>Kiadások!F8</f>
        <v>10673</v>
      </c>
      <c r="F5" s="42">
        <f>Kiadások!G8</f>
        <v>14254</v>
      </c>
    </row>
    <row r="6" spans="1:6" ht="19.899999999999999" customHeight="1" x14ac:dyDescent="0.25">
      <c r="A6" s="91"/>
      <c r="B6" s="47" t="s">
        <v>149</v>
      </c>
      <c r="C6" s="42">
        <f>Kiadások!D9</f>
        <v>2084</v>
      </c>
      <c r="D6" s="42">
        <f>Kiadások!E9</f>
        <v>2084</v>
      </c>
      <c r="E6" s="42">
        <f>Kiadások!F9</f>
        <v>2148</v>
      </c>
      <c r="F6" s="42">
        <f>Kiadások!G9</f>
        <v>2981</v>
      </c>
    </row>
    <row r="7" spans="1:6" ht="19.899999999999999" customHeight="1" x14ac:dyDescent="0.25">
      <c r="A7" s="91"/>
      <c r="B7" s="47" t="s">
        <v>150</v>
      </c>
      <c r="C7" s="42">
        <f>Kiadások!D20</f>
        <v>16156</v>
      </c>
      <c r="D7" s="42">
        <f>Kiadások!E20</f>
        <v>21537</v>
      </c>
      <c r="E7" s="42">
        <f>Kiadások!F20</f>
        <v>26705</v>
      </c>
      <c r="F7" s="42">
        <f>Kiadások!G20</f>
        <v>21859</v>
      </c>
    </row>
    <row r="8" spans="1:6" ht="19.899999999999999" customHeight="1" x14ac:dyDescent="0.2">
      <c r="A8" s="91"/>
      <c r="B8" s="49" t="s">
        <v>58</v>
      </c>
      <c r="C8" s="50">
        <f>SUM(C3:C7)</f>
        <v>47327</v>
      </c>
      <c r="D8" s="50">
        <f>SUM(D3:D7)</f>
        <v>59652</v>
      </c>
      <c r="E8" s="50">
        <f>SUM(E3:E7)</f>
        <v>65042</v>
      </c>
      <c r="F8" s="50">
        <f>SUM(F3:F7)</f>
        <v>64984</v>
      </c>
    </row>
    <row r="9" spans="1:6" ht="19.899999999999999" customHeight="1" x14ac:dyDescent="0.25">
      <c r="A9" s="91"/>
      <c r="B9" s="40" t="s">
        <v>151</v>
      </c>
      <c r="C9" s="42">
        <f>Kiadások!D26</f>
        <v>180</v>
      </c>
      <c r="D9" s="42">
        <f>Kiadások!E26</f>
        <v>911</v>
      </c>
      <c r="E9" s="42">
        <f>Kiadások!F26</f>
        <v>1058</v>
      </c>
      <c r="F9" s="42">
        <f>Kiadások!G26</f>
        <v>2936</v>
      </c>
    </row>
    <row r="10" spans="1:6" ht="19.899999999999999" customHeight="1" x14ac:dyDescent="0.25">
      <c r="A10" s="91"/>
      <c r="B10" s="40" t="s">
        <v>152</v>
      </c>
      <c r="C10" s="42">
        <f>Kiadások!D31</f>
        <v>19515</v>
      </c>
      <c r="D10" s="42">
        <f>Kiadások!E31</f>
        <v>22534</v>
      </c>
      <c r="E10" s="42">
        <f>Kiadások!F31</f>
        <v>22534</v>
      </c>
      <c r="F10" s="42">
        <f>Kiadások!G31</f>
        <v>31615</v>
      </c>
    </row>
    <row r="11" spans="1:6" ht="19.899999999999999" customHeight="1" x14ac:dyDescent="0.25">
      <c r="A11" s="91"/>
      <c r="B11" s="47" t="s">
        <v>153</v>
      </c>
      <c r="C11" s="42"/>
      <c r="D11" s="48"/>
      <c r="E11" s="48"/>
      <c r="F11" s="51"/>
    </row>
    <row r="12" spans="1:6" ht="19.899999999999999" customHeight="1" x14ac:dyDescent="0.2">
      <c r="A12" s="44"/>
      <c r="B12" s="52" t="s">
        <v>59</v>
      </c>
      <c r="C12" s="52">
        <f>SUM(C9:C11)</f>
        <v>19695</v>
      </c>
      <c r="D12" s="52">
        <f>SUM(D9:D11)</f>
        <v>23445</v>
      </c>
      <c r="E12" s="52">
        <f>SUM(E9:E11)</f>
        <v>23592</v>
      </c>
      <c r="F12" s="52">
        <f>SUM(F9:F11)</f>
        <v>34551</v>
      </c>
    </row>
    <row r="13" spans="1:6" ht="25.15" customHeight="1" x14ac:dyDescent="0.2">
      <c r="A13" s="38" t="s">
        <v>50</v>
      </c>
      <c r="B13" s="53" t="s">
        <v>56</v>
      </c>
      <c r="C13" s="54">
        <f>SUM(C12,C8)</f>
        <v>67022</v>
      </c>
      <c r="D13" s="54">
        <f>SUM(D12,D8)</f>
        <v>83097</v>
      </c>
      <c r="E13" s="54">
        <f>SUM(E12,E8)</f>
        <v>88634</v>
      </c>
      <c r="F13" s="54">
        <f>SUM(F12,F8)</f>
        <v>99535</v>
      </c>
    </row>
    <row r="14" spans="1:6" ht="26.45" customHeight="1" x14ac:dyDescent="0.25">
      <c r="A14" s="87" t="s">
        <v>57</v>
      </c>
      <c r="B14" s="92"/>
      <c r="C14" s="55"/>
      <c r="D14" s="55"/>
      <c r="E14" s="55"/>
      <c r="F14" s="55"/>
    </row>
    <row r="15" spans="1:6" ht="19.899999999999999" customHeight="1" x14ac:dyDescent="0.25">
      <c r="A15" s="85"/>
      <c r="B15" s="56" t="s">
        <v>61</v>
      </c>
      <c r="C15" s="48">
        <f>Bevételek!D21</f>
        <v>24206</v>
      </c>
      <c r="D15" s="48">
        <f>Bevételek!E21</f>
        <v>34791</v>
      </c>
      <c r="E15" s="48">
        <f>Bevételek!F21</f>
        <v>36458</v>
      </c>
      <c r="F15" s="48">
        <f>Bevételek!G21</f>
        <v>39267</v>
      </c>
    </row>
    <row r="16" spans="1:6" ht="19.899999999999999" customHeight="1" x14ac:dyDescent="0.25">
      <c r="A16" s="85"/>
      <c r="B16" s="47" t="s">
        <v>60</v>
      </c>
      <c r="C16" s="48">
        <f>Bevételek!D30</f>
        <v>10350</v>
      </c>
      <c r="D16" s="48">
        <f>Bevételek!E30</f>
        <v>10350</v>
      </c>
      <c r="E16" s="48">
        <f>Bevételek!F30</f>
        <v>10350</v>
      </c>
      <c r="F16" s="48">
        <f>Bevételek!G30</f>
        <v>12590</v>
      </c>
    </row>
    <row r="17" spans="1:6" ht="19.899999999999999" customHeight="1" x14ac:dyDescent="0.25">
      <c r="A17" s="85"/>
      <c r="B17" s="47" t="s">
        <v>62</v>
      </c>
      <c r="C17" s="48">
        <f>Bevételek!D38</f>
        <v>2485</v>
      </c>
      <c r="D17" s="48">
        <f>Bevételek!E38</f>
        <v>3135</v>
      </c>
      <c r="E17" s="48">
        <f>Bevételek!F38</f>
        <v>3135</v>
      </c>
      <c r="F17" s="48">
        <f>Bevételek!G38</f>
        <v>6045</v>
      </c>
    </row>
    <row r="18" spans="1:6" ht="19.899999999999999" customHeight="1" x14ac:dyDescent="0.25">
      <c r="A18" s="85"/>
      <c r="B18" s="47" t="s">
        <v>63</v>
      </c>
      <c r="C18" s="48">
        <f>Bevételek!D44</f>
        <v>0</v>
      </c>
      <c r="D18" s="48"/>
      <c r="E18" s="48">
        <f>Bevételek!F44</f>
        <v>0</v>
      </c>
      <c r="F18" s="48">
        <f>Bevételek!G44</f>
        <v>0</v>
      </c>
    </row>
    <row r="19" spans="1:6" ht="19.899999999999999" customHeight="1" x14ac:dyDescent="0.2">
      <c r="A19" s="85"/>
      <c r="B19" s="52" t="s">
        <v>64</v>
      </c>
      <c r="C19" s="57">
        <f>SUM(C15:C18)</f>
        <v>37041</v>
      </c>
      <c r="D19" s="57">
        <f>SUM(D15:D18)</f>
        <v>48276</v>
      </c>
      <c r="E19" s="57">
        <f>SUM(E15:E18)</f>
        <v>49943</v>
      </c>
      <c r="F19" s="57">
        <f>SUM(F15:F18)</f>
        <v>57902</v>
      </c>
    </row>
    <row r="20" spans="1:6" ht="19.899999999999999" customHeight="1" x14ac:dyDescent="0.25">
      <c r="A20" s="85"/>
      <c r="B20" s="56" t="s">
        <v>65</v>
      </c>
      <c r="C20" s="48">
        <f>Bevételek!D24</f>
        <v>15000</v>
      </c>
      <c r="D20" s="48">
        <f>Bevételek!E24</f>
        <v>15000</v>
      </c>
      <c r="E20" s="48">
        <f>Bevételek!F24</f>
        <v>15000</v>
      </c>
      <c r="F20" s="48">
        <f>Bevételek!G24</f>
        <v>17012</v>
      </c>
    </row>
    <row r="21" spans="1:6" ht="19.899999999999999" customHeight="1" x14ac:dyDescent="0.25">
      <c r="A21" s="85"/>
      <c r="B21" s="47" t="s">
        <v>66</v>
      </c>
      <c r="C21" s="48"/>
      <c r="D21" s="48">
        <f>Bevételek!E41</f>
        <v>2407</v>
      </c>
      <c r="E21" s="48">
        <f>Bevételek!F41</f>
        <v>6277</v>
      </c>
      <c r="F21" s="48">
        <f>Bevételek!G41</f>
        <v>6277</v>
      </c>
    </row>
    <row r="22" spans="1:6" ht="19.899999999999999" customHeight="1" x14ac:dyDescent="0.25">
      <c r="A22" s="85"/>
      <c r="B22" s="47" t="s">
        <v>67</v>
      </c>
      <c r="C22" s="48">
        <f>Bevételek!D47</f>
        <v>0</v>
      </c>
      <c r="D22" s="48">
        <f>Bevételek!E47</f>
        <v>2433</v>
      </c>
      <c r="E22" s="48">
        <f>Bevételek!F47</f>
        <v>2433</v>
      </c>
      <c r="F22" s="48">
        <f>Bevételek!G47</f>
        <v>2433</v>
      </c>
    </row>
    <row r="23" spans="1:6" ht="19.899999999999999" customHeight="1" x14ac:dyDescent="0.2">
      <c r="A23" s="85"/>
      <c r="B23" s="52" t="s">
        <v>68</v>
      </c>
      <c r="C23" s="50">
        <f>SUM(C20:C22)</f>
        <v>15000</v>
      </c>
      <c r="D23" s="50">
        <f>SUM(D20:D22)</f>
        <v>19840</v>
      </c>
      <c r="E23" s="50">
        <f>SUM(E20:E22)</f>
        <v>23710</v>
      </c>
      <c r="F23" s="50">
        <f>SUM(F20:F22)</f>
        <v>25722</v>
      </c>
    </row>
    <row r="24" spans="1:6" ht="25.9" customHeight="1" x14ac:dyDescent="0.2">
      <c r="A24" s="38" t="s">
        <v>51</v>
      </c>
      <c r="B24" s="53" t="s">
        <v>72</v>
      </c>
      <c r="C24" s="54">
        <f>SUM(C23,C19)</f>
        <v>52041</v>
      </c>
      <c r="D24" s="54">
        <f>SUM(D23,D19)</f>
        <v>68116</v>
      </c>
      <c r="E24" s="54">
        <f>SUM(E23,E19)</f>
        <v>73653</v>
      </c>
      <c r="F24" s="54">
        <f>SUM(F23,F19)</f>
        <v>83624</v>
      </c>
    </row>
    <row r="25" spans="1:6" ht="25.15" customHeight="1" x14ac:dyDescent="0.2">
      <c r="A25" s="38" t="s">
        <v>73</v>
      </c>
      <c r="B25" s="53" t="s">
        <v>74</v>
      </c>
      <c r="C25" s="54">
        <f>SUM(C13-C24)</f>
        <v>14981</v>
      </c>
      <c r="D25" s="54">
        <f>SUM(D13-D24)</f>
        <v>14981</v>
      </c>
      <c r="E25" s="54">
        <f>SUM(E13-E24)</f>
        <v>14981</v>
      </c>
      <c r="F25" s="54">
        <f>SUM(F13-F24)</f>
        <v>15911</v>
      </c>
    </row>
    <row r="26" spans="1:6" ht="24.6" customHeight="1" x14ac:dyDescent="0.25">
      <c r="A26" s="86" t="s">
        <v>147</v>
      </c>
      <c r="B26" s="86"/>
      <c r="C26" s="48"/>
      <c r="D26" s="48"/>
      <c r="E26" s="48"/>
      <c r="F26" s="48"/>
    </row>
    <row r="27" spans="1:6" ht="19.899999999999999" customHeight="1" x14ac:dyDescent="0.25">
      <c r="A27" s="58"/>
      <c r="B27" s="59" t="s">
        <v>69</v>
      </c>
      <c r="C27" s="48"/>
      <c r="D27" s="48"/>
      <c r="E27" s="48"/>
      <c r="F27" s="48"/>
    </row>
    <row r="28" spans="1:6" ht="19.899999999999999" customHeight="1" x14ac:dyDescent="0.25">
      <c r="A28" s="85"/>
      <c r="B28" s="47" t="s">
        <v>70</v>
      </c>
      <c r="C28" s="48"/>
      <c r="D28" s="48"/>
      <c r="E28" s="48"/>
      <c r="F28" s="48"/>
    </row>
    <row r="29" spans="1:6" ht="19.899999999999999" customHeight="1" x14ac:dyDescent="0.25">
      <c r="A29" s="85"/>
      <c r="B29" s="83" t="s">
        <v>218</v>
      </c>
      <c r="C29" s="48"/>
      <c r="D29" s="48"/>
      <c r="E29" s="48"/>
      <c r="F29" s="48">
        <f>Bevételek!G51</f>
        <v>959</v>
      </c>
    </row>
    <row r="30" spans="1:6" ht="19.899999999999999" customHeight="1" x14ac:dyDescent="0.25">
      <c r="A30" s="85"/>
      <c r="B30" s="83" t="s">
        <v>219</v>
      </c>
      <c r="C30" s="48">
        <f>Bevételek!D53</f>
        <v>15784</v>
      </c>
      <c r="D30" s="48">
        <f>Bevételek!E52</f>
        <v>15784</v>
      </c>
      <c r="E30" s="48">
        <f>Bevételek!F53</f>
        <v>15784</v>
      </c>
      <c r="F30" s="48">
        <f>Bevételek!G52</f>
        <v>15784</v>
      </c>
    </row>
    <row r="31" spans="1:6" ht="19.899999999999999" customHeight="1" x14ac:dyDescent="0.25">
      <c r="A31" s="43"/>
      <c r="B31" s="84" t="s">
        <v>220</v>
      </c>
      <c r="C31" s="60">
        <f>SUM(C27:C30)</f>
        <v>15784</v>
      </c>
      <c r="D31" s="60">
        <f>SUM(D27:D30)</f>
        <v>15784</v>
      </c>
      <c r="E31" s="60">
        <f>SUM(E27:E30)</f>
        <v>15784</v>
      </c>
      <c r="F31" s="60">
        <f>SUM(F27:F30)</f>
        <v>16743</v>
      </c>
    </row>
    <row r="32" spans="1:6" ht="26.45" customHeight="1" x14ac:dyDescent="0.25">
      <c r="A32" s="86" t="s">
        <v>148</v>
      </c>
      <c r="B32" s="86"/>
      <c r="C32" s="61"/>
      <c r="D32" s="61"/>
      <c r="E32" s="61"/>
      <c r="F32" s="61"/>
    </row>
    <row r="33" spans="1:6" ht="19.899999999999999" customHeight="1" x14ac:dyDescent="0.25">
      <c r="A33" s="85"/>
      <c r="B33" s="47" t="s">
        <v>71</v>
      </c>
      <c r="C33" s="48"/>
      <c r="D33" s="48"/>
      <c r="E33" s="48"/>
      <c r="F33" s="48"/>
    </row>
    <row r="34" spans="1:6" ht="19.899999999999999" customHeight="1" x14ac:dyDescent="0.25">
      <c r="A34" s="85"/>
      <c r="B34" s="47" t="s">
        <v>180</v>
      </c>
      <c r="C34" s="42">
        <f>Kiadások!D40</f>
        <v>803</v>
      </c>
      <c r="D34" s="42">
        <f>Kiadások!E41</f>
        <v>803</v>
      </c>
      <c r="E34" s="42">
        <f>Kiadások!F41</f>
        <v>803</v>
      </c>
      <c r="F34" s="42">
        <f>Kiadások!G41</f>
        <v>832</v>
      </c>
    </row>
    <row r="35" spans="1:6" ht="19.899999999999999" customHeight="1" x14ac:dyDescent="0.2">
      <c r="A35" s="85"/>
      <c r="B35" s="62" t="s">
        <v>178</v>
      </c>
      <c r="C35" s="63">
        <f>SUM(C33:C34)</f>
        <v>803</v>
      </c>
      <c r="D35" s="64">
        <f>SUM(D33:D34)</f>
        <v>803</v>
      </c>
      <c r="E35" s="64">
        <f>SUM(E33:E34)</f>
        <v>803</v>
      </c>
      <c r="F35" s="64">
        <f>SUM(F33:F34)</f>
        <v>832</v>
      </c>
    </row>
  </sheetData>
  <mergeCells count="9">
    <mergeCell ref="A28:A30"/>
    <mergeCell ref="A32:B32"/>
    <mergeCell ref="A33:A35"/>
    <mergeCell ref="A2:B2"/>
    <mergeCell ref="A1:B1"/>
    <mergeCell ref="A26:B26"/>
    <mergeCell ref="A3:A11"/>
    <mergeCell ref="A14:B14"/>
    <mergeCell ref="A15:A23"/>
  </mergeCells>
  <phoneticPr fontId="0" type="noConversion"/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Roman,Normál"&amp;11 2/2018. (III.1.) önkormányzati rendelet
&amp;"Times New Roman,Félkövér"TORNYISZENTMIKLÓS KÖZSÉGI ÖNKORMÁNYZAT  2017. ÉVI ÖSSZESÍTETT BEVÉTELEI - KIADÁSAI
adatok ezer Ft-ban!&amp;R&amp;"Times New Roman,Normál"&amp;11 1. 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Layout" topLeftCell="A33" zoomScaleNormal="100" workbookViewId="0">
      <selection activeCell="A9" sqref="A9:A54"/>
    </sheetView>
  </sheetViews>
  <sheetFormatPr defaultRowHeight="12.75" x14ac:dyDescent="0.2"/>
  <cols>
    <col min="1" max="1" width="5.42578125" style="1" customWidth="1"/>
    <col min="2" max="2" width="9.7109375" style="1" customWidth="1"/>
    <col min="3" max="3" width="48.5703125" style="1" customWidth="1"/>
    <col min="4" max="4" width="10.85546875" style="1" customWidth="1"/>
    <col min="5" max="5" width="10.28515625" style="1" customWidth="1"/>
    <col min="6" max="6" width="9.42578125" style="1" customWidth="1"/>
    <col min="7" max="7" width="11.28515625" style="1" customWidth="1"/>
    <col min="8" max="16384" width="9.140625" style="1"/>
  </cols>
  <sheetData>
    <row r="1" spans="1:7" ht="12.75" customHeight="1" x14ac:dyDescent="0.2">
      <c r="A1" s="93" t="s">
        <v>0</v>
      </c>
      <c r="B1" s="93" t="s">
        <v>137</v>
      </c>
      <c r="C1" s="96" t="s">
        <v>1</v>
      </c>
      <c r="D1" s="93" t="s">
        <v>2</v>
      </c>
      <c r="E1" s="93" t="s">
        <v>3</v>
      </c>
      <c r="F1" s="93" t="s">
        <v>4</v>
      </c>
      <c r="G1" s="93" t="s">
        <v>5</v>
      </c>
    </row>
    <row r="2" spans="1:7" x14ac:dyDescent="0.2">
      <c r="A2" s="99"/>
      <c r="B2" s="99"/>
      <c r="C2" s="97"/>
      <c r="D2" s="94"/>
      <c r="E2" s="99"/>
      <c r="F2" s="99"/>
      <c r="G2" s="94"/>
    </row>
    <row r="3" spans="1:7" ht="61.5" customHeight="1" x14ac:dyDescent="0.2">
      <c r="A3" s="95"/>
      <c r="B3" s="95"/>
      <c r="C3" s="98"/>
      <c r="D3" s="95"/>
      <c r="E3" s="95"/>
      <c r="F3" s="95"/>
      <c r="G3" s="95"/>
    </row>
    <row r="4" spans="1:7" ht="25.5" customHeight="1" x14ac:dyDescent="0.2">
      <c r="A4" s="2" t="s">
        <v>11</v>
      </c>
      <c r="B4" s="3"/>
      <c r="C4" s="4" t="s">
        <v>101</v>
      </c>
      <c r="D4" s="5">
        <v>11652</v>
      </c>
      <c r="E4" s="5">
        <v>11652</v>
      </c>
      <c r="F4" s="5">
        <v>11652</v>
      </c>
      <c r="G4" s="5">
        <f>F4+1000</f>
        <v>12652</v>
      </c>
    </row>
    <row r="5" spans="1:7" ht="30" x14ac:dyDescent="0.2">
      <c r="A5" s="6" t="s">
        <v>12</v>
      </c>
      <c r="B5" s="7"/>
      <c r="C5" s="4" t="s">
        <v>102</v>
      </c>
      <c r="D5" s="5"/>
      <c r="E5" s="5"/>
      <c r="F5" s="5"/>
      <c r="G5" s="5"/>
    </row>
    <row r="6" spans="1:7" ht="30" x14ac:dyDescent="0.2">
      <c r="A6" s="6" t="s">
        <v>13</v>
      </c>
      <c r="B6" s="7"/>
      <c r="C6" s="4" t="s">
        <v>103</v>
      </c>
      <c r="D6" s="5">
        <v>7256</v>
      </c>
      <c r="E6" s="5">
        <v>7256</v>
      </c>
      <c r="F6" s="5">
        <v>7256</v>
      </c>
      <c r="G6" s="5">
        <f>F6+193</f>
        <v>7449</v>
      </c>
    </row>
    <row r="7" spans="1:7" ht="30" x14ac:dyDescent="0.2">
      <c r="A7" s="6" t="s">
        <v>14</v>
      </c>
      <c r="B7" s="7"/>
      <c r="C7" s="4" t="s">
        <v>174</v>
      </c>
      <c r="D7" s="8">
        <v>1200</v>
      </c>
      <c r="E7" s="8">
        <v>1200</v>
      </c>
      <c r="F7" s="8">
        <v>1200</v>
      </c>
      <c r="G7" s="8">
        <v>1200</v>
      </c>
    </row>
    <row r="8" spans="1:7" ht="15.75" x14ac:dyDescent="0.2">
      <c r="A8" s="6" t="s">
        <v>15</v>
      </c>
      <c r="B8" s="7"/>
      <c r="C8" s="4" t="s">
        <v>104</v>
      </c>
      <c r="D8" s="8"/>
      <c r="E8" s="8"/>
      <c r="F8" s="8"/>
      <c r="G8" s="8"/>
    </row>
    <row r="9" spans="1:7" ht="15.75" x14ac:dyDescent="0.2">
      <c r="A9" s="6" t="s">
        <v>26</v>
      </c>
      <c r="B9" s="7"/>
      <c r="C9" s="4" t="s">
        <v>105</v>
      </c>
      <c r="D9" s="8"/>
      <c r="E9" s="8">
        <v>20</v>
      </c>
      <c r="F9" s="8">
        <f>E9+798+356+356</f>
        <v>1530</v>
      </c>
      <c r="G9" s="8">
        <f>F9+1121+1244-20</f>
        <v>3875</v>
      </c>
    </row>
    <row r="10" spans="1:7" ht="15.75" x14ac:dyDescent="0.2">
      <c r="A10" s="6" t="s">
        <v>16</v>
      </c>
      <c r="B10" s="7"/>
      <c r="C10" s="9" t="s">
        <v>106</v>
      </c>
      <c r="D10" s="10">
        <f>SUM(D4:D9)</f>
        <v>20108</v>
      </c>
      <c r="E10" s="10">
        <f>SUM(E4:E9)</f>
        <v>20128</v>
      </c>
      <c r="F10" s="10">
        <f>SUM(F4:F9)</f>
        <v>21638</v>
      </c>
      <c r="G10" s="10">
        <f>SUM(G4:G9)</f>
        <v>25176</v>
      </c>
    </row>
    <row r="11" spans="1:7" ht="30" x14ac:dyDescent="0.2">
      <c r="A11" s="6" t="s">
        <v>17</v>
      </c>
      <c r="B11" s="7"/>
      <c r="C11" s="11" t="s">
        <v>107</v>
      </c>
      <c r="D11" s="5"/>
      <c r="E11" s="5"/>
      <c r="F11" s="5"/>
      <c r="G11" s="5"/>
    </row>
    <row r="12" spans="1:7" ht="15.75" x14ac:dyDescent="0.2">
      <c r="A12" s="6" t="s">
        <v>18</v>
      </c>
      <c r="B12" s="7"/>
      <c r="C12" s="11" t="s">
        <v>169</v>
      </c>
      <c r="D12" s="5"/>
      <c r="E12" s="5"/>
      <c r="F12" s="5"/>
      <c r="G12" s="5"/>
    </row>
    <row r="13" spans="1:7" ht="15.75" x14ac:dyDescent="0.2">
      <c r="A13" s="6" t="s">
        <v>19</v>
      </c>
      <c r="B13" s="7"/>
      <c r="C13" s="11" t="s">
        <v>167</v>
      </c>
      <c r="D13" s="5"/>
      <c r="E13" s="5"/>
      <c r="F13" s="5">
        <v>64</v>
      </c>
      <c r="G13" s="5">
        <f>F13+33</f>
        <v>97</v>
      </c>
    </row>
    <row r="14" spans="1:7" ht="15.75" x14ac:dyDescent="0.2">
      <c r="A14" s="6" t="s">
        <v>20</v>
      </c>
      <c r="B14" s="7"/>
      <c r="C14" s="11" t="s">
        <v>193</v>
      </c>
      <c r="D14" s="5"/>
      <c r="E14" s="5"/>
      <c r="F14" s="5">
        <v>15</v>
      </c>
      <c r="G14" s="5">
        <v>15</v>
      </c>
    </row>
    <row r="15" spans="1:7" ht="30" x14ac:dyDescent="0.2">
      <c r="A15" s="6" t="s">
        <v>21</v>
      </c>
      <c r="B15" s="7"/>
      <c r="C15" s="11" t="s">
        <v>170</v>
      </c>
      <c r="D15" s="5"/>
      <c r="E15" s="5"/>
      <c r="F15" s="5"/>
      <c r="G15" s="5"/>
    </row>
    <row r="16" spans="1:7" ht="15.75" x14ac:dyDescent="0.2">
      <c r="A16" s="6" t="s">
        <v>22</v>
      </c>
      <c r="B16" s="7"/>
      <c r="C16" s="11" t="s">
        <v>154</v>
      </c>
      <c r="D16" s="5"/>
      <c r="E16" s="5"/>
      <c r="F16" s="5"/>
      <c r="G16" s="5"/>
    </row>
    <row r="17" spans="1:7" ht="15.75" x14ac:dyDescent="0.2">
      <c r="A17" s="6" t="s">
        <v>23</v>
      </c>
      <c r="B17" s="7"/>
      <c r="C17" s="11" t="s">
        <v>168</v>
      </c>
      <c r="D17" s="5">
        <v>1992</v>
      </c>
      <c r="E17" s="5">
        <f>D17+9022+1543</f>
        <v>12557</v>
      </c>
      <c r="F17" s="5">
        <f>E17+78</f>
        <v>12635</v>
      </c>
      <c r="G17" s="5">
        <f>F17-762</f>
        <v>11873</v>
      </c>
    </row>
    <row r="18" spans="1:7" ht="15.75" x14ac:dyDescent="0.2">
      <c r="A18" s="6" t="s">
        <v>27</v>
      </c>
      <c r="B18" s="7"/>
      <c r="C18" s="11" t="s">
        <v>165</v>
      </c>
      <c r="D18" s="5">
        <v>389</v>
      </c>
      <c r="E18" s="5">
        <v>389</v>
      </c>
      <c r="F18" s="5">
        <v>389</v>
      </c>
      <c r="G18" s="5">
        <v>389</v>
      </c>
    </row>
    <row r="19" spans="1:7" ht="15.75" x14ac:dyDescent="0.2">
      <c r="A19" s="6" t="s">
        <v>24</v>
      </c>
      <c r="B19" s="7"/>
      <c r="C19" s="11" t="s">
        <v>179</v>
      </c>
      <c r="D19" s="5"/>
      <c r="E19" s="5"/>
      <c r="F19" s="5"/>
      <c r="G19" s="5"/>
    </row>
    <row r="20" spans="1:7" ht="15.75" x14ac:dyDescent="0.2">
      <c r="A20" s="6" t="s">
        <v>28</v>
      </c>
      <c r="B20" s="7"/>
      <c r="C20" s="11" t="s">
        <v>177</v>
      </c>
      <c r="D20" s="5">
        <v>1717</v>
      </c>
      <c r="E20" s="5">
        <v>1717</v>
      </c>
      <c r="F20" s="5">
        <v>1717</v>
      </c>
      <c r="G20" s="5">
        <v>1717</v>
      </c>
    </row>
    <row r="21" spans="1:7" ht="31.5" x14ac:dyDescent="0.2">
      <c r="A21" s="6" t="s">
        <v>29</v>
      </c>
      <c r="B21" s="7" t="s">
        <v>122</v>
      </c>
      <c r="C21" s="12" t="s">
        <v>162</v>
      </c>
      <c r="D21" s="10">
        <f>SUM(D10:D20)</f>
        <v>24206</v>
      </c>
      <c r="E21" s="10">
        <f>SUM(E10:E20)</f>
        <v>34791</v>
      </c>
      <c r="F21" s="10">
        <f>SUM(F10:F20)</f>
        <v>36458</v>
      </c>
      <c r="G21" s="10">
        <f>SUM(G10:G20)</f>
        <v>39267</v>
      </c>
    </row>
    <row r="22" spans="1:7" ht="15.75" x14ac:dyDescent="0.2">
      <c r="A22" s="6" t="s">
        <v>30</v>
      </c>
      <c r="B22" s="7"/>
      <c r="C22" s="4" t="s">
        <v>108</v>
      </c>
      <c r="D22" s="5">
        <v>15000</v>
      </c>
      <c r="E22" s="5">
        <v>15000</v>
      </c>
      <c r="F22" s="5">
        <v>15000</v>
      </c>
      <c r="G22" s="5">
        <f>F22+1250</f>
        <v>16250</v>
      </c>
    </row>
    <row r="23" spans="1:7" ht="30" x14ac:dyDescent="0.2">
      <c r="A23" s="6" t="s">
        <v>31</v>
      </c>
      <c r="B23" s="7"/>
      <c r="C23" s="4" t="s">
        <v>109</v>
      </c>
      <c r="D23" s="5"/>
      <c r="E23" s="5"/>
      <c r="F23" s="5"/>
      <c r="G23" s="5">
        <v>762</v>
      </c>
    </row>
    <row r="24" spans="1:7" ht="31.5" x14ac:dyDescent="0.2">
      <c r="A24" s="6" t="s">
        <v>32</v>
      </c>
      <c r="B24" s="7" t="s">
        <v>138</v>
      </c>
      <c r="C24" s="12" t="s">
        <v>139</v>
      </c>
      <c r="D24" s="13">
        <f>SUM(D22:D23)</f>
        <v>15000</v>
      </c>
      <c r="E24" s="13">
        <f>SUM(E22:E23)</f>
        <v>15000</v>
      </c>
      <c r="F24" s="13">
        <f>SUM(F22:F23)</f>
        <v>15000</v>
      </c>
      <c r="G24" s="13">
        <f>SUM(G22:G23)</f>
        <v>17012</v>
      </c>
    </row>
    <row r="25" spans="1:7" ht="15.75" x14ac:dyDescent="0.2">
      <c r="A25" s="6" t="s">
        <v>33</v>
      </c>
      <c r="B25" s="14"/>
      <c r="C25" s="15" t="s">
        <v>110</v>
      </c>
      <c r="D25" s="5">
        <v>9000</v>
      </c>
      <c r="E25" s="5">
        <v>9000</v>
      </c>
      <c r="F25" s="5">
        <v>9000</v>
      </c>
      <c r="G25" s="5">
        <f>F25+1650</f>
        <v>10650</v>
      </c>
    </row>
    <row r="26" spans="1:7" ht="15.75" x14ac:dyDescent="0.2">
      <c r="A26" s="6" t="s">
        <v>34</v>
      </c>
      <c r="B26" s="14"/>
      <c r="C26" s="16" t="s">
        <v>111</v>
      </c>
      <c r="D26" s="5">
        <v>1150</v>
      </c>
      <c r="E26" s="5">
        <v>1150</v>
      </c>
      <c r="F26" s="5">
        <v>1150</v>
      </c>
      <c r="G26" s="5">
        <f>F26+440</f>
        <v>1590</v>
      </c>
    </row>
    <row r="27" spans="1:7" ht="30" x14ac:dyDescent="0.2">
      <c r="A27" s="6" t="s">
        <v>35</v>
      </c>
      <c r="B27" s="14"/>
      <c r="C27" s="16" t="s">
        <v>112</v>
      </c>
      <c r="D27" s="5"/>
      <c r="E27" s="5"/>
      <c r="F27" s="5"/>
      <c r="G27" s="5"/>
    </row>
    <row r="28" spans="1:7" ht="30" x14ac:dyDescent="0.2">
      <c r="A28" s="6" t="s">
        <v>36</v>
      </c>
      <c r="B28" s="7"/>
      <c r="C28" s="17" t="s">
        <v>113</v>
      </c>
      <c r="D28" s="5">
        <v>200</v>
      </c>
      <c r="E28" s="5">
        <v>200</v>
      </c>
      <c r="F28" s="5">
        <v>200</v>
      </c>
      <c r="G28" s="5">
        <f>F28+150</f>
        <v>350</v>
      </c>
    </row>
    <row r="29" spans="1:7" ht="30" x14ac:dyDescent="0.2">
      <c r="A29" s="6" t="s">
        <v>37</v>
      </c>
      <c r="B29" s="7"/>
      <c r="C29" s="17" t="s">
        <v>133</v>
      </c>
      <c r="D29" s="5"/>
      <c r="E29" s="5"/>
      <c r="F29" s="5"/>
      <c r="G29" s="5"/>
    </row>
    <row r="30" spans="1:7" ht="15.75" x14ac:dyDescent="0.2">
      <c r="A30" s="6" t="s">
        <v>38</v>
      </c>
      <c r="B30" s="7" t="s">
        <v>123</v>
      </c>
      <c r="C30" s="12" t="s">
        <v>128</v>
      </c>
      <c r="D30" s="10">
        <f>SUM(D25:D29)</f>
        <v>10350</v>
      </c>
      <c r="E30" s="10">
        <f>SUM(E25:E29)</f>
        <v>10350</v>
      </c>
      <c r="F30" s="10">
        <f>SUM(F25:F29)</f>
        <v>10350</v>
      </c>
      <c r="G30" s="10">
        <f>SUM(G25:G29)</f>
        <v>12590</v>
      </c>
    </row>
    <row r="31" spans="1:7" ht="15.75" x14ac:dyDescent="0.2">
      <c r="A31" s="6" t="s">
        <v>39</v>
      </c>
      <c r="B31" s="7"/>
      <c r="C31" s="11" t="s">
        <v>155</v>
      </c>
      <c r="D31" s="5"/>
      <c r="E31" s="5"/>
      <c r="F31" s="5"/>
      <c r="G31" s="5"/>
    </row>
    <row r="32" spans="1:7" ht="15.75" x14ac:dyDescent="0.2">
      <c r="A32" s="6" t="s">
        <v>40</v>
      </c>
      <c r="B32" s="7"/>
      <c r="C32" s="11" t="s">
        <v>156</v>
      </c>
      <c r="D32" s="5">
        <v>28</v>
      </c>
      <c r="E32" s="5">
        <v>28</v>
      </c>
      <c r="F32" s="5">
        <v>28</v>
      </c>
      <c r="G32" s="5">
        <v>28</v>
      </c>
    </row>
    <row r="33" spans="1:7" ht="15.75" x14ac:dyDescent="0.2">
      <c r="A33" s="6" t="s">
        <v>41</v>
      </c>
      <c r="B33" s="7"/>
      <c r="C33" s="11" t="s">
        <v>157</v>
      </c>
      <c r="D33" s="5"/>
      <c r="E33" s="5"/>
      <c r="F33" s="5"/>
      <c r="G33" s="5"/>
    </row>
    <row r="34" spans="1:7" ht="15.75" x14ac:dyDescent="0.2">
      <c r="A34" s="6" t="s">
        <v>200</v>
      </c>
      <c r="B34" s="7"/>
      <c r="C34" s="11" t="s">
        <v>158</v>
      </c>
      <c r="D34" s="5">
        <v>2449</v>
      </c>
      <c r="E34" s="5">
        <v>2449</v>
      </c>
      <c r="F34" s="5">
        <v>2449</v>
      </c>
      <c r="G34" s="5">
        <f>F34+2000</f>
        <v>4449</v>
      </c>
    </row>
    <row r="35" spans="1:7" ht="15.75" x14ac:dyDescent="0.2">
      <c r="A35" s="6" t="s">
        <v>42</v>
      </c>
      <c r="B35" s="7"/>
      <c r="C35" s="11" t="s">
        <v>181</v>
      </c>
      <c r="D35" s="5"/>
      <c r="E35" s="5"/>
      <c r="F35" s="5"/>
      <c r="G35" s="5"/>
    </row>
    <row r="36" spans="1:7" ht="15.75" x14ac:dyDescent="0.2">
      <c r="A36" s="6" t="s">
        <v>6</v>
      </c>
      <c r="B36" s="7"/>
      <c r="C36" s="11" t="s">
        <v>159</v>
      </c>
      <c r="D36" s="5">
        <v>8</v>
      </c>
      <c r="E36" s="5">
        <f>D36+650</f>
        <v>658</v>
      </c>
      <c r="F36" s="5">
        <v>658</v>
      </c>
      <c r="G36" s="5">
        <f>F36+540</f>
        <v>1198</v>
      </c>
    </row>
    <row r="37" spans="1:7" ht="15.75" x14ac:dyDescent="0.2">
      <c r="A37" s="6" t="s">
        <v>7</v>
      </c>
      <c r="B37" s="7"/>
      <c r="C37" s="11" t="s">
        <v>160</v>
      </c>
      <c r="D37" s="5"/>
      <c r="E37" s="5"/>
      <c r="F37" s="5"/>
      <c r="G37" s="5">
        <v>370</v>
      </c>
    </row>
    <row r="38" spans="1:7" ht="15.75" x14ac:dyDescent="0.2">
      <c r="A38" s="6" t="s">
        <v>201</v>
      </c>
      <c r="B38" s="7" t="s">
        <v>124</v>
      </c>
      <c r="C38" s="12" t="s">
        <v>44</v>
      </c>
      <c r="D38" s="10">
        <f>SUM(D31:D37)</f>
        <v>2485</v>
      </c>
      <c r="E38" s="10">
        <f>SUM(E31:E37)</f>
        <v>3135</v>
      </c>
      <c r="F38" s="10">
        <f>SUM(F31:F37)</f>
        <v>3135</v>
      </c>
      <c r="G38" s="10">
        <f>SUM(G31:G37)</f>
        <v>6045</v>
      </c>
    </row>
    <row r="39" spans="1:7" ht="15.75" x14ac:dyDescent="0.2">
      <c r="A39" s="6" t="s">
        <v>202</v>
      </c>
      <c r="B39" s="7"/>
      <c r="C39" s="4" t="s">
        <v>52</v>
      </c>
      <c r="D39" s="5"/>
      <c r="E39" s="5"/>
      <c r="F39" s="5">
        <v>3870</v>
      </c>
      <c r="G39" s="5">
        <v>3870</v>
      </c>
    </row>
    <row r="40" spans="1:7" ht="15.75" x14ac:dyDescent="0.2">
      <c r="A40" s="6" t="s">
        <v>203</v>
      </c>
      <c r="B40" s="7"/>
      <c r="C40" s="4" t="s">
        <v>114</v>
      </c>
      <c r="D40" s="13"/>
      <c r="E40" s="8">
        <v>2407</v>
      </c>
      <c r="F40" s="8">
        <v>2407</v>
      </c>
      <c r="G40" s="8">
        <v>2407</v>
      </c>
    </row>
    <row r="41" spans="1:7" ht="15.75" x14ac:dyDescent="0.2">
      <c r="A41" s="6" t="s">
        <v>204</v>
      </c>
      <c r="B41" s="7" t="s">
        <v>125</v>
      </c>
      <c r="C41" s="12" t="s">
        <v>127</v>
      </c>
      <c r="D41" s="10">
        <f>SUM(D39:D40)</f>
        <v>0</v>
      </c>
      <c r="E41" s="10">
        <f>SUM(E39:E40)</f>
        <v>2407</v>
      </c>
      <c r="F41" s="10">
        <f>SUM(F39:F40)</f>
        <v>6277</v>
      </c>
      <c r="G41" s="10">
        <f>SUM(G39:G40)</f>
        <v>6277</v>
      </c>
    </row>
    <row r="42" spans="1:7" ht="30" x14ac:dyDescent="0.2">
      <c r="A42" s="6" t="s">
        <v>205</v>
      </c>
      <c r="B42" s="7"/>
      <c r="C42" s="4" t="s">
        <v>115</v>
      </c>
      <c r="D42" s="5"/>
      <c r="E42" s="5"/>
      <c r="F42" s="5"/>
      <c r="G42" s="5"/>
    </row>
    <row r="43" spans="1:7" ht="15.75" x14ac:dyDescent="0.2">
      <c r="A43" s="6" t="s">
        <v>206</v>
      </c>
      <c r="B43" s="7"/>
      <c r="C43" s="4" t="s">
        <v>116</v>
      </c>
      <c r="D43" s="5"/>
      <c r="E43" s="5"/>
      <c r="F43" s="5"/>
      <c r="G43" s="5"/>
    </row>
    <row r="44" spans="1:7" ht="15.75" x14ac:dyDescent="0.2">
      <c r="A44" s="6" t="s">
        <v>207</v>
      </c>
      <c r="B44" s="7" t="s">
        <v>126</v>
      </c>
      <c r="C44" s="9" t="s">
        <v>172</v>
      </c>
      <c r="D44" s="10">
        <f>SUM(D42:D43)</f>
        <v>0</v>
      </c>
      <c r="E44" s="10">
        <f>SUM(E42:E43)</f>
        <v>0</v>
      </c>
      <c r="F44" s="10">
        <f>SUM(F42:F43)</f>
        <v>0</v>
      </c>
      <c r="G44" s="10">
        <f>SUM(G42:G43)</f>
        <v>0</v>
      </c>
    </row>
    <row r="45" spans="1:7" ht="30" x14ac:dyDescent="0.2">
      <c r="A45" s="6" t="s">
        <v>208</v>
      </c>
      <c r="B45" s="7"/>
      <c r="C45" s="4" t="s">
        <v>117</v>
      </c>
      <c r="D45" s="13"/>
      <c r="E45" s="13"/>
      <c r="F45" s="13"/>
      <c r="G45" s="13"/>
    </row>
    <row r="46" spans="1:7" ht="15.75" x14ac:dyDescent="0.2">
      <c r="A46" s="6" t="s">
        <v>209</v>
      </c>
      <c r="B46" s="7"/>
      <c r="C46" s="4" t="s">
        <v>118</v>
      </c>
      <c r="D46" s="13"/>
      <c r="E46" s="8">
        <v>2433</v>
      </c>
      <c r="F46" s="8">
        <v>2433</v>
      </c>
      <c r="G46" s="8">
        <v>2433</v>
      </c>
    </row>
    <row r="47" spans="1:7" ht="15.75" x14ac:dyDescent="0.2">
      <c r="A47" s="6" t="s">
        <v>210</v>
      </c>
      <c r="B47" s="7" t="s">
        <v>129</v>
      </c>
      <c r="C47" s="9" t="s">
        <v>173</v>
      </c>
      <c r="D47" s="10">
        <f>SUM(D45:D46)</f>
        <v>0</v>
      </c>
      <c r="E47" s="10">
        <f>SUM(E45:E46)</f>
        <v>2433</v>
      </c>
      <c r="F47" s="10">
        <f>SUM(F45:F46)</f>
        <v>2433</v>
      </c>
      <c r="G47" s="10">
        <f>SUM(G45:G46)</f>
        <v>2433</v>
      </c>
    </row>
    <row r="48" spans="1:7" ht="24.75" customHeight="1" x14ac:dyDescent="0.2">
      <c r="A48" s="6" t="s">
        <v>211</v>
      </c>
      <c r="B48" s="18" t="s">
        <v>130</v>
      </c>
      <c r="C48" s="19" t="s">
        <v>161</v>
      </c>
      <c r="D48" s="20">
        <f>SUM(D21+D24+D30+D38+D41+D44+D47)</f>
        <v>52041</v>
      </c>
      <c r="E48" s="20">
        <f>SUM(E21+E24+E30+E38+E41+E44+E47)</f>
        <v>68116</v>
      </c>
      <c r="F48" s="20">
        <f>SUM(F21+F24+F30+F38+F41+F44+F47)</f>
        <v>73653</v>
      </c>
      <c r="G48" s="20">
        <f>SUM(G21+G24+G30+G38+G41+G44+G47)</f>
        <v>83624</v>
      </c>
    </row>
    <row r="49" spans="1:7" ht="15.75" x14ac:dyDescent="0.2">
      <c r="A49" s="6" t="s">
        <v>212</v>
      </c>
      <c r="B49" s="7"/>
      <c r="C49" s="4" t="s">
        <v>119</v>
      </c>
      <c r="D49" s="5"/>
      <c r="E49" s="5"/>
      <c r="F49" s="5"/>
      <c r="G49" s="5"/>
    </row>
    <row r="50" spans="1:7" ht="15.75" x14ac:dyDescent="0.2">
      <c r="A50" s="6" t="s">
        <v>213</v>
      </c>
      <c r="B50" s="7"/>
      <c r="C50" s="4" t="s">
        <v>120</v>
      </c>
      <c r="D50" s="5"/>
      <c r="E50" s="5"/>
      <c r="F50" s="5"/>
      <c r="G50" s="5"/>
    </row>
    <row r="51" spans="1:7" ht="15.75" x14ac:dyDescent="0.2">
      <c r="A51" s="6" t="s">
        <v>214</v>
      </c>
      <c r="B51" s="7"/>
      <c r="C51" s="4" t="s">
        <v>196</v>
      </c>
      <c r="D51" s="5"/>
      <c r="E51" s="5"/>
      <c r="F51" s="5"/>
      <c r="G51" s="5">
        <f>930+29</f>
        <v>959</v>
      </c>
    </row>
    <row r="52" spans="1:7" ht="15.75" x14ac:dyDescent="0.2">
      <c r="A52" s="6" t="s">
        <v>215</v>
      </c>
      <c r="B52" s="7"/>
      <c r="C52" s="4" t="s">
        <v>121</v>
      </c>
      <c r="D52" s="5">
        <v>15784</v>
      </c>
      <c r="E52" s="5">
        <v>15784</v>
      </c>
      <c r="F52" s="5">
        <v>15784</v>
      </c>
      <c r="G52" s="5">
        <v>15784</v>
      </c>
    </row>
    <row r="53" spans="1:7" ht="15.75" x14ac:dyDescent="0.2">
      <c r="A53" s="6" t="s">
        <v>216</v>
      </c>
      <c r="B53" s="7" t="s">
        <v>131</v>
      </c>
      <c r="C53" s="9" t="s">
        <v>140</v>
      </c>
      <c r="D53" s="13">
        <f>D52</f>
        <v>15784</v>
      </c>
      <c r="E53" s="13">
        <f>SUM(E49:E52)</f>
        <v>15784</v>
      </c>
      <c r="F53" s="13">
        <f>SUM(F49:F52)</f>
        <v>15784</v>
      </c>
      <c r="G53" s="13">
        <f>SUM(G49:G52)</f>
        <v>16743</v>
      </c>
    </row>
    <row r="54" spans="1:7" ht="25.5" customHeight="1" x14ac:dyDescent="0.2">
      <c r="A54" s="6" t="s">
        <v>217</v>
      </c>
      <c r="B54" s="18" t="s">
        <v>132</v>
      </c>
      <c r="C54" s="21" t="s">
        <v>146</v>
      </c>
      <c r="D54" s="20">
        <f>D48+D53:E53</f>
        <v>67825</v>
      </c>
      <c r="E54" s="20">
        <f>SUM(E48+E53)</f>
        <v>83900</v>
      </c>
      <c r="F54" s="20">
        <f>SUM(F48+F53)</f>
        <v>89437</v>
      </c>
      <c r="G54" s="20">
        <f>SUM(G48+G53)</f>
        <v>100367</v>
      </c>
    </row>
  </sheetData>
  <mergeCells count="7">
    <mergeCell ref="G1:G3"/>
    <mergeCell ref="C1:C3"/>
    <mergeCell ref="A1:A3"/>
    <mergeCell ref="B1:B3"/>
    <mergeCell ref="D1:D3"/>
    <mergeCell ref="F1:F3"/>
    <mergeCell ref="E1:E3"/>
  </mergeCells>
  <phoneticPr fontId="0" type="noConversion"/>
  <printOptions horizontalCentered="1"/>
  <pageMargins left="0.78740157480314965" right="0.6692913385826772" top="0.94488188976377963" bottom="0.27559055118110237" header="0.35433070866141736" footer="0.15748031496062992"/>
  <pageSetup paperSize="9" scale="70" orientation="portrait" verticalDpi="300" r:id="rId1"/>
  <headerFooter alignWithMargins="0">
    <oddHeader xml:space="preserve">&amp;C&amp;"Times New Roman,Normál"2/2018. (III.1.) önkormányzati rendelet&amp;"Times New Roman,Félkövér"
TORNYISZENTMIKLÓS KÖZSÉGI ÖNKORMÁNYZAT 2017. ÉVI BEVÉTELEI 
adatok ezer Ft-ban!&amp;R&amp;"Times New Roman,Normál"2. 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Layout" topLeftCell="A18" zoomScaleNormal="100" workbookViewId="0">
      <selection activeCell="A8" sqref="A8:A42"/>
    </sheetView>
  </sheetViews>
  <sheetFormatPr defaultRowHeight="12.75" x14ac:dyDescent="0.2"/>
  <cols>
    <col min="1" max="1" width="3.85546875" style="65" customWidth="1"/>
    <col min="2" max="2" width="8.5703125" style="65" customWidth="1"/>
    <col min="3" max="3" width="48.7109375" style="65" customWidth="1"/>
    <col min="4" max="4" width="11.28515625" style="65" customWidth="1"/>
    <col min="5" max="5" width="11" style="65" customWidth="1"/>
    <col min="6" max="6" width="10.85546875" style="65" customWidth="1"/>
    <col min="7" max="7" width="11.42578125" style="65" customWidth="1"/>
    <col min="8" max="16384" width="9.140625" style="65"/>
  </cols>
  <sheetData>
    <row r="1" spans="1:7" ht="12.75" customHeight="1" x14ac:dyDescent="0.2">
      <c r="A1" s="100" t="s">
        <v>0</v>
      </c>
      <c r="B1" s="100" t="s">
        <v>75</v>
      </c>
      <c r="C1" s="103" t="s">
        <v>1</v>
      </c>
      <c r="D1" s="100" t="s">
        <v>100</v>
      </c>
      <c r="E1" s="100" t="s">
        <v>3</v>
      </c>
      <c r="F1" s="100" t="s">
        <v>4</v>
      </c>
      <c r="G1" s="100" t="s">
        <v>5</v>
      </c>
    </row>
    <row r="2" spans="1:7" x14ac:dyDescent="0.2">
      <c r="A2" s="101"/>
      <c r="B2" s="101"/>
      <c r="C2" s="104"/>
      <c r="D2" s="101"/>
      <c r="E2" s="101"/>
      <c r="F2" s="101"/>
      <c r="G2" s="101"/>
    </row>
    <row r="3" spans="1:7" ht="63.75" customHeight="1" x14ac:dyDescent="0.2">
      <c r="A3" s="102"/>
      <c r="B3" s="102"/>
      <c r="C3" s="105"/>
      <c r="D3" s="102"/>
      <c r="E3" s="102"/>
      <c r="F3" s="102"/>
      <c r="G3" s="102"/>
    </row>
    <row r="4" spans="1:7" ht="15.75" x14ac:dyDescent="0.2">
      <c r="A4" s="66" t="s">
        <v>11</v>
      </c>
      <c r="B4" s="67"/>
      <c r="C4" s="68" t="s">
        <v>76</v>
      </c>
      <c r="D4" s="69">
        <v>7301</v>
      </c>
      <c r="E4" s="69">
        <f>D4+4701+1390+20</f>
        <v>13412</v>
      </c>
      <c r="F4" s="69">
        <f>E4+64</f>
        <v>13476</v>
      </c>
      <c r="G4" s="69">
        <f>F4+2+322+50+53</f>
        <v>13903</v>
      </c>
    </row>
    <row r="5" spans="1:7" ht="15.75" x14ac:dyDescent="0.2">
      <c r="A5" s="66" t="s">
        <v>12</v>
      </c>
      <c r="B5" s="67"/>
      <c r="C5" s="68" t="s">
        <v>8</v>
      </c>
      <c r="D5" s="69">
        <v>8026</v>
      </c>
      <c r="E5" s="69">
        <v>8026</v>
      </c>
      <c r="F5" s="69">
        <v>8026</v>
      </c>
      <c r="G5" s="82">
        <f>8026-53</f>
        <v>7973</v>
      </c>
    </row>
    <row r="6" spans="1:7" ht="15.75" x14ac:dyDescent="0.2">
      <c r="A6" s="66" t="s">
        <v>13</v>
      </c>
      <c r="B6" s="70" t="s">
        <v>77</v>
      </c>
      <c r="C6" s="71" t="s">
        <v>45</v>
      </c>
      <c r="D6" s="72">
        <f>SUM(D4:D5)</f>
        <v>15327</v>
      </c>
      <c r="E6" s="72">
        <f>SUM(E4:E5)</f>
        <v>21438</v>
      </c>
      <c r="F6" s="72">
        <f>SUM(F4:F5)</f>
        <v>21502</v>
      </c>
      <c r="G6" s="72">
        <f>SUM(G4:G5)</f>
        <v>21876</v>
      </c>
    </row>
    <row r="7" spans="1:7" ht="31.5" x14ac:dyDescent="0.2">
      <c r="A7" s="66" t="s">
        <v>14</v>
      </c>
      <c r="B7" s="73" t="s">
        <v>78</v>
      </c>
      <c r="C7" s="71" t="s">
        <v>53</v>
      </c>
      <c r="D7" s="72">
        <v>3330</v>
      </c>
      <c r="E7" s="72">
        <f>D7+153+517</f>
        <v>4000</v>
      </c>
      <c r="F7" s="72">
        <f>E7+14</f>
        <v>4014</v>
      </c>
      <c r="G7" s="72">
        <v>4014</v>
      </c>
    </row>
    <row r="8" spans="1:7" ht="15.75" x14ac:dyDescent="0.2">
      <c r="A8" s="66" t="s">
        <v>15</v>
      </c>
      <c r="B8" s="70" t="s">
        <v>79</v>
      </c>
      <c r="C8" s="71" t="s">
        <v>9</v>
      </c>
      <c r="D8" s="72">
        <v>10430</v>
      </c>
      <c r="E8" s="72">
        <f>D8+129+34</f>
        <v>10593</v>
      </c>
      <c r="F8" s="72">
        <f>E8+40+40</f>
        <v>10673</v>
      </c>
      <c r="G8" s="72">
        <f>F8+1+381+200+11+41+1050+284+320+87+89+30+50+13+250+67+5+100+27+153+41+381</f>
        <v>14254</v>
      </c>
    </row>
    <row r="9" spans="1:7" ht="15.75" x14ac:dyDescent="0.2">
      <c r="A9" s="66" t="s">
        <v>26</v>
      </c>
      <c r="B9" s="74" t="s">
        <v>80</v>
      </c>
      <c r="C9" s="71" t="s">
        <v>46</v>
      </c>
      <c r="D9" s="72">
        <v>2084</v>
      </c>
      <c r="E9" s="72">
        <v>2084</v>
      </c>
      <c r="F9" s="72">
        <f>E9+64</f>
        <v>2148</v>
      </c>
      <c r="G9" s="72">
        <f>F9+800+33</f>
        <v>2981</v>
      </c>
    </row>
    <row r="10" spans="1:7" ht="15.75" x14ac:dyDescent="0.2">
      <c r="A10" s="66" t="s">
        <v>16</v>
      </c>
      <c r="B10" s="74"/>
      <c r="C10" s="71" t="s">
        <v>192</v>
      </c>
      <c r="D10" s="72"/>
      <c r="E10" s="72"/>
      <c r="F10" s="72">
        <v>12</v>
      </c>
      <c r="G10" s="72">
        <v>12</v>
      </c>
    </row>
    <row r="11" spans="1:7" ht="30" x14ac:dyDescent="0.2">
      <c r="A11" s="66" t="s">
        <v>17</v>
      </c>
      <c r="B11" s="73"/>
      <c r="C11" s="68" t="s">
        <v>81</v>
      </c>
      <c r="D11" s="69"/>
      <c r="E11" s="69"/>
      <c r="F11" s="69"/>
      <c r="G11" s="69"/>
    </row>
    <row r="12" spans="1:7" ht="15.75" x14ac:dyDescent="0.2">
      <c r="A12" s="66" t="s">
        <v>18</v>
      </c>
      <c r="B12" s="73"/>
      <c r="C12" s="68" t="s">
        <v>169</v>
      </c>
      <c r="D12" s="69"/>
      <c r="E12" s="69"/>
      <c r="F12" s="69"/>
      <c r="G12" s="69"/>
    </row>
    <row r="13" spans="1:7" ht="15.75" x14ac:dyDescent="0.2">
      <c r="A13" s="66" t="s">
        <v>19</v>
      </c>
      <c r="B13" s="73"/>
      <c r="C13" s="68" t="s">
        <v>171</v>
      </c>
      <c r="D13" s="69">
        <v>2482</v>
      </c>
      <c r="E13" s="69">
        <v>2482</v>
      </c>
      <c r="F13" s="69">
        <v>2482</v>
      </c>
      <c r="G13" s="69">
        <v>2482</v>
      </c>
    </row>
    <row r="14" spans="1:7" ht="15.75" x14ac:dyDescent="0.2">
      <c r="A14" s="66" t="s">
        <v>20</v>
      </c>
      <c r="B14" s="73"/>
      <c r="C14" s="68" t="s">
        <v>186</v>
      </c>
      <c r="D14" s="69">
        <v>120</v>
      </c>
      <c r="E14" s="69">
        <v>120</v>
      </c>
      <c r="F14" s="69">
        <v>120</v>
      </c>
      <c r="G14" s="69">
        <v>120</v>
      </c>
    </row>
    <row r="15" spans="1:7" ht="17.25" customHeight="1" x14ac:dyDescent="0.2">
      <c r="A15" s="66" t="s">
        <v>21</v>
      </c>
      <c r="B15" s="73"/>
      <c r="C15" s="68" t="s">
        <v>165</v>
      </c>
      <c r="D15" s="69">
        <v>1156</v>
      </c>
      <c r="E15" s="69">
        <v>1156</v>
      </c>
      <c r="F15" s="69">
        <v>1156</v>
      </c>
      <c r="G15" s="69">
        <v>1156</v>
      </c>
    </row>
    <row r="16" spans="1:7" ht="15.75" x14ac:dyDescent="0.2">
      <c r="A16" s="66" t="s">
        <v>22</v>
      </c>
      <c r="B16" s="73"/>
      <c r="C16" s="68" t="s">
        <v>166</v>
      </c>
      <c r="D16" s="69">
        <v>4337</v>
      </c>
      <c r="E16" s="69">
        <v>4337</v>
      </c>
      <c r="F16" s="69">
        <v>4337</v>
      </c>
      <c r="G16" s="69">
        <v>4337</v>
      </c>
    </row>
    <row r="17" spans="1:7" ht="33" customHeight="1" x14ac:dyDescent="0.2">
      <c r="A17" s="66" t="s">
        <v>23</v>
      </c>
      <c r="B17" s="74"/>
      <c r="C17" s="68" t="s">
        <v>82</v>
      </c>
      <c r="D17" s="69"/>
      <c r="E17" s="69"/>
      <c r="F17" s="69"/>
      <c r="G17" s="69"/>
    </row>
    <row r="18" spans="1:7" ht="30" x14ac:dyDescent="0.2">
      <c r="A18" s="66" t="s">
        <v>27</v>
      </c>
      <c r="B18" s="74"/>
      <c r="C18" s="68" t="s">
        <v>163</v>
      </c>
      <c r="D18" s="69">
        <v>30</v>
      </c>
      <c r="E18" s="69">
        <v>30</v>
      </c>
      <c r="F18" s="69">
        <v>30</v>
      </c>
      <c r="G18" s="69">
        <f>F18+30</f>
        <v>60</v>
      </c>
    </row>
    <row r="19" spans="1:7" ht="15.75" x14ac:dyDescent="0.2">
      <c r="A19" s="66" t="s">
        <v>24</v>
      </c>
      <c r="B19" s="74"/>
      <c r="C19" s="68" t="s">
        <v>164</v>
      </c>
      <c r="D19" s="69">
        <v>8031</v>
      </c>
      <c r="E19" s="69">
        <f>D19-109+2433+3057</f>
        <v>13412</v>
      </c>
      <c r="F19" s="69">
        <f>E19-12-30+798+356-19-98-40+3870+15+356-40</f>
        <v>18568</v>
      </c>
      <c r="G19" s="69">
        <f>F19+1650+440+150+930+370-1-322-2-800-381-200-11-41-1050-284-320-87-435-119-1657-182-946-256-203-55-4755-1285-89+1250-1245-30-36-30-50-63-317-5-30-127-194+1121+1245+3576</f>
        <v>13692</v>
      </c>
    </row>
    <row r="20" spans="1:7" ht="15.75" x14ac:dyDescent="0.2">
      <c r="A20" s="66" t="s">
        <v>28</v>
      </c>
      <c r="B20" s="74" t="s">
        <v>83</v>
      </c>
      <c r="C20" s="71" t="s">
        <v>47</v>
      </c>
      <c r="D20" s="72">
        <f>SUM(D13:D19)</f>
        <v>16156</v>
      </c>
      <c r="E20" s="72">
        <f>SUM(E13:E19)</f>
        <v>21537</v>
      </c>
      <c r="F20" s="72">
        <f>SUM(F13:F19)+F10</f>
        <v>26705</v>
      </c>
      <c r="G20" s="72">
        <f>SUM(G13:G19)+G10</f>
        <v>21859</v>
      </c>
    </row>
    <row r="21" spans="1:7" ht="15.75" x14ac:dyDescent="0.2">
      <c r="A21" s="66" t="s">
        <v>29</v>
      </c>
      <c r="B21" s="74"/>
      <c r="C21" s="81" t="s">
        <v>195</v>
      </c>
      <c r="D21" s="82"/>
      <c r="E21" s="82"/>
      <c r="F21" s="82"/>
      <c r="G21" s="82">
        <f>1000+203</f>
        <v>1203</v>
      </c>
    </row>
    <row r="22" spans="1:7" ht="15.75" x14ac:dyDescent="0.2">
      <c r="A22" s="66" t="s">
        <v>30</v>
      </c>
      <c r="B22" s="74"/>
      <c r="C22" s="68" t="s">
        <v>84</v>
      </c>
      <c r="D22" s="69"/>
      <c r="E22" s="69"/>
      <c r="F22" s="69"/>
      <c r="G22" s="69"/>
    </row>
    <row r="23" spans="1:7" ht="15.75" x14ac:dyDescent="0.2">
      <c r="A23" s="66" t="s">
        <v>31</v>
      </c>
      <c r="B23" s="74"/>
      <c r="C23" s="68" t="s">
        <v>85</v>
      </c>
      <c r="D23" s="69"/>
      <c r="E23" s="69">
        <v>251</v>
      </c>
      <c r="F23" s="69">
        <v>251</v>
      </c>
      <c r="G23" s="69">
        <v>251</v>
      </c>
    </row>
    <row r="24" spans="1:7" ht="15.75" x14ac:dyDescent="0.2">
      <c r="A24" s="66" t="s">
        <v>32</v>
      </c>
      <c r="B24" s="74"/>
      <c r="C24" s="68" t="s">
        <v>86</v>
      </c>
      <c r="D24" s="69">
        <v>142</v>
      </c>
      <c r="E24" s="69">
        <f>D24-142+210+280</f>
        <v>490</v>
      </c>
      <c r="F24" s="69">
        <f>E24+77+15</f>
        <v>582</v>
      </c>
      <c r="G24" s="69">
        <f>F24+435+23+28</f>
        <v>1068</v>
      </c>
    </row>
    <row r="25" spans="1:7" ht="30" x14ac:dyDescent="0.2">
      <c r="A25" s="66" t="s">
        <v>33</v>
      </c>
      <c r="B25" s="74"/>
      <c r="C25" s="68" t="s">
        <v>87</v>
      </c>
      <c r="D25" s="69">
        <v>38</v>
      </c>
      <c r="E25" s="82">
        <f>D25+56+76</f>
        <v>170</v>
      </c>
      <c r="F25" s="82">
        <f>E25+30+4+21</f>
        <v>225</v>
      </c>
      <c r="G25" s="82">
        <f>F25+55+119+7+8</f>
        <v>414</v>
      </c>
    </row>
    <row r="26" spans="1:7" ht="15.75" x14ac:dyDescent="0.2">
      <c r="A26" s="66" t="s">
        <v>34</v>
      </c>
      <c r="B26" s="74" t="s">
        <v>88</v>
      </c>
      <c r="C26" s="71" t="s">
        <v>48</v>
      </c>
      <c r="D26" s="72">
        <f>SUM(D22:D25)</f>
        <v>180</v>
      </c>
      <c r="E26" s="72">
        <f>SUM(E22:E25)</f>
        <v>911</v>
      </c>
      <c r="F26" s="72">
        <f>SUM(F22:F25)</f>
        <v>1058</v>
      </c>
      <c r="G26" s="72">
        <f>SUM(G24:G25)+G23+G21</f>
        <v>2936</v>
      </c>
    </row>
    <row r="27" spans="1:7" ht="15.75" x14ac:dyDescent="0.2">
      <c r="A27" s="66" t="s">
        <v>35</v>
      </c>
      <c r="B27" s="74"/>
      <c r="C27" s="68" t="s">
        <v>89</v>
      </c>
      <c r="D27" s="82">
        <v>17480</v>
      </c>
      <c r="E27" s="82">
        <f>D27+2377</f>
        <v>19857</v>
      </c>
      <c r="F27" s="82">
        <v>19857</v>
      </c>
      <c r="G27" s="82">
        <f>F27+1657</f>
        <v>21514</v>
      </c>
    </row>
    <row r="28" spans="1:7" ht="15.75" x14ac:dyDescent="0.2">
      <c r="A28" s="66" t="s">
        <v>36</v>
      </c>
      <c r="B28" s="74"/>
      <c r="C28" s="11" t="s">
        <v>197</v>
      </c>
      <c r="D28" s="82"/>
      <c r="E28" s="82"/>
      <c r="F28" s="82"/>
      <c r="G28" s="82">
        <v>4755</v>
      </c>
    </row>
    <row r="29" spans="1:7" ht="15.75" x14ac:dyDescent="0.2">
      <c r="A29" s="66" t="s">
        <v>37</v>
      </c>
      <c r="B29" s="74"/>
      <c r="C29" s="68" t="s">
        <v>187</v>
      </c>
      <c r="D29" s="82">
        <v>1500</v>
      </c>
      <c r="E29" s="82">
        <f>D29</f>
        <v>1500</v>
      </c>
      <c r="F29" s="82">
        <v>1500</v>
      </c>
      <c r="G29" s="82">
        <f>F29+946</f>
        <v>2446</v>
      </c>
    </row>
    <row r="30" spans="1:7" ht="30" x14ac:dyDescent="0.2">
      <c r="A30" s="66" t="s">
        <v>38</v>
      </c>
      <c r="B30" s="74"/>
      <c r="C30" s="68" t="s">
        <v>90</v>
      </c>
      <c r="D30" s="82">
        <v>535</v>
      </c>
      <c r="E30" s="82">
        <f>D30+642</f>
        <v>1177</v>
      </c>
      <c r="F30" s="82">
        <v>1177</v>
      </c>
      <c r="G30" s="82">
        <f>F30+182+256+1285</f>
        <v>2900</v>
      </c>
    </row>
    <row r="31" spans="1:7" ht="15.75" x14ac:dyDescent="0.2">
      <c r="A31" s="66" t="s">
        <v>39</v>
      </c>
      <c r="B31" s="74" t="s">
        <v>91</v>
      </c>
      <c r="C31" s="71" t="s">
        <v>49</v>
      </c>
      <c r="D31" s="72">
        <f>SUM(D27:D30)</f>
        <v>19515</v>
      </c>
      <c r="E31" s="72">
        <f>SUM(E27:E30)</f>
        <v>22534</v>
      </c>
      <c r="F31" s="72">
        <f>SUM(F27:F30)</f>
        <v>22534</v>
      </c>
      <c r="G31" s="72">
        <f>SUM(G27:G30)</f>
        <v>31615</v>
      </c>
    </row>
    <row r="32" spans="1:7" ht="30" x14ac:dyDescent="0.2">
      <c r="A32" s="66" t="s">
        <v>40</v>
      </c>
      <c r="B32" s="73"/>
      <c r="C32" s="68" t="s">
        <v>92</v>
      </c>
      <c r="D32" s="72"/>
      <c r="E32" s="72"/>
      <c r="F32" s="72"/>
      <c r="G32" s="72"/>
    </row>
    <row r="33" spans="1:7" ht="30" customHeight="1" x14ac:dyDescent="0.2">
      <c r="A33" s="66" t="s">
        <v>41</v>
      </c>
      <c r="B33" s="74"/>
      <c r="C33" s="68" t="s">
        <v>93</v>
      </c>
      <c r="D33" s="69"/>
      <c r="E33" s="69"/>
      <c r="F33" s="69"/>
      <c r="G33" s="69"/>
    </row>
    <row r="34" spans="1:7" ht="30" x14ac:dyDescent="0.2">
      <c r="A34" s="66" t="s">
        <v>200</v>
      </c>
      <c r="B34" s="74"/>
      <c r="C34" s="68" t="s">
        <v>94</v>
      </c>
      <c r="D34" s="69"/>
      <c r="E34" s="69"/>
      <c r="F34" s="69"/>
      <c r="G34" s="69"/>
    </row>
    <row r="35" spans="1:7" ht="15.75" x14ac:dyDescent="0.2">
      <c r="A35" s="66" t="s">
        <v>42</v>
      </c>
      <c r="B35" s="74" t="s">
        <v>95</v>
      </c>
      <c r="C35" s="71" t="s">
        <v>134</v>
      </c>
      <c r="D35" s="72">
        <f>SUM(D32:D34)</f>
        <v>0</v>
      </c>
      <c r="E35" s="72">
        <f>SUM(E32:E34)</f>
        <v>0</v>
      </c>
      <c r="F35" s="72">
        <f>SUM(F32:F34)</f>
        <v>0</v>
      </c>
      <c r="G35" s="72">
        <f>SUM(G32:G34)</f>
        <v>0</v>
      </c>
    </row>
    <row r="36" spans="1:7" ht="31.5" customHeight="1" x14ac:dyDescent="0.2">
      <c r="A36" s="66" t="s">
        <v>6</v>
      </c>
      <c r="B36" s="75" t="s">
        <v>96</v>
      </c>
      <c r="C36" s="76" t="s">
        <v>135</v>
      </c>
      <c r="D36" s="77">
        <f>SUM(D7+D8+D9+D20+D26+D31+D35+D6)</f>
        <v>67022</v>
      </c>
      <c r="E36" s="77">
        <f>SUM(E7+E8+E9+E20+E26+E31+E35+E6)</f>
        <v>83097</v>
      </c>
      <c r="F36" s="77">
        <f>SUM(F7+F8+F9+F20+F26+F31+F35+F6)</f>
        <v>88634</v>
      </c>
      <c r="G36" s="77">
        <f>SUM(G7+G8+G9+G20+G26+G31+G35+G6)</f>
        <v>99535</v>
      </c>
    </row>
    <row r="37" spans="1:7" ht="18.75" customHeight="1" x14ac:dyDescent="0.2">
      <c r="A37" s="66" t="s">
        <v>7</v>
      </c>
      <c r="B37" s="78"/>
      <c r="C37" s="68" t="s">
        <v>97</v>
      </c>
      <c r="D37" s="72"/>
      <c r="E37" s="72"/>
      <c r="F37" s="72"/>
      <c r="G37" s="72"/>
    </row>
    <row r="38" spans="1:7" ht="17.25" customHeight="1" x14ac:dyDescent="0.2">
      <c r="A38" s="66" t="s">
        <v>201</v>
      </c>
      <c r="B38" s="74"/>
      <c r="C38" s="79" t="s">
        <v>175</v>
      </c>
      <c r="D38" s="69"/>
      <c r="E38" s="69"/>
      <c r="F38" s="69"/>
      <c r="G38" s="69"/>
    </row>
    <row r="39" spans="1:7" ht="15.75" x14ac:dyDescent="0.2">
      <c r="A39" s="66" t="s">
        <v>202</v>
      </c>
      <c r="B39" s="74"/>
      <c r="C39" s="79" t="s">
        <v>176</v>
      </c>
      <c r="D39" s="69"/>
      <c r="E39" s="69"/>
      <c r="F39" s="69"/>
      <c r="G39" s="69"/>
    </row>
    <row r="40" spans="1:7" ht="15.75" x14ac:dyDescent="0.2">
      <c r="A40" s="66" t="s">
        <v>203</v>
      </c>
      <c r="B40" s="74"/>
      <c r="C40" s="79" t="s">
        <v>182</v>
      </c>
      <c r="D40" s="69">
        <v>803</v>
      </c>
      <c r="E40" s="69">
        <v>803</v>
      </c>
      <c r="F40" s="69">
        <v>803</v>
      </c>
      <c r="G40" s="69">
        <f>F40+29</f>
        <v>832</v>
      </c>
    </row>
    <row r="41" spans="1:7" ht="15.75" x14ac:dyDescent="0.2">
      <c r="A41" s="66" t="s">
        <v>204</v>
      </c>
      <c r="B41" s="74" t="s">
        <v>98</v>
      </c>
      <c r="C41" s="71" t="s">
        <v>136</v>
      </c>
      <c r="D41" s="72">
        <f>D38+D39+D40</f>
        <v>803</v>
      </c>
      <c r="E41" s="72">
        <f>E38+E39+E40</f>
        <v>803</v>
      </c>
      <c r="F41" s="72">
        <f>F38+F39+F40</f>
        <v>803</v>
      </c>
      <c r="G41" s="72">
        <f>G38+G39+G40</f>
        <v>832</v>
      </c>
    </row>
    <row r="42" spans="1:7" ht="24.75" customHeight="1" x14ac:dyDescent="0.2">
      <c r="A42" s="66" t="s">
        <v>205</v>
      </c>
      <c r="B42" s="80" t="s">
        <v>99</v>
      </c>
      <c r="C42" s="76" t="s">
        <v>10</v>
      </c>
      <c r="D42" s="77">
        <f>SUM(D36+D41)</f>
        <v>67825</v>
      </c>
      <c r="E42" s="77">
        <f>SUM(E36+E41)</f>
        <v>83900</v>
      </c>
      <c r="F42" s="77">
        <f>SUM(F36+F41)</f>
        <v>89437</v>
      </c>
      <c r="G42" s="77">
        <f>SUM(G36+G41)</f>
        <v>100367</v>
      </c>
    </row>
  </sheetData>
  <mergeCells count="7">
    <mergeCell ref="G1:G3"/>
    <mergeCell ref="F1:F3"/>
    <mergeCell ref="A1:A3"/>
    <mergeCell ref="B1:B3"/>
    <mergeCell ref="E1:E3"/>
    <mergeCell ref="C1:C3"/>
    <mergeCell ref="D1:D3"/>
  </mergeCells>
  <phoneticPr fontId="0" type="noConversion"/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Roman,Normál"2/2018. (III.1.) önkormányzati rendelet&amp;"Times New Roman,Félkövér"
TORNYISZENTMIKLÓS KÖZSÉGI ÖNKORMÁNYZAT 2017. ÉVI KIADÁSAI
adatok ezer Ft-ban!&amp;R&amp;"Times New Roman,Normál"
3.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view="pageLayout" zoomScaleNormal="100" workbookViewId="0">
      <selection activeCell="K3" sqref="K3"/>
    </sheetView>
  </sheetViews>
  <sheetFormatPr defaultRowHeight="12.75" x14ac:dyDescent="0.2"/>
  <cols>
    <col min="1" max="2" width="5.28515625" style="23" customWidth="1"/>
    <col min="3" max="3" width="40.7109375" style="23" customWidth="1"/>
    <col min="4" max="4" width="13.85546875" style="23" customWidth="1"/>
    <col min="5" max="5" width="12.140625" style="23" customWidth="1"/>
    <col min="6" max="6" width="12" style="23" customWidth="1"/>
    <col min="7" max="7" width="12.7109375" style="23" customWidth="1"/>
    <col min="8" max="16384" width="9.140625" style="23"/>
  </cols>
  <sheetData>
    <row r="1" spans="1:7" ht="12.75" customHeight="1" x14ac:dyDescent="0.2">
      <c r="A1" s="22"/>
      <c r="B1" s="108" t="s">
        <v>0</v>
      </c>
      <c r="C1" s="109" t="s">
        <v>1</v>
      </c>
      <c r="D1" s="108" t="s">
        <v>2</v>
      </c>
      <c r="E1" s="108" t="s">
        <v>3</v>
      </c>
      <c r="F1" s="108" t="s">
        <v>4</v>
      </c>
      <c r="G1" s="108" t="s">
        <v>5</v>
      </c>
    </row>
    <row r="2" spans="1:7" x14ac:dyDescent="0.2">
      <c r="A2" s="22"/>
      <c r="B2" s="108"/>
      <c r="C2" s="109"/>
      <c r="D2" s="108"/>
      <c r="E2" s="108"/>
      <c r="F2" s="108"/>
      <c r="G2" s="108"/>
    </row>
    <row r="3" spans="1:7" ht="57.75" customHeight="1" x14ac:dyDescent="0.2">
      <c r="A3" s="22"/>
      <c r="B3" s="108"/>
      <c r="C3" s="109"/>
      <c r="D3" s="108"/>
      <c r="E3" s="108"/>
      <c r="F3" s="108"/>
      <c r="G3" s="108"/>
    </row>
    <row r="4" spans="1:7" ht="24.95" customHeight="1" x14ac:dyDescent="0.25">
      <c r="A4" s="22"/>
      <c r="B4" s="24" t="s">
        <v>11</v>
      </c>
      <c r="C4" s="25" t="s">
        <v>142</v>
      </c>
      <c r="D4" s="106"/>
      <c r="E4" s="106"/>
      <c r="F4" s="106"/>
      <c r="G4" s="106"/>
    </row>
    <row r="5" spans="1:7" ht="24.95" customHeight="1" x14ac:dyDescent="0.25">
      <c r="A5" s="22"/>
      <c r="B5" s="24" t="s">
        <v>12</v>
      </c>
      <c r="C5" s="26" t="s">
        <v>184</v>
      </c>
      <c r="D5" s="27">
        <v>142</v>
      </c>
      <c r="E5" s="28">
        <v>251</v>
      </c>
      <c r="F5" s="28">
        <v>251</v>
      </c>
      <c r="G5" s="28">
        <v>251</v>
      </c>
    </row>
    <row r="6" spans="1:7" ht="24.95" customHeight="1" x14ac:dyDescent="0.25">
      <c r="A6" s="22"/>
      <c r="B6" s="24" t="s">
        <v>13</v>
      </c>
      <c r="C6" s="26" t="s">
        <v>183</v>
      </c>
      <c r="D6" s="27">
        <v>38</v>
      </c>
      <c r="E6" s="28">
        <f>38+53</f>
        <v>91</v>
      </c>
      <c r="F6" s="28">
        <v>91</v>
      </c>
      <c r="G6" s="28">
        <v>91</v>
      </c>
    </row>
    <row r="7" spans="1:7" ht="24.95" customHeight="1" x14ac:dyDescent="0.25">
      <c r="A7" s="22"/>
      <c r="B7" s="24" t="s">
        <v>14</v>
      </c>
      <c r="C7" s="26" t="s">
        <v>189</v>
      </c>
      <c r="D7" s="27"/>
      <c r="E7" s="27">
        <v>437</v>
      </c>
      <c r="F7" s="27">
        <v>437</v>
      </c>
      <c r="G7" s="27">
        <v>437</v>
      </c>
    </row>
    <row r="8" spans="1:7" ht="24.95" customHeight="1" x14ac:dyDescent="0.25">
      <c r="A8" s="22"/>
      <c r="B8" s="24" t="s">
        <v>15</v>
      </c>
      <c r="C8" s="26" t="s">
        <v>190</v>
      </c>
      <c r="D8" s="27"/>
      <c r="E8" s="27">
        <v>132</v>
      </c>
      <c r="F8" s="27">
        <v>132</v>
      </c>
      <c r="G8" s="27">
        <v>132</v>
      </c>
    </row>
    <row r="9" spans="1:7" ht="24.95" customHeight="1" x14ac:dyDescent="0.25">
      <c r="A9" s="22"/>
      <c r="B9" s="24" t="s">
        <v>26</v>
      </c>
      <c r="C9" s="26" t="s">
        <v>194</v>
      </c>
      <c r="D9" s="27"/>
      <c r="E9" s="27"/>
      <c r="F9" s="27">
        <v>147</v>
      </c>
      <c r="G9" s="27">
        <v>147</v>
      </c>
    </row>
    <row r="10" spans="1:7" ht="24.95" customHeight="1" x14ac:dyDescent="0.25">
      <c r="A10" s="22"/>
      <c r="B10" s="24" t="s">
        <v>16</v>
      </c>
      <c r="C10" s="26" t="s">
        <v>198</v>
      </c>
      <c r="D10" s="27"/>
      <c r="E10" s="27"/>
      <c r="F10" s="27"/>
      <c r="G10" s="27">
        <v>1000</v>
      </c>
    </row>
    <row r="11" spans="1:7" ht="21" customHeight="1" x14ac:dyDescent="0.25">
      <c r="A11" s="22"/>
      <c r="B11" s="24" t="s">
        <v>17</v>
      </c>
      <c r="C11" s="26" t="s">
        <v>199</v>
      </c>
      <c r="D11" s="27"/>
      <c r="E11" s="27"/>
      <c r="F11" s="27"/>
      <c r="G11" s="27">
        <f>435+203-102-71-237</f>
        <v>228</v>
      </c>
    </row>
    <row r="12" spans="1:7" ht="18.75" customHeight="1" x14ac:dyDescent="0.25">
      <c r="A12" s="22"/>
      <c r="B12" s="24" t="s">
        <v>18</v>
      </c>
      <c r="C12" s="26" t="s">
        <v>183</v>
      </c>
      <c r="D12" s="27"/>
      <c r="E12" s="27"/>
      <c r="F12" s="27"/>
      <c r="G12" s="27">
        <f>174-28-20-64</f>
        <v>62</v>
      </c>
    </row>
    <row r="13" spans="1:7" ht="36" customHeight="1" x14ac:dyDescent="0.25">
      <c r="A13" s="22"/>
      <c r="B13" s="24" t="s">
        <v>19</v>
      </c>
      <c r="C13" s="110" t="s">
        <v>221</v>
      </c>
      <c r="D13" s="27"/>
      <c r="E13" s="27"/>
      <c r="F13" s="27"/>
      <c r="G13" s="27">
        <f>66+102+71+237+28+20+64</f>
        <v>588</v>
      </c>
    </row>
    <row r="14" spans="1:7" ht="24.95" customHeight="1" x14ac:dyDescent="0.25">
      <c r="A14" s="22"/>
      <c r="B14" s="24" t="s">
        <v>20</v>
      </c>
      <c r="C14" s="25" t="s">
        <v>48</v>
      </c>
      <c r="D14" s="29">
        <f>SUM(D5:D8)</f>
        <v>180</v>
      </c>
      <c r="E14" s="29">
        <f>SUM(E5:E8)</f>
        <v>911</v>
      </c>
      <c r="F14" s="29">
        <f>SUM(F5:F8)+F9</f>
        <v>1058</v>
      </c>
      <c r="G14" s="29">
        <f>SUM(G5:G13)</f>
        <v>2936</v>
      </c>
    </row>
    <row r="15" spans="1:7" ht="24.95" customHeight="1" x14ac:dyDescent="0.25">
      <c r="A15" s="22"/>
      <c r="B15" s="24" t="s">
        <v>21</v>
      </c>
      <c r="C15" s="25" t="s">
        <v>143</v>
      </c>
      <c r="D15" s="107"/>
      <c r="E15" s="107"/>
      <c r="F15" s="107"/>
      <c r="G15" s="107"/>
    </row>
    <row r="16" spans="1:7" ht="24.95" customHeight="1" x14ac:dyDescent="0.25">
      <c r="A16" s="22"/>
      <c r="B16" s="24" t="s">
        <v>22</v>
      </c>
      <c r="C16" s="30" t="s">
        <v>185</v>
      </c>
      <c r="D16" s="27">
        <v>1980</v>
      </c>
      <c r="E16" s="27">
        <v>1980</v>
      </c>
      <c r="F16" s="27">
        <v>1980</v>
      </c>
      <c r="G16" s="27">
        <f>F16+1657+946+4755-502-985</f>
        <v>7851</v>
      </c>
    </row>
    <row r="17" spans="1:7" ht="24.95" customHeight="1" x14ac:dyDescent="0.25">
      <c r="A17" s="22"/>
      <c r="B17" s="24" t="s">
        <v>23</v>
      </c>
      <c r="C17" s="31" t="s">
        <v>188</v>
      </c>
      <c r="D17" s="27">
        <v>17000</v>
      </c>
      <c r="E17" s="27">
        <v>17000</v>
      </c>
      <c r="F17" s="27">
        <v>17000</v>
      </c>
      <c r="G17" s="27">
        <f>F17+502+985</f>
        <v>18487</v>
      </c>
    </row>
    <row r="18" spans="1:7" ht="24.95" customHeight="1" x14ac:dyDescent="0.25">
      <c r="A18" s="22"/>
      <c r="B18" s="24" t="s">
        <v>27</v>
      </c>
      <c r="C18" s="31" t="s">
        <v>183</v>
      </c>
      <c r="D18" s="27">
        <v>535</v>
      </c>
      <c r="E18" s="27">
        <v>535</v>
      </c>
      <c r="F18" s="27">
        <v>535</v>
      </c>
      <c r="G18" s="27">
        <f>F18+182+256+1285</f>
        <v>2258</v>
      </c>
    </row>
    <row r="19" spans="1:7" ht="24.95" customHeight="1" x14ac:dyDescent="0.25">
      <c r="A19" s="22"/>
      <c r="B19" s="24" t="s">
        <v>24</v>
      </c>
      <c r="C19" s="31" t="s">
        <v>191</v>
      </c>
      <c r="D19" s="27"/>
      <c r="E19" s="27">
        <v>3019</v>
      </c>
      <c r="F19" s="27">
        <v>3019</v>
      </c>
      <c r="G19" s="27">
        <f>F19</f>
        <v>3019</v>
      </c>
    </row>
    <row r="20" spans="1:7" ht="24.95" customHeight="1" x14ac:dyDescent="0.25">
      <c r="A20" s="22"/>
      <c r="B20" s="24" t="s">
        <v>32</v>
      </c>
      <c r="C20" s="25" t="s">
        <v>141</v>
      </c>
      <c r="D20" s="32">
        <f>SUM(D16:D19)</f>
        <v>19515</v>
      </c>
      <c r="E20" s="32">
        <f>SUM(E16:E19)</f>
        <v>22534</v>
      </c>
      <c r="F20" s="32">
        <f>SUM(F16:F19)</f>
        <v>22534</v>
      </c>
      <c r="G20" s="32">
        <f>SUM(G16:G19)</f>
        <v>31615</v>
      </c>
    </row>
    <row r="21" spans="1:7" ht="24.95" customHeight="1" x14ac:dyDescent="0.25">
      <c r="A21" s="22"/>
      <c r="B21" s="24" t="s">
        <v>33</v>
      </c>
      <c r="C21" s="25" t="s">
        <v>144</v>
      </c>
      <c r="D21" s="107"/>
      <c r="E21" s="107"/>
      <c r="F21" s="107"/>
      <c r="G21" s="107"/>
    </row>
    <row r="22" spans="1:7" ht="24.95" customHeight="1" x14ac:dyDescent="0.25">
      <c r="A22" s="22"/>
      <c r="B22" s="24" t="s">
        <v>34</v>
      </c>
      <c r="C22" s="31"/>
      <c r="D22" s="27"/>
      <c r="E22" s="27"/>
      <c r="F22" s="27"/>
      <c r="G22" s="27"/>
    </row>
    <row r="23" spans="1:7" ht="24.95" customHeight="1" x14ac:dyDescent="0.25">
      <c r="A23" s="22"/>
      <c r="B23" s="24" t="s">
        <v>35</v>
      </c>
      <c r="C23" s="31"/>
      <c r="D23" s="27"/>
      <c r="E23" s="27"/>
      <c r="F23" s="27"/>
      <c r="G23" s="27"/>
    </row>
    <row r="24" spans="1:7" ht="24.95" customHeight="1" x14ac:dyDescent="0.25">
      <c r="A24" s="22"/>
      <c r="B24" s="24" t="s">
        <v>36</v>
      </c>
      <c r="C24" s="31"/>
      <c r="D24" s="27"/>
      <c r="E24" s="27"/>
      <c r="F24" s="27"/>
      <c r="G24" s="27"/>
    </row>
    <row r="25" spans="1:7" ht="24.95" customHeight="1" x14ac:dyDescent="0.25">
      <c r="A25" s="22"/>
      <c r="B25" s="24" t="s">
        <v>37</v>
      </c>
      <c r="C25" s="31"/>
      <c r="D25" s="27"/>
      <c r="E25" s="27"/>
      <c r="F25" s="27"/>
      <c r="G25" s="27"/>
    </row>
    <row r="26" spans="1:7" ht="24.95" customHeight="1" x14ac:dyDescent="0.25">
      <c r="A26" s="22"/>
      <c r="B26" s="24" t="s">
        <v>38</v>
      </c>
      <c r="C26" s="33" t="s">
        <v>134</v>
      </c>
      <c r="D26" s="29">
        <f>SUM(D22:D25)</f>
        <v>0</v>
      </c>
      <c r="E26" s="29">
        <f>SUM(E22:E25)</f>
        <v>0</v>
      </c>
      <c r="F26" s="29">
        <f>SUM(F22:F25)</f>
        <v>0</v>
      </c>
      <c r="G26" s="29">
        <f>SUM(G22:G25)</f>
        <v>0</v>
      </c>
    </row>
    <row r="27" spans="1:7" ht="36" customHeight="1" x14ac:dyDescent="0.25">
      <c r="A27" s="22"/>
      <c r="B27" s="24" t="s">
        <v>39</v>
      </c>
      <c r="C27" s="34" t="s">
        <v>145</v>
      </c>
      <c r="D27" s="35">
        <f>SUM(D14+D20+D26)</f>
        <v>19695</v>
      </c>
      <c r="E27" s="35">
        <f>SUM(E14+E20+E26)</f>
        <v>23445</v>
      </c>
      <c r="F27" s="35">
        <f>SUM(F14+F20+F26)</f>
        <v>23592</v>
      </c>
      <c r="G27" s="35">
        <f>SUM(G14+G20+G26)</f>
        <v>34551</v>
      </c>
    </row>
    <row r="28" spans="1:7" x14ac:dyDescent="0.2">
      <c r="A28" s="22"/>
      <c r="B28" s="22"/>
      <c r="C28" s="22"/>
      <c r="D28" s="22"/>
      <c r="E28" s="22"/>
      <c r="F28" s="22"/>
    </row>
    <row r="29" spans="1:7" x14ac:dyDescent="0.2">
      <c r="A29" s="22"/>
      <c r="B29" s="22"/>
      <c r="C29" s="22"/>
      <c r="D29" s="22"/>
      <c r="E29" s="22"/>
      <c r="F29" s="22"/>
    </row>
    <row r="30" spans="1:7" x14ac:dyDescent="0.2">
      <c r="A30" s="22"/>
      <c r="B30" s="22"/>
      <c r="C30" s="22"/>
      <c r="D30" s="22"/>
      <c r="E30" s="22"/>
      <c r="F30" s="22"/>
    </row>
    <row r="31" spans="1:7" x14ac:dyDescent="0.2">
      <c r="A31" s="22"/>
      <c r="B31" s="22"/>
      <c r="C31" s="22"/>
      <c r="D31" s="22"/>
      <c r="E31" s="22"/>
      <c r="F31" s="22"/>
    </row>
    <row r="32" spans="1:7" x14ac:dyDescent="0.2">
      <c r="A32" s="22"/>
      <c r="B32" s="22"/>
      <c r="C32" s="22"/>
      <c r="D32" s="22"/>
      <c r="E32" s="22"/>
      <c r="F32" s="22"/>
    </row>
    <row r="33" spans="1:6" x14ac:dyDescent="0.2">
      <c r="A33" s="22"/>
      <c r="B33" s="22"/>
      <c r="C33" s="22"/>
      <c r="D33" s="22"/>
      <c r="E33" s="22"/>
      <c r="F33" s="22"/>
    </row>
    <row r="34" spans="1:6" x14ac:dyDescent="0.2">
      <c r="A34" s="22"/>
      <c r="B34" s="22"/>
      <c r="C34" s="22"/>
      <c r="D34" s="22"/>
      <c r="E34" s="22"/>
      <c r="F34" s="22"/>
    </row>
    <row r="35" spans="1:6" x14ac:dyDescent="0.2">
      <c r="A35" s="22"/>
      <c r="B35" s="22"/>
      <c r="C35" s="22"/>
      <c r="D35" s="22"/>
      <c r="E35" s="22"/>
      <c r="F35" s="22"/>
    </row>
    <row r="36" spans="1:6" x14ac:dyDescent="0.2">
      <c r="A36" s="22"/>
      <c r="B36" s="22"/>
      <c r="C36" s="22"/>
      <c r="D36" s="22"/>
      <c r="E36" s="22"/>
      <c r="F36" s="22"/>
    </row>
    <row r="37" spans="1:6" x14ac:dyDescent="0.2">
      <c r="A37" s="22"/>
      <c r="B37" s="22"/>
      <c r="C37" s="22"/>
      <c r="D37" s="22"/>
      <c r="E37" s="22"/>
      <c r="F37" s="22"/>
    </row>
    <row r="38" spans="1:6" x14ac:dyDescent="0.2">
      <c r="A38" s="22"/>
      <c r="B38" s="22"/>
      <c r="C38" s="22"/>
      <c r="D38" s="22"/>
      <c r="E38" s="22"/>
      <c r="F38" s="22"/>
    </row>
    <row r="39" spans="1:6" x14ac:dyDescent="0.2">
      <c r="A39" s="22"/>
      <c r="B39" s="22"/>
      <c r="C39" s="22"/>
      <c r="D39" s="22"/>
      <c r="E39" s="22"/>
      <c r="F39" s="22"/>
    </row>
    <row r="40" spans="1:6" x14ac:dyDescent="0.2">
      <c r="A40" s="22"/>
      <c r="B40" s="22"/>
      <c r="C40" s="22"/>
      <c r="D40" s="22"/>
      <c r="E40" s="22"/>
      <c r="F40" s="22"/>
    </row>
    <row r="41" spans="1:6" x14ac:dyDescent="0.2">
      <c r="A41" s="22"/>
      <c r="B41" s="22"/>
      <c r="C41" s="22"/>
      <c r="D41" s="22"/>
      <c r="E41" s="22"/>
      <c r="F41" s="22"/>
    </row>
    <row r="42" spans="1:6" x14ac:dyDescent="0.2">
      <c r="A42" s="22"/>
      <c r="B42" s="22"/>
      <c r="C42" s="22"/>
      <c r="D42" s="22"/>
      <c r="E42" s="22"/>
      <c r="F42" s="22"/>
    </row>
    <row r="43" spans="1:6" x14ac:dyDescent="0.2">
      <c r="A43" s="22"/>
      <c r="B43" s="22"/>
      <c r="C43" s="22"/>
      <c r="D43" s="22"/>
      <c r="E43" s="22"/>
      <c r="F43" s="22"/>
    </row>
    <row r="44" spans="1:6" x14ac:dyDescent="0.2">
      <c r="A44" s="22"/>
      <c r="B44" s="22"/>
      <c r="C44" s="22"/>
      <c r="D44" s="22"/>
      <c r="E44" s="22"/>
      <c r="F44" s="22"/>
    </row>
    <row r="45" spans="1:6" x14ac:dyDescent="0.2">
      <c r="A45" s="22"/>
      <c r="B45" s="22"/>
      <c r="C45" s="22"/>
      <c r="D45" s="22"/>
      <c r="E45" s="22"/>
      <c r="F45" s="22"/>
    </row>
    <row r="46" spans="1:6" x14ac:dyDescent="0.2">
      <c r="A46" s="22"/>
      <c r="B46" s="22"/>
      <c r="C46" s="22"/>
      <c r="D46" s="22"/>
      <c r="E46" s="22"/>
      <c r="F46" s="22"/>
    </row>
    <row r="47" spans="1:6" x14ac:dyDescent="0.2">
      <c r="A47" s="22"/>
      <c r="B47" s="22"/>
      <c r="C47" s="22"/>
      <c r="D47" s="22"/>
      <c r="E47" s="22"/>
      <c r="F47" s="22"/>
    </row>
    <row r="48" spans="1:6" x14ac:dyDescent="0.2">
      <c r="A48" s="22"/>
      <c r="B48" s="22"/>
      <c r="C48" s="22"/>
      <c r="D48" s="22"/>
      <c r="E48" s="22"/>
      <c r="F48" s="22"/>
    </row>
    <row r="49" spans="1:6" x14ac:dyDescent="0.2">
      <c r="A49" s="22"/>
      <c r="B49" s="22"/>
      <c r="C49" s="22"/>
      <c r="D49" s="22"/>
      <c r="E49" s="22"/>
      <c r="F49" s="22"/>
    </row>
    <row r="50" spans="1:6" x14ac:dyDescent="0.2">
      <c r="A50" s="22"/>
      <c r="B50" s="22"/>
      <c r="C50" s="22"/>
      <c r="D50" s="22"/>
      <c r="E50" s="22"/>
      <c r="F50" s="22"/>
    </row>
    <row r="51" spans="1:6" x14ac:dyDescent="0.2">
      <c r="A51" s="22"/>
      <c r="B51" s="22"/>
      <c r="C51" s="22"/>
      <c r="D51" s="22"/>
      <c r="E51" s="22"/>
      <c r="F51" s="22"/>
    </row>
    <row r="52" spans="1:6" x14ac:dyDescent="0.2">
      <c r="A52" s="22"/>
      <c r="B52" s="22"/>
      <c r="C52" s="22"/>
      <c r="D52" s="22"/>
      <c r="E52" s="22"/>
      <c r="F52" s="22"/>
    </row>
    <row r="53" spans="1:6" x14ac:dyDescent="0.2">
      <c r="A53" s="22"/>
      <c r="B53" s="22"/>
      <c r="C53" s="22"/>
      <c r="D53" s="22"/>
      <c r="E53" s="22"/>
      <c r="F53" s="22"/>
    </row>
    <row r="54" spans="1:6" x14ac:dyDescent="0.2">
      <c r="A54" s="22"/>
      <c r="B54" s="22"/>
      <c r="C54" s="22"/>
      <c r="D54" s="22"/>
      <c r="E54" s="22"/>
      <c r="F54" s="22"/>
    </row>
    <row r="55" spans="1:6" x14ac:dyDescent="0.2">
      <c r="A55" s="22"/>
      <c r="B55" s="22"/>
      <c r="C55" s="22"/>
      <c r="D55" s="22"/>
      <c r="E55" s="22"/>
      <c r="F55" s="22"/>
    </row>
    <row r="56" spans="1:6" x14ac:dyDescent="0.2">
      <c r="A56" s="22"/>
      <c r="B56" s="22"/>
      <c r="C56" s="22"/>
      <c r="D56" s="22"/>
      <c r="E56" s="22"/>
      <c r="F56" s="22"/>
    </row>
    <row r="57" spans="1:6" x14ac:dyDescent="0.2">
      <c r="A57" s="22"/>
      <c r="B57" s="22"/>
      <c r="C57" s="22"/>
      <c r="D57" s="22"/>
      <c r="E57" s="22"/>
      <c r="F57" s="22"/>
    </row>
    <row r="58" spans="1:6" x14ac:dyDescent="0.2">
      <c r="A58" s="22"/>
      <c r="B58" s="22"/>
      <c r="C58" s="22"/>
      <c r="D58" s="22"/>
      <c r="E58" s="22"/>
      <c r="F58" s="22"/>
    </row>
    <row r="59" spans="1:6" x14ac:dyDescent="0.2">
      <c r="A59" s="22"/>
      <c r="B59" s="22"/>
      <c r="C59" s="22"/>
      <c r="D59" s="22"/>
      <c r="E59" s="22"/>
      <c r="F59" s="22"/>
    </row>
    <row r="60" spans="1:6" x14ac:dyDescent="0.2">
      <c r="A60" s="22"/>
      <c r="B60" s="22"/>
      <c r="C60" s="22"/>
      <c r="D60" s="22"/>
      <c r="E60" s="22"/>
      <c r="F60" s="22"/>
    </row>
    <row r="61" spans="1:6" x14ac:dyDescent="0.2">
      <c r="A61" s="22"/>
      <c r="B61" s="22"/>
      <c r="C61" s="22"/>
      <c r="D61" s="22"/>
      <c r="E61" s="22"/>
      <c r="F61" s="22"/>
    </row>
    <row r="62" spans="1:6" x14ac:dyDescent="0.2">
      <c r="A62" s="22"/>
      <c r="B62" s="22"/>
      <c r="C62" s="22"/>
      <c r="D62" s="22"/>
      <c r="E62" s="22"/>
      <c r="F62" s="22"/>
    </row>
    <row r="63" spans="1:6" x14ac:dyDescent="0.2">
      <c r="A63" s="22"/>
      <c r="B63" s="22"/>
      <c r="C63" s="22"/>
      <c r="D63" s="22"/>
      <c r="E63" s="22"/>
      <c r="F63" s="22"/>
    </row>
    <row r="64" spans="1:6" x14ac:dyDescent="0.2">
      <c r="A64" s="22"/>
      <c r="B64" s="22"/>
      <c r="C64" s="22"/>
      <c r="D64" s="22"/>
      <c r="E64" s="22"/>
      <c r="F64" s="22"/>
    </row>
    <row r="65" spans="1:6" x14ac:dyDescent="0.2">
      <c r="A65" s="22"/>
      <c r="B65" s="22"/>
      <c r="C65" s="22"/>
      <c r="D65" s="22"/>
      <c r="E65" s="22"/>
      <c r="F65" s="22"/>
    </row>
    <row r="66" spans="1:6" x14ac:dyDescent="0.2">
      <c r="A66" s="22"/>
      <c r="B66" s="22"/>
      <c r="C66" s="22"/>
      <c r="D66" s="22"/>
      <c r="E66" s="22"/>
      <c r="F66" s="22"/>
    </row>
    <row r="67" spans="1:6" x14ac:dyDescent="0.2">
      <c r="A67" s="22"/>
      <c r="B67" s="22"/>
      <c r="C67" s="22"/>
      <c r="D67" s="22"/>
      <c r="E67" s="22"/>
      <c r="F67" s="22"/>
    </row>
    <row r="68" spans="1:6" x14ac:dyDescent="0.2">
      <c r="A68" s="22"/>
      <c r="B68" s="22"/>
      <c r="C68" s="22"/>
      <c r="D68" s="22"/>
      <c r="E68" s="22"/>
      <c r="F68" s="22"/>
    </row>
    <row r="69" spans="1:6" x14ac:dyDescent="0.2">
      <c r="A69" s="22"/>
      <c r="B69" s="22"/>
      <c r="C69" s="22"/>
      <c r="D69" s="22"/>
      <c r="E69" s="22"/>
      <c r="F69" s="22"/>
    </row>
    <row r="70" spans="1:6" x14ac:dyDescent="0.2">
      <c r="A70" s="22"/>
      <c r="B70" s="22"/>
      <c r="C70" s="22"/>
      <c r="D70" s="22"/>
      <c r="E70" s="22"/>
      <c r="F70" s="22"/>
    </row>
    <row r="71" spans="1:6" x14ac:dyDescent="0.2">
      <c r="A71" s="22"/>
      <c r="B71" s="22"/>
      <c r="C71" s="22"/>
      <c r="D71" s="22"/>
      <c r="E71" s="22"/>
      <c r="F71" s="22"/>
    </row>
    <row r="72" spans="1:6" x14ac:dyDescent="0.2">
      <c r="A72" s="22"/>
      <c r="B72" s="22"/>
      <c r="C72" s="22"/>
      <c r="D72" s="22"/>
      <c r="E72" s="22"/>
      <c r="F72" s="22"/>
    </row>
    <row r="73" spans="1:6" x14ac:dyDescent="0.2">
      <c r="A73" s="22"/>
      <c r="B73" s="22"/>
      <c r="C73" s="22"/>
      <c r="D73" s="22"/>
      <c r="E73" s="22"/>
      <c r="F73" s="22"/>
    </row>
    <row r="74" spans="1:6" x14ac:dyDescent="0.2">
      <c r="A74" s="22"/>
      <c r="B74" s="22"/>
      <c r="C74" s="22"/>
      <c r="D74" s="22"/>
      <c r="E74" s="22"/>
      <c r="F74" s="22"/>
    </row>
    <row r="75" spans="1:6" x14ac:dyDescent="0.2">
      <c r="A75" s="22"/>
      <c r="B75" s="22"/>
      <c r="C75" s="22"/>
      <c r="D75" s="22"/>
      <c r="E75" s="22"/>
      <c r="F75" s="22"/>
    </row>
    <row r="76" spans="1:6" x14ac:dyDescent="0.2">
      <c r="A76" s="22"/>
      <c r="B76" s="22"/>
      <c r="C76" s="22"/>
      <c r="D76" s="22"/>
      <c r="E76" s="22"/>
      <c r="F76" s="22"/>
    </row>
    <row r="77" spans="1:6" x14ac:dyDescent="0.2">
      <c r="A77" s="22"/>
      <c r="B77" s="22"/>
      <c r="C77" s="22"/>
      <c r="D77" s="22"/>
      <c r="E77" s="22"/>
      <c r="F77" s="22"/>
    </row>
    <row r="78" spans="1:6" x14ac:dyDescent="0.2">
      <c r="A78" s="22"/>
      <c r="B78" s="22"/>
      <c r="C78" s="22"/>
      <c r="D78" s="22"/>
      <c r="E78" s="22"/>
      <c r="F78" s="22"/>
    </row>
    <row r="79" spans="1:6" x14ac:dyDescent="0.2">
      <c r="A79" s="22"/>
      <c r="B79" s="22"/>
      <c r="C79" s="22"/>
      <c r="D79" s="22"/>
      <c r="E79" s="22"/>
      <c r="F79" s="22"/>
    </row>
    <row r="80" spans="1:6" x14ac:dyDescent="0.2">
      <c r="A80" s="22"/>
      <c r="B80" s="22"/>
      <c r="C80" s="22"/>
      <c r="D80" s="22"/>
      <c r="E80" s="22"/>
      <c r="F80" s="22"/>
    </row>
    <row r="81" spans="1:6" x14ac:dyDescent="0.2">
      <c r="A81" s="22"/>
      <c r="B81" s="22"/>
      <c r="C81" s="22"/>
      <c r="D81" s="22"/>
      <c r="E81" s="22"/>
      <c r="F81" s="22"/>
    </row>
    <row r="82" spans="1:6" x14ac:dyDescent="0.2">
      <c r="A82" s="22"/>
      <c r="B82" s="22"/>
      <c r="C82" s="22"/>
      <c r="D82" s="22"/>
      <c r="E82" s="22"/>
      <c r="F82" s="22"/>
    </row>
    <row r="83" spans="1:6" x14ac:dyDescent="0.2">
      <c r="A83" s="22"/>
      <c r="B83" s="22"/>
      <c r="C83" s="22"/>
      <c r="D83" s="22"/>
      <c r="E83" s="22"/>
      <c r="F83" s="22"/>
    </row>
    <row r="84" spans="1:6" x14ac:dyDescent="0.2">
      <c r="A84" s="22"/>
      <c r="B84" s="22"/>
      <c r="C84" s="22"/>
      <c r="D84" s="22"/>
      <c r="E84" s="22"/>
      <c r="F84" s="22"/>
    </row>
    <row r="85" spans="1:6" x14ac:dyDescent="0.2">
      <c r="A85" s="22"/>
      <c r="B85" s="22"/>
      <c r="C85" s="22"/>
      <c r="D85" s="22"/>
      <c r="E85" s="22"/>
      <c r="F85" s="22"/>
    </row>
    <row r="86" spans="1:6" x14ac:dyDescent="0.2">
      <c r="A86" s="22"/>
      <c r="B86" s="22"/>
      <c r="C86" s="22"/>
      <c r="D86" s="22"/>
      <c r="E86" s="22"/>
      <c r="F86" s="22"/>
    </row>
    <row r="87" spans="1:6" x14ac:dyDescent="0.2">
      <c r="A87" s="22"/>
      <c r="B87" s="22"/>
      <c r="C87" s="22"/>
      <c r="D87" s="22"/>
      <c r="E87" s="22"/>
      <c r="F87" s="22"/>
    </row>
    <row r="88" spans="1:6" x14ac:dyDescent="0.2">
      <c r="A88" s="22"/>
      <c r="B88" s="22"/>
      <c r="C88" s="22"/>
      <c r="D88" s="22"/>
      <c r="E88" s="22"/>
      <c r="F88" s="22"/>
    </row>
    <row r="89" spans="1:6" x14ac:dyDescent="0.2">
      <c r="A89" s="22"/>
      <c r="B89" s="22"/>
      <c r="C89" s="22"/>
      <c r="D89" s="22"/>
      <c r="E89" s="22"/>
      <c r="F89" s="22"/>
    </row>
    <row r="90" spans="1:6" x14ac:dyDescent="0.2">
      <c r="A90" s="22"/>
      <c r="B90" s="22"/>
      <c r="C90" s="22"/>
      <c r="D90" s="22"/>
      <c r="E90" s="22"/>
      <c r="F90" s="22"/>
    </row>
    <row r="91" spans="1:6" x14ac:dyDescent="0.2">
      <c r="A91" s="22"/>
      <c r="B91" s="22"/>
      <c r="C91" s="22"/>
      <c r="D91" s="22"/>
      <c r="E91" s="22"/>
      <c r="F91" s="22"/>
    </row>
    <row r="92" spans="1:6" x14ac:dyDescent="0.2">
      <c r="A92" s="22"/>
      <c r="B92" s="22"/>
      <c r="C92" s="22"/>
      <c r="D92" s="22"/>
      <c r="E92" s="22"/>
      <c r="F92" s="22"/>
    </row>
    <row r="93" spans="1:6" x14ac:dyDescent="0.2">
      <c r="A93" s="22"/>
      <c r="B93" s="22"/>
      <c r="C93" s="22"/>
      <c r="D93" s="22"/>
      <c r="E93" s="22"/>
      <c r="F93" s="22"/>
    </row>
    <row r="94" spans="1:6" x14ac:dyDescent="0.2">
      <c r="A94" s="22"/>
      <c r="B94" s="22"/>
      <c r="C94" s="22"/>
      <c r="D94" s="22"/>
      <c r="E94" s="22"/>
      <c r="F94" s="22"/>
    </row>
    <row r="95" spans="1:6" x14ac:dyDescent="0.2">
      <c r="A95" s="22"/>
      <c r="B95" s="22"/>
      <c r="C95" s="22"/>
      <c r="D95" s="22"/>
      <c r="E95" s="22"/>
      <c r="F95" s="22"/>
    </row>
    <row r="96" spans="1:6" x14ac:dyDescent="0.2">
      <c r="A96" s="22"/>
      <c r="B96" s="22"/>
      <c r="C96" s="22"/>
      <c r="D96" s="22"/>
      <c r="E96" s="22"/>
      <c r="F96" s="22"/>
    </row>
    <row r="97" spans="1:6" x14ac:dyDescent="0.2">
      <c r="A97" s="22"/>
      <c r="B97" s="22"/>
      <c r="C97" s="22"/>
      <c r="D97" s="22"/>
      <c r="E97" s="22"/>
      <c r="F97" s="22"/>
    </row>
    <row r="98" spans="1:6" x14ac:dyDescent="0.2">
      <c r="A98" s="22"/>
      <c r="B98" s="22"/>
      <c r="C98" s="22"/>
      <c r="D98" s="22"/>
      <c r="E98" s="22"/>
      <c r="F98" s="22"/>
    </row>
    <row r="99" spans="1:6" x14ac:dyDescent="0.2">
      <c r="A99" s="22"/>
      <c r="B99" s="22"/>
      <c r="C99" s="22"/>
      <c r="D99" s="22"/>
      <c r="E99" s="22"/>
      <c r="F99" s="22"/>
    </row>
    <row r="100" spans="1:6" x14ac:dyDescent="0.2">
      <c r="A100" s="22"/>
      <c r="B100" s="22"/>
      <c r="C100" s="22"/>
      <c r="D100" s="22"/>
      <c r="E100" s="22"/>
      <c r="F100" s="22"/>
    </row>
    <row r="101" spans="1:6" x14ac:dyDescent="0.2">
      <c r="A101" s="22"/>
      <c r="B101" s="22"/>
      <c r="C101" s="22"/>
      <c r="D101" s="22"/>
      <c r="E101" s="22"/>
      <c r="F101" s="22"/>
    </row>
    <row r="102" spans="1:6" x14ac:dyDescent="0.2">
      <c r="A102" s="22"/>
      <c r="B102" s="22"/>
      <c r="C102" s="22"/>
      <c r="D102" s="22"/>
      <c r="E102" s="22"/>
      <c r="F102" s="22"/>
    </row>
    <row r="103" spans="1:6" x14ac:dyDescent="0.2">
      <c r="A103" s="22"/>
      <c r="B103" s="22"/>
      <c r="C103" s="22"/>
      <c r="D103" s="22"/>
      <c r="E103" s="22"/>
      <c r="F103" s="22"/>
    </row>
    <row r="104" spans="1:6" x14ac:dyDescent="0.2">
      <c r="A104" s="22"/>
      <c r="B104" s="22"/>
      <c r="C104" s="22"/>
      <c r="D104" s="22"/>
      <c r="E104" s="22"/>
      <c r="F104" s="22"/>
    </row>
    <row r="105" spans="1:6" x14ac:dyDescent="0.2">
      <c r="A105" s="22"/>
      <c r="B105" s="22"/>
      <c r="C105" s="22"/>
      <c r="D105" s="22"/>
      <c r="E105" s="22"/>
      <c r="F105" s="22"/>
    </row>
    <row r="106" spans="1:6" x14ac:dyDescent="0.2">
      <c r="A106" s="22"/>
      <c r="B106" s="22"/>
      <c r="C106" s="22"/>
      <c r="D106" s="22"/>
      <c r="E106" s="22"/>
      <c r="F106" s="22"/>
    </row>
    <row r="107" spans="1:6" x14ac:dyDescent="0.2">
      <c r="A107" s="22"/>
      <c r="B107" s="22"/>
      <c r="C107" s="22"/>
      <c r="D107" s="22"/>
      <c r="E107" s="22"/>
      <c r="F107" s="22"/>
    </row>
    <row r="108" spans="1:6" x14ac:dyDescent="0.2">
      <c r="A108" s="22"/>
      <c r="B108" s="22"/>
      <c r="C108" s="22"/>
      <c r="D108" s="22"/>
      <c r="E108" s="22"/>
      <c r="F108" s="22"/>
    </row>
    <row r="109" spans="1:6" x14ac:dyDescent="0.2">
      <c r="A109" s="22"/>
      <c r="B109" s="22"/>
      <c r="C109" s="22"/>
      <c r="D109" s="22"/>
      <c r="E109" s="22"/>
      <c r="F109" s="22"/>
    </row>
    <row r="110" spans="1:6" x14ac:dyDescent="0.2">
      <c r="A110" s="22"/>
      <c r="B110" s="22"/>
      <c r="C110" s="22"/>
      <c r="D110" s="22"/>
      <c r="E110" s="22"/>
      <c r="F110" s="22"/>
    </row>
    <row r="111" spans="1:6" x14ac:dyDescent="0.2">
      <c r="A111" s="22"/>
      <c r="B111" s="22"/>
      <c r="C111" s="22"/>
      <c r="D111" s="22"/>
      <c r="E111" s="22"/>
      <c r="F111" s="22"/>
    </row>
    <row r="112" spans="1:6" x14ac:dyDescent="0.2">
      <c r="A112" s="22"/>
      <c r="B112" s="22"/>
      <c r="C112" s="22"/>
      <c r="D112" s="22"/>
      <c r="E112" s="22"/>
      <c r="F112" s="22"/>
    </row>
    <row r="113" spans="1:6" x14ac:dyDescent="0.2">
      <c r="A113" s="22"/>
      <c r="B113" s="22"/>
      <c r="C113" s="22"/>
      <c r="D113" s="22"/>
      <c r="E113" s="22"/>
      <c r="F113" s="22"/>
    </row>
    <row r="114" spans="1:6" x14ac:dyDescent="0.2">
      <c r="A114" s="22"/>
      <c r="B114" s="22"/>
      <c r="C114" s="22"/>
      <c r="D114" s="22"/>
      <c r="E114" s="22"/>
      <c r="F114" s="22"/>
    </row>
    <row r="115" spans="1:6" x14ac:dyDescent="0.2">
      <c r="A115" s="22"/>
      <c r="B115" s="22"/>
      <c r="C115" s="22"/>
      <c r="D115" s="22"/>
      <c r="E115" s="22"/>
      <c r="F115" s="22"/>
    </row>
    <row r="116" spans="1:6" x14ac:dyDescent="0.2">
      <c r="A116" s="22"/>
      <c r="B116" s="22"/>
      <c r="C116" s="22"/>
      <c r="D116" s="22"/>
      <c r="E116" s="22"/>
      <c r="F116" s="22"/>
    </row>
    <row r="117" spans="1:6" x14ac:dyDescent="0.2">
      <c r="A117" s="22"/>
      <c r="B117" s="22"/>
      <c r="C117" s="22"/>
      <c r="D117" s="22"/>
      <c r="E117" s="22"/>
      <c r="F117" s="22"/>
    </row>
    <row r="118" spans="1:6" x14ac:dyDescent="0.2">
      <c r="A118" s="22"/>
      <c r="B118" s="22"/>
      <c r="C118" s="22"/>
      <c r="D118" s="22"/>
      <c r="E118" s="22"/>
      <c r="F118" s="22"/>
    </row>
    <row r="119" spans="1:6" x14ac:dyDescent="0.2">
      <c r="A119" s="22"/>
      <c r="B119" s="22"/>
      <c r="C119" s="22"/>
      <c r="D119" s="22"/>
      <c r="E119" s="22"/>
      <c r="F119" s="22"/>
    </row>
    <row r="120" spans="1:6" x14ac:dyDescent="0.2">
      <c r="A120" s="22"/>
      <c r="B120" s="22"/>
      <c r="C120" s="22"/>
      <c r="D120" s="22"/>
      <c r="E120" s="22"/>
      <c r="F120" s="22"/>
    </row>
    <row r="121" spans="1:6" x14ac:dyDescent="0.2">
      <c r="A121" s="22"/>
      <c r="B121" s="22"/>
      <c r="C121" s="22"/>
      <c r="D121" s="22"/>
      <c r="E121" s="22"/>
      <c r="F121" s="22"/>
    </row>
    <row r="122" spans="1:6" x14ac:dyDescent="0.2">
      <c r="A122" s="22"/>
      <c r="B122" s="22"/>
      <c r="C122" s="22"/>
      <c r="D122" s="22"/>
      <c r="E122" s="22"/>
      <c r="F122" s="22"/>
    </row>
    <row r="123" spans="1:6" x14ac:dyDescent="0.2">
      <c r="A123" s="22"/>
      <c r="B123" s="22"/>
      <c r="C123" s="22"/>
      <c r="D123" s="22"/>
      <c r="E123" s="22"/>
      <c r="F123" s="22"/>
    </row>
    <row r="124" spans="1:6" x14ac:dyDescent="0.2">
      <c r="A124" s="22"/>
      <c r="B124" s="22"/>
      <c r="C124" s="22"/>
      <c r="D124" s="22"/>
      <c r="E124" s="22"/>
      <c r="F124" s="22"/>
    </row>
    <row r="125" spans="1:6" x14ac:dyDescent="0.2">
      <c r="A125" s="22"/>
      <c r="B125" s="22"/>
      <c r="C125" s="22"/>
      <c r="D125" s="22"/>
      <c r="E125" s="22"/>
      <c r="F125" s="22"/>
    </row>
    <row r="126" spans="1:6" x14ac:dyDescent="0.2">
      <c r="A126" s="22"/>
      <c r="B126" s="22"/>
      <c r="C126" s="22"/>
      <c r="D126" s="22"/>
      <c r="E126" s="22"/>
      <c r="F126" s="22"/>
    </row>
    <row r="127" spans="1:6" x14ac:dyDescent="0.2">
      <c r="A127" s="22"/>
      <c r="B127" s="22"/>
      <c r="C127" s="22"/>
      <c r="D127" s="22"/>
      <c r="E127" s="22"/>
      <c r="F127" s="22"/>
    </row>
    <row r="128" spans="1:6" x14ac:dyDescent="0.2">
      <c r="A128" s="22"/>
      <c r="B128" s="22"/>
      <c r="C128" s="22"/>
      <c r="D128" s="22"/>
      <c r="E128" s="22"/>
      <c r="F128" s="22"/>
    </row>
    <row r="129" spans="1:6" x14ac:dyDescent="0.2">
      <c r="A129" s="22"/>
      <c r="B129" s="22"/>
      <c r="C129" s="22"/>
      <c r="D129" s="22"/>
      <c r="E129" s="22"/>
      <c r="F129" s="22"/>
    </row>
    <row r="130" spans="1:6" x14ac:dyDescent="0.2">
      <c r="A130" s="22"/>
      <c r="B130" s="22"/>
      <c r="C130" s="22"/>
      <c r="D130" s="22"/>
      <c r="E130" s="22"/>
      <c r="F130" s="22"/>
    </row>
    <row r="131" spans="1:6" x14ac:dyDescent="0.2">
      <c r="A131" s="22"/>
      <c r="B131" s="22"/>
      <c r="C131" s="22"/>
      <c r="D131" s="22"/>
      <c r="E131" s="22"/>
      <c r="F131" s="22"/>
    </row>
    <row r="132" spans="1:6" x14ac:dyDescent="0.2">
      <c r="A132" s="22"/>
      <c r="B132" s="22"/>
      <c r="C132" s="22"/>
      <c r="D132" s="22"/>
      <c r="E132" s="22"/>
      <c r="F132" s="22"/>
    </row>
    <row r="133" spans="1:6" x14ac:dyDescent="0.2">
      <c r="A133" s="22"/>
      <c r="B133" s="22"/>
      <c r="C133" s="22"/>
      <c r="D133" s="22"/>
      <c r="E133" s="22"/>
      <c r="F133" s="22"/>
    </row>
    <row r="134" spans="1:6" x14ac:dyDescent="0.2">
      <c r="A134" s="22"/>
      <c r="B134" s="22"/>
      <c r="C134" s="22"/>
      <c r="D134" s="22"/>
      <c r="E134" s="22"/>
      <c r="F134" s="22"/>
    </row>
    <row r="135" spans="1:6" x14ac:dyDescent="0.2">
      <c r="A135" s="22"/>
      <c r="B135" s="22"/>
      <c r="C135" s="22"/>
      <c r="D135" s="22"/>
      <c r="E135" s="22"/>
      <c r="F135" s="22"/>
    </row>
    <row r="136" spans="1:6" x14ac:dyDescent="0.2">
      <c r="A136" s="22"/>
      <c r="B136" s="22"/>
      <c r="C136" s="22"/>
      <c r="D136" s="22"/>
      <c r="E136" s="22"/>
      <c r="F136" s="22"/>
    </row>
    <row r="137" spans="1:6" x14ac:dyDescent="0.2">
      <c r="A137" s="22"/>
      <c r="B137" s="22"/>
      <c r="C137" s="22"/>
      <c r="D137" s="22"/>
      <c r="E137" s="22"/>
      <c r="F137" s="22"/>
    </row>
    <row r="138" spans="1:6" x14ac:dyDescent="0.2">
      <c r="A138" s="22"/>
      <c r="B138" s="22"/>
      <c r="C138" s="22"/>
      <c r="D138" s="22"/>
      <c r="E138" s="22"/>
      <c r="F138" s="22"/>
    </row>
    <row r="139" spans="1:6" x14ac:dyDescent="0.2">
      <c r="A139" s="22"/>
      <c r="B139" s="22"/>
      <c r="C139" s="22"/>
      <c r="D139" s="22"/>
      <c r="E139" s="22"/>
      <c r="F139" s="22"/>
    </row>
    <row r="140" spans="1:6" x14ac:dyDescent="0.2">
      <c r="A140" s="22"/>
      <c r="B140" s="22"/>
      <c r="C140" s="22"/>
      <c r="D140" s="22"/>
      <c r="E140" s="22"/>
      <c r="F140" s="22"/>
    </row>
    <row r="141" spans="1:6" x14ac:dyDescent="0.2">
      <c r="A141" s="22"/>
      <c r="B141" s="22"/>
      <c r="C141" s="22"/>
      <c r="D141" s="22"/>
      <c r="E141" s="22"/>
      <c r="F141" s="22"/>
    </row>
    <row r="142" spans="1:6" x14ac:dyDescent="0.2">
      <c r="A142" s="22"/>
      <c r="B142" s="22"/>
      <c r="C142" s="22"/>
      <c r="D142" s="22"/>
      <c r="E142" s="22"/>
      <c r="F142" s="22"/>
    </row>
    <row r="143" spans="1:6" x14ac:dyDescent="0.2">
      <c r="A143" s="22"/>
      <c r="B143" s="22"/>
      <c r="C143" s="22"/>
      <c r="D143" s="22"/>
      <c r="E143" s="22"/>
      <c r="F143" s="22"/>
    </row>
    <row r="144" spans="1:6" x14ac:dyDescent="0.2">
      <c r="A144" s="22"/>
      <c r="B144" s="22"/>
      <c r="C144" s="22"/>
      <c r="D144" s="22"/>
      <c r="E144" s="22"/>
      <c r="F144" s="22"/>
    </row>
    <row r="145" spans="1:6" x14ac:dyDescent="0.2">
      <c r="A145" s="22"/>
      <c r="B145" s="22"/>
      <c r="C145" s="22"/>
      <c r="D145" s="22"/>
      <c r="E145" s="22"/>
      <c r="F145" s="22"/>
    </row>
    <row r="146" spans="1:6" x14ac:dyDescent="0.2">
      <c r="A146" s="22"/>
      <c r="B146" s="22"/>
      <c r="C146" s="22"/>
      <c r="D146" s="22"/>
      <c r="E146" s="22"/>
      <c r="F146" s="22"/>
    </row>
    <row r="147" spans="1:6" x14ac:dyDescent="0.2">
      <c r="A147" s="22"/>
      <c r="B147" s="22"/>
      <c r="C147" s="22"/>
      <c r="D147" s="22"/>
      <c r="E147" s="22"/>
      <c r="F147" s="22"/>
    </row>
    <row r="148" spans="1:6" x14ac:dyDescent="0.2">
      <c r="A148" s="22"/>
      <c r="B148" s="22"/>
      <c r="C148" s="22"/>
      <c r="D148" s="22"/>
      <c r="E148" s="22"/>
      <c r="F148" s="22"/>
    </row>
    <row r="149" spans="1:6" x14ac:dyDescent="0.2">
      <c r="A149" s="22"/>
      <c r="B149" s="22"/>
      <c r="C149" s="22"/>
      <c r="D149" s="22"/>
      <c r="E149" s="22"/>
      <c r="F149" s="22"/>
    </row>
    <row r="150" spans="1:6" x14ac:dyDescent="0.2">
      <c r="A150" s="22"/>
      <c r="B150" s="22"/>
      <c r="C150" s="22"/>
      <c r="D150" s="22"/>
      <c r="E150" s="22"/>
      <c r="F150" s="22"/>
    </row>
    <row r="151" spans="1:6" x14ac:dyDescent="0.2">
      <c r="A151" s="22"/>
      <c r="B151" s="22"/>
      <c r="C151" s="22"/>
      <c r="D151" s="22"/>
      <c r="E151" s="22"/>
      <c r="F151" s="22"/>
    </row>
    <row r="152" spans="1:6" x14ac:dyDescent="0.2">
      <c r="A152" s="22"/>
      <c r="B152" s="22"/>
      <c r="C152" s="22"/>
      <c r="D152" s="22"/>
      <c r="E152" s="22"/>
      <c r="F152" s="22"/>
    </row>
    <row r="153" spans="1:6" x14ac:dyDescent="0.2">
      <c r="A153" s="22"/>
      <c r="B153" s="22"/>
      <c r="C153" s="22"/>
      <c r="D153" s="22"/>
      <c r="E153" s="22"/>
      <c r="F153" s="22"/>
    </row>
    <row r="154" spans="1:6" x14ac:dyDescent="0.2">
      <c r="A154" s="22"/>
      <c r="B154" s="22"/>
      <c r="C154" s="22"/>
      <c r="D154" s="22"/>
      <c r="E154" s="22"/>
      <c r="F154" s="22"/>
    </row>
    <row r="155" spans="1:6" x14ac:dyDescent="0.2">
      <c r="A155" s="22"/>
      <c r="B155" s="22"/>
      <c r="C155" s="22"/>
      <c r="D155" s="22"/>
      <c r="E155" s="22"/>
      <c r="F155" s="22"/>
    </row>
    <row r="156" spans="1:6" x14ac:dyDescent="0.2">
      <c r="A156" s="22"/>
      <c r="B156" s="22"/>
      <c r="C156" s="22"/>
      <c r="D156" s="22"/>
      <c r="E156" s="22"/>
      <c r="F156" s="22"/>
    </row>
    <row r="157" spans="1:6" x14ac:dyDescent="0.2">
      <c r="A157" s="22"/>
      <c r="B157" s="22"/>
      <c r="C157" s="22"/>
      <c r="D157" s="22"/>
      <c r="E157" s="22"/>
      <c r="F157" s="22"/>
    </row>
    <row r="158" spans="1:6" x14ac:dyDescent="0.2">
      <c r="A158" s="22"/>
      <c r="B158" s="22"/>
      <c r="C158" s="22"/>
      <c r="D158" s="22"/>
      <c r="E158" s="22"/>
      <c r="F158" s="22"/>
    </row>
    <row r="159" spans="1:6" x14ac:dyDescent="0.2">
      <c r="A159" s="22"/>
      <c r="B159" s="22"/>
      <c r="C159" s="22"/>
      <c r="D159" s="22"/>
      <c r="E159" s="22"/>
      <c r="F159" s="22"/>
    </row>
    <row r="160" spans="1:6" x14ac:dyDescent="0.2">
      <c r="A160" s="22"/>
      <c r="B160" s="22"/>
      <c r="C160" s="22"/>
      <c r="D160" s="22"/>
      <c r="E160" s="22"/>
      <c r="F160" s="22"/>
    </row>
    <row r="161" spans="1:6" x14ac:dyDescent="0.2">
      <c r="A161" s="22"/>
      <c r="B161" s="22"/>
      <c r="C161" s="22"/>
      <c r="D161" s="22"/>
      <c r="E161" s="22"/>
      <c r="F161" s="22"/>
    </row>
    <row r="162" spans="1:6" x14ac:dyDescent="0.2">
      <c r="A162" s="22"/>
      <c r="B162" s="22"/>
      <c r="C162" s="22"/>
      <c r="D162" s="22"/>
      <c r="E162" s="22"/>
      <c r="F162" s="22"/>
    </row>
    <row r="163" spans="1:6" x14ac:dyDescent="0.2">
      <c r="A163" s="22"/>
      <c r="B163" s="22"/>
      <c r="C163" s="22"/>
      <c r="D163" s="22"/>
      <c r="E163" s="22"/>
      <c r="F163" s="22"/>
    </row>
    <row r="164" spans="1:6" x14ac:dyDescent="0.2">
      <c r="A164" s="22"/>
      <c r="B164" s="22"/>
      <c r="C164" s="22"/>
      <c r="D164" s="22"/>
      <c r="E164" s="22"/>
      <c r="F164" s="22"/>
    </row>
    <row r="165" spans="1:6" x14ac:dyDescent="0.2">
      <c r="A165" s="22"/>
      <c r="B165" s="22"/>
      <c r="C165" s="22"/>
      <c r="D165" s="22"/>
      <c r="E165" s="22"/>
      <c r="F165" s="22"/>
    </row>
    <row r="166" spans="1:6" x14ac:dyDescent="0.2">
      <c r="A166" s="22"/>
      <c r="B166" s="22"/>
      <c r="C166" s="22"/>
      <c r="D166" s="22"/>
      <c r="E166" s="22"/>
      <c r="F166" s="22"/>
    </row>
    <row r="167" spans="1:6" x14ac:dyDescent="0.2">
      <c r="A167" s="22"/>
      <c r="B167" s="22"/>
      <c r="C167" s="22"/>
      <c r="D167" s="22"/>
      <c r="E167" s="22"/>
      <c r="F167" s="22"/>
    </row>
    <row r="168" spans="1:6" x14ac:dyDescent="0.2">
      <c r="A168" s="22"/>
      <c r="B168" s="22"/>
      <c r="C168" s="22"/>
      <c r="D168" s="22"/>
      <c r="E168" s="22"/>
      <c r="F168" s="22"/>
    </row>
    <row r="169" spans="1:6" x14ac:dyDescent="0.2">
      <c r="A169" s="22"/>
      <c r="B169" s="22"/>
      <c r="C169" s="22"/>
      <c r="D169" s="22"/>
      <c r="E169" s="22"/>
      <c r="F169" s="22"/>
    </row>
    <row r="170" spans="1:6" x14ac:dyDescent="0.2">
      <c r="A170" s="22"/>
      <c r="B170" s="22"/>
      <c r="C170" s="22"/>
      <c r="D170" s="22"/>
      <c r="E170" s="22"/>
      <c r="F170" s="22"/>
    </row>
    <row r="171" spans="1:6" x14ac:dyDescent="0.2">
      <c r="A171" s="22"/>
      <c r="B171" s="22"/>
      <c r="C171" s="22"/>
      <c r="D171" s="22"/>
      <c r="E171" s="22"/>
      <c r="F171" s="22"/>
    </row>
    <row r="172" spans="1:6" x14ac:dyDescent="0.2">
      <c r="A172" s="22"/>
      <c r="B172" s="22"/>
      <c r="C172" s="22"/>
      <c r="D172" s="22"/>
      <c r="E172" s="22"/>
      <c r="F172" s="22"/>
    </row>
    <row r="173" spans="1:6" x14ac:dyDescent="0.2">
      <c r="A173" s="22"/>
      <c r="B173" s="22"/>
      <c r="C173" s="22"/>
      <c r="D173" s="22"/>
      <c r="E173" s="22"/>
      <c r="F173" s="22"/>
    </row>
    <row r="174" spans="1:6" x14ac:dyDescent="0.2">
      <c r="A174" s="22"/>
      <c r="B174" s="22"/>
      <c r="C174" s="22"/>
      <c r="D174" s="22"/>
      <c r="E174" s="22"/>
      <c r="F174" s="22"/>
    </row>
    <row r="175" spans="1:6" x14ac:dyDescent="0.2">
      <c r="A175" s="22"/>
      <c r="B175" s="22"/>
      <c r="C175" s="22"/>
      <c r="D175" s="22"/>
      <c r="E175" s="22"/>
      <c r="F175" s="22"/>
    </row>
    <row r="176" spans="1:6" x14ac:dyDescent="0.2">
      <c r="A176" s="22"/>
      <c r="B176" s="22"/>
      <c r="C176" s="22"/>
      <c r="D176" s="22"/>
      <c r="E176" s="22"/>
      <c r="F176" s="22"/>
    </row>
    <row r="177" spans="1:6" x14ac:dyDescent="0.2">
      <c r="A177" s="22"/>
      <c r="B177" s="22"/>
      <c r="C177" s="22"/>
      <c r="D177" s="22"/>
      <c r="E177" s="22"/>
      <c r="F177" s="22"/>
    </row>
    <row r="178" spans="1:6" x14ac:dyDescent="0.2">
      <c r="A178" s="22"/>
      <c r="B178" s="22"/>
      <c r="C178" s="22"/>
      <c r="D178" s="22"/>
      <c r="E178" s="22"/>
      <c r="F178" s="22"/>
    </row>
    <row r="179" spans="1:6" x14ac:dyDescent="0.2">
      <c r="A179" s="22"/>
      <c r="B179" s="22"/>
      <c r="C179" s="22"/>
      <c r="D179" s="22"/>
      <c r="E179" s="22"/>
      <c r="F179" s="22"/>
    </row>
    <row r="180" spans="1:6" x14ac:dyDescent="0.2">
      <c r="A180" s="22"/>
      <c r="B180" s="22"/>
      <c r="C180" s="22"/>
      <c r="D180" s="22"/>
      <c r="E180" s="22"/>
      <c r="F180" s="22"/>
    </row>
    <row r="181" spans="1:6" x14ac:dyDescent="0.2">
      <c r="A181" s="22"/>
      <c r="B181" s="22"/>
      <c r="C181" s="22"/>
      <c r="D181" s="22"/>
      <c r="E181" s="22"/>
      <c r="F181" s="22"/>
    </row>
    <row r="182" spans="1:6" x14ac:dyDescent="0.2">
      <c r="A182" s="22"/>
      <c r="B182" s="22"/>
      <c r="C182" s="22"/>
      <c r="D182" s="22"/>
      <c r="E182" s="22"/>
      <c r="F182" s="22"/>
    </row>
    <row r="183" spans="1:6" x14ac:dyDescent="0.2">
      <c r="A183" s="22"/>
      <c r="B183" s="22"/>
      <c r="C183" s="22"/>
      <c r="D183" s="22"/>
      <c r="E183" s="22"/>
      <c r="F183" s="22"/>
    </row>
    <row r="184" spans="1:6" x14ac:dyDescent="0.2">
      <c r="A184" s="22"/>
      <c r="B184" s="22"/>
      <c r="C184" s="22"/>
      <c r="D184" s="22"/>
      <c r="E184" s="22"/>
      <c r="F184" s="22"/>
    </row>
    <row r="185" spans="1:6" x14ac:dyDescent="0.2">
      <c r="A185" s="22"/>
      <c r="B185" s="22"/>
      <c r="C185" s="22"/>
      <c r="D185" s="22"/>
      <c r="E185" s="22"/>
      <c r="F185" s="22"/>
    </row>
    <row r="186" spans="1:6" x14ac:dyDescent="0.2">
      <c r="A186" s="22"/>
      <c r="B186" s="22"/>
      <c r="C186" s="22"/>
      <c r="D186" s="22"/>
      <c r="E186" s="22"/>
      <c r="F186" s="22"/>
    </row>
    <row r="187" spans="1:6" x14ac:dyDescent="0.2">
      <c r="A187" s="22"/>
      <c r="B187" s="22"/>
      <c r="C187" s="22"/>
      <c r="D187" s="22"/>
      <c r="E187" s="22"/>
      <c r="F187" s="22"/>
    </row>
    <row r="188" spans="1:6" x14ac:dyDescent="0.2">
      <c r="A188" s="22"/>
      <c r="B188" s="22"/>
      <c r="C188" s="22"/>
      <c r="D188" s="22"/>
      <c r="E188" s="22"/>
      <c r="F188" s="22"/>
    </row>
    <row r="189" spans="1:6" x14ac:dyDescent="0.2">
      <c r="A189" s="22"/>
      <c r="B189" s="22"/>
      <c r="C189" s="22"/>
      <c r="D189" s="22"/>
      <c r="E189" s="22"/>
      <c r="F189" s="22"/>
    </row>
    <row r="190" spans="1:6" x14ac:dyDescent="0.2">
      <c r="A190" s="22"/>
      <c r="B190" s="22"/>
      <c r="C190" s="22"/>
      <c r="D190" s="22"/>
      <c r="E190" s="22"/>
      <c r="F190" s="22"/>
    </row>
    <row r="191" spans="1:6" x14ac:dyDescent="0.2">
      <c r="A191" s="22"/>
      <c r="B191" s="22"/>
      <c r="C191" s="22"/>
      <c r="D191" s="22"/>
      <c r="E191" s="22"/>
      <c r="F191" s="22"/>
    </row>
    <row r="192" spans="1:6" x14ac:dyDescent="0.2">
      <c r="A192" s="22"/>
      <c r="B192" s="22"/>
      <c r="C192" s="22"/>
      <c r="D192" s="22"/>
      <c r="E192" s="22"/>
      <c r="F192" s="22"/>
    </row>
    <row r="193" spans="1:6" x14ac:dyDescent="0.2">
      <c r="A193" s="22"/>
      <c r="B193" s="22"/>
      <c r="C193" s="22"/>
      <c r="D193" s="22"/>
      <c r="E193" s="22"/>
      <c r="F193" s="22"/>
    </row>
    <row r="194" spans="1:6" x14ac:dyDescent="0.2">
      <c r="A194" s="22"/>
      <c r="B194" s="22"/>
      <c r="C194" s="22"/>
      <c r="D194" s="22"/>
      <c r="E194" s="22"/>
      <c r="F194" s="22"/>
    </row>
    <row r="195" spans="1:6" x14ac:dyDescent="0.2">
      <c r="A195" s="22"/>
      <c r="B195" s="22"/>
      <c r="C195" s="22"/>
      <c r="D195" s="22"/>
      <c r="E195" s="22"/>
      <c r="F195" s="22"/>
    </row>
    <row r="196" spans="1:6" x14ac:dyDescent="0.2">
      <c r="A196" s="22"/>
      <c r="B196" s="22"/>
      <c r="C196" s="22"/>
      <c r="D196" s="22"/>
      <c r="E196" s="22"/>
      <c r="F196" s="22"/>
    </row>
    <row r="197" spans="1:6" x14ac:dyDescent="0.2">
      <c r="A197" s="22"/>
      <c r="B197" s="22"/>
      <c r="C197" s="22"/>
      <c r="D197" s="22"/>
      <c r="E197" s="22"/>
      <c r="F197" s="22"/>
    </row>
    <row r="198" spans="1:6" x14ac:dyDescent="0.2">
      <c r="A198" s="22"/>
      <c r="B198" s="22"/>
      <c r="C198" s="22"/>
      <c r="D198" s="22"/>
      <c r="E198" s="22"/>
      <c r="F198" s="22"/>
    </row>
    <row r="199" spans="1:6" x14ac:dyDescent="0.2">
      <c r="A199" s="22"/>
      <c r="B199" s="22"/>
      <c r="C199" s="22"/>
      <c r="D199" s="22"/>
      <c r="E199" s="22"/>
      <c r="F199" s="22"/>
    </row>
    <row r="200" spans="1:6" x14ac:dyDescent="0.2">
      <c r="A200" s="22"/>
      <c r="B200" s="22"/>
      <c r="C200" s="22"/>
      <c r="D200" s="22"/>
      <c r="E200" s="22"/>
      <c r="F200" s="22"/>
    </row>
    <row r="201" spans="1:6" x14ac:dyDescent="0.2">
      <c r="A201" s="22"/>
      <c r="B201" s="22"/>
      <c r="C201" s="22"/>
      <c r="D201" s="22"/>
      <c r="E201" s="22"/>
      <c r="F201" s="22"/>
    </row>
    <row r="202" spans="1:6" x14ac:dyDescent="0.2">
      <c r="A202" s="22"/>
      <c r="B202" s="22"/>
      <c r="C202" s="22"/>
      <c r="D202" s="22"/>
      <c r="E202" s="22"/>
      <c r="F202" s="22"/>
    </row>
    <row r="203" spans="1:6" x14ac:dyDescent="0.2">
      <c r="A203" s="22"/>
      <c r="B203" s="22"/>
      <c r="C203" s="22"/>
      <c r="D203" s="22"/>
      <c r="E203" s="22"/>
      <c r="F203" s="22"/>
    </row>
    <row r="204" spans="1:6" x14ac:dyDescent="0.2">
      <c r="A204" s="22"/>
      <c r="B204" s="22"/>
      <c r="C204" s="22"/>
      <c r="D204" s="22"/>
      <c r="E204" s="22"/>
      <c r="F204" s="22"/>
    </row>
    <row r="205" spans="1:6" x14ac:dyDescent="0.2">
      <c r="A205" s="22"/>
      <c r="B205" s="22"/>
      <c r="C205" s="22"/>
      <c r="D205" s="22"/>
      <c r="E205" s="22"/>
      <c r="F205" s="22"/>
    </row>
    <row r="206" spans="1:6" x14ac:dyDescent="0.2">
      <c r="A206" s="22"/>
      <c r="B206" s="22"/>
      <c r="C206" s="22"/>
      <c r="D206" s="22"/>
      <c r="E206" s="22"/>
      <c r="F206" s="22"/>
    </row>
    <row r="207" spans="1:6" x14ac:dyDescent="0.2">
      <c r="A207" s="22"/>
      <c r="B207" s="22"/>
      <c r="C207" s="22"/>
      <c r="D207" s="22"/>
      <c r="E207" s="22"/>
      <c r="F207" s="22"/>
    </row>
    <row r="208" spans="1:6" x14ac:dyDescent="0.2">
      <c r="A208" s="22"/>
      <c r="B208" s="22"/>
      <c r="C208" s="22"/>
      <c r="D208" s="22"/>
      <c r="E208" s="22"/>
      <c r="F208" s="22"/>
    </row>
    <row r="209" spans="1:6" x14ac:dyDescent="0.2">
      <c r="A209" s="22"/>
      <c r="B209" s="22"/>
      <c r="C209" s="22"/>
      <c r="D209" s="22"/>
      <c r="E209" s="22"/>
      <c r="F209" s="22"/>
    </row>
    <row r="210" spans="1:6" x14ac:dyDescent="0.2">
      <c r="A210" s="22"/>
      <c r="B210" s="22"/>
      <c r="C210" s="22"/>
      <c r="D210" s="22"/>
      <c r="E210" s="22"/>
      <c r="F210" s="22"/>
    </row>
    <row r="211" spans="1:6" x14ac:dyDescent="0.2">
      <c r="A211" s="22"/>
      <c r="B211" s="22"/>
      <c r="C211" s="22"/>
      <c r="D211" s="22"/>
      <c r="E211" s="22"/>
      <c r="F211" s="22"/>
    </row>
    <row r="212" spans="1:6" x14ac:dyDescent="0.2">
      <c r="A212" s="22"/>
      <c r="B212" s="22"/>
      <c r="C212" s="22"/>
      <c r="D212" s="22"/>
      <c r="E212" s="22"/>
      <c r="F212" s="22"/>
    </row>
    <row r="213" spans="1:6" x14ac:dyDescent="0.2">
      <c r="A213" s="22"/>
      <c r="B213" s="22"/>
      <c r="C213" s="22"/>
      <c r="D213" s="22"/>
      <c r="E213" s="22"/>
      <c r="F213" s="22"/>
    </row>
    <row r="214" spans="1:6" x14ac:dyDescent="0.2">
      <c r="A214" s="22"/>
      <c r="B214" s="22"/>
      <c r="C214" s="22"/>
      <c r="D214" s="22"/>
      <c r="E214" s="22"/>
      <c r="F214" s="22"/>
    </row>
    <row r="215" spans="1:6" x14ac:dyDescent="0.2">
      <c r="A215" s="22"/>
      <c r="B215" s="22"/>
      <c r="C215" s="22"/>
      <c r="D215" s="22"/>
      <c r="E215" s="22"/>
      <c r="F215" s="22"/>
    </row>
    <row r="216" spans="1:6" x14ac:dyDescent="0.2">
      <c r="A216" s="22"/>
      <c r="B216" s="22"/>
      <c r="C216" s="22"/>
      <c r="D216" s="22"/>
      <c r="E216" s="22"/>
      <c r="F216" s="22"/>
    </row>
    <row r="217" spans="1:6" x14ac:dyDescent="0.2">
      <c r="A217" s="22"/>
      <c r="B217" s="22"/>
      <c r="C217" s="22"/>
      <c r="D217" s="22"/>
      <c r="E217" s="22"/>
      <c r="F217" s="22"/>
    </row>
    <row r="218" spans="1:6" x14ac:dyDescent="0.2">
      <c r="A218" s="22"/>
      <c r="B218" s="22"/>
      <c r="C218" s="22"/>
      <c r="D218" s="22"/>
      <c r="E218" s="22"/>
      <c r="F218" s="22"/>
    </row>
    <row r="219" spans="1:6" x14ac:dyDescent="0.2">
      <c r="A219" s="22"/>
      <c r="B219" s="22"/>
      <c r="C219" s="22"/>
      <c r="D219" s="22"/>
      <c r="E219" s="22"/>
      <c r="F219" s="22"/>
    </row>
    <row r="220" spans="1:6" x14ac:dyDescent="0.2">
      <c r="A220" s="22"/>
      <c r="B220" s="22"/>
      <c r="C220" s="22"/>
      <c r="D220" s="22"/>
      <c r="E220" s="22"/>
      <c r="F220" s="22"/>
    </row>
    <row r="221" spans="1:6" x14ac:dyDescent="0.2">
      <c r="A221" s="22"/>
      <c r="B221" s="22"/>
      <c r="C221" s="22"/>
      <c r="D221" s="22"/>
      <c r="E221" s="22"/>
      <c r="F221" s="22"/>
    </row>
    <row r="222" spans="1:6" x14ac:dyDescent="0.2">
      <c r="A222" s="22"/>
      <c r="B222" s="22"/>
      <c r="C222" s="22"/>
      <c r="D222" s="22"/>
      <c r="E222" s="22"/>
      <c r="F222" s="22"/>
    </row>
  </sheetData>
  <mergeCells count="9">
    <mergeCell ref="D4:G4"/>
    <mergeCell ref="D15:G15"/>
    <mergeCell ref="D21:G21"/>
    <mergeCell ref="B1:B3"/>
    <mergeCell ref="C1:C3"/>
    <mergeCell ref="D1:D3"/>
    <mergeCell ref="E1:E3"/>
    <mergeCell ref="F1:F3"/>
    <mergeCell ref="G1:G3"/>
  </mergeCells>
  <phoneticPr fontId="0" type="noConversion"/>
  <pageMargins left="0.75" right="0.75" top="1" bottom="1" header="0.5" footer="0.5"/>
  <pageSetup paperSize="9" scale="86" orientation="portrait" verticalDpi="300" r:id="rId1"/>
  <headerFooter alignWithMargins="0">
    <oddHeader xml:space="preserve">&amp;C&amp;"Times New Roman,Normál"2/2018. (III..1.) önk. rendelet&amp;"Times New Roman,Félkövér"
TORNYISZENTMIKLÓS KÖZSÉGI ÖNKORMÁNYZAT 2017. ÉVI FELHALMOZÁSI KIADÁSAI CÉLONKÉNT
adatok ezer Ft-ban!&amp;R
4&amp;"Times New Roman,Normál".  melléklet&amp;"Arial CE,Normál"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ÖSSZETOLT</vt:lpstr>
      <vt:lpstr>Bevételek</vt:lpstr>
      <vt:lpstr>Kiadások</vt:lpstr>
      <vt:lpstr>felhalmozási</vt:lpstr>
      <vt:lpstr>ÖSSZETOLT!Nyomtatási_terület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2018-02-21T15:23:25Z</cp:lastPrinted>
  <dcterms:created xsi:type="dcterms:W3CDTF">2011-02-21T12:16:37Z</dcterms:created>
  <dcterms:modified xsi:type="dcterms:W3CDTF">2018-02-21T15:25:16Z</dcterms:modified>
</cp:coreProperties>
</file>