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055" activeTab="0"/>
  </bookViews>
  <sheets>
    <sheet name="5" sheetId="1" r:id="rId1"/>
    <sheet name="5A" sheetId="2" r:id="rId2"/>
    <sheet name="5B" sheetId="3" r:id="rId3"/>
    <sheet name="5C" sheetId="4" r:id="rId4"/>
    <sheet name="5D" sheetId="5" r:id="rId5"/>
    <sheet name="5E" sheetId="6" r:id="rId6"/>
    <sheet name="5F" sheetId="7" r:id="rId7"/>
  </sheets>
  <definedNames>
    <definedName name="_xlnm.Print_Area" localSheetId="0">'5'!$A$1:$K$44</definedName>
    <definedName name="_xlnm.Print_Area" localSheetId="1">'5A'!$A$1:$L$53</definedName>
    <definedName name="_xlnm.Print_Area" localSheetId="2">'5B'!$A$1:$K$20</definedName>
    <definedName name="_xlnm.Print_Area" localSheetId="3">'5C'!$A$2:$K$20</definedName>
    <definedName name="_xlnm.Print_Area" localSheetId="4">'5D'!$A$1:$J$18</definedName>
    <definedName name="_xlnm.Print_Area" localSheetId="6">'5F'!$A$1:$K$18</definedName>
  </definedNames>
  <calcPr fullCalcOnLoad="1"/>
</workbook>
</file>

<file path=xl/sharedStrings.xml><?xml version="1.0" encoding="utf-8"?>
<sst xmlns="http://schemas.openxmlformats.org/spreadsheetml/2006/main" count="287" uniqueCount="162">
  <si>
    <t>ezer Ft-ban</t>
  </si>
  <si>
    <t>Megnevezés</t>
  </si>
  <si>
    <t>1.</t>
  </si>
  <si>
    <t>2.</t>
  </si>
  <si>
    <t>3.</t>
  </si>
  <si>
    <t>I.</t>
  </si>
  <si>
    <t>II.</t>
  </si>
  <si>
    <t>Áru- és készletértékesítés ellenértéke</t>
  </si>
  <si>
    <t>Építményadó</t>
  </si>
  <si>
    <t>Iparűzési adó</t>
  </si>
  <si>
    <t>Helyi adók összesen</t>
  </si>
  <si>
    <t>Gépjárműadó</t>
  </si>
  <si>
    <t>Immateriális javak értékesítése</t>
  </si>
  <si>
    <t>Ingatlanok értékesítése</t>
  </si>
  <si>
    <t>Felhalmozási célú pénzeszközátvétel államháztartáson kívülről</t>
  </si>
  <si>
    <t>Dolgozók lakásépítésére, vásárlására folyósított kölcsönök megtérülése</t>
  </si>
  <si>
    <t>Önkormányzat helyi lakásépítési és vásárlási támogatás megtérítése</t>
  </si>
  <si>
    <t>Idegenforgalmi adó</t>
  </si>
  <si>
    <t xml:space="preserve">Önkormányzat </t>
  </si>
  <si>
    <t>Mindösszesen</t>
  </si>
  <si>
    <t xml:space="preserve">tervezett felhalmozási bevételeinek részletezése </t>
  </si>
  <si>
    <t xml:space="preserve">FELHALMOZÁSI BEVÉTELEK  ÖSSZESEN </t>
  </si>
  <si>
    <t>Felhalmozási bevételek</t>
  </si>
  <si>
    <t>Helyi önkormányzatok működésének általános támogatása</t>
  </si>
  <si>
    <t>Helyi önkormányzat ágazati feladataihoz kapcsolódó támogatás</t>
  </si>
  <si>
    <t xml:space="preserve">   Óvodapedagógusok bértámogatása </t>
  </si>
  <si>
    <t xml:space="preserve">   Óvodapedagógusok munkáját közvetlenül segítők bértámogatása</t>
  </si>
  <si>
    <t xml:space="preserve">   Óvodai működtetés támogatása</t>
  </si>
  <si>
    <t xml:space="preserve">   Szociális étkeztetés </t>
  </si>
  <si>
    <t xml:space="preserve">   Házi segítségnyújtás</t>
  </si>
  <si>
    <t xml:space="preserve">   Időskorúak nappali intézményi ellátása</t>
  </si>
  <si>
    <t xml:space="preserve">   Szociális bentlakásos intézmény-üzemeltetési támogatás</t>
  </si>
  <si>
    <t>III.</t>
  </si>
  <si>
    <t>IV.</t>
  </si>
  <si>
    <t>Egyéb működési bevételek</t>
  </si>
  <si>
    <t>Közhatalmi bevételek összesen</t>
  </si>
  <si>
    <t>MŰKÖDÉSI BEVÉTELEK ÖSSZESEN</t>
  </si>
  <si>
    <t>Felhalmozási célú támogatás Áh-n belülről</t>
  </si>
  <si>
    <t>mutatószám (fő)</t>
  </si>
  <si>
    <t xml:space="preserve">   Önkormányzati hivatal működésének támogatása</t>
  </si>
  <si>
    <t>Települési önkorm.egyes köznevelési feladatainak támogatása</t>
  </si>
  <si>
    <t>Települési önkorm.kulturális feladatainak támogatása</t>
  </si>
  <si>
    <t>V.</t>
  </si>
  <si>
    <t>Elvonások és befizetések bevételei</t>
  </si>
  <si>
    <t>Fejezeti kezelésű előirányzattól működési célú támogatás</t>
  </si>
  <si>
    <t>Társadalombiztosítás pénzügyi alapjaitól működési támogatás</t>
  </si>
  <si>
    <t>3/1.</t>
  </si>
  <si>
    <t>3/2.</t>
  </si>
  <si>
    <t>3/3.</t>
  </si>
  <si>
    <t>Egyéb működési célú támogatások államháztartáson belülről</t>
  </si>
  <si>
    <t>1/1.</t>
  </si>
  <si>
    <t>1/2.</t>
  </si>
  <si>
    <t>1/3.</t>
  </si>
  <si>
    <t>1/4.</t>
  </si>
  <si>
    <t>MŰKÖDÉSI CÉLÚ TÁMOGATÁSOK ÁH-ON BELÜLRŐL (1.+2.+3.)</t>
  </si>
  <si>
    <t>Környezetvédelmi bírság</t>
  </si>
  <si>
    <t>Műemlékvédelmi bírság</t>
  </si>
  <si>
    <t>Helyszíni és szabálysértési bírság</t>
  </si>
  <si>
    <t>Helyi adópótlék, adóbírság</t>
  </si>
  <si>
    <t>Egyéb közhatalmi bevételek</t>
  </si>
  <si>
    <t>Egyéb helyi közhatalmi bevételek összesen</t>
  </si>
  <si>
    <t>KÖZHATALMI BEVÉTELEK ÖSSZESEN (1+2)</t>
  </si>
  <si>
    <t xml:space="preserve">Szolgáltatások </t>
  </si>
  <si>
    <t>Közvetített szolgáltatások ellenértéke</t>
  </si>
  <si>
    <t>Tulajdonosi bevételek</t>
  </si>
  <si>
    <t>Ellátási díjak</t>
  </si>
  <si>
    <t>Kiszámlázott általános forgalmi adó</t>
  </si>
  <si>
    <t>Egyéb tárgyi eszközök értékesítése</t>
  </si>
  <si>
    <t>Részesedés értékesítése</t>
  </si>
  <si>
    <t xml:space="preserve">     Önkormányzati lakások értékesítése</t>
  </si>
  <si>
    <t>Általános forgalmi adó visszatérítése</t>
  </si>
  <si>
    <t>Kamatbevételek</t>
  </si>
  <si>
    <t>Egyéb pénzügyi műveletek bevételei</t>
  </si>
  <si>
    <t>Fejezeti kezelésű előirányzattól felhalmozási célú támogatások</t>
  </si>
  <si>
    <t>FELHALMOZÁSI CÉLÚ TÁMOGATÁSOK ÁH-ON BELÜLRŐL</t>
  </si>
  <si>
    <t>Felhalmozási célú támogatások, kölcsönök  visszatérülése ÁH-on kívülről</t>
  </si>
  <si>
    <t>FELHALMOZÁSI CÉLÚ ÁTVETT PÉNZESZKÖZÖK ÖSSZESEN</t>
  </si>
  <si>
    <t>Önkormányzat működési támogatásai</t>
  </si>
  <si>
    <t>Egyéb működési célú támogatások bevételei Áh-n belülről</t>
  </si>
  <si>
    <t>Működési célú támogatások  Áh-n belülről</t>
  </si>
  <si>
    <t>Egyéb közhatalmi bevételek összesen</t>
  </si>
  <si>
    <t>Működési bevételek összesen</t>
  </si>
  <si>
    <t>Működési célú visszatérítendő támogatások,kölcsönök megtérülése Áh-on kívülről</t>
  </si>
  <si>
    <t>Egyéb működési célú átvett pénzeszközök</t>
  </si>
  <si>
    <t>Működési célú átvett pénzeszközök</t>
  </si>
  <si>
    <t>MŰKÖDÉSI BEVÉTELEK ÖSSZESEN (I.+II.+III.+IV.)</t>
  </si>
  <si>
    <t>VI.</t>
  </si>
  <si>
    <t>Felhalmozási célú támogatások,kölcsönök visszatérülése Áh-on kívülről</t>
  </si>
  <si>
    <t>Felhalmozási célú pénzeszközátvétel Áh-n kívülről</t>
  </si>
  <si>
    <t>VII.</t>
  </si>
  <si>
    <t>Felhalmozási célú átvett pénzeszközök összesen</t>
  </si>
  <si>
    <t>FELHALMOZÁSI BEVÉTELEK ÖSSZESEN (V.+VI.+VII.)</t>
  </si>
  <si>
    <t>KÖLTSÉGVETÉSI BEVÉTELEK ÖSSZESEN  (I. + II.)</t>
  </si>
  <si>
    <t>Irányító szervi támogatás</t>
  </si>
  <si>
    <t>MŰKÖDÉSI FINANSZÍROZÁSI BEVÉTELEK ÖSSZESEN</t>
  </si>
  <si>
    <t>FELHALMOZÁSI FINANSZÍROZÁSI BEVÉTELEK ÖSSZESEN</t>
  </si>
  <si>
    <t>BEVÉTELEK MINDÖSSZESEN (I.+II.+III.+IV.)</t>
  </si>
  <si>
    <t>Irányító szervi támogatás miatti korrekció</t>
  </si>
  <si>
    <t>KORRIGÁLT BEVÉTELEK ÖSSZESEN</t>
  </si>
  <si>
    <t>Parkolási tevékenység továbbszámlázott bevétele miatti korrekció</t>
  </si>
  <si>
    <t>Telep.önkorm.szoc.,gyermekjóléti és gyermekétk.támogatása</t>
  </si>
  <si>
    <t>Települési önkorm.szoc.,gyermekjóléti és gyermekétkezt.fa. támog.</t>
  </si>
  <si>
    <t xml:space="preserve">   Üdülőhelyi feladatok támogatása</t>
  </si>
  <si>
    <t>Helyi önkormányzattól működési támogatás</t>
  </si>
  <si>
    <t xml:space="preserve">     Nem lakáscélú helyiség értékesítése</t>
  </si>
  <si>
    <t xml:space="preserve">   Gyermekétkeztetésben résztvevő dolgozók bértámogatása</t>
  </si>
  <si>
    <t>Gazdasági szervezettel rendelkező kölstégvetési szervek</t>
  </si>
  <si>
    <t>Gazdasági szervezettel nem rendelkező költségvetési szervek</t>
  </si>
  <si>
    <t>Költségvetési maradvány</t>
  </si>
  <si>
    <t>Egyéb bírság (közigazgatási bírság)</t>
  </si>
  <si>
    <t xml:space="preserve">   Rászoruló gyermekek szünidei étkeztetésének támogatása</t>
  </si>
  <si>
    <t xml:space="preserve">   Család és gyermekjóléti szolgálat</t>
  </si>
  <si>
    <t xml:space="preserve">   Család és gyermekjóléti központ</t>
  </si>
  <si>
    <r>
      <t xml:space="preserve">   </t>
    </r>
    <r>
      <rPr>
        <sz val="9"/>
        <rFont val="Arial CE"/>
        <family val="0"/>
      </rPr>
      <t>Pszichiátriai betegek részére nyújtott közösségi alapellátás</t>
    </r>
  </si>
  <si>
    <t>HM tömb felújításra kapott támogatás törlesztése</t>
  </si>
  <si>
    <t>FINANSZÍROZÁSI BEVÉTELEK ÖSSZESEN (III.+IV.)</t>
  </si>
  <si>
    <t>Önkormányzat</t>
  </si>
  <si>
    <t xml:space="preserve">   Szociális bentlakásos int.ellátásokhoz kapcs.bértámogatás</t>
  </si>
  <si>
    <t xml:space="preserve">   Kieg.tám. az óvodapedag. min.-ből adódó többletkiadásokhoz</t>
  </si>
  <si>
    <t>5.sz.melléklet</t>
  </si>
  <si>
    <t>5/a.sz.melléklet</t>
  </si>
  <si>
    <t>5/b.sz.melléklet</t>
  </si>
  <si>
    <t>5/c.sz. melléklet</t>
  </si>
  <si>
    <t>5/d.sz.melléklet</t>
  </si>
  <si>
    <t>5/e.sz.melléklet</t>
  </si>
  <si>
    <t>Belföldi értékpapír beváltása</t>
  </si>
  <si>
    <t>5/f.sz.melléklet</t>
  </si>
  <si>
    <t xml:space="preserve">   Felsőfokú végz.kisgyemeknevelők bérének támogatása</t>
  </si>
  <si>
    <t xml:space="preserve">   Középfokú végz. kisgyemeknevelők bérének támogatása</t>
  </si>
  <si>
    <t>Tér_köz pályázat Podmaniczky tér</t>
  </si>
  <si>
    <t>Sportközpont és Tanuszoda építés támogatása</t>
  </si>
  <si>
    <t>érvényes ei.</t>
  </si>
  <si>
    <t>mód.ei.</t>
  </si>
  <si>
    <t>előirányzat</t>
  </si>
  <si>
    <t>mód. ei.</t>
  </si>
  <si>
    <t>Egyéb támogatások</t>
  </si>
  <si>
    <t>1/5.</t>
  </si>
  <si>
    <t>Önkormányzatok működési támogatása ( 1/1.- 1/5.)</t>
  </si>
  <si>
    <t xml:space="preserve">   Szociális ágazati pótlék</t>
  </si>
  <si>
    <t xml:space="preserve">   Óvodai és iskolai szociális segítő tevékenység támogatása</t>
  </si>
  <si>
    <t xml:space="preserve">   Bölcsődei üzemeltetési támogatás</t>
  </si>
  <si>
    <t xml:space="preserve">   2019.évi bérkompenzáció</t>
  </si>
  <si>
    <t>A József nádor tér kiadásai fordított áfájának támogatása</t>
  </si>
  <si>
    <t>Podmaniczky tér megújítása fordított áfájának támogatása</t>
  </si>
  <si>
    <t>Vörösmarty tér és kapcs.utcák ford.áfájának támogatása</t>
  </si>
  <si>
    <t>Kiegészítő gyermekvédelmi támogatás</t>
  </si>
  <si>
    <t>Főváros Kormányhivataltól kapott támog.a közfogl.kiad-hoz</t>
  </si>
  <si>
    <t>A József nádor tér kiadásaihoz támogatás</t>
  </si>
  <si>
    <t>Podmaniczky tér megújításához támogatás</t>
  </si>
  <si>
    <t>Vörösmarty tér és kapcsolódó utcák megújításához támogatás</t>
  </si>
  <si>
    <t>Vörösmarty tér, Vigadó utca és a Harmincad utca megújításának támogatása</t>
  </si>
  <si>
    <t>Belváros-Lipótváros Önkormányzata 2019. évre tervezett államháztartáson kívülről átvett felhalmozási célú pénzeszközeinek részletezése</t>
  </si>
  <si>
    <t xml:space="preserve">Belváros-  Lipótváros Önkormányzata 2019. évre </t>
  </si>
  <si>
    <t>Belváros- Lipótváros Önkormányzata 2019. évi államháztartáson belülről kapott felhalmozási célú támogatásainak részletezése</t>
  </si>
  <si>
    <t>Belváros-Lipótváros Önkormányzata 2019. évre tervezett működési bevételeinek részletezése</t>
  </si>
  <si>
    <t>Belváros-Lipótváros Önkormányzata 2019. évre tervezett közhatalmi bevételeinek részletezése</t>
  </si>
  <si>
    <t>Belváros- Lipótváros Önkormányzata 2019. évi államháztartáson belülről kapott működési célú támogatásainak részletezése</t>
  </si>
  <si>
    <t>Belváros-Lipótváros Önkormányzata 2019. évre tervezett bevételei</t>
  </si>
  <si>
    <t>Európai uniós választáshoz támogatás</t>
  </si>
  <si>
    <t xml:space="preserve">   Intézményi gyermekétkeztetés üzemeltetési támogatása</t>
  </si>
  <si>
    <t>Előző évi elszámolások</t>
  </si>
  <si>
    <t>A Dorottya Investment Zrt. Által befizetett településfejlesztési hozzájárulás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</si>
</sst>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¥€-2]\ #\ ##,000_);[Red]\([$€-2]\ #\ ##,000\)"/>
    <numFmt numFmtId="170" formatCode="#,##0.0"/>
  </numFmts>
  <fonts count="44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9"/>
      <name val="Arial CE"/>
      <family val="0"/>
    </font>
    <font>
      <b/>
      <i/>
      <sz val="9"/>
      <name val="Arial CE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22" borderId="7" applyNumberFormat="0" applyFont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30" borderId="8" applyNumberFormat="0" applyAlignment="0" applyProtection="0"/>
    <xf numFmtId="0" fontId="6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30" borderId="1" applyNumberFormat="0" applyAlignment="0" applyProtection="0"/>
    <xf numFmtId="9" fontId="0" fillId="0" borderId="0" applyFont="0" applyFill="0" applyBorder="0" applyAlignment="0" applyProtection="0"/>
  </cellStyleXfs>
  <cellXfs count="415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3" fontId="0" fillId="0" borderId="0" xfId="0" applyNumberFormat="1" applyAlignment="1">
      <alignment vertical="center"/>
    </xf>
    <xf numFmtId="0" fontId="2" fillId="0" borderId="0" xfId="0" applyFont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vertical="center"/>
    </xf>
    <xf numFmtId="3" fontId="4" fillId="0" borderId="12" xfId="0" applyNumberFormat="1" applyFont="1" applyBorder="1" applyAlignment="1">
      <alignment vertical="center"/>
    </xf>
    <xf numFmtId="3" fontId="4" fillId="0" borderId="13" xfId="0" applyNumberFormat="1" applyFont="1" applyBorder="1" applyAlignment="1">
      <alignment vertical="center"/>
    </xf>
    <xf numFmtId="0" fontId="2" fillId="0" borderId="0" xfId="0" applyFont="1" applyAlignment="1">
      <alignment horizontal="right" vertical="center" wrapText="1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3" fillId="0" borderId="11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49" fontId="3" fillId="0" borderId="11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0" fontId="0" fillId="0" borderId="0" xfId="0" applyFill="1" applyAlignment="1">
      <alignment vertical="center"/>
    </xf>
    <xf numFmtId="49" fontId="3" fillId="0" borderId="14" xfId="0" applyNumberFormat="1" applyFont="1" applyBorder="1" applyAlignment="1">
      <alignment horizontal="center" vertical="center"/>
    </xf>
    <xf numFmtId="3" fontId="4" fillId="0" borderId="11" xfId="0" applyNumberFormat="1" applyFont="1" applyBorder="1" applyAlignment="1">
      <alignment vertical="center"/>
    </xf>
    <xf numFmtId="3" fontId="4" fillId="0" borderId="15" xfId="0" applyNumberFormat="1" applyFont="1" applyBorder="1" applyAlignment="1">
      <alignment vertical="center"/>
    </xf>
    <xf numFmtId="3" fontId="4" fillId="0" borderId="11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3" fontId="4" fillId="0" borderId="15" xfId="0" applyNumberFormat="1" applyFont="1" applyBorder="1" applyAlignment="1">
      <alignment horizontal="center" vertical="center" wrapText="1"/>
    </xf>
    <xf numFmtId="3" fontId="4" fillId="0" borderId="15" xfId="0" applyNumberFormat="1" applyFont="1" applyBorder="1" applyAlignment="1">
      <alignment horizontal="right" vertical="center" wrapText="1"/>
    </xf>
    <xf numFmtId="0" fontId="4" fillId="0" borderId="15" xfId="0" applyFont="1" applyFill="1" applyBorder="1" applyAlignment="1">
      <alignment/>
    </xf>
    <xf numFmtId="0" fontId="4" fillId="0" borderId="15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center" vertical="center" wrapText="1"/>
    </xf>
    <xf numFmtId="3" fontId="4" fillId="0" borderId="17" xfId="0" applyNumberFormat="1" applyFont="1" applyBorder="1" applyAlignment="1">
      <alignment vertical="center"/>
    </xf>
    <xf numFmtId="49" fontId="4" fillId="0" borderId="17" xfId="0" applyNumberFormat="1" applyFont="1" applyBorder="1" applyAlignment="1">
      <alignment horizontal="center"/>
    </xf>
    <xf numFmtId="3" fontId="4" fillId="0" borderId="17" xfId="0" applyNumberFormat="1" applyFont="1" applyBorder="1" applyAlignment="1">
      <alignment/>
    </xf>
    <xf numFmtId="3" fontId="4" fillId="0" borderId="18" xfId="0" applyNumberFormat="1" applyFont="1" applyBorder="1" applyAlignment="1">
      <alignment/>
    </xf>
    <xf numFmtId="49" fontId="4" fillId="0" borderId="15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3" fontId="3" fillId="0" borderId="11" xfId="0" applyNumberFormat="1" applyFont="1" applyBorder="1" applyAlignment="1">
      <alignment/>
    </xf>
    <xf numFmtId="49" fontId="3" fillId="0" borderId="19" xfId="0" applyNumberFormat="1" applyFont="1" applyBorder="1" applyAlignment="1">
      <alignment horizontal="center"/>
    </xf>
    <xf numFmtId="3" fontId="4" fillId="0" borderId="19" xfId="0" applyNumberFormat="1" applyFont="1" applyFill="1" applyBorder="1" applyAlignment="1">
      <alignment/>
    </xf>
    <xf numFmtId="3" fontId="3" fillId="0" borderId="19" xfId="0" applyNumberFormat="1" applyFont="1" applyBorder="1" applyAlignment="1">
      <alignment/>
    </xf>
    <xf numFmtId="3" fontId="4" fillId="0" borderId="15" xfId="0" applyNumberFormat="1" applyFont="1" applyFill="1" applyBorder="1" applyAlignment="1">
      <alignment/>
    </xf>
    <xf numFmtId="3" fontId="3" fillId="0" borderId="15" xfId="0" applyNumberFormat="1" applyFont="1" applyBorder="1" applyAlignment="1">
      <alignment/>
    </xf>
    <xf numFmtId="49" fontId="3" fillId="0" borderId="17" xfId="0" applyNumberFormat="1" applyFont="1" applyBorder="1" applyAlignment="1">
      <alignment horizontal="center"/>
    </xf>
    <xf numFmtId="3" fontId="4" fillId="0" borderId="17" xfId="0" applyNumberFormat="1" applyFont="1" applyFill="1" applyBorder="1" applyAlignment="1">
      <alignment/>
    </xf>
    <xf numFmtId="3" fontId="3" fillId="0" borderId="17" xfId="0" applyNumberFormat="1" applyFont="1" applyBorder="1" applyAlignment="1">
      <alignment/>
    </xf>
    <xf numFmtId="3" fontId="3" fillId="0" borderId="20" xfId="0" applyNumberFormat="1" applyFont="1" applyBorder="1" applyAlignment="1">
      <alignment/>
    </xf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3" fontId="4" fillId="0" borderId="18" xfId="0" applyNumberFormat="1" applyFont="1" applyFill="1" applyBorder="1" applyAlignment="1">
      <alignment/>
    </xf>
    <xf numFmtId="0" fontId="3" fillId="0" borderId="11" xfId="0" applyFont="1" applyFill="1" applyBorder="1" applyAlignment="1">
      <alignment horizontal="center"/>
    </xf>
    <xf numFmtId="3" fontId="3" fillId="0" borderId="11" xfId="0" applyNumberFormat="1" applyFont="1" applyFill="1" applyBorder="1" applyAlignment="1">
      <alignment/>
    </xf>
    <xf numFmtId="49" fontId="4" fillId="0" borderId="17" xfId="0" applyNumberFormat="1" applyFont="1" applyBorder="1" applyAlignment="1">
      <alignment vertical="center"/>
    </xf>
    <xf numFmtId="3" fontId="3" fillId="0" borderId="12" xfId="0" applyNumberFormat="1" applyFont="1" applyBorder="1" applyAlignment="1">
      <alignment horizontal="center" vertical="center"/>
    </xf>
    <xf numFmtId="3" fontId="3" fillId="0" borderId="17" xfId="0" applyNumberFormat="1" applyFont="1" applyBorder="1" applyAlignment="1">
      <alignment horizontal="center" vertical="center"/>
    </xf>
    <xf numFmtId="3" fontId="4" fillId="0" borderId="19" xfId="0" applyNumberFormat="1" applyFont="1" applyBorder="1" applyAlignment="1">
      <alignment vertical="center"/>
    </xf>
    <xf numFmtId="49" fontId="4" fillId="0" borderId="15" xfId="0" applyNumberFormat="1" applyFont="1" applyBorder="1" applyAlignment="1">
      <alignment vertical="center"/>
    </xf>
    <xf numFmtId="3" fontId="4" fillId="0" borderId="15" xfId="0" applyNumberFormat="1" applyFont="1" applyBorder="1" applyAlignment="1">
      <alignment vertical="center"/>
    </xf>
    <xf numFmtId="3" fontId="4" fillId="0" borderId="18" xfId="0" applyNumberFormat="1" applyFont="1" applyBorder="1" applyAlignment="1">
      <alignment vertical="center"/>
    </xf>
    <xf numFmtId="49" fontId="3" fillId="0" borderId="21" xfId="0" applyNumberFormat="1" applyFont="1" applyBorder="1" applyAlignment="1">
      <alignment horizontal="center" vertical="center"/>
    </xf>
    <xf numFmtId="3" fontId="3" fillId="0" borderId="14" xfId="0" applyNumberFormat="1" applyFont="1" applyBorder="1" applyAlignment="1">
      <alignment vertical="center"/>
    </xf>
    <xf numFmtId="49" fontId="4" fillId="0" borderId="18" xfId="0" applyNumberFormat="1" applyFont="1" applyBorder="1" applyAlignment="1">
      <alignment vertical="center"/>
    </xf>
    <xf numFmtId="3" fontId="3" fillId="0" borderId="22" xfId="0" applyNumberFormat="1" applyFont="1" applyBorder="1" applyAlignment="1">
      <alignment vertical="center"/>
    </xf>
    <xf numFmtId="49" fontId="3" fillId="0" borderId="18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/>
    </xf>
    <xf numFmtId="3" fontId="3" fillId="0" borderId="14" xfId="0" applyNumberFormat="1" applyFont="1" applyBorder="1" applyAlignment="1">
      <alignment/>
    </xf>
    <xf numFmtId="3" fontId="3" fillId="0" borderId="23" xfId="0" applyNumberFormat="1" applyFont="1" applyBorder="1" applyAlignment="1">
      <alignment/>
    </xf>
    <xf numFmtId="3" fontId="0" fillId="0" borderId="0" xfId="0" applyNumberFormat="1" applyFill="1" applyAlignment="1">
      <alignment vertical="center"/>
    </xf>
    <xf numFmtId="3" fontId="4" fillId="0" borderId="20" xfId="0" applyNumberFormat="1" applyFont="1" applyBorder="1" applyAlignment="1">
      <alignment horizontal="center" vertical="center" wrapText="1"/>
    </xf>
    <xf numFmtId="3" fontId="4" fillId="0" borderId="22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3" fontId="2" fillId="0" borderId="15" xfId="0" applyNumberFormat="1" applyFont="1" applyBorder="1" applyAlignment="1">
      <alignment/>
    </xf>
    <xf numFmtId="0" fontId="0" fillId="0" borderId="0" xfId="0" applyFont="1" applyAlignment="1">
      <alignment horizontal="right" vertical="top" wrapText="1"/>
    </xf>
    <xf numFmtId="3" fontId="3" fillId="0" borderId="19" xfId="0" applyNumberFormat="1" applyFont="1" applyFill="1" applyBorder="1" applyAlignment="1">
      <alignment vertical="center"/>
    </xf>
    <xf numFmtId="3" fontId="3" fillId="0" borderId="24" xfId="0" applyNumberFormat="1" applyFont="1" applyFill="1" applyBorder="1" applyAlignment="1">
      <alignment vertical="center"/>
    </xf>
    <xf numFmtId="3" fontId="3" fillId="0" borderId="25" xfId="0" applyNumberFormat="1" applyFont="1" applyFill="1" applyBorder="1" applyAlignment="1">
      <alignment vertical="center"/>
    </xf>
    <xf numFmtId="3" fontId="4" fillId="0" borderId="13" xfId="0" applyNumberFormat="1" applyFont="1" applyBorder="1" applyAlignment="1">
      <alignment/>
    </xf>
    <xf numFmtId="3" fontId="3" fillId="0" borderId="13" xfId="0" applyNumberFormat="1" applyFont="1" applyBorder="1" applyAlignment="1">
      <alignment/>
    </xf>
    <xf numFmtId="3" fontId="4" fillId="0" borderId="13" xfId="0" applyNumberFormat="1" applyFont="1" applyFill="1" applyBorder="1" applyAlignment="1">
      <alignment/>
    </xf>
    <xf numFmtId="3" fontId="3" fillId="0" borderId="13" xfId="0" applyNumberFormat="1" applyFont="1" applyFill="1" applyBorder="1" applyAlignment="1">
      <alignment vertical="center"/>
    </xf>
    <xf numFmtId="3" fontId="3" fillId="0" borderId="21" xfId="0" applyNumberFormat="1" applyFont="1" applyFill="1" applyBorder="1" applyAlignment="1">
      <alignment vertical="center"/>
    </xf>
    <xf numFmtId="3" fontId="7" fillId="0" borderId="26" xfId="0" applyNumberFormat="1" applyFont="1" applyFill="1" applyBorder="1" applyAlignment="1">
      <alignment vertical="center"/>
    </xf>
    <xf numFmtId="3" fontId="3" fillId="0" borderId="27" xfId="0" applyNumberFormat="1" applyFont="1" applyFill="1" applyBorder="1" applyAlignment="1">
      <alignment vertical="center"/>
    </xf>
    <xf numFmtId="3" fontId="3" fillId="0" borderId="15" xfId="0" applyNumberFormat="1" applyFont="1" applyFill="1" applyBorder="1" applyAlignment="1">
      <alignment vertical="center"/>
    </xf>
    <xf numFmtId="3" fontId="4" fillId="0" borderId="21" xfId="0" applyNumberFormat="1" applyFont="1" applyFill="1" applyBorder="1" applyAlignment="1">
      <alignment/>
    </xf>
    <xf numFmtId="3" fontId="4" fillId="0" borderId="17" xfId="0" applyNumberFormat="1" applyFont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5" xfId="0" applyBorder="1" applyAlignment="1">
      <alignment vertical="center"/>
    </xf>
    <xf numFmtId="49" fontId="4" fillId="0" borderId="21" xfId="0" applyNumberFormat="1" applyFont="1" applyBorder="1" applyAlignment="1">
      <alignment horizontal="center"/>
    </xf>
    <xf numFmtId="0" fontId="4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3" fontId="4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3" fontId="0" fillId="0" borderId="11" xfId="0" applyNumberFormat="1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/>
    </xf>
    <xf numFmtId="16" fontId="4" fillId="0" borderId="26" xfId="0" applyNumberFormat="1" applyFont="1" applyFill="1" applyBorder="1" applyAlignment="1">
      <alignment horizontal="left" vertical="center"/>
    </xf>
    <xf numFmtId="0" fontId="4" fillId="0" borderId="28" xfId="0" applyFont="1" applyFill="1" applyBorder="1" applyAlignment="1">
      <alignment horizontal="left" vertical="center"/>
    </xf>
    <xf numFmtId="3" fontId="4" fillId="0" borderId="12" xfId="0" applyNumberFormat="1" applyFont="1" applyFill="1" applyBorder="1" applyAlignment="1">
      <alignment vertical="center"/>
    </xf>
    <xf numFmtId="3" fontId="4" fillId="0" borderId="25" xfId="0" applyNumberFormat="1" applyFont="1" applyFill="1" applyBorder="1" applyAlignment="1">
      <alignment vertical="center"/>
    </xf>
    <xf numFmtId="16" fontId="4" fillId="0" borderId="16" xfId="0" applyNumberFormat="1" applyFont="1" applyFill="1" applyBorder="1" applyAlignment="1">
      <alignment horizontal="left" vertical="center"/>
    </xf>
    <xf numFmtId="0" fontId="4" fillId="0" borderId="29" xfId="0" applyFont="1" applyFill="1" applyBorder="1" applyAlignment="1">
      <alignment horizontal="left" vertical="center"/>
    </xf>
    <xf numFmtId="3" fontId="4" fillId="0" borderId="15" xfId="0" applyNumberFormat="1" applyFont="1" applyFill="1" applyBorder="1" applyAlignment="1">
      <alignment vertical="center"/>
    </xf>
    <xf numFmtId="3" fontId="3" fillId="0" borderId="15" xfId="0" applyNumberFormat="1" applyFont="1" applyFill="1" applyBorder="1" applyAlignment="1">
      <alignment vertical="center"/>
    </xf>
    <xf numFmtId="0" fontId="4" fillId="0" borderId="30" xfId="0" applyFont="1" applyFill="1" applyBorder="1" applyAlignment="1">
      <alignment horizontal="left" vertical="center"/>
    </xf>
    <xf numFmtId="3" fontId="4" fillId="0" borderId="21" xfId="0" applyNumberFormat="1" applyFont="1" applyFill="1" applyBorder="1" applyAlignment="1">
      <alignment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left" vertical="center"/>
    </xf>
    <xf numFmtId="3" fontId="7" fillId="0" borderId="11" xfId="0" applyNumberFormat="1" applyFont="1" applyFill="1" applyBorder="1" applyAlignment="1">
      <alignment vertical="center"/>
    </xf>
    <xf numFmtId="3" fontId="8" fillId="0" borderId="11" xfId="0" applyNumberFormat="1" applyFont="1" applyFill="1" applyBorder="1" applyAlignment="1">
      <alignment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left" vertical="center"/>
    </xf>
    <xf numFmtId="3" fontId="7" fillId="0" borderId="24" xfId="0" applyNumberFormat="1" applyFont="1" applyFill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0" fontId="7" fillId="0" borderId="33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left" vertical="center" wrapText="1"/>
    </xf>
    <xf numFmtId="3" fontId="7" fillId="0" borderId="21" xfId="0" applyNumberFormat="1" applyFont="1" applyFill="1" applyBorder="1" applyAlignment="1">
      <alignment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left" vertical="center" wrapText="1"/>
    </xf>
    <xf numFmtId="3" fontId="3" fillId="0" borderId="14" xfId="0" applyNumberFormat="1" applyFont="1" applyFill="1" applyBorder="1" applyAlignment="1">
      <alignment vertical="center"/>
    </xf>
    <xf numFmtId="3" fontId="3" fillId="0" borderId="11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3" fontId="7" fillId="0" borderId="25" xfId="0" applyNumberFormat="1" applyFont="1" applyFill="1" applyBorder="1" applyAlignment="1">
      <alignment vertical="center"/>
    </xf>
    <xf numFmtId="3" fontId="7" fillId="0" borderId="33" xfId="0" applyNumberFormat="1" applyFont="1" applyFill="1" applyBorder="1" applyAlignment="1">
      <alignment vertical="center"/>
    </xf>
    <xf numFmtId="0" fontId="3" fillId="0" borderId="23" xfId="0" applyFont="1" applyFill="1" applyBorder="1" applyAlignment="1">
      <alignment horizontal="left" vertical="center"/>
    </xf>
    <xf numFmtId="0" fontId="3" fillId="0" borderId="31" xfId="0" applyFont="1" applyFill="1" applyBorder="1" applyAlignment="1">
      <alignment horizontal="left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left" vertical="center" wrapText="1"/>
    </xf>
    <xf numFmtId="0" fontId="7" fillId="0" borderId="22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/>
    </xf>
    <xf numFmtId="3" fontId="3" fillId="0" borderId="22" xfId="0" applyNumberFormat="1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vertical="center"/>
    </xf>
    <xf numFmtId="0" fontId="7" fillId="0" borderId="25" xfId="0" applyFont="1" applyFill="1" applyBorder="1" applyAlignment="1">
      <alignment horizontal="left" vertical="center"/>
    </xf>
    <xf numFmtId="0" fontId="7" fillId="0" borderId="16" xfId="0" applyFont="1" applyFill="1" applyBorder="1" applyAlignment="1">
      <alignment horizontal="left" vertical="center"/>
    </xf>
    <xf numFmtId="0" fontId="7" fillId="0" borderId="29" xfId="0" applyFont="1" applyFill="1" applyBorder="1" applyAlignment="1">
      <alignment horizontal="left" vertical="center"/>
    </xf>
    <xf numFmtId="3" fontId="7" fillId="0" borderId="16" xfId="0" applyNumberFormat="1" applyFont="1" applyFill="1" applyBorder="1" applyAlignment="1">
      <alignment vertical="center"/>
    </xf>
    <xf numFmtId="3" fontId="7" fillId="0" borderId="35" xfId="0" applyNumberFormat="1" applyFont="1" applyFill="1" applyBorder="1" applyAlignment="1">
      <alignment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3" fontId="3" fillId="0" borderId="11" xfId="0" applyNumberFormat="1" applyFont="1" applyFill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0" fontId="7" fillId="0" borderId="24" xfId="0" applyFont="1" applyFill="1" applyBorder="1" applyAlignment="1">
      <alignment vertical="center"/>
    </xf>
    <xf numFmtId="0" fontId="7" fillId="0" borderId="36" xfId="0" applyFont="1" applyFill="1" applyBorder="1" applyAlignment="1">
      <alignment vertical="center"/>
    </xf>
    <xf numFmtId="3" fontId="4" fillId="0" borderId="19" xfId="0" applyNumberFormat="1" applyFont="1" applyFill="1" applyBorder="1" applyAlignment="1">
      <alignment vertical="center"/>
    </xf>
    <xf numFmtId="0" fontId="7" fillId="0" borderId="35" xfId="0" applyFont="1" applyFill="1" applyBorder="1" applyAlignment="1">
      <alignment vertical="center"/>
    </xf>
    <xf numFmtId="0" fontId="7" fillId="0" borderId="37" xfId="0" applyFont="1" applyFill="1" applyBorder="1" applyAlignment="1">
      <alignment vertical="center"/>
    </xf>
    <xf numFmtId="3" fontId="4" fillId="0" borderId="18" xfId="0" applyNumberFormat="1" applyFont="1" applyFill="1" applyBorder="1" applyAlignment="1">
      <alignment vertical="center"/>
    </xf>
    <xf numFmtId="0" fontId="4" fillId="0" borderId="20" xfId="0" applyFont="1" applyFill="1" applyBorder="1" applyAlignment="1">
      <alignment vertical="center"/>
    </xf>
    <xf numFmtId="0" fontId="7" fillId="0" borderId="33" xfId="0" applyFont="1" applyFill="1" applyBorder="1" applyAlignment="1">
      <alignment vertical="center"/>
    </xf>
    <xf numFmtId="0" fontId="7" fillId="0" borderId="38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4" fillId="0" borderId="21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4" fillId="0" borderId="14" xfId="0" applyFont="1" applyFill="1" applyBorder="1" applyAlignment="1">
      <alignment vertical="center"/>
    </xf>
    <xf numFmtId="3" fontId="4" fillId="0" borderId="11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vertical="center"/>
    </xf>
    <xf numFmtId="3" fontId="0" fillId="0" borderId="15" xfId="0" applyNumberFormat="1" applyFont="1" applyBorder="1" applyAlignment="1">
      <alignment vertical="center"/>
    </xf>
    <xf numFmtId="3" fontId="4" fillId="0" borderId="16" xfId="0" applyNumberFormat="1" applyFont="1" applyFill="1" applyBorder="1" applyAlignment="1">
      <alignment horizontal="right" vertical="center" wrapText="1"/>
    </xf>
    <xf numFmtId="3" fontId="4" fillId="0" borderId="35" xfId="0" applyNumberFormat="1" applyFont="1" applyFill="1" applyBorder="1" applyAlignment="1">
      <alignment horizontal="right" vertical="center" wrapText="1"/>
    </xf>
    <xf numFmtId="3" fontId="4" fillId="0" borderId="16" xfId="0" applyNumberFormat="1" applyFont="1" applyFill="1" applyBorder="1" applyAlignment="1">
      <alignment horizontal="right" vertical="center" wrapText="1"/>
    </xf>
    <xf numFmtId="3" fontId="3" fillId="0" borderId="14" xfId="0" applyNumberFormat="1" applyFont="1" applyFill="1" applyBorder="1" applyAlignment="1">
      <alignment horizontal="right" vertical="center" wrapText="1"/>
    </xf>
    <xf numFmtId="3" fontId="4" fillId="0" borderId="14" xfId="0" applyNumberFormat="1" applyFont="1" applyFill="1" applyBorder="1" applyAlignment="1">
      <alignment horizontal="right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11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3" fontId="4" fillId="0" borderId="11" xfId="0" applyNumberFormat="1" applyFont="1" applyFill="1" applyBorder="1" applyAlignment="1">
      <alignment horizontal="center" vertical="center" wrapText="1"/>
    </xf>
    <xf numFmtId="3" fontId="4" fillId="0" borderId="20" xfId="0" applyNumberFormat="1" applyFont="1" applyFill="1" applyBorder="1" applyAlignment="1">
      <alignment horizontal="center" vertical="center" wrapText="1"/>
    </xf>
    <xf numFmtId="3" fontId="4" fillId="0" borderId="11" xfId="0" applyNumberFormat="1" applyFont="1" applyFill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 wrapText="1"/>
    </xf>
    <xf numFmtId="3" fontId="3" fillId="0" borderId="23" xfId="0" applyNumberFormat="1" applyFont="1" applyBorder="1" applyAlignment="1">
      <alignment horizontal="center" vertical="center" wrapText="1"/>
    </xf>
    <xf numFmtId="3" fontId="4" fillId="0" borderId="11" xfId="0" applyNumberFormat="1" applyFont="1" applyBorder="1" applyAlignment="1">
      <alignment horizontal="center" vertical="center" wrapText="1"/>
    </xf>
    <xf numFmtId="3" fontId="4" fillId="0" borderId="20" xfId="0" applyNumberFormat="1" applyFont="1" applyBorder="1" applyAlignment="1">
      <alignment horizontal="center" vertical="center" wrapText="1"/>
    </xf>
    <xf numFmtId="3" fontId="4" fillId="0" borderId="11" xfId="0" applyNumberFormat="1" applyFont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/>
    </xf>
    <xf numFmtId="0" fontId="4" fillId="0" borderId="32" xfId="0" applyFont="1" applyFill="1" applyBorder="1" applyAlignment="1">
      <alignment/>
    </xf>
    <xf numFmtId="49" fontId="3" fillId="0" borderId="11" xfId="0" applyNumberFormat="1" applyFont="1" applyFill="1" applyBorder="1" applyAlignment="1">
      <alignment horizontal="center"/>
    </xf>
    <xf numFmtId="0" fontId="3" fillId="0" borderId="23" xfId="0" applyFont="1" applyFill="1" applyBorder="1" applyAlignment="1">
      <alignment/>
    </xf>
    <xf numFmtId="3" fontId="4" fillId="0" borderId="25" xfId="0" applyNumberFormat="1" applyFont="1" applyFill="1" applyBorder="1" applyAlignment="1">
      <alignment horizontal="right" vertical="center" wrapText="1"/>
    </xf>
    <xf numFmtId="16" fontId="4" fillId="0" borderId="35" xfId="0" applyNumberFormat="1" applyFont="1" applyFill="1" applyBorder="1" applyAlignment="1">
      <alignment horizontal="left" vertical="center"/>
    </xf>
    <xf numFmtId="3" fontId="3" fillId="0" borderId="18" xfId="0" applyNumberFormat="1" applyFont="1" applyFill="1" applyBorder="1" applyAlignment="1">
      <alignment vertical="center"/>
    </xf>
    <xf numFmtId="3" fontId="3" fillId="0" borderId="18" xfId="0" applyNumberFormat="1" applyFont="1" applyFill="1" applyBorder="1" applyAlignment="1">
      <alignment vertical="center"/>
    </xf>
    <xf numFmtId="16" fontId="4" fillId="0" borderId="33" xfId="0" applyNumberFormat="1" applyFont="1" applyFill="1" applyBorder="1" applyAlignment="1">
      <alignment horizontal="left" vertical="center"/>
    </xf>
    <xf numFmtId="0" fontId="4" fillId="0" borderId="34" xfId="0" applyFont="1" applyFill="1" applyBorder="1" applyAlignment="1">
      <alignment horizontal="left" vertical="center"/>
    </xf>
    <xf numFmtId="3" fontId="4" fillId="0" borderId="33" xfId="0" applyNumberFormat="1" applyFont="1" applyFill="1" applyBorder="1" applyAlignment="1">
      <alignment vertical="center"/>
    </xf>
    <xf numFmtId="3" fontId="3" fillId="0" borderId="21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/>
    </xf>
    <xf numFmtId="0" fontId="4" fillId="0" borderId="26" xfId="0" applyFont="1" applyBorder="1" applyAlignment="1">
      <alignment horizontal="center" vertical="center"/>
    </xf>
    <xf numFmtId="3" fontId="4" fillId="0" borderId="27" xfId="0" applyNumberFormat="1" applyFont="1" applyBorder="1" applyAlignment="1">
      <alignment horizontal="center" vertical="center" wrapText="1"/>
    </xf>
    <xf numFmtId="3" fontId="4" fillId="0" borderId="27" xfId="0" applyNumberFormat="1" applyFont="1" applyBorder="1" applyAlignment="1">
      <alignment horizontal="right" vertical="center" wrapText="1"/>
    </xf>
    <xf numFmtId="3" fontId="4" fillId="0" borderId="27" xfId="0" applyNumberFormat="1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right"/>
    </xf>
    <xf numFmtId="3" fontId="0" fillId="0" borderId="20" xfId="0" applyNumberFormat="1" applyFont="1" applyBorder="1" applyAlignment="1">
      <alignment horizontal="center" vertical="center"/>
    </xf>
    <xf numFmtId="3" fontId="0" fillId="0" borderId="11" xfId="0" applyNumberFormat="1" applyBorder="1" applyAlignment="1">
      <alignment horizontal="center"/>
    </xf>
    <xf numFmtId="3" fontId="0" fillId="0" borderId="11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3" fontId="3" fillId="0" borderId="27" xfId="0" applyNumberFormat="1" applyFont="1" applyBorder="1" applyAlignment="1">
      <alignment horizontal="center" vertical="center"/>
    </xf>
    <xf numFmtId="3" fontId="0" fillId="0" borderId="13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3" fontId="4" fillId="0" borderId="21" xfId="0" applyNumberFormat="1" applyFont="1" applyFill="1" applyBorder="1" applyAlignment="1">
      <alignment vertical="center" wrapText="1"/>
    </xf>
    <xf numFmtId="3" fontId="4" fillId="0" borderId="25" xfId="0" applyNumberFormat="1" applyFont="1" applyFill="1" applyBorder="1" applyAlignment="1">
      <alignment horizontal="right" vertical="center" wrapText="1"/>
    </xf>
    <xf numFmtId="3" fontId="4" fillId="0" borderId="21" xfId="0" applyNumberFormat="1" applyFont="1" applyFill="1" applyBorder="1" applyAlignment="1">
      <alignment horizontal="right" vertical="center" wrapText="1"/>
    </xf>
    <xf numFmtId="0" fontId="0" fillId="0" borderId="0" xfId="0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3" fontId="4" fillId="0" borderId="12" xfId="0" applyNumberFormat="1" applyFont="1" applyFill="1" applyBorder="1" applyAlignment="1">
      <alignment horizontal="right" vertical="center" wrapText="1"/>
    </xf>
    <xf numFmtId="3" fontId="4" fillId="0" borderId="25" xfId="0" applyNumberFormat="1" applyFont="1" applyFill="1" applyBorder="1" applyAlignment="1">
      <alignment horizontal="right" vertical="center"/>
    </xf>
    <xf numFmtId="3" fontId="3" fillId="0" borderId="11" xfId="0" applyNumberFormat="1" applyFont="1" applyFill="1" applyBorder="1" applyAlignment="1">
      <alignment horizontal="right" vertical="center"/>
    </xf>
    <xf numFmtId="0" fontId="4" fillId="0" borderId="15" xfId="0" applyFont="1" applyBorder="1" applyAlignment="1">
      <alignment horizontal="center" vertical="center" wrapText="1"/>
    </xf>
    <xf numFmtId="3" fontId="3" fillId="0" borderId="23" xfId="0" applyNumberFormat="1" applyFont="1" applyBorder="1" applyAlignment="1">
      <alignment vertical="center"/>
    </xf>
    <xf numFmtId="3" fontId="4" fillId="0" borderId="11" xfId="0" applyNumberFormat="1" applyFont="1" applyBorder="1" applyAlignment="1">
      <alignment vertical="center"/>
    </xf>
    <xf numFmtId="3" fontId="4" fillId="0" borderId="27" xfId="0" applyNumberFormat="1" applyFont="1" applyFill="1" applyBorder="1" applyAlignment="1">
      <alignment horizontal="center" vertical="center" wrapText="1"/>
    </xf>
    <xf numFmtId="3" fontId="4" fillId="0" borderId="14" xfId="0" applyNumberFormat="1" applyFont="1" applyFill="1" applyBorder="1" applyAlignment="1">
      <alignment horizontal="right" vertical="center" wrapText="1"/>
    </xf>
    <xf numFmtId="3" fontId="4" fillId="0" borderId="16" xfId="0" applyNumberFormat="1" applyFont="1" applyFill="1" applyBorder="1" applyAlignment="1">
      <alignment vertical="center" wrapText="1"/>
    </xf>
    <xf numFmtId="0" fontId="4" fillId="0" borderId="29" xfId="0" applyFont="1" applyFill="1" applyBorder="1" applyAlignment="1">
      <alignment horizontal="left"/>
    </xf>
    <xf numFmtId="0" fontId="4" fillId="0" borderId="30" xfId="0" applyFont="1" applyFill="1" applyBorder="1" applyAlignment="1">
      <alignment wrapText="1"/>
    </xf>
    <xf numFmtId="0" fontId="0" fillId="0" borderId="0" xfId="0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4" fillId="0" borderId="27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left"/>
    </xf>
    <xf numFmtId="0" fontId="4" fillId="0" borderId="26" xfId="0" applyFont="1" applyFill="1" applyBorder="1" applyAlignment="1">
      <alignment horizontal="right" vertical="center" wrapText="1"/>
    </xf>
    <xf numFmtId="3" fontId="4" fillId="0" borderId="26" xfId="0" applyNumberFormat="1" applyFont="1" applyFill="1" applyBorder="1" applyAlignment="1">
      <alignment vertical="center" wrapText="1"/>
    </xf>
    <xf numFmtId="3" fontId="4" fillId="0" borderId="24" xfId="0" applyNumberFormat="1" applyFont="1" applyFill="1" applyBorder="1" applyAlignment="1">
      <alignment vertical="center" wrapText="1"/>
    </xf>
    <xf numFmtId="3" fontId="4" fillId="0" borderId="19" xfId="0" applyNumberFormat="1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/>
    </xf>
    <xf numFmtId="0" fontId="4" fillId="0" borderId="35" xfId="0" applyFont="1" applyFill="1" applyBorder="1" applyAlignment="1">
      <alignment horizontal="right" vertical="center" wrapText="1"/>
    </xf>
    <xf numFmtId="3" fontId="4" fillId="0" borderId="35" xfId="0" applyNumberFormat="1" applyFont="1" applyFill="1" applyBorder="1" applyAlignment="1">
      <alignment vertical="center" wrapText="1"/>
    </xf>
    <xf numFmtId="3" fontId="4" fillId="0" borderId="18" xfId="0" applyNumberFormat="1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/>
    </xf>
    <xf numFmtId="0" fontId="4" fillId="0" borderId="21" xfId="0" applyFont="1" applyFill="1" applyBorder="1" applyAlignment="1">
      <alignment wrapText="1"/>
    </xf>
    <xf numFmtId="0" fontId="4" fillId="0" borderId="21" xfId="0" applyFont="1" applyFill="1" applyBorder="1" applyAlignment="1">
      <alignment horizontal="right" vertical="center" wrapText="1"/>
    </xf>
    <xf numFmtId="3" fontId="4" fillId="0" borderId="21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/>
    </xf>
    <xf numFmtId="0" fontId="8" fillId="0" borderId="31" xfId="0" applyFont="1" applyFill="1" applyBorder="1" applyAlignment="1">
      <alignment/>
    </xf>
    <xf numFmtId="0" fontId="4" fillId="0" borderId="14" xfId="0" applyFont="1" applyFill="1" applyBorder="1" applyAlignment="1">
      <alignment horizontal="right" vertical="center" wrapText="1"/>
    </xf>
    <xf numFmtId="3" fontId="3" fillId="0" borderId="11" xfId="0" applyNumberFormat="1" applyFont="1" applyFill="1" applyBorder="1" applyAlignment="1">
      <alignment horizontal="right" vertical="center" wrapText="1"/>
    </xf>
    <xf numFmtId="49" fontId="3" fillId="0" borderId="13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25" xfId="0" applyFont="1" applyFill="1" applyBorder="1" applyAlignment="1">
      <alignment horizontal="right" vertical="center" wrapText="1"/>
    </xf>
    <xf numFmtId="3" fontId="4" fillId="0" borderId="25" xfId="0" applyNumberFormat="1" applyFont="1" applyFill="1" applyBorder="1" applyAlignment="1">
      <alignment vertical="center" wrapText="1"/>
    </xf>
    <xf numFmtId="3" fontId="4" fillId="0" borderId="13" xfId="0" applyNumberFormat="1" applyFont="1" applyFill="1" applyBorder="1" applyAlignment="1">
      <alignment horizontal="center" vertical="center" wrapText="1"/>
    </xf>
    <xf numFmtId="3" fontId="4" fillId="0" borderId="19" xfId="0" applyNumberFormat="1" applyFont="1" applyFill="1" applyBorder="1" applyAlignment="1">
      <alignment horizontal="right" vertical="center" wrapText="1"/>
    </xf>
    <xf numFmtId="49" fontId="3" fillId="0" borderId="15" xfId="0" applyNumberFormat="1" applyFont="1" applyFill="1" applyBorder="1" applyAlignment="1">
      <alignment horizontal="center"/>
    </xf>
    <xf numFmtId="0" fontId="4" fillId="0" borderId="29" xfId="0" applyFont="1" applyFill="1" applyBorder="1" applyAlignment="1">
      <alignment/>
    </xf>
    <xf numFmtId="0" fontId="4" fillId="0" borderId="16" xfId="0" applyFont="1" applyFill="1" applyBorder="1" applyAlignment="1">
      <alignment horizontal="right" vertical="center" wrapText="1"/>
    </xf>
    <xf numFmtId="3" fontId="4" fillId="0" borderId="15" xfId="0" applyNumberFormat="1" applyFont="1" applyFill="1" applyBorder="1" applyAlignment="1">
      <alignment horizontal="center" vertical="center" wrapText="1"/>
    </xf>
    <xf numFmtId="3" fontId="4" fillId="0" borderId="15" xfId="0" applyNumberFormat="1" applyFont="1" applyFill="1" applyBorder="1" applyAlignment="1">
      <alignment horizontal="right" vertical="center" wrapText="1"/>
    </xf>
    <xf numFmtId="0" fontId="4" fillId="0" borderId="39" xfId="0" applyFont="1" applyFill="1" applyBorder="1" applyAlignment="1">
      <alignment/>
    </xf>
    <xf numFmtId="0" fontId="4" fillId="0" borderId="12" xfId="0" applyFont="1" applyFill="1" applyBorder="1" applyAlignment="1">
      <alignment horizontal="right" vertical="center" wrapText="1"/>
    </xf>
    <xf numFmtId="3" fontId="4" fillId="0" borderId="12" xfId="0" applyNumberFormat="1" applyFont="1" applyFill="1" applyBorder="1" applyAlignment="1">
      <alignment vertical="center" wrapText="1"/>
    </xf>
    <xf numFmtId="3" fontId="4" fillId="0" borderId="17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/>
    </xf>
    <xf numFmtId="49" fontId="4" fillId="0" borderId="15" xfId="0" applyNumberFormat="1" applyFont="1" applyFill="1" applyBorder="1" applyAlignment="1">
      <alignment/>
    </xf>
    <xf numFmtId="3" fontId="4" fillId="0" borderId="17" xfId="0" applyNumberFormat="1" applyFont="1" applyFill="1" applyBorder="1" applyAlignment="1">
      <alignment vertical="center"/>
    </xf>
    <xf numFmtId="49" fontId="3" fillId="0" borderId="15" xfId="0" applyNumberFormat="1" applyFont="1" applyFill="1" applyBorder="1" applyAlignment="1">
      <alignment/>
    </xf>
    <xf numFmtId="0" fontId="4" fillId="0" borderId="29" xfId="0" applyFont="1" applyFill="1" applyBorder="1" applyAlignment="1">
      <alignment wrapText="1"/>
    </xf>
    <xf numFmtId="49" fontId="3" fillId="0" borderId="18" xfId="0" applyNumberFormat="1" applyFont="1" applyFill="1" applyBorder="1" applyAlignment="1">
      <alignment/>
    </xf>
    <xf numFmtId="3" fontId="4" fillId="0" borderId="13" xfId="0" applyNumberFormat="1" applyFont="1" applyFill="1" applyBorder="1" applyAlignment="1">
      <alignment vertical="center"/>
    </xf>
    <xf numFmtId="0" fontId="3" fillId="0" borderId="29" xfId="0" applyFont="1" applyFill="1" applyBorder="1" applyAlignment="1">
      <alignment/>
    </xf>
    <xf numFmtId="3" fontId="3" fillId="0" borderId="16" xfId="0" applyNumberFormat="1" applyFont="1" applyFill="1" applyBorder="1" applyAlignment="1">
      <alignment horizontal="right" vertical="center" wrapText="1"/>
    </xf>
    <xf numFmtId="49" fontId="3" fillId="0" borderId="13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3" fontId="3" fillId="0" borderId="25" xfId="0" applyNumberFormat="1" applyFont="1" applyFill="1" applyBorder="1" applyAlignment="1">
      <alignment horizontal="right" vertical="center" wrapText="1"/>
    </xf>
    <xf numFmtId="49" fontId="3" fillId="0" borderId="21" xfId="0" applyNumberFormat="1" applyFont="1" applyFill="1" applyBorder="1" applyAlignment="1">
      <alignment/>
    </xf>
    <xf numFmtId="0" fontId="8" fillId="0" borderId="31" xfId="0" applyFont="1" applyFill="1" applyBorder="1" applyAlignment="1">
      <alignment/>
    </xf>
    <xf numFmtId="49" fontId="3" fillId="0" borderId="2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wrapText="1"/>
    </xf>
    <xf numFmtId="3" fontId="4" fillId="0" borderId="14" xfId="0" applyNumberFormat="1" applyFont="1" applyFill="1" applyBorder="1" applyAlignment="1">
      <alignment vertical="center" wrapText="1"/>
    </xf>
    <xf numFmtId="49" fontId="3" fillId="0" borderId="11" xfId="0" applyNumberFormat="1" applyFont="1" applyFill="1" applyBorder="1" applyAlignment="1">
      <alignment/>
    </xf>
    <xf numFmtId="0" fontId="3" fillId="0" borderId="31" xfId="0" applyFont="1" applyFill="1" applyBorder="1" applyAlignment="1">
      <alignment/>
    </xf>
    <xf numFmtId="0" fontId="3" fillId="0" borderId="31" xfId="0" applyFont="1" applyFill="1" applyBorder="1" applyAlignment="1">
      <alignment vertical="top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3" fontId="3" fillId="0" borderId="14" xfId="0" applyNumberFormat="1" applyFont="1" applyFill="1" applyBorder="1" applyAlignment="1">
      <alignment vertical="center" wrapText="1"/>
    </xf>
    <xf numFmtId="3" fontId="3" fillId="0" borderId="11" xfId="0" applyNumberFormat="1" applyFont="1" applyFill="1" applyBorder="1" applyAlignment="1">
      <alignment horizontal="center" vertical="center" wrapText="1"/>
    </xf>
    <xf numFmtId="49" fontId="3" fillId="0" borderId="24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center" vertical="center" wrapText="1"/>
    </xf>
    <xf numFmtId="12" fontId="3" fillId="0" borderId="15" xfId="0" applyNumberFormat="1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vertical="center" wrapText="1"/>
    </xf>
    <xf numFmtId="49" fontId="3" fillId="0" borderId="14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 wrapText="1"/>
    </xf>
    <xf numFmtId="0" fontId="3" fillId="0" borderId="31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3" fontId="4" fillId="0" borderId="22" xfId="0" applyNumberFormat="1" applyFont="1" applyFill="1" applyBorder="1" applyAlignment="1">
      <alignment vertical="center"/>
    </xf>
    <xf numFmtId="3" fontId="4" fillId="0" borderId="0" xfId="0" applyNumberFormat="1" applyFont="1" applyFill="1" applyAlignment="1">
      <alignment horizontal="right" vertical="center"/>
    </xf>
    <xf numFmtId="0" fontId="4" fillId="0" borderId="10" xfId="0" applyFont="1" applyFill="1" applyBorder="1" applyAlignment="1">
      <alignment horizontal="right" vertical="center"/>
    </xf>
    <xf numFmtId="0" fontId="3" fillId="0" borderId="24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3" fontId="3" fillId="0" borderId="14" xfId="0" applyNumberFormat="1" applyFont="1" applyFill="1" applyBorder="1" applyAlignment="1">
      <alignment horizontal="center" vertical="center" wrapText="1"/>
    </xf>
    <xf numFmtId="3" fontId="3" fillId="0" borderId="23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right" vertical="center"/>
    </xf>
    <xf numFmtId="0" fontId="0" fillId="0" borderId="10" xfId="0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center" vertical="center" wrapText="1"/>
    </xf>
    <xf numFmtId="3" fontId="3" fillId="0" borderId="24" xfId="0" applyNumberFormat="1" applyFont="1" applyFill="1" applyBorder="1" applyAlignment="1">
      <alignment horizontal="center" vertical="center" wrapText="1"/>
    </xf>
    <xf numFmtId="3" fontId="3" fillId="0" borderId="32" xfId="0" applyNumberFormat="1" applyFont="1" applyFill="1" applyBorder="1" applyAlignment="1">
      <alignment horizontal="center" vertical="center" wrapText="1"/>
    </xf>
    <xf numFmtId="3" fontId="3" fillId="0" borderId="36" xfId="0" applyNumberFormat="1" applyFont="1" applyFill="1" applyBorder="1" applyAlignment="1">
      <alignment horizontal="center" vertical="center" wrapText="1"/>
    </xf>
    <xf numFmtId="3" fontId="3" fillId="0" borderId="22" xfId="0" applyNumberFormat="1" applyFont="1" applyFill="1" applyBorder="1" applyAlignment="1">
      <alignment horizontal="center" vertical="center" wrapText="1"/>
    </xf>
    <xf numFmtId="3" fontId="3" fillId="0" borderId="40" xfId="0" applyNumberFormat="1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left" wrapText="1"/>
    </xf>
    <xf numFmtId="0" fontId="4" fillId="0" borderId="35" xfId="0" applyFont="1" applyBorder="1" applyAlignment="1">
      <alignment horizontal="left" wrapText="1"/>
    </xf>
    <xf numFmtId="0" fontId="4" fillId="0" borderId="14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3" fontId="3" fillId="0" borderId="14" xfId="0" applyNumberFormat="1" applyFont="1" applyBorder="1" applyAlignment="1">
      <alignment horizontal="center" vertical="center" wrapText="1"/>
    </xf>
    <xf numFmtId="3" fontId="3" fillId="0" borderId="23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wrapText="1"/>
    </xf>
    <xf numFmtId="0" fontId="3" fillId="0" borderId="14" xfId="0" applyFont="1" applyBorder="1" applyAlignment="1">
      <alignment horizontal="left" wrapText="1"/>
    </xf>
    <xf numFmtId="0" fontId="4" fillId="0" borderId="16" xfId="0" applyFont="1" applyBorder="1" applyAlignment="1">
      <alignment horizontal="left" wrapText="1"/>
    </xf>
    <xf numFmtId="0" fontId="4" fillId="0" borderId="42" xfId="0" applyFont="1" applyBorder="1" applyAlignment="1">
      <alignment horizontal="left" wrapText="1"/>
    </xf>
    <xf numFmtId="0" fontId="4" fillId="0" borderId="30" xfId="0" applyFont="1" applyBorder="1" applyAlignment="1">
      <alignment horizontal="left" wrapText="1"/>
    </xf>
    <xf numFmtId="0" fontId="4" fillId="0" borderId="24" xfId="0" applyFont="1" applyBorder="1" applyAlignment="1">
      <alignment horizontal="left" wrapText="1"/>
    </xf>
    <xf numFmtId="0" fontId="4" fillId="0" borderId="36" xfId="0" applyFont="1" applyBorder="1" applyAlignment="1">
      <alignment horizontal="left" wrapText="1"/>
    </xf>
    <xf numFmtId="0" fontId="4" fillId="0" borderId="37" xfId="0" applyFont="1" applyBorder="1" applyAlignment="1">
      <alignment horizontal="left" wrapText="1"/>
    </xf>
    <xf numFmtId="0" fontId="3" fillId="0" borderId="23" xfId="0" applyFont="1" applyBorder="1" applyAlignment="1">
      <alignment horizontal="left" wrapText="1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horizontal="right" vertical="center" wrapText="1"/>
    </xf>
    <xf numFmtId="0" fontId="0" fillId="0" borderId="0" xfId="0" applyFont="1" applyAlignment="1">
      <alignment horizontal="right" vertical="center" wrapText="1"/>
    </xf>
    <xf numFmtId="0" fontId="4" fillId="0" borderId="17" xfId="0" applyFont="1" applyBorder="1" applyAlignment="1">
      <alignment horizontal="left" wrapText="1"/>
    </xf>
    <xf numFmtId="0" fontId="4" fillId="0" borderId="12" xfId="0" applyFont="1" applyBorder="1" applyAlignment="1">
      <alignment horizontal="left" wrapText="1"/>
    </xf>
    <xf numFmtId="0" fontId="3" fillId="0" borderId="24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wrapText="1"/>
    </xf>
    <xf numFmtId="0" fontId="3" fillId="0" borderId="31" xfId="0" applyFont="1" applyFill="1" applyBorder="1" applyAlignment="1">
      <alignment horizontal="left" wrapText="1"/>
    </xf>
    <xf numFmtId="0" fontId="4" fillId="0" borderId="16" xfId="0" applyFont="1" applyFill="1" applyBorder="1" applyAlignment="1">
      <alignment horizontal="left"/>
    </xf>
    <xf numFmtId="0" fontId="4" fillId="0" borderId="29" xfId="0" applyFont="1" applyFill="1" applyBorder="1" applyAlignment="1">
      <alignment horizontal="left"/>
    </xf>
    <xf numFmtId="0" fontId="4" fillId="0" borderId="43" xfId="0" applyFont="1" applyFill="1" applyBorder="1" applyAlignment="1">
      <alignment horizontal="left"/>
    </xf>
    <xf numFmtId="0" fontId="4" fillId="0" borderId="44" xfId="0" applyFont="1" applyFill="1" applyBorder="1" applyAlignment="1">
      <alignment horizontal="left"/>
    </xf>
    <xf numFmtId="0" fontId="4" fillId="0" borderId="42" xfId="0" applyFont="1" applyFill="1" applyBorder="1" applyAlignment="1">
      <alignment horizontal="left"/>
    </xf>
    <xf numFmtId="0" fontId="3" fillId="0" borderId="24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3" fontId="3" fillId="0" borderId="14" xfId="0" applyNumberFormat="1" applyFont="1" applyBorder="1" applyAlignment="1">
      <alignment horizontal="center" vertical="center" wrapText="1"/>
    </xf>
    <xf numFmtId="3" fontId="3" fillId="0" borderId="23" xfId="0" applyNumberFormat="1" applyFont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left"/>
    </xf>
    <xf numFmtId="0" fontId="4" fillId="0" borderId="46" xfId="0" applyFont="1" applyFill="1" applyBorder="1" applyAlignment="1">
      <alignment horizontal="left"/>
    </xf>
    <xf numFmtId="0" fontId="0" fillId="0" borderId="10" xfId="0" applyBorder="1" applyAlignment="1">
      <alignment horizontal="right"/>
    </xf>
    <xf numFmtId="3" fontId="3" fillId="0" borderId="24" xfId="0" applyNumberFormat="1" applyFont="1" applyBorder="1" applyAlignment="1">
      <alignment horizontal="center" vertical="center" wrapText="1"/>
    </xf>
    <xf numFmtId="3" fontId="3" fillId="0" borderId="36" xfId="0" applyNumberFormat="1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left" vertical="center" wrapText="1"/>
    </xf>
    <xf numFmtId="0" fontId="9" fillId="0" borderId="23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/>
    </xf>
    <xf numFmtId="0" fontId="4" fillId="0" borderId="42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47" xfId="0" applyFont="1" applyBorder="1" applyAlignment="1">
      <alignment horizontal="left" vertical="center"/>
    </xf>
    <xf numFmtId="0" fontId="0" fillId="0" borderId="10" xfId="0" applyBorder="1" applyAlignment="1">
      <alignment horizontal="right" vertical="center"/>
    </xf>
    <xf numFmtId="0" fontId="0" fillId="0" borderId="0" xfId="0" applyAlignment="1">
      <alignment horizontal="right"/>
    </xf>
    <xf numFmtId="0" fontId="4" fillId="0" borderId="14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wrapText="1"/>
    </xf>
    <xf numFmtId="0" fontId="4" fillId="0" borderId="23" xfId="0" applyFont="1" applyBorder="1" applyAlignment="1">
      <alignment horizontal="left" wrapTex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6"/>
  <sheetViews>
    <sheetView tabSelected="1" zoomScalePageLayoutView="0" workbookViewId="0" topLeftCell="A14">
      <selection activeCell="W34" sqref="W34"/>
    </sheetView>
  </sheetViews>
  <sheetFormatPr defaultColWidth="9.00390625" defaultRowHeight="12.75"/>
  <cols>
    <col min="1" max="1" width="3.25390625" style="97" customWidth="1"/>
    <col min="2" max="2" width="3.125" style="97" customWidth="1"/>
    <col min="3" max="3" width="48.75390625" style="97" customWidth="1"/>
    <col min="4" max="5" width="9.625" style="97" customWidth="1"/>
    <col min="6" max="7" width="9.625" style="101" customWidth="1"/>
    <col min="8" max="9" width="9.625" style="97" customWidth="1"/>
    <col min="10" max="10" width="10.375" style="27" customWidth="1"/>
    <col min="11" max="11" width="9.625" style="27" customWidth="1"/>
    <col min="12" max="16384" width="9.125" style="27" customWidth="1"/>
  </cols>
  <sheetData>
    <row r="1" spans="6:11" ht="18" customHeight="1">
      <c r="F1" s="306" t="s">
        <v>119</v>
      </c>
      <c r="G1" s="306"/>
      <c r="H1" s="306"/>
      <c r="I1" s="306"/>
      <c r="J1" s="306"/>
      <c r="K1" s="306"/>
    </row>
    <row r="2" spans="1:11" s="99" customFormat="1" ht="15.75">
      <c r="A2" s="322" t="s">
        <v>157</v>
      </c>
      <c r="B2" s="322"/>
      <c r="C2" s="322"/>
      <c r="D2" s="322"/>
      <c r="E2" s="322"/>
      <c r="F2" s="322"/>
      <c r="G2" s="322"/>
      <c r="H2" s="322"/>
      <c r="I2" s="322"/>
      <c r="J2" s="322"/>
      <c r="K2" s="322"/>
    </row>
    <row r="3" spans="1:9" s="99" customFormat="1" ht="15.75">
      <c r="A3" s="98"/>
      <c r="B3" s="98"/>
      <c r="C3" s="98"/>
      <c r="D3" s="98"/>
      <c r="E3" s="98"/>
      <c r="F3" s="98"/>
      <c r="G3" s="98"/>
      <c r="H3" s="98"/>
      <c r="I3" s="98"/>
    </row>
    <row r="4" spans="2:11" ht="13.5" customHeight="1" thickBot="1">
      <c r="B4" s="100"/>
      <c r="H4" s="307" t="s">
        <v>0</v>
      </c>
      <c r="I4" s="307"/>
      <c r="J4" s="307"/>
      <c r="K4" s="307"/>
    </row>
    <row r="5" spans="1:11" s="102" customFormat="1" ht="80.25" customHeight="1" thickBot="1">
      <c r="A5" s="308" t="s">
        <v>1</v>
      </c>
      <c r="B5" s="309"/>
      <c r="C5" s="310"/>
      <c r="D5" s="320" t="s">
        <v>18</v>
      </c>
      <c r="E5" s="321"/>
      <c r="F5" s="320" t="s">
        <v>106</v>
      </c>
      <c r="G5" s="321"/>
      <c r="H5" s="320" t="s">
        <v>107</v>
      </c>
      <c r="I5" s="321"/>
      <c r="J5" s="316" t="s">
        <v>19</v>
      </c>
      <c r="K5" s="317"/>
    </row>
    <row r="6" spans="1:11" s="102" customFormat="1" ht="24.75" thickBot="1">
      <c r="A6" s="311"/>
      <c r="B6" s="312"/>
      <c r="C6" s="313"/>
      <c r="D6" s="178" t="s">
        <v>131</v>
      </c>
      <c r="E6" s="179" t="s">
        <v>132</v>
      </c>
      <c r="F6" s="178" t="s">
        <v>131</v>
      </c>
      <c r="G6" s="179" t="s">
        <v>132</v>
      </c>
      <c r="H6" s="178" t="s">
        <v>131</v>
      </c>
      <c r="I6" s="179" t="s">
        <v>132</v>
      </c>
      <c r="J6" s="178" t="s">
        <v>131</v>
      </c>
      <c r="K6" s="179" t="s">
        <v>132</v>
      </c>
    </row>
    <row r="7" spans="1:11" ht="13.5" thickBot="1">
      <c r="A7" s="314">
        <v>1</v>
      </c>
      <c r="B7" s="315"/>
      <c r="C7" s="315"/>
      <c r="D7" s="103">
        <v>2</v>
      </c>
      <c r="E7" s="103">
        <v>3</v>
      </c>
      <c r="F7" s="103">
        <v>4</v>
      </c>
      <c r="G7" s="103">
        <v>5</v>
      </c>
      <c r="H7" s="103">
        <v>6</v>
      </c>
      <c r="I7" s="103">
        <v>7</v>
      </c>
      <c r="J7" s="175">
        <v>8</v>
      </c>
      <c r="K7" s="176">
        <v>9</v>
      </c>
    </row>
    <row r="8" spans="1:11" ht="13.5" customHeight="1">
      <c r="A8" s="104"/>
      <c r="B8" s="105"/>
      <c r="C8" s="106" t="s">
        <v>23</v>
      </c>
      <c r="D8" s="107">
        <f>SUM(5A!E14)</f>
        <v>1907437</v>
      </c>
      <c r="E8" s="107">
        <f>SUM(5A!F14)</f>
        <v>1910478</v>
      </c>
      <c r="F8" s="107"/>
      <c r="G8" s="108"/>
      <c r="H8" s="108"/>
      <c r="I8" s="108"/>
      <c r="J8" s="90">
        <f aca="true" t="shared" si="0" ref="J8:K11">SUM(D8,F8,H8)</f>
        <v>1907437</v>
      </c>
      <c r="K8" s="90">
        <f t="shared" si="0"/>
        <v>1910478</v>
      </c>
    </row>
    <row r="9" spans="1:11" ht="13.5" customHeight="1">
      <c r="A9" s="104"/>
      <c r="B9" s="109"/>
      <c r="C9" s="110" t="s">
        <v>40</v>
      </c>
      <c r="D9" s="107">
        <f>SUM(5A!E19)</f>
        <v>311829</v>
      </c>
      <c r="E9" s="107">
        <f>SUM(5A!F19)</f>
        <v>307804</v>
      </c>
      <c r="F9" s="111"/>
      <c r="G9" s="111"/>
      <c r="H9" s="112"/>
      <c r="I9" s="112"/>
      <c r="J9" s="91">
        <f t="shared" si="0"/>
        <v>311829</v>
      </c>
      <c r="K9" s="91">
        <f t="shared" si="0"/>
        <v>307804</v>
      </c>
    </row>
    <row r="10" spans="1:11" ht="13.5" customHeight="1">
      <c r="A10" s="104"/>
      <c r="B10" s="109"/>
      <c r="C10" s="110" t="s">
        <v>100</v>
      </c>
      <c r="D10" s="107">
        <f>SUM(5A!E36)</f>
        <v>325595</v>
      </c>
      <c r="E10" s="107">
        <f>SUM(5A!F36)</f>
        <v>385624</v>
      </c>
      <c r="F10" s="111"/>
      <c r="G10" s="111"/>
      <c r="H10" s="112"/>
      <c r="I10" s="112"/>
      <c r="J10" s="91">
        <f t="shared" si="0"/>
        <v>325595</v>
      </c>
      <c r="K10" s="91">
        <f t="shared" si="0"/>
        <v>385624</v>
      </c>
    </row>
    <row r="11" spans="1:11" ht="13.5" customHeight="1">
      <c r="A11" s="104"/>
      <c r="B11" s="196"/>
      <c r="C11" s="113" t="s">
        <v>41</v>
      </c>
      <c r="D11" s="108">
        <f>SUM(5A!E37)</f>
        <v>10532</v>
      </c>
      <c r="E11" s="108">
        <f>SUM(5A!F37)</f>
        <v>10532</v>
      </c>
      <c r="F11" s="158"/>
      <c r="G11" s="158"/>
      <c r="H11" s="197"/>
      <c r="I11" s="197"/>
      <c r="J11" s="198">
        <f t="shared" si="0"/>
        <v>10532</v>
      </c>
      <c r="K11" s="91">
        <f t="shared" si="0"/>
        <v>10532</v>
      </c>
    </row>
    <row r="12" spans="1:11" ht="13.5" customHeight="1" thickBot="1">
      <c r="A12" s="104"/>
      <c r="B12" s="199"/>
      <c r="C12" s="200" t="s">
        <v>135</v>
      </c>
      <c r="D12" s="201">
        <f>SUM(5A!E40)</f>
        <v>0</v>
      </c>
      <c r="E12" s="201">
        <f>SUM(5A!F40)</f>
        <v>19418</v>
      </c>
      <c r="F12" s="114"/>
      <c r="G12" s="114"/>
      <c r="H12" s="202"/>
      <c r="I12" s="202"/>
      <c r="J12" s="91">
        <f>SUM(D12,F12,H12)</f>
        <v>0</v>
      </c>
      <c r="K12" s="91">
        <f>SUM(E12,G12,I12)</f>
        <v>19418</v>
      </c>
    </row>
    <row r="13" spans="1:11" ht="13.5" customHeight="1" thickBot="1">
      <c r="A13" s="104"/>
      <c r="B13" s="115" t="s">
        <v>2</v>
      </c>
      <c r="C13" s="116" t="s">
        <v>77</v>
      </c>
      <c r="D13" s="117">
        <f>SUM(D8:D12)</f>
        <v>2555393</v>
      </c>
      <c r="E13" s="117">
        <f>SUM(E8:E12)</f>
        <v>2633856</v>
      </c>
      <c r="F13" s="117">
        <f>SUM(F8:F11)</f>
        <v>0</v>
      </c>
      <c r="G13" s="117"/>
      <c r="H13" s="117">
        <f>SUM(H8:H11)</f>
        <v>0</v>
      </c>
      <c r="I13" s="117"/>
      <c r="J13" s="118">
        <f>SUM(J8:J12)</f>
        <v>2555393</v>
      </c>
      <c r="K13" s="118">
        <f>SUM(K8:K12)</f>
        <v>2633856</v>
      </c>
    </row>
    <row r="14" spans="1:11" ht="13.5" customHeight="1">
      <c r="A14" s="104"/>
      <c r="B14" s="119" t="s">
        <v>3</v>
      </c>
      <c r="C14" s="120" t="s">
        <v>43</v>
      </c>
      <c r="D14" s="121"/>
      <c r="E14" s="121"/>
      <c r="F14" s="121"/>
      <c r="G14" s="121"/>
      <c r="H14" s="121"/>
      <c r="I14" s="131"/>
      <c r="J14" s="122"/>
      <c r="K14" s="177"/>
    </row>
    <row r="15" spans="1:11" ht="13.5" thickBot="1">
      <c r="A15" s="104"/>
      <c r="B15" s="123" t="s">
        <v>4</v>
      </c>
      <c r="C15" s="124" t="s">
        <v>78</v>
      </c>
      <c r="D15" s="125">
        <f>SUM(5A!E52)</f>
        <v>603404</v>
      </c>
      <c r="E15" s="125">
        <f>SUM(5A!F52)</f>
        <v>603481</v>
      </c>
      <c r="F15" s="125">
        <f>SUM(5A!G52)</f>
        <v>960993</v>
      </c>
      <c r="G15" s="125">
        <f>SUM(5A!H52)</f>
        <v>987721</v>
      </c>
      <c r="H15" s="125">
        <f>SUM(5A!I52)</f>
        <v>1955</v>
      </c>
      <c r="I15" s="125">
        <f>SUM(5A!J52)</f>
        <v>6473</v>
      </c>
      <c r="J15" s="88">
        <f>SUM(D15,F15,H15)</f>
        <v>1566352</v>
      </c>
      <c r="K15" s="88">
        <f>SUM(E15,G15,I15)</f>
        <v>1597675</v>
      </c>
    </row>
    <row r="16" spans="1:11" ht="13.5" thickBot="1">
      <c r="A16" s="104"/>
      <c r="B16" s="126" t="s">
        <v>5</v>
      </c>
      <c r="C16" s="127" t="s">
        <v>79</v>
      </c>
      <c r="D16" s="128">
        <f aca="true" t="shared" si="1" ref="D16:K16">SUM(D13:D15)</f>
        <v>3158797</v>
      </c>
      <c r="E16" s="128">
        <f t="shared" si="1"/>
        <v>3237337</v>
      </c>
      <c r="F16" s="128">
        <f t="shared" si="1"/>
        <v>960993</v>
      </c>
      <c r="G16" s="128">
        <f t="shared" si="1"/>
        <v>987721</v>
      </c>
      <c r="H16" s="128">
        <f t="shared" si="1"/>
        <v>1955</v>
      </c>
      <c r="I16" s="128">
        <f t="shared" si="1"/>
        <v>6473</v>
      </c>
      <c r="J16" s="129">
        <f t="shared" si="1"/>
        <v>4121745</v>
      </c>
      <c r="K16" s="129">
        <f t="shared" si="1"/>
        <v>4231531</v>
      </c>
    </row>
    <row r="17" spans="1:11" ht="12.75">
      <c r="A17" s="104"/>
      <c r="B17" s="119" t="s">
        <v>2</v>
      </c>
      <c r="C17" s="130" t="s">
        <v>10</v>
      </c>
      <c r="D17" s="131">
        <f>SUM(5B!D12)</f>
        <v>6137997</v>
      </c>
      <c r="E17" s="131">
        <f>SUM(5B!E12)</f>
        <v>6511932</v>
      </c>
      <c r="F17" s="131"/>
      <c r="G17" s="131"/>
      <c r="H17" s="131"/>
      <c r="I17" s="131"/>
      <c r="J17" s="87">
        <f>SUM(D17,F17,H17)</f>
        <v>6137997</v>
      </c>
      <c r="K17" s="87">
        <f>SUM(E17,G17,I17)</f>
        <v>6511932</v>
      </c>
    </row>
    <row r="18" spans="1:11" ht="13.5" thickBot="1">
      <c r="A18" s="104"/>
      <c r="B18" s="123" t="s">
        <v>3</v>
      </c>
      <c r="C18" s="124" t="s">
        <v>80</v>
      </c>
      <c r="D18" s="132">
        <f>SUM(5B!D19)</f>
        <v>189334</v>
      </c>
      <c r="E18" s="132">
        <f>SUM(5B!E19)</f>
        <v>189334</v>
      </c>
      <c r="F18" s="132"/>
      <c r="G18" s="132"/>
      <c r="H18" s="132"/>
      <c r="I18" s="132"/>
      <c r="J18" s="88">
        <f>SUM(D18,F18,H18)</f>
        <v>189334</v>
      </c>
      <c r="K18" s="88">
        <f>SUM(E18,G18,I18)</f>
        <v>189334</v>
      </c>
    </row>
    <row r="19" spans="1:11" ht="13.5" customHeight="1" thickBot="1">
      <c r="A19" s="104"/>
      <c r="B19" s="126" t="s">
        <v>6</v>
      </c>
      <c r="C19" s="133" t="s">
        <v>35</v>
      </c>
      <c r="D19" s="128">
        <f>SUM(D17:D18)</f>
        <v>6327331</v>
      </c>
      <c r="E19" s="128">
        <f>SUM(E17:E18)</f>
        <v>6701266</v>
      </c>
      <c r="F19" s="128">
        <f>SUM(F17:F18)</f>
        <v>0</v>
      </c>
      <c r="G19" s="128"/>
      <c r="H19" s="128">
        <f>SUM(H17:H18)</f>
        <v>0</v>
      </c>
      <c r="I19" s="128"/>
      <c r="J19" s="129">
        <f>SUM(J17:J18)</f>
        <v>6327331</v>
      </c>
      <c r="K19" s="129">
        <f>SUM(K17:K18)</f>
        <v>6701266</v>
      </c>
    </row>
    <row r="20" spans="1:11" ht="13.5" customHeight="1" thickBot="1">
      <c r="A20" s="104"/>
      <c r="B20" s="126" t="s">
        <v>32</v>
      </c>
      <c r="C20" s="134" t="s">
        <v>81</v>
      </c>
      <c r="D20" s="128">
        <f>SUM(5C!D20)</f>
        <v>7933371</v>
      </c>
      <c r="E20" s="128">
        <f>SUM(5C!E20)</f>
        <v>7933371</v>
      </c>
      <c r="F20" s="128">
        <f>SUM(5C!F20)</f>
        <v>976195</v>
      </c>
      <c r="G20" s="128">
        <f>SUM(5C!G20)</f>
        <v>976195</v>
      </c>
      <c r="H20" s="128">
        <f>SUM(5C!H20)</f>
        <v>76650</v>
      </c>
      <c r="I20" s="128">
        <f>SUM(5C!I20)</f>
        <v>78795</v>
      </c>
      <c r="J20" s="81">
        <f aca="true" t="shared" si="2" ref="J20:K22">SUM(D20,F20,H20)</f>
        <v>8986216</v>
      </c>
      <c r="K20" s="81">
        <f t="shared" si="2"/>
        <v>8988361</v>
      </c>
    </row>
    <row r="21" spans="1:11" ht="26.25" customHeight="1">
      <c r="A21" s="104"/>
      <c r="B21" s="135" t="s">
        <v>2</v>
      </c>
      <c r="C21" s="136" t="s">
        <v>82</v>
      </c>
      <c r="D21" s="89">
        <f>360+122</f>
        <v>482</v>
      </c>
      <c r="E21" s="89">
        <v>482</v>
      </c>
      <c r="F21" s="89"/>
      <c r="G21" s="89"/>
      <c r="H21" s="89"/>
      <c r="I21" s="89"/>
      <c r="J21" s="90">
        <f t="shared" si="2"/>
        <v>482</v>
      </c>
      <c r="K21" s="90">
        <f t="shared" si="2"/>
        <v>482</v>
      </c>
    </row>
    <row r="22" spans="1:11" ht="13.5" customHeight="1" thickBot="1">
      <c r="A22" s="104"/>
      <c r="B22" s="137" t="s">
        <v>3</v>
      </c>
      <c r="C22" s="138" t="s">
        <v>83</v>
      </c>
      <c r="D22" s="139"/>
      <c r="E22" s="305">
        <v>2000</v>
      </c>
      <c r="F22" s="139"/>
      <c r="G22" s="83"/>
      <c r="H22" s="83"/>
      <c r="I22" s="83"/>
      <c r="J22" s="87">
        <f t="shared" si="2"/>
        <v>0</v>
      </c>
      <c r="K22" s="87">
        <f t="shared" si="2"/>
        <v>2000</v>
      </c>
    </row>
    <row r="23" spans="1:11" ht="13.5" customHeight="1" thickBot="1">
      <c r="A23" s="104"/>
      <c r="B23" s="126" t="s">
        <v>33</v>
      </c>
      <c r="C23" s="134" t="s">
        <v>84</v>
      </c>
      <c r="D23" s="128">
        <f>SUM(D21:D22)</f>
        <v>482</v>
      </c>
      <c r="E23" s="128">
        <f>SUM(E21:E22)</f>
        <v>2482</v>
      </c>
      <c r="F23" s="128">
        <f>SUM(F21:F22)</f>
        <v>0</v>
      </c>
      <c r="G23" s="128"/>
      <c r="H23" s="128">
        <f>SUM(H21:H22)</f>
        <v>0</v>
      </c>
      <c r="I23" s="128"/>
      <c r="J23" s="129">
        <f>SUM(J21:J22)</f>
        <v>482</v>
      </c>
      <c r="K23" s="129">
        <f>SUM(K21:K22)</f>
        <v>2482</v>
      </c>
    </row>
    <row r="24" spans="1:11" s="99" customFormat="1" ht="13.5" customHeight="1" thickBot="1">
      <c r="A24" s="140" t="s">
        <v>5</v>
      </c>
      <c r="B24" s="316" t="s">
        <v>85</v>
      </c>
      <c r="C24" s="317"/>
      <c r="D24" s="128">
        <f aca="true" t="shared" si="3" ref="D24:K24">SUM(D16,D19,D20,D23)</f>
        <v>17419981</v>
      </c>
      <c r="E24" s="128">
        <f t="shared" si="3"/>
        <v>17874456</v>
      </c>
      <c r="F24" s="128">
        <f t="shared" si="3"/>
        <v>1937188</v>
      </c>
      <c r="G24" s="128">
        <f t="shared" si="3"/>
        <v>1963916</v>
      </c>
      <c r="H24" s="128">
        <f t="shared" si="3"/>
        <v>78605</v>
      </c>
      <c r="I24" s="128">
        <f t="shared" si="3"/>
        <v>85268</v>
      </c>
      <c r="J24" s="129">
        <f t="shared" si="3"/>
        <v>19435774</v>
      </c>
      <c r="K24" s="129">
        <f t="shared" si="3"/>
        <v>19923640</v>
      </c>
    </row>
    <row r="25" spans="1:11" s="99" customFormat="1" ht="13.5" customHeight="1" thickBot="1">
      <c r="A25" s="141"/>
      <c r="B25" s="126" t="s">
        <v>42</v>
      </c>
      <c r="C25" s="142" t="s">
        <v>37</v>
      </c>
      <c r="D25" s="128">
        <f>SUM(5D!C18)</f>
        <v>4034830</v>
      </c>
      <c r="E25" s="128">
        <f>SUM(5D!D18)</f>
        <v>4034830</v>
      </c>
      <c r="F25" s="128"/>
      <c r="G25" s="82"/>
      <c r="H25" s="82"/>
      <c r="I25" s="82"/>
      <c r="J25" s="81">
        <f aca="true" t="shared" si="4" ref="J25:K28">SUM(D25,F25,H25)</f>
        <v>4034830</v>
      </c>
      <c r="K25" s="81">
        <f t="shared" si="4"/>
        <v>4034830</v>
      </c>
    </row>
    <row r="26" spans="1:11" s="99" customFormat="1" ht="13.5" customHeight="1" thickBot="1">
      <c r="A26" s="141"/>
      <c r="B26" s="126" t="s">
        <v>86</v>
      </c>
      <c r="C26" s="142" t="s">
        <v>22</v>
      </c>
      <c r="D26" s="128">
        <f>SUM(5E!D17)</f>
        <v>1368105</v>
      </c>
      <c r="E26" s="128">
        <f>SUM(5E!E17)</f>
        <v>2460930</v>
      </c>
      <c r="F26" s="128"/>
      <c r="G26" s="128">
        <f>SUM(5E!G17)</f>
        <v>0</v>
      </c>
      <c r="H26" s="129"/>
      <c r="I26" s="129"/>
      <c r="J26" s="81">
        <f t="shared" si="4"/>
        <v>1368105</v>
      </c>
      <c r="K26" s="81">
        <f t="shared" si="4"/>
        <v>2460930</v>
      </c>
    </row>
    <row r="27" spans="1:11" ht="24" customHeight="1">
      <c r="A27" s="143"/>
      <c r="B27" s="144" t="s">
        <v>2</v>
      </c>
      <c r="C27" s="130" t="s">
        <v>87</v>
      </c>
      <c r="D27" s="131">
        <f>SUM(5F!D18)</f>
        <v>30369</v>
      </c>
      <c r="E27" s="131">
        <f>SUM(5F!E13)</f>
        <v>30369</v>
      </c>
      <c r="F27" s="131"/>
      <c r="G27" s="131"/>
      <c r="H27" s="131"/>
      <c r="I27" s="131"/>
      <c r="J27" s="81">
        <f t="shared" si="4"/>
        <v>30369</v>
      </c>
      <c r="K27" s="81">
        <f t="shared" si="4"/>
        <v>30369</v>
      </c>
    </row>
    <row r="28" spans="1:11" ht="13.5" customHeight="1" thickBot="1">
      <c r="A28" s="143"/>
      <c r="B28" s="145" t="s">
        <v>3</v>
      </c>
      <c r="C28" s="146" t="s">
        <v>88</v>
      </c>
      <c r="D28" s="147"/>
      <c r="E28" s="147">
        <f>SUM(5F!E17)</f>
        <v>35000</v>
      </c>
      <c r="F28" s="147"/>
      <c r="G28" s="148"/>
      <c r="H28" s="148"/>
      <c r="I28" s="148"/>
      <c r="J28" s="88">
        <f t="shared" si="4"/>
        <v>0</v>
      </c>
      <c r="K28" s="88">
        <f t="shared" si="4"/>
        <v>35000</v>
      </c>
    </row>
    <row r="29" spans="1:11" ht="13.5" customHeight="1" thickBot="1">
      <c r="A29" s="143"/>
      <c r="B29" s="149" t="s">
        <v>89</v>
      </c>
      <c r="C29" s="142" t="s">
        <v>90</v>
      </c>
      <c r="D29" s="129">
        <f>SUM(D27:D28)</f>
        <v>30369</v>
      </c>
      <c r="E29" s="129">
        <f>SUM(E27:E28)</f>
        <v>65369</v>
      </c>
      <c r="F29" s="129">
        <f>SUM(F27:F28)</f>
        <v>0</v>
      </c>
      <c r="G29" s="129"/>
      <c r="H29" s="129">
        <f>SUM(H27:H28)</f>
        <v>0</v>
      </c>
      <c r="I29" s="129"/>
      <c r="J29" s="129">
        <f>SUM(J27:J28)</f>
        <v>30369</v>
      </c>
      <c r="K29" s="129">
        <f>SUM(K27:K28)</f>
        <v>65369</v>
      </c>
    </row>
    <row r="30" spans="1:11" ht="13.5" customHeight="1" thickBot="1">
      <c r="A30" s="150" t="s">
        <v>6</v>
      </c>
      <c r="B30" s="318" t="s">
        <v>91</v>
      </c>
      <c r="C30" s="319"/>
      <c r="D30" s="129">
        <f>SUM(D25,D26,D29)</f>
        <v>5433304</v>
      </c>
      <c r="E30" s="129">
        <f>SUM(E25,E26,E29)</f>
        <v>6561129</v>
      </c>
      <c r="F30" s="129"/>
      <c r="G30" s="129"/>
      <c r="H30" s="129"/>
      <c r="I30" s="129"/>
      <c r="J30" s="129">
        <f>SUM(J25,J26,J29)</f>
        <v>5433304</v>
      </c>
      <c r="K30" s="129">
        <f>SUM(K25,K26,K29)</f>
        <v>6561129</v>
      </c>
    </row>
    <row r="31" spans="1:11" s="99" customFormat="1" ht="13.5" customHeight="1" thickBot="1">
      <c r="A31" s="316" t="s">
        <v>92</v>
      </c>
      <c r="B31" s="325"/>
      <c r="C31" s="317"/>
      <c r="D31" s="151">
        <f aca="true" t="shared" si="5" ref="D31:K31">SUM(D24,D30)</f>
        <v>22853285</v>
      </c>
      <c r="E31" s="151">
        <f t="shared" si="5"/>
        <v>24435585</v>
      </c>
      <c r="F31" s="151">
        <f t="shared" si="5"/>
        <v>1937188</v>
      </c>
      <c r="G31" s="151">
        <f>SUM(G24,G30,G26)</f>
        <v>1963916</v>
      </c>
      <c r="H31" s="151">
        <f t="shared" si="5"/>
        <v>78605</v>
      </c>
      <c r="I31" s="151">
        <f t="shared" si="5"/>
        <v>85268</v>
      </c>
      <c r="J31" s="129">
        <f t="shared" si="5"/>
        <v>24869078</v>
      </c>
      <c r="K31" s="129">
        <f t="shared" si="5"/>
        <v>26484769</v>
      </c>
    </row>
    <row r="32" spans="1:11" ht="12.75">
      <c r="A32" s="152"/>
      <c r="B32" s="153" t="s">
        <v>2</v>
      </c>
      <c r="C32" s="154" t="s">
        <v>108</v>
      </c>
      <c r="D32" s="155">
        <v>291752</v>
      </c>
      <c r="E32" s="155">
        <f>97101+194651</f>
        <v>291752</v>
      </c>
      <c r="F32" s="155">
        <v>226060</v>
      </c>
      <c r="G32" s="155">
        <f>51540+174520</f>
        <v>226060</v>
      </c>
      <c r="H32" s="155">
        <v>35253</v>
      </c>
      <c r="I32" s="155">
        <f>17813+17440</f>
        <v>35253</v>
      </c>
      <c r="J32" s="81">
        <f aca="true" t="shared" si="6" ref="J32:K34">SUM(F32,D32,H32)</f>
        <v>553065</v>
      </c>
      <c r="K32" s="81">
        <f t="shared" si="6"/>
        <v>553065</v>
      </c>
    </row>
    <row r="33" spans="1:11" ht="12.75">
      <c r="A33" s="143"/>
      <c r="B33" s="156" t="s">
        <v>3</v>
      </c>
      <c r="C33" s="157" t="s">
        <v>93</v>
      </c>
      <c r="D33" s="158"/>
      <c r="E33" s="158"/>
      <c r="F33" s="158">
        <v>4252301</v>
      </c>
      <c r="G33" s="158">
        <v>4341409</v>
      </c>
      <c r="H33" s="158">
        <v>1672640</v>
      </c>
      <c r="I33" s="158">
        <v>1703560</v>
      </c>
      <c r="J33" s="91">
        <f t="shared" si="6"/>
        <v>5924941</v>
      </c>
      <c r="K33" s="91">
        <f t="shared" si="6"/>
        <v>6044969</v>
      </c>
    </row>
    <row r="34" spans="1:11" ht="13.5" thickBot="1">
      <c r="A34" s="159"/>
      <c r="B34" s="160" t="s">
        <v>4</v>
      </c>
      <c r="C34" s="161" t="s">
        <v>125</v>
      </c>
      <c r="D34" s="114">
        <v>362323</v>
      </c>
      <c r="E34" s="114">
        <v>362323</v>
      </c>
      <c r="F34" s="114"/>
      <c r="G34" s="158"/>
      <c r="H34" s="158"/>
      <c r="I34" s="114"/>
      <c r="J34" s="87">
        <f t="shared" si="6"/>
        <v>362323</v>
      </c>
      <c r="K34" s="87">
        <f t="shared" si="6"/>
        <v>362323</v>
      </c>
    </row>
    <row r="35" spans="1:11" ht="13.5" thickBot="1">
      <c r="A35" s="162" t="s">
        <v>32</v>
      </c>
      <c r="B35" s="326" t="s">
        <v>94</v>
      </c>
      <c r="C35" s="326"/>
      <c r="D35" s="129">
        <f aca="true" t="shared" si="7" ref="D35:K35">SUM(D32:D34)</f>
        <v>654075</v>
      </c>
      <c r="E35" s="129">
        <f t="shared" si="7"/>
        <v>654075</v>
      </c>
      <c r="F35" s="129">
        <f t="shared" si="7"/>
        <v>4478361</v>
      </c>
      <c r="G35" s="129">
        <f t="shared" si="7"/>
        <v>4567469</v>
      </c>
      <c r="H35" s="129">
        <f t="shared" si="7"/>
        <v>1707893</v>
      </c>
      <c r="I35" s="129">
        <f t="shared" si="7"/>
        <v>1738813</v>
      </c>
      <c r="J35" s="129">
        <f t="shared" si="7"/>
        <v>6840329</v>
      </c>
      <c r="K35" s="129">
        <f t="shared" si="7"/>
        <v>6960357</v>
      </c>
    </row>
    <row r="36" spans="1:11" ht="12.75">
      <c r="A36" s="152"/>
      <c r="B36" s="153" t="s">
        <v>2</v>
      </c>
      <c r="C36" s="154" t="s">
        <v>108</v>
      </c>
      <c r="D36" s="155">
        <v>12478814</v>
      </c>
      <c r="E36" s="155">
        <f>7583500+4895314</f>
        <v>12478814</v>
      </c>
      <c r="F36" s="155">
        <v>17758</v>
      </c>
      <c r="G36" s="155">
        <v>17758</v>
      </c>
      <c r="H36" s="155"/>
      <c r="I36" s="155"/>
      <c r="J36" s="81">
        <f aca="true" t="shared" si="8" ref="J36:K38">SUM(D36,F36,H36)</f>
        <v>12496572</v>
      </c>
      <c r="K36" s="81">
        <f t="shared" si="8"/>
        <v>12496572</v>
      </c>
    </row>
    <row r="37" spans="1:11" ht="12.75">
      <c r="A37" s="143"/>
      <c r="B37" s="156" t="s">
        <v>3</v>
      </c>
      <c r="C37" s="157" t="s">
        <v>93</v>
      </c>
      <c r="D37" s="158"/>
      <c r="E37" s="158"/>
      <c r="F37" s="158">
        <v>177981</v>
      </c>
      <c r="G37" s="158">
        <v>188093</v>
      </c>
      <c r="H37" s="158">
        <v>11385</v>
      </c>
      <c r="I37" s="158">
        <v>15053</v>
      </c>
      <c r="J37" s="91">
        <f t="shared" si="8"/>
        <v>189366</v>
      </c>
      <c r="K37" s="91">
        <f t="shared" si="8"/>
        <v>203146</v>
      </c>
    </row>
    <row r="38" spans="1:11" ht="13.5" thickBot="1">
      <c r="A38" s="163"/>
      <c r="B38" s="160" t="s">
        <v>4</v>
      </c>
      <c r="C38" s="161" t="s">
        <v>125</v>
      </c>
      <c r="D38" s="114">
        <v>8097677</v>
      </c>
      <c r="E38" s="114">
        <f>2097677+6000000</f>
        <v>8097677</v>
      </c>
      <c r="F38" s="114"/>
      <c r="G38" s="158"/>
      <c r="H38" s="158"/>
      <c r="I38" s="114"/>
      <c r="J38" s="87">
        <f t="shared" si="8"/>
        <v>8097677</v>
      </c>
      <c r="K38" s="87">
        <f t="shared" si="8"/>
        <v>8097677</v>
      </c>
    </row>
    <row r="39" spans="1:11" ht="13.5" thickBot="1">
      <c r="A39" s="162" t="s">
        <v>33</v>
      </c>
      <c r="B39" s="326" t="s">
        <v>95</v>
      </c>
      <c r="C39" s="326"/>
      <c r="D39" s="129">
        <f aca="true" t="shared" si="9" ref="D39:K39">SUM(D36:D38)</f>
        <v>20576491</v>
      </c>
      <c r="E39" s="129">
        <f t="shared" si="9"/>
        <v>20576491</v>
      </c>
      <c r="F39" s="129">
        <f t="shared" si="9"/>
        <v>195739</v>
      </c>
      <c r="G39" s="129">
        <f t="shared" si="9"/>
        <v>205851</v>
      </c>
      <c r="H39" s="129">
        <f t="shared" si="9"/>
        <v>11385</v>
      </c>
      <c r="I39" s="129">
        <f t="shared" si="9"/>
        <v>15053</v>
      </c>
      <c r="J39" s="129">
        <f t="shared" si="9"/>
        <v>20783615</v>
      </c>
      <c r="K39" s="129">
        <f t="shared" si="9"/>
        <v>20797395</v>
      </c>
    </row>
    <row r="40" spans="1:11" ht="13.5" thickBot="1">
      <c r="A40" s="323" t="s">
        <v>115</v>
      </c>
      <c r="B40" s="324"/>
      <c r="C40" s="327"/>
      <c r="D40" s="129">
        <f aca="true" t="shared" si="10" ref="D40:K40">SUM(D39,D35)</f>
        <v>21230566</v>
      </c>
      <c r="E40" s="129">
        <f t="shared" si="10"/>
        <v>21230566</v>
      </c>
      <c r="F40" s="129">
        <f t="shared" si="10"/>
        <v>4674100</v>
      </c>
      <c r="G40" s="129">
        <f t="shared" si="10"/>
        <v>4773320</v>
      </c>
      <c r="H40" s="129">
        <f t="shared" si="10"/>
        <v>1719278</v>
      </c>
      <c r="I40" s="129">
        <f t="shared" si="10"/>
        <v>1753866</v>
      </c>
      <c r="J40" s="129">
        <f t="shared" si="10"/>
        <v>27623944</v>
      </c>
      <c r="K40" s="129">
        <f t="shared" si="10"/>
        <v>27757752</v>
      </c>
    </row>
    <row r="41" spans="1:11" s="164" customFormat="1" ht="13.5" thickBot="1">
      <c r="A41" s="323" t="s">
        <v>96</v>
      </c>
      <c r="B41" s="324"/>
      <c r="C41" s="327"/>
      <c r="D41" s="129">
        <f aca="true" t="shared" si="11" ref="D41:K41">SUM(D31,D35,D39)</f>
        <v>44083851</v>
      </c>
      <c r="E41" s="129">
        <f t="shared" si="11"/>
        <v>45666151</v>
      </c>
      <c r="F41" s="129">
        <f t="shared" si="11"/>
        <v>6611288</v>
      </c>
      <c r="G41" s="129">
        <f t="shared" si="11"/>
        <v>6737236</v>
      </c>
      <c r="H41" s="129">
        <f t="shared" si="11"/>
        <v>1797883</v>
      </c>
      <c r="I41" s="129">
        <f t="shared" si="11"/>
        <v>1839134</v>
      </c>
      <c r="J41" s="129">
        <f t="shared" si="11"/>
        <v>52493022</v>
      </c>
      <c r="K41" s="129">
        <f t="shared" si="11"/>
        <v>54242521</v>
      </c>
    </row>
    <row r="42" spans="1:11" ht="13.5" thickBot="1">
      <c r="A42" s="165"/>
      <c r="B42" s="314" t="s">
        <v>97</v>
      </c>
      <c r="C42" s="328"/>
      <c r="D42" s="166"/>
      <c r="E42" s="166"/>
      <c r="F42" s="166"/>
      <c r="G42" s="166"/>
      <c r="H42" s="166"/>
      <c r="I42" s="155"/>
      <c r="J42" s="81">
        <f>-SUM(J33,J37)</f>
        <v>-6114307</v>
      </c>
      <c r="K42" s="81">
        <f>-SUM(K33,K37)</f>
        <v>-6248115</v>
      </c>
    </row>
    <row r="43" spans="1:11" ht="13.5" thickBot="1">
      <c r="A43" s="165"/>
      <c r="B43" s="314" t="s">
        <v>99</v>
      </c>
      <c r="C43" s="328"/>
      <c r="D43" s="166"/>
      <c r="E43" s="166"/>
      <c r="F43" s="166"/>
      <c r="G43" s="166"/>
      <c r="H43" s="166"/>
      <c r="I43" s="155"/>
      <c r="J43" s="81">
        <v>-670000</v>
      </c>
      <c r="K43" s="81">
        <v>-670000</v>
      </c>
    </row>
    <row r="44" spans="1:11" s="164" customFormat="1" ht="13.5" thickBot="1">
      <c r="A44" s="323" t="s">
        <v>98</v>
      </c>
      <c r="B44" s="324"/>
      <c r="C44" s="324"/>
      <c r="D44" s="129">
        <f aca="true" t="shared" si="12" ref="D44:I44">SUM(D41:D42)</f>
        <v>44083851</v>
      </c>
      <c r="E44" s="129">
        <f t="shared" si="12"/>
        <v>45666151</v>
      </c>
      <c r="F44" s="129">
        <f t="shared" si="12"/>
        <v>6611288</v>
      </c>
      <c r="G44" s="129">
        <f t="shared" si="12"/>
        <v>6737236</v>
      </c>
      <c r="H44" s="129">
        <f t="shared" si="12"/>
        <v>1797883</v>
      </c>
      <c r="I44" s="129">
        <f t="shared" si="12"/>
        <v>1839134</v>
      </c>
      <c r="J44" s="129">
        <f>SUM(J41:J43)</f>
        <v>45708715</v>
      </c>
      <c r="K44" s="129">
        <f>SUM(K41:K43)</f>
        <v>47324406</v>
      </c>
    </row>
    <row r="45" spans="1:9" s="164" customFormat="1" ht="12.75">
      <c r="A45" s="167"/>
      <c r="B45" s="167"/>
      <c r="C45" s="167"/>
      <c r="D45" s="168"/>
      <c r="E45" s="168"/>
      <c r="F45" s="168"/>
      <c r="G45" s="168"/>
      <c r="H45" s="168"/>
      <c r="I45" s="168"/>
    </row>
    <row r="46" spans="2:10" ht="12.75">
      <c r="B46" s="100"/>
      <c r="J46" s="75"/>
    </row>
    <row r="47" spans="2:10" ht="12.75">
      <c r="B47" s="100"/>
      <c r="J47" s="75"/>
    </row>
    <row r="48" ht="12.75">
      <c r="B48" s="100"/>
    </row>
    <row r="49" spans="2:10" ht="12.75">
      <c r="B49" s="100"/>
      <c r="J49" s="75"/>
    </row>
    <row r="50" ht="12.75">
      <c r="B50" s="100"/>
    </row>
    <row r="51" spans="2:10" ht="12.75">
      <c r="B51" s="100"/>
      <c r="J51" s="75"/>
    </row>
    <row r="52" ht="12.75">
      <c r="B52" s="100"/>
    </row>
    <row r="53" ht="12.75">
      <c r="B53" s="100"/>
    </row>
    <row r="54" ht="12.75">
      <c r="B54" s="100"/>
    </row>
    <row r="55" ht="12.75">
      <c r="B55" s="100"/>
    </row>
    <row r="56" ht="12.75">
      <c r="B56" s="100"/>
    </row>
    <row r="57" ht="12.75">
      <c r="B57" s="100"/>
    </row>
    <row r="58" ht="12.75">
      <c r="B58" s="100"/>
    </row>
    <row r="59" ht="12.75">
      <c r="B59" s="100"/>
    </row>
    <row r="60" ht="12.75">
      <c r="B60" s="100"/>
    </row>
    <row r="61" ht="12.75">
      <c r="B61" s="100"/>
    </row>
    <row r="62" ht="12.75">
      <c r="B62" s="100"/>
    </row>
    <row r="63" ht="12.75">
      <c r="B63" s="100"/>
    </row>
    <row r="64" ht="12.75">
      <c r="B64" s="100"/>
    </row>
    <row r="65" ht="12.75">
      <c r="B65" s="100"/>
    </row>
    <row r="66" ht="12.75">
      <c r="B66" s="100"/>
    </row>
    <row r="67" ht="12.75">
      <c r="B67" s="100"/>
    </row>
    <row r="68" ht="12.75">
      <c r="B68" s="100"/>
    </row>
    <row r="69" ht="12.75">
      <c r="B69" s="100"/>
    </row>
    <row r="70" ht="12.75">
      <c r="B70" s="100"/>
    </row>
    <row r="71" ht="12.75">
      <c r="B71" s="100"/>
    </row>
    <row r="72" ht="12.75">
      <c r="B72" s="100"/>
    </row>
    <row r="73" ht="12.75">
      <c r="B73" s="100"/>
    </row>
    <row r="74" ht="12.75">
      <c r="B74" s="100"/>
    </row>
    <row r="75" ht="12.75">
      <c r="B75" s="100"/>
    </row>
    <row r="76" ht="12.75">
      <c r="B76" s="100"/>
    </row>
    <row r="77" ht="12.75">
      <c r="B77" s="100"/>
    </row>
    <row r="78" ht="12.75">
      <c r="B78" s="100"/>
    </row>
    <row r="79" ht="12.75">
      <c r="B79" s="100"/>
    </row>
    <row r="80" ht="12.75">
      <c r="B80" s="100"/>
    </row>
    <row r="81" ht="12.75">
      <c r="B81" s="100"/>
    </row>
    <row r="82" ht="12.75">
      <c r="B82" s="100"/>
    </row>
    <row r="83" ht="12.75">
      <c r="B83" s="100"/>
    </row>
    <row r="84" ht="12.75">
      <c r="B84" s="100"/>
    </row>
    <row r="85" ht="12.75">
      <c r="B85" s="100"/>
    </row>
    <row r="86" ht="12.75">
      <c r="B86" s="100"/>
    </row>
  </sheetData>
  <sheetProtection/>
  <mergeCells count="19">
    <mergeCell ref="J5:K5"/>
    <mergeCell ref="A44:C44"/>
    <mergeCell ref="A31:C31"/>
    <mergeCell ref="B35:C35"/>
    <mergeCell ref="B39:C39"/>
    <mergeCell ref="A41:C41"/>
    <mergeCell ref="B42:C42"/>
    <mergeCell ref="B43:C43"/>
    <mergeCell ref="A40:C40"/>
    <mergeCell ref="F1:K1"/>
    <mergeCell ref="H4:K4"/>
    <mergeCell ref="A5:C6"/>
    <mergeCell ref="A7:C7"/>
    <mergeCell ref="B24:C24"/>
    <mergeCell ref="B30:C30"/>
    <mergeCell ref="D5:E5"/>
    <mergeCell ref="F5:G5"/>
    <mergeCell ref="H5:I5"/>
    <mergeCell ref="A2:K2"/>
  </mergeCells>
  <printOptions/>
  <pageMargins left="0.07874015748031496" right="0.15748031496062992" top="1.062992125984252" bottom="0.2755905511811024" header="0.6299212598425197" footer="0.2755905511811024"/>
  <pageSetup fitToHeight="1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7"/>
  <sheetViews>
    <sheetView zoomScalePageLayoutView="0" workbookViewId="0" topLeftCell="A23">
      <selection activeCell="M5" sqref="M1:W16384"/>
    </sheetView>
  </sheetViews>
  <sheetFormatPr defaultColWidth="9.00390625" defaultRowHeight="12.75"/>
  <cols>
    <col min="1" max="1" width="4.25390625" style="27" customWidth="1"/>
    <col min="2" max="2" width="49.375" style="27" customWidth="1"/>
    <col min="3" max="3" width="6.125" style="27" customWidth="1"/>
    <col min="4" max="4" width="6.875" style="27" customWidth="1"/>
    <col min="5" max="6" width="9.25390625" style="27" customWidth="1"/>
    <col min="7" max="7" width="8.875" style="27" customWidth="1"/>
    <col min="8" max="8" width="9.00390625" style="27" customWidth="1"/>
    <col min="9" max="10" width="8.25390625" style="27" customWidth="1"/>
    <col min="11" max="12" width="9.25390625" style="75" customWidth="1"/>
    <col min="13" max="16384" width="9.125" style="27" customWidth="1"/>
  </cols>
  <sheetData>
    <row r="1" spans="1:12" ht="12.75" customHeight="1">
      <c r="A1" s="220"/>
      <c r="B1" s="220"/>
      <c r="C1" s="220"/>
      <c r="D1" s="220"/>
      <c r="E1" s="220"/>
      <c r="F1" s="220"/>
      <c r="G1" s="329" t="s">
        <v>120</v>
      </c>
      <c r="H1" s="329"/>
      <c r="I1" s="329"/>
      <c r="J1" s="329"/>
      <c r="K1" s="329"/>
      <c r="L1" s="329"/>
    </row>
    <row r="2" spans="1:10" ht="12.75">
      <c r="A2" s="220"/>
      <c r="B2" s="220"/>
      <c r="C2" s="220"/>
      <c r="D2" s="220"/>
      <c r="E2" s="220"/>
      <c r="F2" s="220"/>
      <c r="G2" s="220"/>
      <c r="H2" s="220"/>
      <c r="I2" s="234"/>
      <c r="J2" s="234"/>
    </row>
    <row r="3" spans="1:12" ht="30.75" customHeight="1">
      <c r="A3" s="331" t="s">
        <v>156</v>
      </c>
      <c r="B3" s="331"/>
      <c r="C3" s="331"/>
      <c r="D3" s="331"/>
      <c r="E3" s="331"/>
      <c r="F3" s="331"/>
      <c r="G3" s="331"/>
      <c r="H3" s="331"/>
      <c r="I3" s="331"/>
      <c r="J3" s="331"/>
      <c r="K3" s="331"/>
      <c r="L3" s="331"/>
    </row>
    <row r="4" spans="1:10" ht="15" customHeight="1">
      <c r="A4" s="221"/>
      <c r="B4" s="221"/>
      <c r="C4" s="221"/>
      <c r="D4" s="221"/>
      <c r="E4" s="221"/>
      <c r="F4" s="221"/>
      <c r="G4" s="221"/>
      <c r="H4" s="221"/>
      <c r="I4" s="221"/>
      <c r="J4" s="221"/>
    </row>
    <row r="5" spans="1:10" ht="19.5" customHeight="1">
      <c r="A5" s="221"/>
      <c r="B5" s="221"/>
      <c r="C5" s="221"/>
      <c r="D5" s="221"/>
      <c r="E5" s="221"/>
      <c r="F5" s="221"/>
      <c r="G5" s="221"/>
      <c r="H5" s="221"/>
      <c r="I5" s="221"/>
      <c r="J5" s="221"/>
    </row>
    <row r="6" spans="1:12" ht="15" customHeight="1" thickBot="1">
      <c r="A6" s="222"/>
      <c r="B6" s="222"/>
      <c r="C6" s="222"/>
      <c r="D6" s="222"/>
      <c r="E6" s="222"/>
      <c r="F6" s="222"/>
      <c r="G6" s="222"/>
      <c r="H6" s="222"/>
      <c r="I6" s="330" t="s">
        <v>0</v>
      </c>
      <c r="J6" s="330"/>
      <c r="K6" s="330"/>
      <c r="L6" s="330"/>
    </row>
    <row r="7" spans="1:12" ht="15" customHeight="1" thickBot="1">
      <c r="A7" s="308" t="s">
        <v>1</v>
      </c>
      <c r="B7" s="310"/>
      <c r="C7" s="332" t="s">
        <v>116</v>
      </c>
      <c r="D7" s="333"/>
      <c r="E7" s="333"/>
      <c r="F7" s="334"/>
      <c r="G7" s="332" t="s">
        <v>106</v>
      </c>
      <c r="H7" s="334"/>
      <c r="I7" s="332" t="s">
        <v>107</v>
      </c>
      <c r="J7" s="334"/>
      <c r="K7" s="318" t="s">
        <v>19</v>
      </c>
      <c r="L7" s="319"/>
    </row>
    <row r="8" spans="1:12" ht="61.5" customHeight="1" thickBot="1">
      <c r="A8" s="339"/>
      <c r="B8" s="340"/>
      <c r="C8" s="308" t="s">
        <v>38</v>
      </c>
      <c r="D8" s="310"/>
      <c r="E8" s="320" t="s">
        <v>133</v>
      </c>
      <c r="F8" s="321"/>
      <c r="G8" s="335"/>
      <c r="H8" s="336"/>
      <c r="I8" s="335"/>
      <c r="J8" s="336"/>
      <c r="K8" s="337"/>
      <c r="L8" s="338"/>
    </row>
    <row r="9" spans="1:12" s="235" customFormat="1" ht="28.5" customHeight="1" thickBot="1">
      <c r="A9" s="311"/>
      <c r="B9" s="313"/>
      <c r="C9" s="311"/>
      <c r="D9" s="313"/>
      <c r="E9" s="181" t="s">
        <v>131</v>
      </c>
      <c r="F9" s="180" t="s">
        <v>132</v>
      </c>
      <c r="G9" s="181" t="s">
        <v>131</v>
      </c>
      <c r="H9" s="180" t="s">
        <v>132</v>
      </c>
      <c r="I9" s="181" t="s">
        <v>131</v>
      </c>
      <c r="J9" s="180" t="s">
        <v>132</v>
      </c>
      <c r="K9" s="181" t="s">
        <v>131</v>
      </c>
      <c r="L9" s="180" t="s">
        <v>132</v>
      </c>
    </row>
    <row r="10" spans="1:12" s="235" customFormat="1" ht="15" customHeight="1" thickBot="1">
      <c r="A10" s="341">
        <v>1</v>
      </c>
      <c r="B10" s="341"/>
      <c r="C10" s="182">
        <v>2</v>
      </c>
      <c r="D10" s="182">
        <v>3</v>
      </c>
      <c r="E10" s="183">
        <v>4</v>
      </c>
      <c r="F10" s="183">
        <v>5</v>
      </c>
      <c r="G10" s="183">
        <v>6</v>
      </c>
      <c r="H10" s="183">
        <v>7</v>
      </c>
      <c r="I10" s="183">
        <v>8</v>
      </c>
      <c r="J10" s="184">
        <v>9</v>
      </c>
      <c r="K10" s="184">
        <v>10</v>
      </c>
      <c r="L10" s="185">
        <v>11</v>
      </c>
    </row>
    <row r="11" spans="1:12" s="235" customFormat="1" ht="15" customHeight="1">
      <c r="A11" s="236"/>
      <c r="B11" s="237" t="s">
        <v>39</v>
      </c>
      <c r="C11" s="238">
        <v>70.48</v>
      </c>
      <c r="D11" s="238">
        <v>70.48</v>
      </c>
      <c r="E11" s="239">
        <v>322798</v>
      </c>
      <c r="F11" s="239">
        <v>322798</v>
      </c>
      <c r="G11" s="239"/>
      <c r="H11" s="240"/>
      <c r="I11" s="241"/>
      <c r="J11" s="241"/>
      <c r="K11" s="155">
        <f aca="true" t="shared" si="0" ref="K11:L13">SUM(E11,G11,I11)</f>
        <v>322798</v>
      </c>
      <c r="L11" s="155">
        <f t="shared" si="0"/>
        <v>322798</v>
      </c>
    </row>
    <row r="12" spans="1:12" s="235" customFormat="1" ht="15" customHeight="1">
      <c r="A12" s="242"/>
      <c r="B12" s="233" t="s">
        <v>102</v>
      </c>
      <c r="C12" s="243"/>
      <c r="D12" s="243"/>
      <c r="E12" s="244">
        <v>1581589</v>
      </c>
      <c r="F12" s="244">
        <v>1581589</v>
      </c>
      <c r="G12" s="244"/>
      <c r="H12" s="244"/>
      <c r="I12" s="245"/>
      <c r="J12" s="245"/>
      <c r="K12" s="158">
        <f t="shared" si="0"/>
        <v>1581589</v>
      </c>
      <c r="L12" s="158">
        <f t="shared" si="0"/>
        <v>1581589</v>
      </c>
    </row>
    <row r="13" spans="1:12" s="235" customFormat="1" ht="15" customHeight="1" thickBot="1">
      <c r="A13" s="246"/>
      <c r="B13" s="247" t="s">
        <v>141</v>
      </c>
      <c r="C13" s="248"/>
      <c r="D13" s="248"/>
      <c r="E13" s="217">
        <v>3050</v>
      </c>
      <c r="F13" s="217">
        <v>6091</v>
      </c>
      <c r="G13" s="217"/>
      <c r="H13" s="217"/>
      <c r="I13" s="249"/>
      <c r="J13" s="249"/>
      <c r="K13" s="158">
        <f t="shared" si="0"/>
        <v>3050</v>
      </c>
      <c r="L13" s="158">
        <f t="shared" si="0"/>
        <v>6091</v>
      </c>
    </row>
    <row r="14" spans="1:12" s="235" customFormat="1" ht="15" customHeight="1" thickBot="1">
      <c r="A14" s="250" t="s">
        <v>50</v>
      </c>
      <c r="B14" s="251" t="s">
        <v>23</v>
      </c>
      <c r="C14" s="252"/>
      <c r="D14" s="252"/>
      <c r="E14" s="173">
        <f>SUM(E11:E13)</f>
        <v>1907437</v>
      </c>
      <c r="F14" s="173">
        <f>SUM(F11:F13)</f>
        <v>1910478</v>
      </c>
      <c r="G14" s="173">
        <f>SUM(G11:G12)</f>
        <v>0</v>
      </c>
      <c r="H14" s="173"/>
      <c r="I14" s="173">
        <f>SUM(I11:I12)</f>
        <v>0</v>
      </c>
      <c r="J14" s="173"/>
      <c r="K14" s="253">
        <f>SUM(K11:K13)</f>
        <v>1907437</v>
      </c>
      <c r="L14" s="253">
        <f>SUM(L11:L13)</f>
        <v>1910478</v>
      </c>
    </row>
    <row r="15" spans="1:12" s="235" customFormat="1" ht="15" customHeight="1">
      <c r="A15" s="254"/>
      <c r="B15" s="255" t="s">
        <v>25</v>
      </c>
      <c r="C15" s="256">
        <v>42.7</v>
      </c>
      <c r="D15" s="256">
        <v>42.7</v>
      </c>
      <c r="E15" s="218">
        <v>186663</v>
      </c>
      <c r="F15" s="218">
        <v>183748</v>
      </c>
      <c r="G15" s="257"/>
      <c r="H15" s="257"/>
      <c r="I15" s="258"/>
      <c r="J15" s="258"/>
      <c r="K15" s="259">
        <f aca="true" t="shared" si="1" ref="K15:L18">SUM(E15,G15,I15)</f>
        <v>186663</v>
      </c>
      <c r="L15" s="259">
        <f t="shared" si="1"/>
        <v>183748</v>
      </c>
    </row>
    <row r="16" spans="1:12" s="235" customFormat="1" ht="15" customHeight="1">
      <c r="A16" s="260"/>
      <c r="B16" s="261" t="s">
        <v>26</v>
      </c>
      <c r="C16" s="262">
        <v>30</v>
      </c>
      <c r="D16" s="262">
        <v>30</v>
      </c>
      <c r="E16" s="170">
        <v>66150</v>
      </c>
      <c r="F16" s="170">
        <v>66150</v>
      </c>
      <c r="G16" s="231"/>
      <c r="H16" s="231"/>
      <c r="I16" s="263"/>
      <c r="J16" s="263"/>
      <c r="K16" s="264">
        <f t="shared" si="1"/>
        <v>66150</v>
      </c>
      <c r="L16" s="264">
        <f t="shared" si="1"/>
        <v>66150</v>
      </c>
    </row>
    <row r="17" spans="1:12" s="235" customFormat="1" ht="15" customHeight="1">
      <c r="A17" s="260"/>
      <c r="B17" s="265" t="s">
        <v>27</v>
      </c>
      <c r="C17" s="266"/>
      <c r="D17" s="266"/>
      <c r="E17" s="223">
        <v>46622</v>
      </c>
      <c r="F17" s="223">
        <v>45552</v>
      </c>
      <c r="G17" s="267"/>
      <c r="H17" s="267"/>
      <c r="I17" s="268"/>
      <c r="J17" s="268"/>
      <c r="K17" s="264">
        <f t="shared" si="1"/>
        <v>46622</v>
      </c>
      <c r="L17" s="264">
        <f t="shared" si="1"/>
        <v>45552</v>
      </c>
    </row>
    <row r="18" spans="1:12" s="235" customFormat="1" ht="15" customHeight="1" thickBot="1">
      <c r="A18" s="269"/>
      <c r="B18" s="265" t="s">
        <v>118</v>
      </c>
      <c r="C18" s="266">
        <v>18</v>
      </c>
      <c r="D18" s="266">
        <v>18</v>
      </c>
      <c r="E18" s="223">
        <v>12394</v>
      </c>
      <c r="F18" s="223">
        <v>12354</v>
      </c>
      <c r="G18" s="267"/>
      <c r="H18" s="267"/>
      <c r="I18" s="268"/>
      <c r="J18" s="268"/>
      <c r="K18" s="264">
        <f t="shared" si="1"/>
        <v>12394</v>
      </c>
      <c r="L18" s="264">
        <f t="shared" si="1"/>
        <v>12354</v>
      </c>
    </row>
    <row r="19" spans="1:12" s="235" customFormat="1" ht="15" customHeight="1" thickBot="1">
      <c r="A19" s="250" t="s">
        <v>51</v>
      </c>
      <c r="B19" s="251" t="s">
        <v>40</v>
      </c>
      <c r="C19" s="252"/>
      <c r="D19" s="252"/>
      <c r="E19" s="173">
        <f>SUM(E15:E18)</f>
        <v>311829</v>
      </c>
      <c r="F19" s="173">
        <f>SUM(F15:F18)</f>
        <v>307804</v>
      </c>
      <c r="G19" s="173"/>
      <c r="H19" s="173"/>
      <c r="I19" s="173"/>
      <c r="J19" s="173"/>
      <c r="K19" s="253">
        <f>SUM(K15:K18)</f>
        <v>311829</v>
      </c>
      <c r="L19" s="253">
        <f>SUM(L15:L18)</f>
        <v>307804</v>
      </c>
    </row>
    <row r="20" spans="1:12" s="235" customFormat="1" ht="15" customHeight="1">
      <c r="A20" s="270"/>
      <c r="B20" s="36" t="s">
        <v>111</v>
      </c>
      <c r="C20" s="262"/>
      <c r="D20" s="262"/>
      <c r="E20" s="170">
        <v>7480</v>
      </c>
      <c r="F20" s="170">
        <v>7480</v>
      </c>
      <c r="G20" s="231"/>
      <c r="H20" s="257"/>
      <c r="I20" s="258"/>
      <c r="J20" s="258"/>
      <c r="K20" s="271">
        <f aca="true" t="shared" si="2" ref="K20:L35">SUM(E20,G20,I20)</f>
        <v>7480</v>
      </c>
      <c r="L20" s="271">
        <f t="shared" si="2"/>
        <v>7480</v>
      </c>
    </row>
    <row r="21" spans="1:12" s="235" customFormat="1" ht="15" customHeight="1">
      <c r="A21" s="270"/>
      <c r="B21" s="36" t="s">
        <v>112</v>
      </c>
      <c r="C21" s="262"/>
      <c r="D21" s="262"/>
      <c r="E21" s="170">
        <v>10560</v>
      </c>
      <c r="F21" s="170">
        <v>10560</v>
      </c>
      <c r="G21" s="231"/>
      <c r="H21" s="231"/>
      <c r="I21" s="263"/>
      <c r="J21" s="263"/>
      <c r="K21" s="271">
        <f t="shared" si="2"/>
        <v>10560</v>
      </c>
      <c r="L21" s="271">
        <f t="shared" si="2"/>
        <v>10560</v>
      </c>
    </row>
    <row r="22" spans="1:12" s="235" customFormat="1" ht="15" customHeight="1">
      <c r="A22" s="270"/>
      <c r="B22" s="36" t="s">
        <v>28</v>
      </c>
      <c r="C22" s="262">
        <v>350</v>
      </c>
      <c r="D22" s="262">
        <v>350</v>
      </c>
      <c r="E22" s="170">
        <v>19376</v>
      </c>
      <c r="F22" s="170">
        <v>19376</v>
      </c>
      <c r="G22" s="231"/>
      <c r="H22" s="231"/>
      <c r="I22" s="263"/>
      <c r="J22" s="268"/>
      <c r="K22" s="271">
        <f t="shared" si="2"/>
        <v>19376</v>
      </c>
      <c r="L22" s="271">
        <f t="shared" si="2"/>
        <v>19376</v>
      </c>
    </row>
    <row r="23" spans="1:12" s="235" customFormat="1" ht="15" customHeight="1">
      <c r="A23" s="272"/>
      <c r="B23" s="261" t="s">
        <v>29</v>
      </c>
      <c r="C23" s="262">
        <v>71</v>
      </c>
      <c r="D23" s="262">
        <v>71</v>
      </c>
      <c r="E23" s="170">
        <v>22515</v>
      </c>
      <c r="F23" s="170">
        <v>22490</v>
      </c>
      <c r="G23" s="231"/>
      <c r="H23" s="231"/>
      <c r="I23" s="263"/>
      <c r="J23" s="268"/>
      <c r="K23" s="271">
        <f t="shared" si="2"/>
        <v>22515</v>
      </c>
      <c r="L23" s="271">
        <f t="shared" si="2"/>
        <v>22490</v>
      </c>
    </row>
    <row r="24" spans="1:12" s="235" customFormat="1" ht="15" customHeight="1">
      <c r="A24" s="272"/>
      <c r="B24" s="261" t="s">
        <v>30</v>
      </c>
      <c r="C24" s="262">
        <v>330</v>
      </c>
      <c r="D24" s="262">
        <v>330</v>
      </c>
      <c r="E24" s="170">
        <v>35970</v>
      </c>
      <c r="F24" s="170">
        <v>35970</v>
      </c>
      <c r="G24" s="231"/>
      <c r="H24" s="231"/>
      <c r="I24" s="263"/>
      <c r="J24" s="268"/>
      <c r="K24" s="271">
        <f t="shared" si="2"/>
        <v>35970</v>
      </c>
      <c r="L24" s="271">
        <f t="shared" si="2"/>
        <v>35970</v>
      </c>
    </row>
    <row r="25" spans="1:12" s="235" customFormat="1" ht="15" customHeight="1">
      <c r="A25" s="272"/>
      <c r="B25" s="261" t="s">
        <v>127</v>
      </c>
      <c r="C25" s="262">
        <v>6.8</v>
      </c>
      <c r="D25" s="262">
        <v>6.8</v>
      </c>
      <c r="E25" s="170">
        <v>30049</v>
      </c>
      <c r="F25" s="170">
        <v>34910</v>
      </c>
      <c r="G25" s="231"/>
      <c r="H25" s="231"/>
      <c r="I25" s="263"/>
      <c r="J25" s="268"/>
      <c r="K25" s="271">
        <v>30049</v>
      </c>
      <c r="L25" s="271">
        <f t="shared" si="2"/>
        <v>34910</v>
      </c>
    </row>
    <row r="26" spans="1:12" s="235" customFormat="1" ht="15" customHeight="1">
      <c r="A26" s="272"/>
      <c r="B26" s="261" t="s">
        <v>128</v>
      </c>
      <c r="C26" s="262">
        <v>14</v>
      </c>
      <c r="D26" s="262">
        <v>14</v>
      </c>
      <c r="E26" s="170">
        <v>41902</v>
      </c>
      <c r="F26" s="170">
        <v>38610</v>
      </c>
      <c r="G26" s="231"/>
      <c r="H26" s="231"/>
      <c r="I26" s="263"/>
      <c r="J26" s="268"/>
      <c r="K26" s="271">
        <f t="shared" si="2"/>
        <v>41902</v>
      </c>
      <c r="L26" s="271">
        <f t="shared" si="2"/>
        <v>38610</v>
      </c>
    </row>
    <row r="27" spans="1:12" s="235" customFormat="1" ht="15" customHeight="1">
      <c r="A27" s="272"/>
      <c r="B27" s="232" t="s">
        <v>117</v>
      </c>
      <c r="C27" s="262">
        <v>4</v>
      </c>
      <c r="D27" s="262">
        <v>4</v>
      </c>
      <c r="E27" s="170">
        <v>11392</v>
      </c>
      <c r="F27" s="170">
        <v>11392</v>
      </c>
      <c r="G27" s="231"/>
      <c r="H27" s="231"/>
      <c r="I27" s="263"/>
      <c r="J27" s="268"/>
      <c r="K27" s="271">
        <f t="shared" si="2"/>
        <v>11392</v>
      </c>
      <c r="L27" s="271">
        <f t="shared" si="2"/>
        <v>11392</v>
      </c>
    </row>
    <row r="28" spans="1:12" s="235" customFormat="1" ht="15" customHeight="1">
      <c r="A28" s="272"/>
      <c r="B28" s="273" t="s">
        <v>31</v>
      </c>
      <c r="C28" s="262"/>
      <c r="D28" s="262"/>
      <c r="E28" s="170">
        <v>9610</v>
      </c>
      <c r="F28" s="170">
        <v>7559</v>
      </c>
      <c r="G28" s="231"/>
      <c r="H28" s="231"/>
      <c r="I28" s="263"/>
      <c r="J28" s="268"/>
      <c r="K28" s="271">
        <f t="shared" si="2"/>
        <v>9610</v>
      </c>
      <c r="L28" s="271">
        <f t="shared" si="2"/>
        <v>7559</v>
      </c>
    </row>
    <row r="29" spans="1:12" s="235" customFormat="1" ht="15" customHeight="1">
      <c r="A29" s="274"/>
      <c r="B29" s="233" t="s">
        <v>140</v>
      </c>
      <c r="C29" s="243"/>
      <c r="D29" s="243"/>
      <c r="E29" s="171">
        <v>15422</v>
      </c>
      <c r="F29" s="171">
        <v>27849</v>
      </c>
      <c r="G29" s="244"/>
      <c r="H29" s="244"/>
      <c r="I29" s="245"/>
      <c r="J29" s="263"/>
      <c r="K29" s="111">
        <f t="shared" si="2"/>
        <v>15422</v>
      </c>
      <c r="L29" s="271">
        <f t="shared" si="2"/>
        <v>27849</v>
      </c>
    </row>
    <row r="30" spans="1:12" s="235" customFormat="1" ht="15" customHeight="1">
      <c r="A30" s="274"/>
      <c r="B30" s="233" t="s">
        <v>105</v>
      </c>
      <c r="C30" s="243">
        <v>32.81</v>
      </c>
      <c r="D30" s="243">
        <v>32.81</v>
      </c>
      <c r="E30" s="171">
        <v>62339</v>
      </c>
      <c r="F30" s="171">
        <v>61142</v>
      </c>
      <c r="G30" s="244"/>
      <c r="H30" s="244"/>
      <c r="I30" s="245"/>
      <c r="J30" s="258"/>
      <c r="K30" s="275">
        <f t="shared" si="2"/>
        <v>62339</v>
      </c>
      <c r="L30" s="275">
        <f t="shared" si="2"/>
        <v>61142</v>
      </c>
    </row>
    <row r="31" spans="1:12" s="235" customFormat="1" ht="15" customHeight="1">
      <c r="A31" s="274"/>
      <c r="B31" s="233" t="s">
        <v>159</v>
      </c>
      <c r="C31" s="243"/>
      <c r="D31" s="243"/>
      <c r="E31" s="171"/>
      <c r="F31" s="171">
        <v>26313</v>
      </c>
      <c r="G31" s="244"/>
      <c r="H31" s="244"/>
      <c r="I31" s="245"/>
      <c r="J31" s="263"/>
      <c r="K31" s="111"/>
      <c r="L31" s="111">
        <f t="shared" si="2"/>
        <v>26313</v>
      </c>
    </row>
    <row r="32" spans="1:12" s="235" customFormat="1" ht="15" customHeight="1">
      <c r="A32" s="272"/>
      <c r="B32" s="276" t="s">
        <v>113</v>
      </c>
      <c r="C32" s="262"/>
      <c r="D32" s="262"/>
      <c r="E32" s="172">
        <v>9550</v>
      </c>
      <c r="F32" s="172">
        <v>9550</v>
      </c>
      <c r="G32" s="277"/>
      <c r="H32" s="277"/>
      <c r="I32" s="263"/>
      <c r="J32" s="263"/>
      <c r="K32" s="111">
        <f t="shared" si="2"/>
        <v>9550</v>
      </c>
      <c r="L32" s="111">
        <f t="shared" si="2"/>
        <v>9550</v>
      </c>
    </row>
    <row r="33" spans="1:12" s="235" customFormat="1" ht="15" customHeight="1">
      <c r="A33" s="278"/>
      <c r="B33" s="279" t="s">
        <v>138</v>
      </c>
      <c r="C33" s="256"/>
      <c r="D33" s="256"/>
      <c r="E33" s="195">
        <v>23332</v>
      </c>
      <c r="F33" s="195">
        <v>46374</v>
      </c>
      <c r="G33" s="280"/>
      <c r="H33" s="280"/>
      <c r="I33" s="258"/>
      <c r="J33" s="258"/>
      <c r="K33" s="111">
        <f t="shared" si="2"/>
        <v>23332</v>
      </c>
      <c r="L33" s="111">
        <f t="shared" si="2"/>
        <v>46374</v>
      </c>
    </row>
    <row r="34" spans="1:12" s="235" customFormat="1" ht="15" customHeight="1">
      <c r="A34" s="274"/>
      <c r="B34" s="233" t="s">
        <v>110</v>
      </c>
      <c r="C34" s="243">
        <v>248</v>
      </c>
      <c r="D34" s="243">
        <v>248</v>
      </c>
      <c r="E34" s="171">
        <v>71</v>
      </c>
      <c r="F34" s="171">
        <v>22</v>
      </c>
      <c r="G34" s="244"/>
      <c r="H34" s="244"/>
      <c r="I34" s="245"/>
      <c r="J34" s="245"/>
      <c r="K34" s="158">
        <f t="shared" si="2"/>
        <v>71</v>
      </c>
      <c r="L34" s="158">
        <f t="shared" si="2"/>
        <v>22</v>
      </c>
    </row>
    <row r="35" spans="1:12" s="235" customFormat="1" ht="15" customHeight="1" thickBot="1">
      <c r="A35" s="281"/>
      <c r="B35" s="247" t="s">
        <v>139</v>
      </c>
      <c r="C35" s="248"/>
      <c r="D35" s="248"/>
      <c r="E35" s="219">
        <v>26027</v>
      </c>
      <c r="F35" s="219">
        <v>26027</v>
      </c>
      <c r="G35" s="217"/>
      <c r="H35" s="217"/>
      <c r="I35" s="249"/>
      <c r="J35" s="249"/>
      <c r="K35" s="114">
        <f t="shared" si="2"/>
        <v>26027</v>
      </c>
      <c r="L35" s="114">
        <f t="shared" si="2"/>
        <v>26027</v>
      </c>
    </row>
    <row r="36" spans="1:12" s="235" customFormat="1" ht="15" customHeight="1" thickBot="1">
      <c r="A36" s="250" t="s">
        <v>52</v>
      </c>
      <c r="B36" s="282" t="s">
        <v>101</v>
      </c>
      <c r="C36" s="252"/>
      <c r="D36" s="252"/>
      <c r="E36" s="173">
        <f>SUM(E20:E35)</f>
        <v>325595</v>
      </c>
      <c r="F36" s="173">
        <f>SUM(F20:F35)</f>
        <v>385624</v>
      </c>
      <c r="G36" s="173">
        <f>SUM(G20:G34)</f>
        <v>0</v>
      </c>
      <c r="H36" s="173"/>
      <c r="I36" s="173">
        <f>SUM(I20:I34)</f>
        <v>0</v>
      </c>
      <c r="J36" s="173"/>
      <c r="K36" s="253">
        <f>SUM(K20:K35)</f>
        <v>325595</v>
      </c>
      <c r="L36" s="253">
        <f>SUM(L20:L35)</f>
        <v>385624</v>
      </c>
    </row>
    <row r="37" spans="1:12" s="235" customFormat="1" ht="15" customHeight="1" thickBot="1">
      <c r="A37" s="283" t="s">
        <v>53</v>
      </c>
      <c r="B37" s="284" t="s">
        <v>41</v>
      </c>
      <c r="C37" s="174"/>
      <c r="D37" s="174"/>
      <c r="E37" s="174">
        <v>10532</v>
      </c>
      <c r="F37" s="174">
        <v>10532</v>
      </c>
      <c r="G37" s="285"/>
      <c r="H37" s="240"/>
      <c r="I37" s="241"/>
      <c r="J37" s="258"/>
      <c r="K37" s="275">
        <f>SUM(E37,G37,I37)</f>
        <v>10532</v>
      </c>
      <c r="L37" s="275">
        <f>SUM(F37,H37,J37)</f>
        <v>10532</v>
      </c>
    </row>
    <row r="38" spans="1:12" s="235" customFormat="1" ht="15" customHeight="1" thickBot="1">
      <c r="A38" s="286"/>
      <c r="B38" s="287" t="s">
        <v>24</v>
      </c>
      <c r="C38" s="252"/>
      <c r="D38" s="252"/>
      <c r="E38" s="173">
        <f>SUM(E19,E36,E37)</f>
        <v>647956</v>
      </c>
      <c r="F38" s="173">
        <f>SUM(F19,F36,F37)</f>
        <v>703960</v>
      </c>
      <c r="G38" s="173"/>
      <c r="H38" s="173"/>
      <c r="I38" s="173"/>
      <c r="J38" s="173"/>
      <c r="K38" s="253">
        <f>SUM(K19,K36,K37)</f>
        <v>647956</v>
      </c>
      <c r="L38" s="253">
        <f>SUM(L19,L36,L37)</f>
        <v>703960</v>
      </c>
    </row>
    <row r="39" spans="1:12" s="235" customFormat="1" ht="15" customHeight="1" thickBot="1">
      <c r="A39" s="191"/>
      <c r="B39" s="192" t="s">
        <v>160</v>
      </c>
      <c r="C39" s="252"/>
      <c r="D39" s="252"/>
      <c r="E39" s="230"/>
      <c r="F39" s="230">
        <v>19418</v>
      </c>
      <c r="G39" s="173"/>
      <c r="H39" s="173"/>
      <c r="I39" s="173"/>
      <c r="J39" s="173"/>
      <c r="K39" s="253">
        <f>SUM(E39)</f>
        <v>0</v>
      </c>
      <c r="L39" s="253">
        <f>SUM(F39)</f>
        <v>19418</v>
      </c>
    </row>
    <row r="40" spans="1:12" s="235" customFormat="1" ht="15" customHeight="1" thickBot="1">
      <c r="A40" s="193" t="s">
        <v>136</v>
      </c>
      <c r="B40" s="194" t="s">
        <v>135</v>
      </c>
      <c r="C40" s="252"/>
      <c r="D40" s="252"/>
      <c r="E40" s="173">
        <f>SUM(E39)</f>
        <v>0</v>
      </c>
      <c r="F40" s="173">
        <f>SUM(F39)</f>
        <v>19418</v>
      </c>
      <c r="G40" s="173"/>
      <c r="H40" s="173"/>
      <c r="I40" s="173"/>
      <c r="J40" s="173"/>
      <c r="K40" s="253">
        <f>SUM(K39)</f>
        <v>0</v>
      </c>
      <c r="L40" s="253">
        <f>SUM(L39)</f>
        <v>19418</v>
      </c>
    </row>
    <row r="41" spans="1:12" s="235" customFormat="1" ht="15" customHeight="1" thickBot="1">
      <c r="A41" s="250" t="s">
        <v>2</v>
      </c>
      <c r="B41" s="288" t="s">
        <v>137</v>
      </c>
      <c r="C41" s="252"/>
      <c r="D41" s="252"/>
      <c r="E41" s="173">
        <f aca="true" t="shared" si="3" ref="E41:L41">SUM(E14,E38,E40)</f>
        <v>2555393</v>
      </c>
      <c r="F41" s="173">
        <f t="shared" si="3"/>
        <v>2633856</v>
      </c>
      <c r="G41" s="173">
        <f t="shared" si="3"/>
        <v>0</v>
      </c>
      <c r="H41" s="173">
        <f t="shared" si="3"/>
        <v>0</v>
      </c>
      <c r="I41" s="173">
        <f t="shared" si="3"/>
        <v>0</v>
      </c>
      <c r="J41" s="173">
        <f t="shared" si="3"/>
        <v>0</v>
      </c>
      <c r="K41" s="173">
        <f t="shared" si="3"/>
        <v>2555393</v>
      </c>
      <c r="L41" s="253">
        <f t="shared" si="3"/>
        <v>2633856</v>
      </c>
    </row>
    <row r="42" spans="1:12" s="235" customFormat="1" ht="15" customHeight="1" thickBot="1">
      <c r="A42" s="289" t="s">
        <v>3</v>
      </c>
      <c r="B42" s="290" t="s">
        <v>43</v>
      </c>
      <c r="C42" s="289"/>
      <c r="D42" s="289"/>
      <c r="E42" s="173"/>
      <c r="F42" s="173"/>
      <c r="G42" s="291"/>
      <c r="H42" s="291"/>
      <c r="I42" s="292"/>
      <c r="J42" s="292"/>
      <c r="K42" s="166"/>
      <c r="L42" s="166"/>
    </row>
    <row r="43" spans="1:12" s="235" customFormat="1" ht="16.5" customHeight="1">
      <c r="A43" s="293" t="s">
        <v>46</v>
      </c>
      <c r="B43" s="294" t="s">
        <v>44</v>
      </c>
      <c r="C43" s="295"/>
      <c r="D43" s="295"/>
      <c r="E43" s="218"/>
      <c r="F43" s="218"/>
      <c r="G43" s="257"/>
      <c r="H43" s="257"/>
      <c r="I43" s="258"/>
      <c r="J43" s="258"/>
      <c r="K43" s="271"/>
      <c r="L43" s="271"/>
    </row>
    <row r="44" spans="1:12" s="235" customFormat="1" ht="15" customHeight="1">
      <c r="A44" s="296"/>
      <c r="B44" s="297" t="s">
        <v>142</v>
      </c>
      <c r="C44" s="298"/>
      <c r="D44" s="298"/>
      <c r="E44" s="170">
        <v>62464</v>
      </c>
      <c r="F44" s="170">
        <v>62464</v>
      </c>
      <c r="G44" s="231"/>
      <c r="H44" s="231"/>
      <c r="I44" s="264"/>
      <c r="J44" s="264"/>
      <c r="K44" s="111">
        <f aca="true" t="shared" si="4" ref="K44:L51">SUM(E44,G44,I44)</f>
        <v>62464</v>
      </c>
      <c r="L44" s="111">
        <f t="shared" si="4"/>
        <v>62464</v>
      </c>
    </row>
    <row r="45" spans="1:12" s="235" customFormat="1" ht="15" customHeight="1">
      <c r="A45" s="296"/>
      <c r="B45" s="297" t="s">
        <v>143</v>
      </c>
      <c r="C45" s="298"/>
      <c r="D45" s="298"/>
      <c r="E45" s="170">
        <v>120150</v>
      </c>
      <c r="F45" s="170">
        <v>120150</v>
      </c>
      <c r="G45" s="231"/>
      <c r="H45" s="231"/>
      <c r="I45" s="264"/>
      <c r="J45" s="264"/>
      <c r="K45" s="111">
        <f t="shared" si="4"/>
        <v>120150</v>
      </c>
      <c r="L45" s="111">
        <f t="shared" si="4"/>
        <v>120150</v>
      </c>
    </row>
    <row r="46" spans="1:12" s="235" customFormat="1" ht="15" customHeight="1">
      <c r="A46" s="296"/>
      <c r="B46" s="297" t="s">
        <v>144</v>
      </c>
      <c r="C46" s="298"/>
      <c r="D46" s="298"/>
      <c r="E46" s="170">
        <v>420790</v>
      </c>
      <c r="F46" s="170">
        <v>420790</v>
      </c>
      <c r="G46" s="231"/>
      <c r="H46" s="231"/>
      <c r="I46" s="264"/>
      <c r="J46" s="264"/>
      <c r="K46" s="111">
        <f t="shared" si="4"/>
        <v>420790</v>
      </c>
      <c r="L46" s="111">
        <f t="shared" si="4"/>
        <v>420790</v>
      </c>
    </row>
    <row r="47" spans="1:12" s="235" customFormat="1" ht="15" customHeight="1">
      <c r="A47" s="296"/>
      <c r="B47" s="297" t="s">
        <v>146</v>
      </c>
      <c r="C47" s="298"/>
      <c r="D47" s="298"/>
      <c r="E47" s="170"/>
      <c r="F47" s="170"/>
      <c r="G47" s="231"/>
      <c r="H47" s="231"/>
      <c r="I47" s="264">
        <v>1955</v>
      </c>
      <c r="J47" s="264">
        <v>6473</v>
      </c>
      <c r="K47" s="111">
        <f t="shared" si="4"/>
        <v>1955</v>
      </c>
      <c r="L47" s="111">
        <f t="shared" si="4"/>
        <v>6473</v>
      </c>
    </row>
    <row r="48" spans="1:12" s="235" customFormat="1" ht="15" customHeight="1">
      <c r="A48" s="296"/>
      <c r="B48" s="297" t="s">
        <v>158</v>
      </c>
      <c r="C48" s="298"/>
      <c r="D48" s="298"/>
      <c r="E48" s="170"/>
      <c r="F48" s="170"/>
      <c r="G48" s="231">
        <v>5639</v>
      </c>
      <c r="H48" s="231">
        <f>5639+6637</f>
        <v>12276</v>
      </c>
      <c r="I48" s="264"/>
      <c r="J48" s="264"/>
      <c r="K48" s="111"/>
      <c r="L48" s="111">
        <f t="shared" si="4"/>
        <v>12276</v>
      </c>
    </row>
    <row r="49" spans="1:12" s="235" customFormat="1" ht="21.75" customHeight="1">
      <c r="A49" s="296" t="s">
        <v>47</v>
      </c>
      <c r="B49" s="297" t="s">
        <v>45</v>
      </c>
      <c r="C49" s="298"/>
      <c r="D49" s="298"/>
      <c r="E49" s="170"/>
      <c r="F49" s="170"/>
      <c r="G49" s="170">
        <v>955354</v>
      </c>
      <c r="H49" s="170">
        <f>955354+20091</f>
        <v>975445</v>
      </c>
      <c r="I49" s="263"/>
      <c r="J49" s="263"/>
      <c r="K49" s="111">
        <f t="shared" si="4"/>
        <v>955354</v>
      </c>
      <c r="L49" s="111">
        <f t="shared" si="4"/>
        <v>975445</v>
      </c>
    </row>
    <row r="50" spans="1:12" s="235" customFormat="1" ht="15" customHeight="1">
      <c r="A50" s="296" t="s">
        <v>48</v>
      </c>
      <c r="B50" s="297" t="s">
        <v>103</v>
      </c>
      <c r="C50" s="298"/>
      <c r="D50" s="298"/>
      <c r="E50" s="170"/>
      <c r="F50" s="170"/>
      <c r="G50" s="170"/>
      <c r="H50" s="170"/>
      <c r="I50" s="263"/>
      <c r="J50" s="263"/>
      <c r="K50" s="111">
        <f t="shared" si="4"/>
        <v>0</v>
      </c>
      <c r="L50" s="111">
        <f t="shared" si="4"/>
        <v>0</v>
      </c>
    </row>
    <row r="51" spans="1:12" ht="15" customHeight="1" thickBot="1">
      <c r="A51" s="299"/>
      <c r="B51" s="294" t="s">
        <v>145</v>
      </c>
      <c r="C51" s="300"/>
      <c r="D51" s="300"/>
      <c r="E51" s="224"/>
      <c r="F51" s="224">
        <v>77</v>
      </c>
      <c r="G51" s="275"/>
      <c r="H51" s="275"/>
      <c r="I51" s="275"/>
      <c r="J51" s="275"/>
      <c r="K51" s="111">
        <f t="shared" si="4"/>
        <v>0</v>
      </c>
      <c r="L51" s="111">
        <f t="shared" si="4"/>
        <v>77</v>
      </c>
    </row>
    <row r="52" spans="1:12" ht="24.75" thickBot="1">
      <c r="A52" s="301" t="s">
        <v>4</v>
      </c>
      <c r="B52" s="302" t="s">
        <v>49</v>
      </c>
      <c r="C52" s="302"/>
      <c r="D52" s="302"/>
      <c r="E52" s="225">
        <f aca="true" t="shared" si="5" ref="E52:L52">SUM(E43:E51)</f>
        <v>603404</v>
      </c>
      <c r="F52" s="225">
        <f t="shared" si="5"/>
        <v>603481</v>
      </c>
      <c r="G52" s="225">
        <f t="shared" si="5"/>
        <v>960993</v>
      </c>
      <c r="H52" s="225">
        <f>SUM(H44:H51)</f>
        <v>987721</v>
      </c>
      <c r="I52" s="225">
        <f t="shared" si="5"/>
        <v>1955</v>
      </c>
      <c r="J52" s="225">
        <f t="shared" si="5"/>
        <v>6473</v>
      </c>
      <c r="K52" s="225">
        <f t="shared" si="5"/>
        <v>1560713</v>
      </c>
      <c r="L52" s="225">
        <f t="shared" si="5"/>
        <v>1597675</v>
      </c>
    </row>
    <row r="53" spans="1:12" ht="13.5" thickBot="1">
      <c r="A53" s="140" t="s">
        <v>5</v>
      </c>
      <c r="B53" s="303" t="s">
        <v>54</v>
      </c>
      <c r="C53" s="304"/>
      <c r="D53" s="304"/>
      <c r="E53" s="151">
        <f aca="true" t="shared" si="6" ref="E53:J53">SUM(E41,E42,E52)</f>
        <v>3158797</v>
      </c>
      <c r="F53" s="151">
        <f t="shared" si="6"/>
        <v>3237337</v>
      </c>
      <c r="G53" s="151">
        <f t="shared" si="6"/>
        <v>960993</v>
      </c>
      <c r="H53" s="151">
        <f t="shared" si="6"/>
        <v>987721</v>
      </c>
      <c r="I53" s="151">
        <f t="shared" si="6"/>
        <v>1955</v>
      </c>
      <c r="J53" s="151">
        <f t="shared" si="6"/>
        <v>6473</v>
      </c>
      <c r="K53" s="253">
        <f>SUM(E53,G53,I53)</f>
        <v>4121745</v>
      </c>
      <c r="L53" s="253">
        <f>SUM(F53,H53,J53)</f>
        <v>4231531</v>
      </c>
    </row>
    <row r="57" ht="12.75">
      <c r="F57" s="75"/>
    </row>
  </sheetData>
  <sheetProtection/>
  <mergeCells count="11">
    <mergeCell ref="A10:B10"/>
    <mergeCell ref="G1:L1"/>
    <mergeCell ref="I6:L6"/>
    <mergeCell ref="A3:L3"/>
    <mergeCell ref="C7:F7"/>
    <mergeCell ref="G7:H8"/>
    <mergeCell ref="I7:J8"/>
    <mergeCell ref="K7:L8"/>
    <mergeCell ref="C8:D9"/>
    <mergeCell ref="E8:F8"/>
    <mergeCell ref="A7:B9"/>
  </mergeCells>
  <printOptions/>
  <pageMargins left="0.07874015748031496" right="0.15748031496062992" top="1.062992125984252" bottom="0.2755905511811024" header="0.6299212598425197" footer="0.2755905511811024"/>
  <pageSetup fitToHeight="1" fitToWidth="1"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7"/>
  <sheetViews>
    <sheetView zoomScalePageLayoutView="0" workbookViewId="0" topLeftCell="A4">
      <selection activeCell="E8" sqref="E8"/>
    </sheetView>
  </sheetViews>
  <sheetFormatPr defaultColWidth="9.00390625" defaultRowHeight="12.75"/>
  <cols>
    <col min="1" max="1" width="3.625" style="11" customWidth="1"/>
    <col min="2" max="2" width="3.00390625" style="0" customWidth="1"/>
    <col min="3" max="3" width="33.00390625" style="0" customWidth="1"/>
    <col min="4" max="5" width="9.75390625" style="12" customWidth="1"/>
    <col min="6" max="11" width="9.75390625" style="0" customWidth="1"/>
  </cols>
  <sheetData>
    <row r="1" spans="1:10" ht="25.5" customHeight="1">
      <c r="A1" s="361"/>
      <c r="B1" s="361"/>
      <c r="C1" s="361"/>
      <c r="D1" s="4"/>
      <c r="E1" s="4"/>
      <c r="F1" s="362" t="s">
        <v>121</v>
      </c>
      <c r="G1" s="362"/>
      <c r="H1" s="363"/>
      <c r="I1" s="363"/>
      <c r="J1" s="363"/>
    </row>
    <row r="2" spans="1:9" ht="25.5" customHeight="1">
      <c r="A2" s="4"/>
      <c r="B2" s="4"/>
      <c r="C2" s="4"/>
      <c r="D2" s="4"/>
      <c r="E2" s="4"/>
      <c r="F2" s="20"/>
      <c r="G2" s="20"/>
      <c r="H2" s="20"/>
      <c r="I2" s="20"/>
    </row>
    <row r="3" spans="1:11" ht="33" customHeight="1">
      <c r="A3" s="347" t="s">
        <v>155</v>
      </c>
      <c r="B3" s="347"/>
      <c r="C3" s="347"/>
      <c r="D3" s="347"/>
      <c r="E3" s="347"/>
      <c r="F3" s="347"/>
      <c r="G3" s="347"/>
      <c r="H3" s="347"/>
      <c r="I3" s="347"/>
      <c r="J3" s="347"/>
      <c r="K3" s="347"/>
    </row>
    <row r="4" spans="1:7" ht="25.5" customHeight="1" thickBot="1">
      <c r="A4" s="4"/>
      <c r="B4" s="4"/>
      <c r="C4" s="4"/>
      <c r="D4" s="5"/>
      <c r="E4" s="5"/>
      <c r="F4" s="4"/>
      <c r="G4" s="4"/>
    </row>
    <row r="5" spans="1:11" s="2" customFormat="1" ht="78" customHeight="1" thickBot="1">
      <c r="A5" s="366" t="s">
        <v>1</v>
      </c>
      <c r="B5" s="367"/>
      <c r="C5" s="368"/>
      <c r="D5" s="350" t="s">
        <v>18</v>
      </c>
      <c r="E5" s="351"/>
      <c r="F5" s="350" t="s">
        <v>106</v>
      </c>
      <c r="G5" s="351"/>
      <c r="H5" s="350" t="s">
        <v>107</v>
      </c>
      <c r="I5" s="351"/>
      <c r="J5" s="348" t="s">
        <v>19</v>
      </c>
      <c r="K5" s="349"/>
    </row>
    <row r="6" spans="1:11" s="2" customFormat="1" ht="19.5" customHeight="1" thickBot="1">
      <c r="A6" s="369"/>
      <c r="B6" s="370"/>
      <c r="C6" s="371"/>
      <c r="D6" s="186" t="s">
        <v>131</v>
      </c>
      <c r="E6" s="187" t="s">
        <v>134</v>
      </c>
      <c r="F6" s="186" t="s">
        <v>131</v>
      </c>
      <c r="G6" s="187" t="s">
        <v>134</v>
      </c>
      <c r="H6" s="186" t="s">
        <v>131</v>
      </c>
      <c r="I6" s="187" t="s">
        <v>134</v>
      </c>
      <c r="J6" s="186" t="s">
        <v>131</v>
      </c>
      <c r="K6" s="187" t="s">
        <v>134</v>
      </c>
    </row>
    <row r="7" spans="1:11" ht="13.5" customHeight="1" thickBot="1">
      <c r="A7" s="344">
        <v>1</v>
      </c>
      <c r="B7" s="345"/>
      <c r="C7" s="346"/>
      <c r="D7" s="31">
        <v>2</v>
      </c>
      <c r="E7" s="31">
        <v>3</v>
      </c>
      <c r="F7" s="31">
        <v>4</v>
      </c>
      <c r="G7" s="31">
        <v>5</v>
      </c>
      <c r="H7" s="31">
        <v>6</v>
      </c>
      <c r="I7" s="31">
        <v>7</v>
      </c>
      <c r="J7" s="210">
        <v>8</v>
      </c>
      <c r="K7" s="211">
        <v>9</v>
      </c>
    </row>
    <row r="8" spans="1:11" ht="12.75">
      <c r="A8" s="40"/>
      <c r="B8" s="364" t="s">
        <v>8</v>
      </c>
      <c r="C8" s="365"/>
      <c r="D8" s="41">
        <v>2523000</v>
      </c>
      <c r="E8" s="41">
        <f>2523000+100000</f>
        <v>2623000</v>
      </c>
      <c r="F8" s="41"/>
      <c r="G8" s="84"/>
      <c r="H8" s="84"/>
      <c r="I8" s="84"/>
      <c r="J8" s="84">
        <f aca="true" t="shared" si="0" ref="J8:K11">SUM(D8)</f>
        <v>2523000</v>
      </c>
      <c r="K8" s="84">
        <f t="shared" si="0"/>
        <v>2623000</v>
      </c>
    </row>
    <row r="9" spans="1:11" ht="12.75">
      <c r="A9" s="43"/>
      <c r="B9" s="342" t="s">
        <v>9</v>
      </c>
      <c r="C9" s="343"/>
      <c r="D9" s="57">
        <v>1856997</v>
      </c>
      <c r="E9" s="57">
        <v>1856997</v>
      </c>
      <c r="F9" s="42"/>
      <c r="G9" s="42"/>
      <c r="H9" s="42"/>
      <c r="I9" s="42"/>
      <c r="J9" s="42">
        <f t="shared" si="0"/>
        <v>1856997</v>
      </c>
      <c r="K9" s="42">
        <f t="shared" si="0"/>
        <v>1856997</v>
      </c>
    </row>
    <row r="10" spans="1:11" ht="12.75">
      <c r="A10" s="44"/>
      <c r="B10" s="343" t="s">
        <v>11</v>
      </c>
      <c r="C10" s="356"/>
      <c r="D10" s="42">
        <v>128000</v>
      </c>
      <c r="E10" s="42">
        <v>128000</v>
      </c>
      <c r="F10" s="42"/>
      <c r="G10" s="42"/>
      <c r="H10" s="42"/>
      <c r="I10" s="42"/>
      <c r="J10" s="42">
        <f t="shared" si="0"/>
        <v>128000</v>
      </c>
      <c r="K10" s="42">
        <f t="shared" si="0"/>
        <v>128000</v>
      </c>
    </row>
    <row r="11" spans="1:11" ht="13.5" thickBot="1">
      <c r="A11" s="96"/>
      <c r="B11" s="343" t="s">
        <v>17</v>
      </c>
      <c r="C11" s="359"/>
      <c r="D11" s="42">
        <v>1630000</v>
      </c>
      <c r="E11" s="42">
        <f>1630000+273935</f>
        <v>1903935</v>
      </c>
      <c r="F11" s="42"/>
      <c r="G11" s="42"/>
      <c r="H11" s="42"/>
      <c r="I11" s="42"/>
      <c r="J11" s="42">
        <f t="shared" si="0"/>
        <v>1630000</v>
      </c>
      <c r="K11" s="42">
        <f t="shared" si="0"/>
        <v>1903935</v>
      </c>
    </row>
    <row r="12" spans="1:11" s="6" customFormat="1" ht="13.5" thickBot="1">
      <c r="A12" s="32" t="s">
        <v>2</v>
      </c>
      <c r="B12" s="352" t="s">
        <v>10</v>
      </c>
      <c r="C12" s="353"/>
      <c r="D12" s="45">
        <f>SUM(D8:D11)</f>
        <v>6137997</v>
      </c>
      <c r="E12" s="45">
        <f>SUM(E8:E11)</f>
        <v>6511932</v>
      </c>
      <c r="F12" s="45"/>
      <c r="G12" s="45"/>
      <c r="H12" s="45"/>
      <c r="I12" s="45"/>
      <c r="J12" s="45">
        <f>SUM(J8:J11)</f>
        <v>6137997</v>
      </c>
      <c r="K12" s="45">
        <f>SUM(K8:K11)</f>
        <v>6511932</v>
      </c>
    </row>
    <row r="13" spans="1:11" s="6" customFormat="1" ht="12.75">
      <c r="A13" s="46"/>
      <c r="B13" s="357" t="s">
        <v>55</v>
      </c>
      <c r="C13" s="358"/>
      <c r="D13" s="47">
        <v>1000</v>
      </c>
      <c r="E13" s="47">
        <v>1000</v>
      </c>
      <c r="F13" s="48"/>
      <c r="G13" s="85"/>
      <c r="H13" s="85"/>
      <c r="I13" s="85"/>
      <c r="J13" s="78">
        <f aca="true" t="shared" si="1" ref="J13:K18">SUM(D13)</f>
        <v>1000</v>
      </c>
      <c r="K13" s="78">
        <f t="shared" si="1"/>
        <v>1000</v>
      </c>
    </row>
    <row r="14" spans="1:11" s="6" customFormat="1" ht="12.75">
      <c r="A14" s="33"/>
      <c r="B14" s="354" t="s">
        <v>56</v>
      </c>
      <c r="C14" s="355"/>
      <c r="D14" s="49"/>
      <c r="E14" s="49"/>
      <c r="F14" s="50"/>
      <c r="G14" s="50"/>
      <c r="H14" s="50"/>
      <c r="I14" s="50"/>
      <c r="J14" s="79">
        <f t="shared" si="1"/>
        <v>0</v>
      </c>
      <c r="K14" s="79">
        <f t="shared" si="1"/>
        <v>0</v>
      </c>
    </row>
    <row r="15" spans="1:11" s="6" customFormat="1" ht="12.75">
      <c r="A15" s="51"/>
      <c r="B15" s="354" t="s">
        <v>57</v>
      </c>
      <c r="C15" s="355"/>
      <c r="D15" s="52"/>
      <c r="E15" s="52"/>
      <c r="F15" s="53"/>
      <c r="G15" s="53"/>
      <c r="H15" s="53"/>
      <c r="I15" s="53"/>
      <c r="J15" s="79">
        <f t="shared" si="1"/>
        <v>0</v>
      </c>
      <c r="K15" s="79">
        <f t="shared" si="1"/>
        <v>0</v>
      </c>
    </row>
    <row r="16" spans="1:11" s="6" customFormat="1" ht="12.75">
      <c r="A16" s="51"/>
      <c r="B16" s="354" t="s">
        <v>109</v>
      </c>
      <c r="C16" s="355"/>
      <c r="D16" s="52">
        <v>160000</v>
      </c>
      <c r="E16" s="52">
        <v>160000</v>
      </c>
      <c r="F16" s="53"/>
      <c r="G16" s="53"/>
      <c r="H16" s="53"/>
      <c r="I16" s="53"/>
      <c r="J16" s="79">
        <f t="shared" si="1"/>
        <v>160000</v>
      </c>
      <c r="K16" s="79">
        <f t="shared" si="1"/>
        <v>160000</v>
      </c>
    </row>
    <row r="17" spans="1:11" s="6" customFormat="1" ht="12.75">
      <c r="A17" s="51"/>
      <c r="B17" s="354" t="s">
        <v>58</v>
      </c>
      <c r="C17" s="355"/>
      <c r="D17" s="52">
        <v>28334</v>
      </c>
      <c r="E17" s="52">
        <v>28334</v>
      </c>
      <c r="F17" s="53"/>
      <c r="G17" s="53"/>
      <c r="H17" s="53"/>
      <c r="I17" s="53"/>
      <c r="J17" s="79">
        <f t="shared" si="1"/>
        <v>28334</v>
      </c>
      <c r="K17" s="79">
        <f t="shared" si="1"/>
        <v>28334</v>
      </c>
    </row>
    <row r="18" spans="1:11" s="6" customFormat="1" ht="13.5" thickBot="1">
      <c r="A18" s="51"/>
      <c r="B18" s="354" t="s">
        <v>59</v>
      </c>
      <c r="C18" s="355"/>
      <c r="D18" s="52"/>
      <c r="E18" s="52"/>
      <c r="F18" s="53"/>
      <c r="G18" s="85"/>
      <c r="H18" s="85"/>
      <c r="I18" s="85"/>
      <c r="J18" s="79">
        <f t="shared" si="1"/>
        <v>0</v>
      </c>
      <c r="K18" s="79">
        <f t="shared" si="1"/>
        <v>0</v>
      </c>
    </row>
    <row r="19" spans="1:11" ht="13.5" thickBot="1">
      <c r="A19" s="32" t="s">
        <v>3</v>
      </c>
      <c r="B19" s="352" t="s">
        <v>60</v>
      </c>
      <c r="C19" s="353"/>
      <c r="D19" s="45">
        <f>SUM(D13:D18)</f>
        <v>189334</v>
      </c>
      <c r="E19" s="45">
        <f>SUM(E13:E18)</f>
        <v>189334</v>
      </c>
      <c r="F19" s="45"/>
      <c r="G19" s="45"/>
      <c r="H19" s="45"/>
      <c r="I19" s="45"/>
      <c r="J19" s="45">
        <f>SUM(J13:J18)</f>
        <v>189334</v>
      </c>
      <c r="K19" s="45">
        <f>SUM(K13:K18)</f>
        <v>189334</v>
      </c>
    </row>
    <row r="20" spans="1:11" ht="22.5" customHeight="1" thickBot="1">
      <c r="A20" s="32" t="s">
        <v>6</v>
      </c>
      <c r="B20" s="353" t="s">
        <v>61</v>
      </c>
      <c r="C20" s="360"/>
      <c r="D20" s="54">
        <f>SUM(D12,D19)</f>
        <v>6327331</v>
      </c>
      <c r="E20" s="54">
        <f>SUM(E12,E19)</f>
        <v>6701266</v>
      </c>
      <c r="F20" s="54"/>
      <c r="G20" s="54"/>
      <c r="H20" s="54"/>
      <c r="I20" s="54"/>
      <c r="J20" s="54">
        <f>SUM(J12,J19)</f>
        <v>6327331</v>
      </c>
      <c r="K20" s="54">
        <f>SUM(K12,K19)</f>
        <v>6701266</v>
      </c>
    </row>
    <row r="21" spans="1:11" ht="12.75">
      <c r="A21" s="7"/>
      <c r="B21" s="8"/>
      <c r="C21" s="8"/>
      <c r="D21" s="9"/>
      <c r="E21" s="9"/>
      <c r="F21" s="10"/>
      <c r="G21" s="10"/>
      <c r="J21" s="12"/>
      <c r="K21" s="12"/>
    </row>
    <row r="22" spans="10:11" ht="12.75">
      <c r="J22" s="12"/>
      <c r="K22" s="12"/>
    </row>
    <row r="23" spans="10:11" ht="12.75">
      <c r="J23" s="12"/>
      <c r="K23" s="12"/>
    </row>
    <row r="24" spans="10:11" ht="12.75">
      <c r="J24" s="12"/>
      <c r="K24" s="12"/>
    </row>
    <row r="25" spans="10:11" ht="12.75">
      <c r="J25" s="12"/>
      <c r="K25" s="12"/>
    </row>
    <row r="26" spans="10:11" ht="12.75">
      <c r="J26" s="12"/>
      <c r="K26" s="12"/>
    </row>
    <row r="27" spans="10:11" ht="12.75">
      <c r="J27" s="12"/>
      <c r="K27" s="12"/>
    </row>
  </sheetData>
  <sheetProtection/>
  <mergeCells count="22">
    <mergeCell ref="D5:E5"/>
    <mergeCell ref="F5:G5"/>
    <mergeCell ref="B13:C13"/>
    <mergeCell ref="B11:C11"/>
    <mergeCell ref="B20:C20"/>
    <mergeCell ref="B18:C18"/>
    <mergeCell ref="A1:C1"/>
    <mergeCell ref="F1:J1"/>
    <mergeCell ref="B12:C12"/>
    <mergeCell ref="B17:C17"/>
    <mergeCell ref="B8:C8"/>
    <mergeCell ref="A5:C6"/>
    <mergeCell ref="B9:C9"/>
    <mergeCell ref="A7:C7"/>
    <mergeCell ref="A3:K3"/>
    <mergeCell ref="J5:K5"/>
    <mergeCell ref="H5:I5"/>
    <mergeCell ref="B19:C19"/>
    <mergeCell ref="B16:C16"/>
    <mergeCell ref="B15:C15"/>
    <mergeCell ref="B14:C14"/>
    <mergeCell ref="B10:C10"/>
  </mergeCells>
  <printOptions/>
  <pageMargins left="0.4724409448818898" right="0.15748031496062992" top="1.062992125984252" bottom="0.2755905511811024" header="0.6299212598425197" footer="0.2755905511811024"/>
  <pageSetup horizontalDpi="600" verticalDpi="600" orientation="portrait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K23"/>
  <sheetViews>
    <sheetView zoomScalePageLayoutView="0" workbookViewId="0" topLeftCell="A6">
      <selection activeCell="D20" sqref="D20"/>
    </sheetView>
  </sheetViews>
  <sheetFormatPr defaultColWidth="9.00390625" defaultRowHeight="12.75"/>
  <cols>
    <col min="1" max="1" width="2.625" style="11" customWidth="1"/>
    <col min="2" max="2" width="4.375" style="0" customWidth="1"/>
    <col min="3" max="3" width="25.75390625" style="0" customWidth="1"/>
    <col min="4" max="5" width="9.25390625" style="12" customWidth="1"/>
    <col min="6" max="11" width="9.25390625" style="0" customWidth="1"/>
  </cols>
  <sheetData>
    <row r="2" spans="1:11" ht="25.5" customHeight="1">
      <c r="A2" s="361"/>
      <c r="B2" s="361"/>
      <c r="C2" s="361"/>
      <c r="D2" s="4"/>
      <c r="E2" s="4"/>
      <c r="F2" s="362" t="s">
        <v>122</v>
      </c>
      <c r="G2" s="362"/>
      <c r="H2" s="362"/>
      <c r="I2" s="362"/>
      <c r="J2" s="362"/>
      <c r="K2" s="362"/>
    </row>
    <row r="3" spans="1:9" ht="25.5" customHeight="1">
      <c r="A3" s="4"/>
      <c r="B3" s="4"/>
      <c r="C3" s="4"/>
      <c r="D3" s="4"/>
      <c r="E3" s="4"/>
      <c r="F3" s="20"/>
      <c r="G3" s="20"/>
      <c r="H3" s="20"/>
      <c r="I3" s="20"/>
    </row>
    <row r="4" spans="1:11" ht="33" customHeight="1">
      <c r="A4" s="347" t="s">
        <v>154</v>
      </c>
      <c r="B4" s="347"/>
      <c r="C4" s="347"/>
      <c r="D4" s="347"/>
      <c r="E4" s="347"/>
      <c r="F4" s="347"/>
      <c r="G4" s="347"/>
      <c r="H4" s="347"/>
      <c r="I4" s="347"/>
      <c r="J4" s="347"/>
      <c r="K4" s="347"/>
    </row>
    <row r="5" spans="1:7" ht="25.5" customHeight="1">
      <c r="A5" s="4"/>
      <c r="B5" s="4"/>
      <c r="C5" s="4"/>
      <c r="D5" s="5"/>
      <c r="E5" s="5"/>
      <c r="F5" s="4"/>
      <c r="G5" s="4"/>
    </row>
    <row r="6" spans="1:11" ht="17.25" customHeight="1" thickBot="1">
      <c r="A6" s="4"/>
      <c r="B6" s="4"/>
      <c r="C6" s="4"/>
      <c r="D6" s="5"/>
      <c r="E6" s="5"/>
      <c r="F6" s="4"/>
      <c r="G6" s="4"/>
      <c r="H6" s="389" t="s">
        <v>0</v>
      </c>
      <c r="I6" s="389"/>
      <c r="J6" s="389"/>
      <c r="K6" s="389"/>
    </row>
    <row r="7" spans="1:11" ht="63" customHeight="1" thickBot="1">
      <c r="A7" s="379" t="s">
        <v>1</v>
      </c>
      <c r="B7" s="380"/>
      <c r="C7" s="381"/>
      <c r="D7" s="385" t="s">
        <v>18</v>
      </c>
      <c r="E7" s="386"/>
      <c r="F7" s="385" t="s">
        <v>106</v>
      </c>
      <c r="G7" s="386"/>
      <c r="H7" s="390" t="s">
        <v>107</v>
      </c>
      <c r="I7" s="391"/>
      <c r="J7" s="392" t="s">
        <v>19</v>
      </c>
      <c r="K7" s="393"/>
    </row>
    <row r="8" spans="1:11" ht="27" customHeight="1" thickBot="1">
      <c r="A8" s="382"/>
      <c r="B8" s="383"/>
      <c r="C8" s="384"/>
      <c r="D8" s="186" t="s">
        <v>131</v>
      </c>
      <c r="E8" s="187" t="s">
        <v>134</v>
      </c>
      <c r="F8" s="186" t="s">
        <v>131</v>
      </c>
      <c r="G8" s="187" t="s">
        <v>134</v>
      </c>
      <c r="H8" s="186" t="s">
        <v>131</v>
      </c>
      <c r="I8" s="187" t="s">
        <v>134</v>
      </c>
      <c r="J8" s="186" t="s">
        <v>131</v>
      </c>
      <c r="K8" s="187" t="s">
        <v>134</v>
      </c>
    </row>
    <row r="9" spans="1:11" s="21" customFormat="1" ht="13.5" thickBot="1">
      <c r="A9" s="344">
        <v>1</v>
      </c>
      <c r="B9" s="345"/>
      <c r="C9" s="346"/>
      <c r="D9" s="188">
        <v>2</v>
      </c>
      <c r="E9" s="188">
        <v>3</v>
      </c>
      <c r="F9" s="188">
        <v>4</v>
      </c>
      <c r="G9" s="188">
        <v>5</v>
      </c>
      <c r="H9" s="188">
        <v>6</v>
      </c>
      <c r="I9" s="189">
        <v>7</v>
      </c>
      <c r="J9" s="189">
        <v>8</v>
      </c>
      <c r="K9" s="190">
        <v>9</v>
      </c>
    </row>
    <row r="10" spans="1:11" s="21" customFormat="1" ht="12.75">
      <c r="A10" s="204"/>
      <c r="B10" s="387" t="s">
        <v>7</v>
      </c>
      <c r="C10" s="388"/>
      <c r="D10" s="229"/>
      <c r="E10" s="229"/>
      <c r="F10" s="206">
        <v>72</v>
      </c>
      <c r="G10" s="206">
        <v>72</v>
      </c>
      <c r="H10" s="205"/>
      <c r="I10" s="205"/>
      <c r="J10" s="206">
        <f>SUM(F10)</f>
        <v>72</v>
      </c>
      <c r="K10" s="207">
        <f>SUM(G10)</f>
        <v>72</v>
      </c>
    </row>
    <row r="11" spans="1:11" s="21" customFormat="1" ht="12.75">
      <c r="A11" s="55"/>
      <c r="B11" s="376" t="s">
        <v>62</v>
      </c>
      <c r="C11" s="377"/>
      <c r="D11" s="52">
        <v>5405833</v>
      </c>
      <c r="E11" s="52">
        <v>5405833</v>
      </c>
      <c r="F11" s="52">
        <v>137579</v>
      </c>
      <c r="G11" s="52">
        <v>137579</v>
      </c>
      <c r="H11" s="52"/>
      <c r="I11" s="52"/>
      <c r="J11" s="52">
        <f aca="true" t="shared" si="0" ref="J11:K19">SUM(D11,F11,H11)</f>
        <v>5543412</v>
      </c>
      <c r="K11" s="52">
        <f t="shared" si="0"/>
        <v>5543412</v>
      </c>
    </row>
    <row r="12" spans="1:11" s="21" customFormat="1" ht="12.75">
      <c r="A12" s="56"/>
      <c r="B12" s="374" t="s">
        <v>63</v>
      </c>
      <c r="C12" s="375"/>
      <c r="D12" s="49">
        <v>505000</v>
      </c>
      <c r="E12" s="49">
        <v>505000</v>
      </c>
      <c r="F12" s="49">
        <v>562032</v>
      </c>
      <c r="G12" s="49">
        <v>562032</v>
      </c>
      <c r="H12" s="52">
        <v>1260</v>
      </c>
      <c r="I12" s="52">
        <v>1260</v>
      </c>
      <c r="J12" s="52">
        <f t="shared" si="0"/>
        <v>1068292</v>
      </c>
      <c r="K12" s="52">
        <f t="shared" si="0"/>
        <v>1068292</v>
      </c>
    </row>
    <row r="13" spans="1:11" s="21" customFormat="1" ht="12.75">
      <c r="A13" s="56"/>
      <c r="B13" s="374" t="s">
        <v>64</v>
      </c>
      <c r="C13" s="375"/>
      <c r="D13" s="49"/>
      <c r="E13" s="49"/>
      <c r="F13" s="49"/>
      <c r="G13" s="49"/>
      <c r="H13" s="52"/>
      <c r="I13" s="52"/>
      <c r="J13" s="52">
        <f t="shared" si="0"/>
        <v>0</v>
      </c>
      <c r="K13" s="52">
        <f t="shared" si="0"/>
        <v>0</v>
      </c>
    </row>
    <row r="14" spans="1:11" s="21" customFormat="1" ht="12.75">
      <c r="A14" s="56"/>
      <c r="B14" s="374" t="s">
        <v>65</v>
      </c>
      <c r="C14" s="375"/>
      <c r="D14" s="49">
        <v>48592</v>
      </c>
      <c r="E14" s="49">
        <v>48592</v>
      </c>
      <c r="F14" s="49"/>
      <c r="G14" s="49"/>
      <c r="H14" s="49">
        <v>65370</v>
      </c>
      <c r="I14" s="49">
        <v>65370</v>
      </c>
      <c r="J14" s="52">
        <f t="shared" si="0"/>
        <v>113962</v>
      </c>
      <c r="K14" s="52">
        <f t="shared" si="0"/>
        <v>113962</v>
      </c>
    </row>
    <row r="15" spans="1:11" s="21" customFormat="1" ht="12.75">
      <c r="A15" s="56"/>
      <c r="B15" s="374" t="s">
        <v>66</v>
      </c>
      <c r="C15" s="378"/>
      <c r="D15" s="49">
        <v>1599564</v>
      </c>
      <c r="E15" s="49">
        <v>1599564</v>
      </c>
      <c r="F15" s="49">
        <v>174337</v>
      </c>
      <c r="G15" s="49">
        <v>174337</v>
      </c>
      <c r="H15" s="49">
        <v>10020</v>
      </c>
      <c r="I15" s="49">
        <v>10020</v>
      </c>
      <c r="J15" s="52">
        <f t="shared" si="0"/>
        <v>1783921</v>
      </c>
      <c r="K15" s="52">
        <f t="shared" si="0"/>
        <v>1783921</v>
      </c>
    </row>
    <row r="16" spans="1:11" s="21" customFormat="1" ht="12.75">
      <c r="A16" s="56"/>
      <c r="B16" s="376" t="s">
        <v>70</v>
      </c>
      <c r="C16" s="377"/>
      <c r="D16" s="49"/>
      <c r="E16" s="49"/>
      <c r="F16" s="49"/>
      <c r="G16" s="49"/>
      <c r="H16" s="52"/>
      <c r="I16" s="52"/>
      <c r="J16" s="52">
        <f t="shared" si="0"/>
        <v>0</v>
      </c>
      <c r="K16" s="52">
        <f t="shared" si="0"/>
        <v>0</v>
      </c>
    </row>
    <row r="17" spans="1:11" s="21" customFormat="1" ht="12.75">
      <c r="A17" s="56"/>
      <c r="B17" s="374" t="s">
        <v>71</v>
      </c>
      <c r="C17" s="375"/>
      <c r="D17" s="49">
        <v>49200</v>
      </c>
      <c r="E17" s="49">
        <v>49200</v>
      </c>
      <c r="F17" s="49"/>
      <c r="G17" s="49"/>
      <c r="H17" s="52"/>
      <c r="I17" s="52"/>
      <c r="J17" s="52">
        <f t="shared" si="0"/>
        <v>49200</v>
      </c>
      <c r="K17" s="52">
        <f t="shared" si="0"/>
        <v>49200</v>
      </c>
    </row>
    <row r="18" spans="1:11" s="21" customFormat="1" ht="12.75">
      <c r="A18" s="56"/>
      <c r="B18" s="374" t="s">
        <v>72</v>
      </c>
      <c r="C18" s="378"/>
      <c r="D18" s="57"/>
      <c r="E18" s="57"/>
      <c r="F18" s="49">
        <v>167</v>
      </c>
      <c r="G18" s="49">
        <v>167</v>
      </c>
      <c r="H18" s="86"/>
      <c r="I18" s="86"/>
      <c r="J18" s="52">
        <f t="shared" si="0"/>
        <v>167</v>
      </c>
      <c r="K18" s="52">
        <f t="shared" si="0"/>
        <v>167</v>
      </c>
    </row>
    <row r="19" spans="1:11" s="21" customFormat="1" ht="13.5" thickBot="1">
      <c r="A19" s="56"/>
      <c r="B19" s="374" t="s">
        <v>34</v>
      </c>
      <c r="C19" s="375"/>
      <c r="D19" s="57">
        <v>325182</v>
      </c>
      <c r="E19" s="57">
        <f>211028+114154</f>
        <v>325182</v>
      </c>
      <c r="F19" s="49">
        <v>102008</v>
      </c>
      <c r="G19" s="49">
        <v>102008</v>
      </c>
      <c r="H19" s="92"/>
      <c r="I19" s="92">
        <v>2145</v>
      </c>
      <c r="J19" s="52">
        <f t="shared" si="0"/>
        <v>427190</v>
      </c>
      <c r="K19" s="52">
        <f t="shared" si="0"/>
        <v>429335</v>
      </c>
    </row>
    <row r="20" spans="1:11" s="22" customFormat="1" ht="16.5" customHeight="1" thickBot="1">
      <c r="A20" s="58" t="s">
        <v>32</v>
      </c>
      <c r="B20" s="372" t="s">
        <v>36</v>
      </c>
      <c r="C20" s="373"/>
      <c r="D20" s="59">
        <f>SUM(D10:D19)</f>
        <v>7933371</v>
      </c>
      <c r="E20" s="59">
        <f aca="true" t="shared" si="1" ref="E20:K20">SUM(E10:E19)</f>
        <v>7933371</v>
      </c>
      <c r="F20" s="59">
        <f t="shared" si="1"/>
        <v>976195</v>
      </c>
      <c r="G20" s="59">
        <f t="shared" si="1"/>
        <v>976195</v>
      </c>
      <c r="H20" s="59">
        <f t="shared" si="1"/>
        <v>76650</v>
      </c>
      <c r="I20" s="59">
        <f t="shared" si="1"/>
        <v>78795</v>
      </c>
      <c r="J20" s="59">
        <f t="shared" si="1"/>
        <v>8986216</v>
      </c>
      <c r="K20" s="59">
        <f t="shared" si="1"/>
        <v>8988361</v>
      </c>
    </row>
    <row r="22" spans="6:10" ht="12.75">
      <c r="F22" s="203"/>
      <c r="J22" s="12"/>
    </row>
    <row r="23" ht="12.75">
      <c r="F23" s="12"/>
    </row>
  </sheetData>
  <sheetProtection/>
  <mergeCells count="21">
    <mergeCell ref="A2:C2"/>
    <mergeCell ref="F2:K2"/>
    <mergeCell ref="A4:K4"/>
    <mergeCell ref="H6:K6"/>
    <mergeCell ref="F7:G7"/>
    <mergeCell ref="H7:I7"/>
    <mergeCell ref="J7:K7"/>
    <mergeCell ref="A9:C9"/>
    <mergeCell ref="B14:C14"/>
    <mergeCell ref="A7:C8"/>
    <mergeCell ref="D7:E7"/>
    <mergeCell ref="B18:C18"/>
    <mergeCell ref="B11:C11"/>
    <mergeCell ref="B10:C10"/>
    <mergeCell ref="B12:C12"/>
    <mergeCell ref="B20:C20"/>
    <mergeCell ref="B13:C13"/>
    <mergeCell ref="B17:C17"/>
    <mergeCell ref="B19:C19"/>
    <mergeCell ref="B16:C16"/>
    <mergeCell ref="B15:C15"/>
  </mergeCells>
  <printOptions/>
  <pageMargins left="0.6692913385826772" right="0.15748031496062992" top="1.062992125984252" bottom="0.2755905511811024" header="0.6299212598425197" footer="0.2755905511811024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4">
      <selection activeCell="C16" sqref="C16"/>
    </sheetView>
  </sheetViews>
  <sheetFormatPr defaultColWidth="9.00390625" defaultRowHeight="12.75"/>
  <cols>
    <col min="1" max="1" width="3.125" style="2" customWidth="1"/>
    <col min="2" max="2" width="44.625" style="2" customWidth="1"/>
    <col min="3" max="8" width="9.75390625" style="2" customWidth="1"/>
    <col min="9" max="10" width="9.75390625" style="3" customWidth="1"/>
    <col min="11" max="16384" width="9.125" style="2" customWidth="1"/>
  </cols>
  <sheetData>
    <row r="1" spans="7:9" ht="12.75">
      <c r="G1" s="396" t="s">
        <v>123</v>
      </c>
      <c r="H1" s="396"/>
      <c r="I1" s="396"/>
    </row>
    <row r="2" spans="5:8" ht="12.75">
      <c r="E2" s="396"/>
      <c r="F2" s="396"/>
      <c r="G2" s="396"/>
      <c r="H2" s="208"/>
    </row>
    <row r="3" spans="1:10" ht="31.5" customHeight="1">
      <c r="A3" s="394" t="s">
        <v>153</v>
      </c>
      <c r="B3" s="394"/>
      <c r="C3" s="394"/>
      <c r="D3" s="394"/>
      <c r="E3" s="394"/>
      <c r="F3" s="394"/>
      <c r="G3" s="394"/>
      <c r="H3" s="394"/>
      <c r="I3" s="394"/>
      <c r="J3" s="394"/>
    </row>
    <row r="4" spans="1:8" ht="15.75" customHeight="1">
      <c r="A4" s="13"/>
      <c r="B4" s="13"/>
      <c r="C4" s="13"/>
      <c r="D4" s="13"/>
      <c r="E4" s="13"/>
      <c r="F4" s="13"/>
      <c r="G4" s="13"/>
      <c r="H4" s="13"/>
    </row>
    <row r="5" spans="1:8" ht="21" customHeight="1">
      <c r="A5" s="13"/>
      <c r="B5" s="13"/>
      <c r="C5" s="13"/>
      <c r="D5" s="13"/>
      <c r="E5" s="13"/>
      <c r="F5" s="13"/>
      <c r="G5" s="13"/>
      <c r="H5" s="13"/>
    </row>
    <row r="6" spans="1:10" ht="16.5" customHeight="1" thickBot="1">
      <c r="A6" s="16"/>
      <c r="B6" s="16"/>
      <c r="C6" s="16"/>
      <c r="D6" s="16"/>
      <c r="E6" s="16"/>
      <c r="F6" s="16"/>
      <c r="G6" s="395" t="s">
        <v>0</v>
      </c>
      <c r="H6" s="395"/>
      <c r="I6" s="395"/>
      <c r="J6" s="395"/>
    </row>
    <row r="7" spans="1:10" ht="75" customHeight="1" thickBot="1">
      <c r="A7" s="366" t="s">
        <v>1</v>
      </c>
      <c r="B7" s="368"/>
      <c r="C7" s="350" t="s">
        <v>18</v>
      </c>
      <c r="D7" s="351"/>
      <c r="E7" s="350" t="s">
        <v>106</v>
      </c>
      <c r="F7" s="351"/>
      <c r="G7" s="350" t="s">
        <v>107</v>
      </c>
      <c r="H7" s="351"/>
      <c r="I7" s="348" t="s">
        <v>19</v>
      </c>
      <c r="J7" s="349"/>
    </row>
    <row r="8" spans="1:10" s="15" customFormat="1" ht="24.75" customHeight="1" thickBot="1">
      <c r="A8" s="369"/>
      <c r="B8" s="371"/>
      <c r="C8" s="186" t="s">
        <v>131</v>
      </c>
      <c r="D8" s="187" t="s">
        <v>134</v>
      </c>
      <c r="E8" s="186" t="s">
        <v>131</v>
      </c>
      <c r="F8" s="187" t="s">
        <v>134</v>
      </c>
      <c r="G8" s="186" t="s">
        <v>131</v>
      </c>
      <c r="H8" s="187" t="s">
        <v>134</v>
      </c>
      <c r="I8" s="186" t="s">
        <v>131</v>
      </c>
      <c r="J8" s="187" t="s">
        <v>134</v>
      </c>
    </row>
    <row r="9" spans="1:10" s="15" customFormat="1" ht="15" customHeight="1" thickBot="1">
      <c r="A9" s="397" t="s">
        <v>2</v>
      </c>
      <c r="B9" s="398"/>
      <c r="C9" s="31">
        <v>2</v>
      </c>
      <c r="D9" s="31">
        <v>3</v>
      </c>
      <c r="E9" s="76">
        <v>4</v>
      </c>
      <c r="F9" s="76">
        <v>5</v>
      </c>
      <c r="G9" s="76">
        <v>6</v>
      </c>
      <c r="H9" s="76">
        <v>7</v>
      </c>
      <c r="I9" s="210">
        <v>8</v>
      </c>
      <c r="J9" s="212">
        <v>9</v>
      </c>
    </row>
    <row r="10" spans="1:10" s="15" customFormat="1" ht="24">
      <c r="A10" s="226"/>
      <c r="B10" s="37" t="s">
        <v>73</v>
      </c>
      <c r="C10" s="35"/>
      <c r="D10" s="35"/>
      <c r="E10" s="34"/>
      <c r="F10" s="34"/>
      <c r="G10" s="34"/>
      <c r="H10" s="34"/>
      <c r="I10" s="169"/>
      <c r="J10" s="169"/>
    </row>
    <row r="11" spans="1:10" s="15" customFormat="1" ht="12.75">
      <c r="A11" s="38"/>
      <c r="B11" s="37"/>
      <c r="C11" s="35"/>
      <c r="D11" s="35"/>
      <c r="E11" s="34"/>
      <c r="F11" s="34"/>
      <c r="G11" s="34"/>
      <c r="H11" s="34"/>
      <c r="I11" s="169"/>
      <c r="J11" s="169"/>
    </row>
    <row r="12" spans="1:10" s="15" customFormat="1" ht="12.75">
      <c r="A12" s="38"/>
      <c r="B12" s="37" t="s">
        <v>147</v>
      </c>
      <c r="C12" s="35">
        <f>293814-62464</f>
        <v>231350</v>
      </c>
      <c r="D12" s="35">
        <f>293814-62464</f>
        <v>231350</v>
      </c>
      <c r="E12" s="34"/>
      <c r="F12" s="34"/>
      <c r="G12" s="34"/>
      <c r="H12" s="34"/>
      <c r="I12" s="169">
        <f aca="true" t="shared" si="0" ref="I12:J14">SUM(C12)</f>
        <v>231350</v>
      </c>
      <c r="J12" s="169">
        <f t="shared" si="0"/>
        <v>231350</v>
      </c>
    </row>
    <row r="13" spans="1:10" s="15" customFormat="1" ht="12.75">
      <c r="A13" s="38"/>
      <c r="B13" s="37" t="s">
        <v>148</v>
      </c>
      <c r="C13" s="35">
        <f>565150-120150</f>
        <v>445000</v>
      </c>
      <c r="D13" s="35">
        <f>565150-120150</f>
        <v>445000</v>
      </c>
      <c r="E13" s="34"/>
      <c r="F13" s="34"/>
      <c r="G13" s="34"/>
      <c r="H13" s="34"/>
      <c r="I13" s="169">
        <f t="shared" si="0"/>
        <v>445000</v>
      </c>
      <c r="J13" s="169">
        <f t="shared" si="0"/>
        <v>445000</v>
      </c>
    </row>
    <row r="14" spans="1:10" s="15" customFormat="1" ht="24">
      <c r="A14" s="38"/>
      <c r="B14" s="37" t="s">
        <v>149</v>
      </c>
      <c r="C14" s="35">
        <f>1979270-420790</f>
        <v>1558480</v>
      </c>
      <c r="D14" s="35">
        <f>1979270-420790</f>
        <v>1558480</v>
      </c>
      <c r="E14" s="34"/>
      <c r="F14" s="34"/>
      <c r="G14" s="34"/>
      <c r="H14" s="34"/>
      <c r="I14" s="169">
        <f t="shared" si="0"/>
        <v>1558480</v>
      </c>
      <c r="J14" s="169">
        <f t="shared" si="0"/>
        <v>1558480</v>
      </c>
    </row>
    <row r="15" spans="1:10" s="15" customFormat="1" ht="12.75">
      <c r="A15" s="38"/>
      <c r="B15" s="37" t="s">
        <v>130</v>
      </c>
      <c r="C15" s="35">
        <v>1500000</v>
      </c>
      <c r="D15" s="35">
        <v>1500000</v>
      </c>
      <c r="E15" s="34"/>
      <c r="F15" s="34"/>
      <c r="G15" s="34"/>
      <c r="H15" s="34"/>
      <c r="I15" s="169">
        <f aca="true" t="shared" si="1" ref="I15:J17">SUM(C15)</f>
        <v>1500000</v>
      </c>
      <c r="J15" s="169">
        <f t="shared" si="1"/>
        <v>1500000</v>
      </c>
    </row>
    <row r="16" spans="1:10" s="15" customFormat="1" ht="24">
      <c r="A16" s="38"/>
      <c r="B16" s="37" t="s">
        <v>150</v>
      </c>
      <c r="C16" s="35"/>
      <c r="D16" s="35"/>
      <c r="E16" s="34"/>
      <c r="F16" s="34"/>
      <c r="G16" s="34"/>
      <c r="H16" s="34"/>
      <c r="I16" s="169">
        <f t="shared" si="1"/>
        <v>0</v>
      </c>
      <c r="J16" s="169">
        <f t="shared" si="1"/>
        <v>0</v>
      </c>
    </row>
    <row r="17" spans="1:10" s="15" customFormat="1" ht="13.5" thickBot="1">
      <c r="A17" s="38"/>
      <c r="B17" s="37" t="s">
        <v>129</v>
      </c>
      <c r="C17" s="35">
        <v>300000</v>
      </c>
      <c r="D17" s="35">
        <v>300000</v>
      </c>
      <c r="E17" s="34"/>
      <c r="F17" s="34"/>
      <c r="G17" s="34"/>
      <c r="H17" s="34"/>
      <c r="I17" s="169">
        <f t="shared" si="1"/>
        <v>300000</v>
      </c>
      <c r="J17" s="169">
        <f t="shared" si="1"/>
        <v>300000</v>
      </c>
    </row>
    <row r="18" spans="1:10" ht="25.5" customHeight="1" thickBot="1">
      <c r="A18" s="28" t="s">
        <v>42</v>
      </c>
      <c r="B18" s="23" t="s">
        <v>74</v>
      </c>
      <c r="C18" s="17">
        <f>SUM(C10:C17)</f>
        <v>4034830</v>
      </c>
      <c r="D18" s="17">
        <f>SUM(D10:D17)</f>
        <v>4034830</v>
      </c>
      <c r="E18" s="17">
        <f>SUM(E14:E17)</f>
        <v>0</v>
      </c>
      <c r="F18" s="17"/>
      <c r="G18" s="17">
        <f>SUM(G14:G17)</f>
        <v>0</v>
      </c>
      <c r="H18" s="17"/>
      <c r="I18" s="17">
        <f>SUM(I10:I17)</f>
        <v>4034830</v>
      </c>
      <c r="J18" s="17">
        <f>SUM(J10:J17)</f>
        <v>4034830</v>
      </c>
    </row>
    <row r="20" spans="3:4" ht="12.75">
      <c r="C20" s="3"/>
      <c r="D20" s="3"/>
    </row>
    <row r="21" spans="3:4" ht="12.75">
      <c r="C21" s="3"/>
      <c r="D21" s="3"/>
    </row>
    <row r="22" spans="3:4" ht="12.75">
      <c r="C22" s="3"/>
      <c r="D22" s="3"/>
    </row>
    <row r="25" spans="5:6" ht="12.75">
      <c r="E25" s="3"/>
      <c r="F25" s="3"/>
    </row>
    <row r="27" spans="5:6" ht="12.75">
      <c r="E27" s="3"/>
      <c r="F27" s="3"/>
    </row>
  </sheetData>
  <sheetProtection/>
  <mergeCells count="10">
    <mergeCell ref="A3:J3"/>
    <mergeCell ref="G6:J6"/>
    <mergeCell ref="A7:B8"/>
    <mergeCell ref="G1:I1"/>
    <mergeCell ref="A9:B9"/>
    <mergeCell ref="E2:G2"/>
    <mergeCell ref="I7:J7"/>
    <mergeCell ref="C7:D7"/>
    <mergeCell ref="E7:F7"/>
    <mergeCell ref="G7:H7"/>
  </mergeCells>
  <printOptions/>
  <pageMargins left="0.2755905511811024" right="0.15748031496062992" top="1.062992125984252" bottom="0.2755905511811024" header="0.6299212598425197" footer="0.2755905511811024"/>
  <pageSetup horizontalDpi="600" verticalDpi="600" orientation="portrait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7"/>
  <sheetViews>
    <sheetView zoomScalePageLayoutView="0" workbookViewId="0" topLeftCell="A7">
      <selection activeCell="N14" sqref="N14:N16"/>
    </sheetView>
  </sheetViews>
  <sheetFormatPr defaultColWidth="9.00390625" defaultRowHeight="12.75"/>
  <cols>
    <col min="1" max="2" width="3.25390625" style="2" customWidth="1"/>
    <col min="3" max="3" width="32.25390625" style="2" customWidth="1"/>
    <col min="4" max="11" width="9.75390625" style="2" customWidth="1"/>
    <col min="12" max="16384" width="9.125" style="2" customWidth="1"/>
  </cols>
  <sheetData>
    <row r="1" spans="6:10" ht="12.75">
      <c r="F1" s="396" t="s">
        <v>124</v>
      </c>
      <c r="G1" s="396"/>
      <c r="H1" s="396"/>
      <c r="I1" s="396"/>
      <c r="J1" s="396"/>
    </row>
    <row r="4" spans="1:11" ht="19.5" customHeight="1">
      <c r="A4" s="394" t="s">
        <v>152</v>
      </c>
      <c r="B4" s="394"/>
      <c r="C4" s="394"/>
      <c r="D4" s="394"/>
      <c r="E4" s="394"/>
      <c r="F4" s="394"/>
      <c r="G4" s="394"/>
      <c r="H4" s="394"/>
      <c r="I4" s="394"/>
      <c r="J4" s="394"/>
      <c r="K4" s="394"/>
    </row>
    <row r="5" spans="1:11" ht="19.5" customHeight="1">
      <c r="A5" s="394" t="s">
        <v>20</v>
      </c>
      <c r="B5" s="394"/>
      <c r="C5" s="394"/>
      <c r="D5" s="394"/>
      <c r="E5" s="394"/>
      <c r="F5" s="394"/>
      <c r="G5" s="394"/>
      <c r="H5" s="394"/>
      <c r="I5" s="394"/>
      <c r="J5" s="394"/>
      <c r="K5" s="394"/>
    </row>
    <row r="6" spans="3:9" ht="19.5" customHeight="1">
      <c r="C6" s="13"/>
      <c r="D6" s="13"/>
      <c r="E6" s="13"/>
      <c r="F6" s="13"/>
      <c r="G6" s="13"/>
      <c r="H6" s="13"/>
      <c r="I6" s="13"/>
    </row>
    <row r="7" spans="3:11" ht="19.5" customHeight="1" thickBot="1">
      <c r="C7" s="14"/>
      <c r="D7" s="14"/>
      <c r="E7" s="14"/>
      <c r="F7" s="14"/>
      <c r="G7" s="14"/>
      <c r="H7" s="405" t="s">
        <v>0</v>
      </c>
      <c r="I7" s="405"/>
      <c r="J7" s="405"/>
      <c r="K7" s="405"/>
    </row>
    <row r="8" spans="1:11" ht="78" customHeight="1" thickBot="1">
      <c r="A8" s="366" t="s">
        <v>1</v>
      </c>
      <c r="B8" s="367"/>
      <c r="C8" s="368"/>
      <c r="D8" s="350" t="s">
        <v>18</v>
      </c>
      <c r="E8" s="351"/>
      <c r="F8" s="350" t="s">
        <v>106</v>
      </c>
      <c r="G8" s="351"/>
      <c r="H8" s="350" t="s">
        <v>107</v>
      </c>
      <c r="I8" s="351"/>
      <c r="J8" s="348" t="s">
        <v>19</v>
      </c>
      <c r="K8" s="349"/>
    </row>
    <row r="9" spans="1:11" ht="19.5" customHeight="1" thickBot="1">
      <c r="A9" s="369"/>
      <c r="B9" s="370"/>
      <c r="C9" s="371"/>
      <c r="D9" s="186" t="s">
        <v>131</v>
      </c>
      <c r="E9" s="187" t="s">
        <v>134</v>
      </c>
      <c r="F9" s="186" t="s">
        <v>131</v>
      </c>
      <c r="G9" s="187" t="s">
        <v>134</v>
      </c>
      <c r="H9" s="186" t="s">
        <v>131</v>
      </c>
      <c r="I9" s="187" t="s">
        <v>134</v>
      </c>
      <c r="J9" s="186" t="s">
        <v>131</v>
      </c>
      <c r="K9" s="187" t="s">
        <v>134</v>
      </c>
    </row>
    <row r="10" spans="1:11" ht="19.5" customHeight="1" thickBot="1">
      <c r="A10" s="344">
        <v>1</v>
      </c>
      <c r="B10" s="345"/>
      <c r="C10" s="346"/>
      <c r="D10" s="31">
        <v>2</v>
      </c>
      <c r="E10" s="31">
        <v>3</v>
      </c>
      <c r="F10" s="31">
        <v>4</v>
      </c>
      <c r="G10" s="31">
        <v>5</v>
      </c>
      <c r="H10" s="31">
        <v>6</v>
      </c>
      <c r="I10" s="31">
        <v>7</v>
      </c>
      <c r="J10" s="210">
        <v>8</v>
      </c>
      <c r="K10" s="213">
        <v>9</v>
      </c>
    </row>
    <row r="11" spans="1:11" ht="19.5" customHeight="1">
      <c r="A11" s="60"/>
      <c r="B11" s="403" t="s">
        <v>12</v>
      </c>
      <c r="C11" s="404"/>
      <c r="D11" s="61"/>
      <c r="E11" s="61"/>
      <c r="F11" s="62"/>
      <c r="G11" s="214"/>
      <c r="H11" s="63"/>
      <c r="I11" s="63"/>
      <c r="J11" s="94"/>
      <c r="K11" s="94"/>
    </row>
    <row r="12" spans="1:11" ht="17.25" customHeight="1">
      <c r="A12" s="64"/>
      <c r="B12" s="401" t="s">
        <v>13</v>
      </c>
      <c r="C12" s="402"/>
      <c r="D12" s="18"/>
      <c r="E12" s="18"/>
      <c r="F12" s="39"/>
      <c r="G12" s="39"/>
      <c r="H12" s="65"/>
      <c r="I12" s="65"/>
      <c r="J12" s="95"/>
      <c r="K12" s="95"/>
    </row>
    <row r="13" spans="1:11" ht="19.5" customHeight="1">
      <c r="A13" s="64"/>
      <c r="B13" s="401" t="s">
        <v>104</v>
      </c>
      <c r="C13" s="402"/>
      <c r="D13" s="30">
        <v>1218105</v>
      </c>
      <c r="E13" s="30">
        <f>1218105+1053589</f>
        <v>2271694</v>
      </c>
      <c r="F13" s="30"/>
      <c r="G13" s="30"/>
      <c r="H13" s="65"/>
      <c r="I13" s="93"/>
      <c r="J13" s="93">
        <f>SUM(D13,F13,H13)</f>
        <v>1218105</v>
      </c>
      <c r="K13" s="93">
        <f>SUM(E13)</f>
        <v>2271694</v>
      </c>
    </row>
    <row r="14" spans="1:11" ht="19.5" customHeight="1">
      <c r="A14" s="64"/>
      <c r="B14" s="401" t="s">
        <v>69</v>
      </c>
      <c r="C14" s="402"/>
      <c r="D14" s="39">
        <v>150000</v>
      </c>
      <c r="E14" s="39">
        <f>150000+39236</f>
        <v>189236</v>
      </c>
      <c r="F14" s="39"/>
      <c r="G14" s="39"/>
      <c r="H14" s="65"/>
      <c r="I14" s="65"/>
      <c r="J14" s="65">
        <f>SUM(D14,F14,H14)</f>
        <v>150000</v>
      </c>
      <c r="K14" s="93">
        <f>SUM(E14)</f>
        <v>189236</v>
      </c>
    </row>
    <row r="15" spans="1:11" ht="19.5" customHeight="1">
      <c r="A15" s="64"/>
      <c r="B15" s="401" t="s">
        <v>67</v>
      </c>
      <c r="C15" s="402"/>
      <c r="D15" s="39"/>
      <c r="E15" s="39"/>
      <c r="F15" s="39"/>
      <c r="G15" s="39"/>
      <c r="H15" s="65"/>
      <c r="I15" s="65"/>
      <c r="J15" s="65">
        <f>SUM(D15,F15,H15)</f>
        <v>0</v>
      </c>
      <c r="K15" s="93">
        <f>SUM(G15)</f>
        <v>0</v>
      </c>
    </row>
    <row r="16" spans="1:11" ht="19.5" customHeight="1" thickBot="1">
      <c r="A16" s="64"/>
      <c r="B16" s="401" t="s">
        <v>68</v>
      </c>
      <c r="C16" s="402"/>
      <c r="D16" s="19"/>
      <c r="E16" s="19"/>
      <c r="F16" s="19"/>
      <c r="G16" s="19"/>
      <c r="H16" s="66"/>
      <c r="I16" s="66"/>
      <c r="J16" s="65">
        <f>SUM(D16,F16,H16)</f>
        <v>0</v>
      </c>
      <c r="K16" s="93">
        <f>SUM(E16)</f>
        <v>0</v>
      </c>
    </row>
    <row r="17" spans="1:11" ht="27" customHeight="1" thickBot="1">
      <c r="A17" s="67" t="s">
        <v>86</v>
      </c>
      <c r="B17" s="399" t="s">
        <v>21</v>
      </c>
      <c r="C17" s="400"/>
      <c r="D17" s="68">
        <f>SUM(D13:D16)</f>
        <v>1368105</v>
      </c>
      <c r="E17" s="68">
        <f>SUM(E13:E16)</f>
        <v>2460930</v>
      </c>
      <c r="F17" s="68"/>
      <c r="G17" s="68">
        <f>SUM(G15:G16)</f>
        <v>0</v>
      </c>
      <c r="H17" s="68"/>
      <c r="I17" s="68"/>
      <c r="J17" s="17">
        <f>SUM(J13:J16)</f>
        <v>1368105</v>
      </c>
      <c r="K17" s="17">
        <f>SUM(K13:K16)</f>
        <v>2460930</v>
      </c>
    </row>
    <row r="18" spans="3:7" ht="12.75">
      <c r="C18" s="15"/>
      <c r="D18" s="15"/>
      <c r="E18" s="15"/>
      <c r="F18" s="15"/>
      <c r="G18" s="15"/>
    </row>
    <row r="20" spans="4:5" ht="12.75">
      <c r="D20" s="3"/>
      <c r="E20" s="3"/>
    </row>
    <row r="25" spans="4:5" ht="12.75">
      <c r="D25" s="3"/>
      <c r="E25" s="3"/>
    </row>
    <row r="27" spans="4:5" ht="12.75">
      <c r="D27" s="3"/>
      <c r="E27" s="3"/>
    </row>
  </sheetData>
  <sheetProtection/>
  <mergeCells count="17">
    <mergeCell ref="A4:K4"/>
    <mergeCell ref="A5:K5"/>
    <mergeCell ref="H7:K7"/>
    <mergeCell ref="F1:J1"/>
    <mergeCell ref="B14:C14"/>
    <mergeCell ref="A10:C10"/>
    <mergeCell ref="J8:K8"/>
    <mergeCell ref="D8:E8"/>
    <mergeCell ref="F8:G8"/>
    <mergeCell ref="H8:I8"/>
    <mergeCell ref="A8:C9"/>
    <mergeCell ref="B17:C17"/>
    <mergeCell ref="B13:C13"/>
    <mergeCell ref="B15:C15"/>
    <mergeCell ref="B16:C16"/>
    <mergeCell ref="B11:C11"/>
    <mergeCell ref="B12:C12"/>
  </mergeCells>
  <printOptions/>
  <pageMargins left="0.4724409448818898" right="0.15748031496062992" top="1.062992125984252" bottom="0.2755905511811024" header="0.6299212598425197" footer="0.2755905511811024"/>
  <pageSetup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K28"/>
  <sheetViews>
    <sheetView zoomScalePageLayoutView="0" workbookViewId="0" topLeftCell="A1">
      <selection activeCell="E17" sqref="E17"/>
    </sheetView>
  </sheetViews>
  <sheetFormatPr defaultColWidth="9.00390625" defaultRowHeight="12.75"/>
  <cols>
    <col min="1" max="2" width="2.875" style="11" customWidth="1"/>
    <col min="3" max="3" width="38.00390625" style="0" customWidth="1"/>
    <col min="4" max="11" width="9.75390625" style="0" customWidth="1"/>
  </cols>
  <sheetData>
    <row r="1" spans="6:10" ht="12.75">
      <c r="F1" s="406" t="s">
        <v>126</v>
      </c>
      <c r="G1" s="406"/>
      <c r="H1" s="406"/>
      <c r="I1" s="406"/>
      <c r="J1" s="406"/>
    </row>
    <row r="2" spans="6:9" ht="12.75">
      <c r="F2" s="406"/>
      <c r="G2" s="406"/>
      <c r="H2" s="406"/>
      <c r="I2" s="209"/>
    </row>
    <row r="3" spans="1:9" ht="25.5" customHeight="1">
      <c r="A3" s="24"/>
      <c r="B3" s="24"/>
      <c r="C3" s="24"/>
      <c r="D3" s="24"/>
      <c r="E3" s="24"/>
      <c r="F3" s="24"/>
      <c r="G3" s="24"/>
      <c r="H3" s="80"/>
      <c r="I3" s="80"/>
    </row>
    <row r="4" spans="1:9" ht="56.25" customHeight="1">
      <c r="A4" s="4"/>
      <c r="B4" s="4"/>
      <c r="C4" s="4"/>
      <c r="D4" s="4"/>
      <c r="E4" s="4"/>
      <c r="F4" s="4"/>
      <c r="G4" s="4"/>
      <c r="H4" s="4"/>
      <c r="I4" s="4"/>
    </row>
    <row r="5" spans="1:11" ht="33" customHeight="1">
      <c r="A5" s="347" t="s">
        <v>151</v>
      </c>
      <c r="B5" s="347"/>
      <c r="C5" s="347"/>
      <c r="D5" s="347"/>
      <c r="E5" s="347"/>
      <c r="F5" s="347"/>
      <c r="G5" s="347"/>
      <c r="H5" s="347"/>
      <c r="I5" s="347"/>
      <c r="J5" s="347"/>
      <c r="K5" s="347"/>
    </row>
    <row r="6" spans="1:9" ht="25.5" customHeight="1" thickBot="1">
      <c r="A6" s="4"/>
      <c r="B6" s="4"/>
      <c r="C6" s="4"/>
      <c r="D6" s="4"/>
      <c r="E6" s="4"/>
      <c r="F6" s="4"/>
      <c r="G6" s="4"/>
      <c r="H6" s="4"/>
      <c r="I6" s="4"/>
    </row>
    <row r="7" spans="1:11" s="2" customFormat="1" ht="78" customHeight="1" thickBot="1">
      <c r="A7" s="366" t="s">
        <v>1</v>
      </c>
      <c r="B7" s="367"/>
      <c r="C7" s="368"/>
      <c r="D7" s="350" t="s">
        <v>18</v>
      </c>
      <c r="E7" s="351"/>
      <c r="F7" s="350" t="s">
        <v>106</v>
      </c>
      <c r="G7" s="351"/>
      <c r="H7" s="350" t="s">
        <v>107</v>
      </c>
      <c r="I7" s="351"/>
      <c r="J7" s="348" t="s">
        <v>19</v>
      </c>
      <c r="K7" s="349"/>
    </row>
    <row r="8" spans="1:11" s="2" customFormat="1" ht="19.5" customHeight="1" thickBot="1">
      <c r="A8" s="369"/>
      <c r="B8" s="370"/>
      <c r="C8" s="371"/>
      <c r="D8" s="186" t="s">
        <v>131</v>
      </c>
      <c r="E8" s="187" t="s">
        <v>134</v>
      </c>
      <c r="F8" s="186" t="s">
        <v>131</v>
      </c>
      <c r="G8" s="187" t="s">
        <v>134</v>
      </c>
      <c r="H8" s="186" t="s">
        <v>131</v>
      </c>
      <c r="I8" s="187" t="s">
        <v>134</v>
      </c>
      <c r="J8" s="186" t="s">
        <v>131</v>
      </c>
      <c r="K8" s="187" t="s">
        <v>134</v>
      </c>
    </row>
    <row r="9" spans="1:11" s="26" customFormat="1" ht="12.75" customHeight="1" thickBot="1">
      <c r="A9" s="344">
        <v>1</v>
      </c>
      <c r="B9" s="345"/>
      <c r="C9" s="346"/>
      <c r="D9" s="31">
        <v>2</v>
      </c>
      <c r="E9" s="31">
        <v>3</v>
      </c>
      <c r="F9" s="31">
        <v>4</v>
      </c>
      <c r="G9" s="31">
        <v>5</v>
      </c>
      <c r="H9" s="31">
        <v>6</v>
      </c>
      <c r="I9" s="31">
        <v>7</v>
      </c>
      <c r="J9" s="215">
        <v>8</v>
      </c>
      <c r="K9" s="216">
        <v>9</v>
      </c>
    </row>
    <row r="10" spans="1:11" s="2" customFormat="1" ht="27" customHeight="1" thickBot="1">
      <c r="A10" s="69"/>
      <c r="B10" s="413" t="s">
        <v>15</v>
      </c>
      <c r="C10" s="414"/>
      <c r="D10" s="77">
        <v>27997</v>
      </c>
      <c r="E10" s="77">
        <v>27997</v>
      </c>
      <c r="F10" s="70"/>
      <c r="G10" s="70"/>
      <c r="H10" s="70"/>
      <c r="I10" s="70"/>
      <c r="J10" s="17">
        <f>SUM(D10,H10)</f>
        <v>27997</v>
      </c>
      <c r="K10" s="17">
        <f aca="true" t="shared" si="0" ref="J10:K16">SUM(E10)</f>
        <v>27997</v>
      </c>
    </row>
    <row r="11" spans="1:11" s="2" customFormat="1" ht="30.75" customHeight="1" thickBot="1">
      <c r="A11" s="69"/>
      <c r="B11" s="413" t="s">
        <v>16</v>
      </c>
      <c r="C11" s="414"/>
      <c r="D11" s="77">
        <v>1072</v>
      </c>
      <c r="E11" s="77">
        <v>1072</v>
      </c>
      <c r="F11" s="70"/>
      <c r="G11" s="70"/>
      <c r="H11" s="70"/>
      <c r="I11" s="70"/>
      <c r="J11" s="17">
        <f>SUM(D11,H11)</f>
        <v>1072</v>
      </c>
      <c r="K11" s="17">
        <f t="shared" si="0"/>
        <v>1072</v>
      </c>
    </row>
    <row r="12" spans="1:11" s="2" customFormat="1" ht="27" customHeight="1" thickBot="1">
      <c r="A12" s="69"/>
      <c r="B12" s="411" t="s">
        <v>114</v>
      </c>
      <c r="C12" s="412"/>
      <c r="D12" s="77">
        <v>1300</v>
      </c>
      <c r="E12" s="77">
        <v>1300</v>
      </c>
      <c r="F12" s="70"/>
      <c r="G12" s="70"/>
      <c r="H12" s="70"/>
      <c r="I12" s="70"/>
      <c r="J12" s="17">
        <f>SUM(D12,H12)</f>
        <v>1300</v>
      </c>
      <c r="K12" s="17">
        <f t="shared" si="0"/>
        <v>1300</v>
      </c>
    </row>
    <row r="13" spans="1:11" s="2" customFormat="1" ht="27" customHeight="1" thickBot="1">
      <c r="A13" s="71" t="s">
        <v>2</v>
      </c>
      <c r="B13" s="409" t="s">
        <v>75</v>
      </c>
      <c r="C13" s="410"/>
      <c r="D13" s="70">
        <f>SUM(D10:D12)</f>
        <v>30369</v>
      </c>
      <c r="E13" s="70">
        <f>SUM(E10:E12)</f>
        <v>30369</v>
      </c>
      <c r="F13" s="70"/>
      <c r="G13" s="70"/>
      <c r="H13" s="70"/>
      <c r="I13" s="70"/>
      <c r="J13" s="17">
        <f>SUM(D13,H13)</f>
        <v>30369</v>
      </c>
      <c r="K13" s="17">
        <f t="shared" si="0"/>
        <v>30369</v>
      </c>
    </row>
    <row r="14" spans="1:11" s="2" customFormat="1" ht="16.5" customHeight="1" thickBot="1">
      <c r="A14" s="25"/>
      <c r="B14" s="411"/>
      <c r="C14" s="412"/>
      <c r="D14" s="29"/>
      <c r="E14" s="29"/>
      <c r="F14" s="19"/>
      <c r="G14" s="19"/>
      <c r="H14" s="19"/>
      <c r="I14" s="19"/>
      <c r="J14" s="17">
        <f>SUM(D14,H14)</f>
        <v>0</v>
      </c>
      <c r="K14" s="17">
        <f t="shared" si="0"/>
        <v>0</v>
      </c>
    </row>
    <row r="15" spans="1:11" s="1" customFormat="1" ht="25.5" customHeight="1" thickBot="1">
      <c r="A15" s="28"/>
      <c r="B15" s="407"/>
      <c r="C15" s="408"/>
      <c r="D15" s="228"/>
      <c r="E15" s="228"/>
      <c r="F15" s="68"/>
      <c r="G15" s="68"/>
      <c r="H15" s="17"/>
      <c r="I15" s="227"/>
      <c r="J15" s="227">
        <f t="shared" si="0"/>
        <v>0</v>
      </c>
      <c r="K15" s="227">
        <f t="shared" si="0"/>
        <v>0</v>
      </c>
    </row>
    <row r="16" spans="1:11" s="1" customFormat="1" ht="37.5" customHeight="1" thickBot="1">
      <c r="A16" s="28"/>
      <c r="B16" s="407" t="s">
        <v>161</v>
      </c>
      <c r="C16" s="408"/>
      <c r="D16" s="228"/>
      <c r="E16" s="228">
        <v>35000</v>
      </c>
      <c r="F16" s="68"/>
      <c r="G16" s="68"/>
      <c r="H16" s="17"/>
      <c r="I16" s="227"/>
      <c r="J16" s="227">
        <f t="shared" si="0"/>
        <v>0</v>
      </c>
      <c r="K16" s="227">
        <f t="shared" si="0"/>
        <v>35000</v>
      </c>
    </row>
    <row r="17" spans="1:11" s="1" customFormat="1" ht="25.5" customHeight="1" thickBot="1">
      <c r="A17" s="25" t="s">
        <v>3</v>
      </c>
      <c r="B17" s="409" t="s">
        <v>14</v>
      </c>
      <c r="C17" s="410"/>
      <c r="D17" s="17">
        <f>SUM(D15:D16)</f>
        <v>0</v>
      </c>
      <c r="E17" s="17">
        <f>SUM(E15:E16)</f>
        <v>35000</v>
      </c>
      <c r="F17" s="17"/>
      <c r="G17" s="17"/>
      <c r="H17" s="17"/>
      <c r="I17" s="17"/>
      <c r="J17" s="17">
        <f>SUM(D17,H17)</f>
        <v>0</v>
      </c>
      <c r="K17" s="17">
        <f>SUM(K15:K16)</f>
        <v>35000</v>
      </c>
    </row>
    <row r="18" spans="1:11" s="26" customFormat="1" ht="27" customHeight="1" thickBot="1">
      <c r="A18" s="72" t="s">
        <v>89</v>
      </c>
      <c r="B18" s="409" t="s">
        <v>76</v>
      </c>
      <c r="C18" s="410"/>
      <c r="D18" s="45">
        <f>SUM(D13,D17)</f>
        <v>30369</v>
      </c>
      <c r="E18" s="45">
        <f>SUM(E13,E17)</f>
        <v>65369</v>
      </c>
      <c r="F18" s="73"/>
      <c r="G18" s="73"/>
      <c r="H18" s="45"/>
      <c r="I18" s="74"/>
      <c r="J18" s="74">
        <f>SUM(J13,J17)</f>
        <v>30369</v>
      </c>
      <c r="K18" s="74">
        <f>SUM(K13,K17)</f>
        <v>65369</v>
      </c>
    </row>
    <row r="19" ht="12.75">
      <c r="J19" s="12"/>
    </row>
    <row r="20" ht="12.75">
      <c r="J20" s="12"/>
    </row>
    <row r="21" ht="12.75">
      <c r="J21" s="12"/>
    </row>
    <row r="26" spans="4:5" ht="12.75">
      <c r="D26" s="12"/>
      <c r="E26" s="12"/>
    </row>
    <row r="28" spans="4:5" ht="12.75">
      <c r="D28" s="12"/>
      <c r="E28" s="12"/>
    </row>
  </sheetData>
  <sheetProtection/>
  <mergeCells count="18">
    <mergeCell ref="B17:C17"/>
    <mergeCell ref="A9:C9"/>
    <mergeCell ref="A5:K5"/>
    <mergeCell ref="B18:C18"/>
    <mergeCell ref="B14:C14"/>
    <mergeCell ref="B10:C10"/>
    <mergeCell ref="B11:C11"/>
    <mergeCell ref="B12:C12"/>
    <mergeCell ref="B13:C13"/>
    <mergeCell ref="B15:C15"/>
    <mergeCell ref="F1:J1"/>
    <mergeCell ref="F2:H2"/>
    <mergeCell ref="B16:C16"/>
    <mergeCell ref="A7:C8"/>
    <mergeCell ref="D7:E7"/>
    <mergeCell ref="F7:G7"/>
    <mergeCell ref="H7:I7"/>
    <mergeCell ref="J7:K7"/>
  </mergeCells>
  <printOptions/>
  <pageMargins left="0.4724409448818898" right="0.15748031496062992" top="1.062992125984252" bottom="0.2755905511811024" header="0.6299212598425197" footer="0.2755905511811024"/>
  <pageSetup horizontalDpi="600" verticalDpi="600" orientation="portrait" paperSize="9" scale="77" r:id="rId1"/>
  <rowBreaks count="1" manualBreakCount="1">
    <brk id="1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szedlak.krisztina</dc:creator>
  <cp:keywords/>
  <dc:description/>
  <cp:lastModifiedBy>Morvai Éva</cp:lastModifiedBy>
  <cp:lastPrinted>2019-12-07T07:19:50Z</cp:lastPrinted>
  <dcterms:created xsi:type="dcterms:W3CDTF">2011-02-03T10:02:06Z</dcterms:created>
  <dcterms:modified xsi:type="dcterms:W3CDTF">2019-12-07T07:19:54Z</dcterms:modified>
  <cp:category/>
  <cp:version/>
  <cp:contentType/>
  <cp:contentStatus/>
</cp:coreProperties>
</file>