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5240" windowHeight="6540"/>
  </bookViews>
  <sheets>
    <sheet name="1.sz.tábla" sheetId="1" r:id="rId1"/>
    <sheet name="2.sz.tábla" sheetId="2" r:id="rId2"/>
    <sheet name="3.sz.tábla" sheetId="3" r:id="rId3"/>
    <sheet name="4.sz.tábla" sheetId="4" r:id="rId4"/>
    <sheet name="5.sz.tábla" sheetId="5" r:id="rId5"/>
    <sheet name="6.sz.tábla" sheetId="6" r:id="rId6"/>
    <sheet name="7.sz.tábla" sheetId="7" r:id="rId7"/>
    <sheet name="8.sz.tábla" sheetId="8" r:id="rId8"/>
    <sheet name="9.sz.tábla" sheetId="10" r:id="rId9"/>
    <sheet name="10.sz.tábla" sheetId="11" r:id="rId10"/>
    <sheet name="11.sz.tábla" sheetId="12" r:id="rId11"/>
    <sheet name="12.sz.tábla" sheetId="13" r:id="rId12"/>
    <sheet name="13.sz.tábla" sheetId="14" r:id="rId13"/>
    <sheet name="14.sz.tábla" sheetId="15" r:id="rId14"/>
    <sheet name="15.sz.tábla" sheetId="16" r:id="rId15"/>
    <sheet name="15.a.sz.tábla" sheetId="17" r:id="rId16"/>
    <sheet name="15.b.sz.tábla" sheetId="18" r:id="rId17"/>
    <sheet name="16.tábla" sheetId="19" r:id="rId18"/>
    <sheet name="17.tábla" sheetId="20" r:id="rId19"/>
    <sheet name="18.sz.tábla" sheetId="21" r:id="rId20"/>
    <sheet name="19.sz.tábla" sheetId="22" r:id="rId21"/>
    <sheet name="20. tábla" sheetId="23" r:id="rId22"/>
    <sheet name="21.sz.tábla" sheetId="24" r:id="rId23"/>
    <sheet name="Munka1" sheetId="25" r:id="rId24"/>
  </sheets>
  <externalReferences>
    <externalReference r:id="rId25"/>
  </externalReferences>
  <definedNames>
    <definedName name="_xlnm.Print_Area" localSheetId="12">'13.sz.tábla'!$A$1:$E$23</definedName>
    <definedName name="_xlnm.Print_Area" localSheetId="15">'15.a.sz.tábla'!$A$2:$G$81</definedName>
    <definedName name="_xlnm.Print_Area" localSheetId="19">'18.sz.tábla'!$A$5:$C$15</definedName>
    <definedName name="_xlnm.Print_Area" localSheetId="3">'4.sz.tábla'!$A$4:$E$36</definedName>
    <definedName name="_xlnm.Print_Area" localSheetId="4">'5.sz.tábla'!$A$3:$E$76</definedName>
  </definedNames>
  <calcPr calcId="144525"/>
</workbook>
</file>

<file path=xl/calcChain.xml><?xml version="1.0" encoding="utf-8"?>
<calcChain xmlns="http://schemas.openxmlformats.org/spreadsheetml/2006/main">
  <c r="E71" i="17" l="1"/>
  <c r="E72" i="17"/>
  <c r="E18" i="17"/>
  <c r="E17" i="17"/>
  <c r="E15" i="17"/>
  <c r="E22" i="17"/>
  <c r="F22" i="17"/>
  <c r="F11" i="17"/>
  <c r="E11" i="17"/>
  <c r="F64" i="17"/>
  <c r="D57" i="17"/>
  <c r="C13" i="17"/>
  <c r="C19" i="17"/>
  <c r="D18" i="17"/>
  <c r="D17" i="17"/>
  <c r="D15" i="17"/>
  <c r="D8" i="15" l="1"/>
  <c r="F14" i="14"/>
  <c r="F17" i="14"/>
  <c r="E13" i="14"/>
  <c r="F7" i="16" l="1"/>
  <c r="F8" i="16"/>
  <c r="F6" i="16"/>
  <c r="B7" i="16"/>
  <c r="D15" i="22" l="1"/>
  <c r="E15" i="22"/>
  <c r="F15" i="22"/>
  <c r="C15" i="22"/>
  <c r="D6" i="22"/>
  <c r="E6" i="22"/>
  <c r="C6" i="22"/>
  <c r="D5" i="22"/>
  <c r="E5" i="22"/>
  <c r="F5" i="22"/>
  <c r="C5" i="22"/>
  <c r="I19" i="19"/>
  <c r="I16" i="19"/>
  <c r="I15" i="19"/>
  <c r="I14" i="19"/>
  <c r="I13" i="19"/>
  <c r="I11" i="19"/>
  <c r="I10" i="19"/>
  <c r="I9" i="19"/>
  <c r="I6" i="19"/>
  <c r="I5" i="19"/>
  <c r="E11" i="19"/>
  <c r="C18" i="19"/>
  <c r="D16" i="19"/>
  <c r="E16" i="19"/>
  <c r="C16" i="19"/>
  <c r="C17" i="19" s="1"/>
  <c r="I7" i="23"/>
  <c r="H7" i="23"/>
  <c r="F7" i="23"/>
  <c r="C7" i="23"/>
  <c r="I18" i="10" l="1"/>
  <c r="D6" i="10"/>
  <c r="D31" i="10"/>
  <c r="I47" i="10"/>
  <c r="D23" i="8"/>
  <c r="D22" i="4"/>
  <c r="E29" i="8"/>
  <c r="E28" i="8"/>
  <c r="E24" i="8"/>
  <c r="E6" i="8"/>
  <c r="B11" i="8"/>
  <c r="C6" i="8"/>
  <c r="C11" i="8"/>
  <c r="E22" i="8"/>
  <c r="E21" i="8"/>
  <c r="C37" i="6" l="1"/>
  <c r="D37" i="6"/>
  <c r="B37" i="6"/>
  <c r="C34" i="6"/>
  <c r="D34" i="6"/>
  <c r="B34" i="6"/>
  <c r="E19" i="6"/>
  <c r="D74" i="5" l="1"/>
  <c r="D40" i="5"/>
  <c r="E51" i="5"/>
  <c r="E53" i="5"/>
  <c r="E43" i="5"/>
  <c r="C21" i="5"/>
  <c r="D21" i="5"/>
  <c r="E22" i="5"/>
  <c r="D4" i="5"/>
  <c r="C4" i="5"/>
  <c r="E29" i="2" l="1"/>
  <c r="D29" i="2"/>
  <c r="C29" i="2"/>
  <c r="E43" i="1"/>
  <c r="C43" i="1"/>
  <c r="C44" i="1" s="1"/>
  <c r="E35" i="1"/>
  <c r="C35" i="1"/>
  <c r="F32" i="1"/>
  <c r="F33" i="1"/>
  <c r="E31" i="1"/>
  <c r="E36" i="1" s="1"/>
  <c r="C31" i="1"/>
  <c r="F30" i="1"/>
  <c r="F28" i="1"/>
  <c r="F29" i="1"/>
  <c r="F13" i="1"/>
  <c r="D49" i="20" l="1"/>
  <c r="D48" i="20"/>
  <c r="C48" i="20"/>
  <c r="C49" i="20" s="1"/>
  <c r="F13" i="22" l="1"/>
  <c r="F10" i="22"/>
  <c r="F9" i="22"/>
  <c r="F8" i="22"/>
  <c r="F7" i="22"/>
  <c r="F4" i="22"/>
  <c r="F48" i="1" l="1"/>
  <c r="F49" i="1"/>
  <c r="F51" i="1"/>
  <c r="F52" i="1"/>
  <c r="F54" i="1"/>
  <c r="F55" i="1"/>
  <c r="F57" i="1"/>
  <c r="F60" i="1"/>
  <c r="F61" i="1"/>
  <c r="F63" i="1"/>
  <c r="F64" i="1"/>
  <c r="F67" i="1"/>
  <c r="F68" i="1"/>
  <c r="F8" i="1"/>
  <c r="F9" i="1"/>
  <c r="F11" i="1"/>
  <c r="F12" i="1"/>
  <c r="F16" i="1"/>
  <c r="F19" i="1"/>
  <c r="F21" i="1"/>
  <c r="F25" i="1"/>
  <c r="F26" i="1"/>
  <c r="F27" i="1"/>
  <c r="F34" i="1"/>
  <c r="F7" i="1"/>
  <c r="F6" i="2"/>
  <c r="F7" i="2"/>
  <c r="F9" i="2"/>
  <c r="F11" i="2"/>
  <c r="F12" i="2"/>
  <c r="F13" i="2"/>
  <c r="F14" i="2"/>
  <c r="F16" i="2"/>
  <c r="F17" i="2"/>
  <c r="F18" i="2"/>
  <c r="F20" i="2"/>
  <c r="F21" i="2"/>
  <c r="F22" i="2"/>
  <c r="F24" i="2"/>
  <c r="F25" i="2"/>
  <c r="F27" i="2"/>
  <c r="F5" i="2"/>
  <c r="F18" i="17" l="1"/>
  <c r="F17" i="17"/>
  <c r="F15" i="17"/>
  <c r="D32" i="4" l="1"/>
  <c r="E12" i="22" l="1"/>
  <c r="F12" i="22" s="1"/>
  <c r="F16" i="19"/>
  <c r="F17" i="19" s="1"/>
  <c r="G16" i="19"/>
  <c r="H16" i="19"/>
  <c r="H17" i="19" s="1"/>
  <c r="I17" i="19"/>
  <c r="G17" i="19"/>
  <c r="H11" i="19"/>
  <c r="I8" i="19"/>
  <c r="I12" i="19" s="1"/>
  <c r="G11" i="19"/>
  <c r="D8" i="19"/>
  <c r="E8" i="19"/>
  <c r="E12" i="19" s="1"/>
  <c r="G8" i="19"/>
  <c r="E17" i="19"/>
  <c r="F8" i="19"/>
  <c r="F12" i="19" s="1"/>
  <c r="H8" i="19"/>
  <c r="H12" i="19" s="1"/>
  <c r="C12" i="19"/>
  <c r="C8" i="19"/>
  <c r="D17" i="19"/>
  <c r="D11" i="19"/>
  <c r="E20" i="18"/>
  <c r="D50" i="17"/>
  <c r="D10" i="3"/>
  <c r="C10" i="3"/>
  <c r="D7" i="3"/>
  <c r="C7" i="3"/>
  <c r="D28" i="2"/>
  <c r="E28" i="2"/>
  <c r="C28" i="2"/>
  <c r="D23" i="2"/>
  <c r="E23" i="2"/>
  <c r="C23" i="2"/>
  <c r="D19" i="2"/>
  <c r="E19" i="2"/>
  <c r="C19" i="2"/>
  <c r="E15" i="2"/>
  <c r="D15" i="2"/>
  <c r="C15" i="2"/>
  <c r="D10" i="2"/>
  <c r="E10" i="2"/>
  <c r="C10" i="2"/>
  <c r="D8" i="2"/>
  <c r="D26" i="2" s="1"/>
  <c r="D30" i="2" s="1"/>
  <c r="E8" i="2"/>
  <c r="C8" i="2"/>
  <c r="D69" i="1"/>
  <c r="E69" i="1"/>
  <c r="C69" i="1"/>
  <c r="D65" i="1"/>
  <c r="E65" i="1"/>
  <c r="C65" i="1"/>
  <c r="D62" i="1"/>
  <c r="E62" i="1"/>
  <c r="C62" i="1"/>
  <c r="D56" i="1"/>
  <c r="E56" i="1"/>
  <c r="C56" i="1"/>
  <c r="D50" i="1"/>
  <c r="D53" i="1" s="1"/>
  <c r="E50" i="1"/>
  <c r="C50" i="1"/>
  <c r="C53" i="1" s="1"/>
  <c r="D46" i="1"/>
  <c r="E46" i="1"/>
  <c r="C46" i="1"/>
  <c r="D41" i="1"/>
  <c r="D44" i="1" s="1"/>
  <c r="E41" i="1"/>
  <c r="E44" i="1" s="1"/>
  <c r="C41" i="1"/>
  <c r="D35" i="1"/>
  <c r="D24" i="1"/>
  <c r="D31" i="1" s="1"/>
  <c r="D22" i="1"/>
  <c r="E22" i="1"/>
  <c r="C22" i="1"/>
  <c r="D20" i="1"/>
  <c r="E20" i="1"/>
  <c r="C20" i="1"/>
  <c r="D17" i="1"/>
  <c r="D18" i="1" s="1"/>
  <c r="E17" i="1"/>
  <c r="C17" i="1"/>
  <c r="C18" i="1" s="1"/>
  <c r="D14" i="1"/>
  <c r="E14" i="1"/>
  <c r="C14" i="1"/>
  <c r="D10" i="1"/>
  <c r="E10" i="1"/>
  <c r="C10" i="1"/>
  <c r="D6" i="1"/>
  <c r="E6" i="1"/>
  <c r="C6" i="1"/>
  <c r="G12" i="19" l="1"/>
  <c r="G18" i="19" s="1"/>
  <c r="F10" i="2"/>
  <c r="F28" i="2"/>
  <c r="F23" i="2"/>
  <c r="F19" i="2"/>
  <c r="F15" i="2"/>
  <c r="E26" i="2"/>
  <c r="C26" i="2"/>
  <c r="F8" i="2"/>
  <c r="F50" i="1"/>
  <c r="F14" i="1"/>
  <c r="D36" i="1"/>
  <c r="D66" i="1"/>
  <c r="F69" i="1"/>
  <c r="E53" i="1"/>
  <c r="F53" i="1" s="1"/>
  <c r="F65" i="1"/>
  <c r="C23" i="1"/>
  <c r="F22" i="1"/>
  <c r="F17" i="1"/>
  <c r="D15" i="1"/>
  <c r="D70" i="1"/>
  <c r="E23" i="1"/>
  <c r="F23" i="1" s="1"/>
  <c r="F20" i="1"/>
  <c r="D23" i="1"/>
  <c r="C36" i="1"/>
  <c r="F35" i="1"/>
  <c r="E66" i="1"/>
  <c r="F62" i="1"/>
  <c r="F24" i="1"/>
  <c r="F56" i="1"/>
  <c r="E15" i="1"/>
  <c r="C15" i="1"/>
  <c r="F10" i="1"/>
  <c r="D11" i="3"/>
  <c r="D12" i="3" s="1"/>
  <c r="D14" i="3" s="1"/>
  <c r="E18" i="1"/>
  <c r="F18" i="1" s="1"/>
  <c r="D12" i="19"/>
  <c r="D18" i="19" s="1"/>
  <c r="F18" i="19"/>
  <c r="C66" i="1"/>
  <c r="C70" i="1" s="1"/>
  <c r="E18" i="19"/>
  <c r="H18" i="19"/>
  <c r="I18" i="19"/>
  <c r="H14" i="11"/>
  <c r="I14" i="11"/>
  <c r="G14" i="11"/>
  <c r="C33" i="10"/>
  <c r="D33" i="10"/>
  <c r="C24" i="10"/>
  <c r="D24" i="10"/>
  <c r="B24" i="10"/>
  <c r="H13" i="10"/>
  <c r="I13" i="10"/>
  <c r="I42" i="11" s="1"/>
  <c r="G13" i="10"/>
  <c r="H12" i="10"/>
  <c r="H12" i="11" s="1"/>
  <c r="I12" i="10"/>
  <c r="I12" i="11" s="1"/>
  <c r="G12" i="10"/>
  <c r="G12" i="11" s="1"/>
  <c r="G11" i="10"/>
  <c r="G11" i="11" s="1"/>
  <c r="H7" i="10"/>
  <c r="H7" i="11" s="1"/>
  <c r="I7" i="10"/>
  <c r="I7" i="11" s="1"/>
  <c r="G7" i="10"/>
  <c r="G7" i="11" s="1"/>
  <c r="H6" i="10"/>
  <c r="H6" i="11" s="1"/>
  <c r="I6" i="10"/>
  <c r="I6" i="11" s="1"/>
  <c r="G6" i="10"/>
  <c r="G6" i="11" s="1"/>
  <c r="C19" i="10"/>
  <c r="D19" i="10"/>
  <c r="B19" i="10"/>
  <c r="C34" i="4"/>
  <c r="H24" i="10" s="1"/>
  <c r="D34" i="4"/>
  <c r="I24" i="10" s="1"/>
  <c r="B34" i="4"/>
  <c r="G24" i="10" s="1"/>
  <c r="C32" i="8"/>
  <c r="C27" i="4"/>
  <c r="H15" i="10" s="1"/>
  <c r="H15" i="11" s="1"/>
  <c r="D27" i="4"/>
  <c r="I15" i="10" s="1"/>
  <c r="I15" i="11" s="1"/>
  <c r="B27" i="4"/>
  <c r="G15" i="10" s="1"/>
  <c r="G15" i="11" s="1"/>
  <c r="B25" i="4"/>
  <c r="G34" i="10" s="1"/>
  <c r="D56" i="5"/>
  <c r="D10" i="4" s="1"/>
  <c r="D9" i="10" s="1"/>
  <c r="D9" i="11" s="1"/>
  <c r="C56" i="5"/>
  <c r="C10" i="4" s="1"/>
  <c r="C9" i="10" s="1"/>
  <c r="C9" i="11" s="1"/>
  <c r="C25" i="4" l="1"/>
  <c r="H34" i="10" s="1"/>
  <c r="H54" i="11" s="1"/>
  <c r="E30" i="2"/>
  <c r="F29" i="2"/>
  <c r="C30" i="2"/>
  <c r="F30" i="2" s="1"/>
  <c r="F26" i="2"/>
  <c r="E70" i="1"/>
  <c r="F70" i="1" s="1"/>
  <c r="C47" i="1"/>
  <c r="D47" i="1"/>
  <c r="F36" i="1"/>
  <c r="F31" i="1"/>
  <c r="F66" i="1"/>
  <c r="F15" i="1"/>
  <c r="I13" i="11"/>
  <c r="G42" i="11"/>
  <c r="G13" i="11" s="1"/>
  <c r="G10" i="11" s="1"/>
  <c r="H42" i="11"/>
  <c r="H13" i="11" s="1"/>
  <c r="E47" i="1" l="1"/>
  <c r="F47" i="1" s="1"/>
  <c r="C28" i="5"/>
  <c r="E19" i="5"/>
  <c r="E30" i="8" l="1"/>
  <c r="C23" i="8"/>
  <c r="C24" i="4" s="1"/>
  <c r="H33" i="10" s="1"/>
  <c r="H22" i="11" s="1"/>
  <c r="D24" i="4"/>
  <c r="I33" i="10" s="1"/>
  <c r="B23" i="8"/>
  <c r="B24" i="4" s="1"/>
  <c r="G33" i="10" s="1"/>
  <c r="G22" i="11" s="1"/>
  <c r="E20" i="8"/>
  <c r="E19" i="8"/>
  <c r="E18" i="8"/>
  <c r="E17" i="8"/>
  <c r="E16" i="8"/>
  <c r="E15" i="8"/>
  <c r="E12" i="8"/>
  <c r="D11" i="8"/>
  <c r="C9" i="8"/>
  <c r="C3" i="8" s="1"/>
  <c r="D9" i="8"/>
  <c r="B9" i="8"/>
  <c r="D6" i="8"/>
  <c r="B6" i="8"/>
  <c r="C4" i="8"/>
  <c r="D4" i="8"/>
  <c r="B4" i="8"/>
  <c r="E5" i="8"/>
  <c r="C10" i="7"/>
  <c r="E9" i="8" l="1"/>
  <c r="B3" i="8"/>
  <c r="D3" i="8"/>
  <c r="D23" i="4" s="1"/>
  <c r="I31" i="10" s="1"/>
  <c r="E11" i="8"/>
  <c r="C23" i="4" l="1"/>
  <c r="H31" i="10" s="1"/>
  <c r="H20" i="11" s="1"/>
  <c r="C34" i="8"/>
  <c r="B23" i="4"/>
  <c r="G31" i="10" s="1"/>
  <c r="G20" i="11" s="1"/>
  <c r="B34" i="8"/>
  <c r="E34" i="6"/>
  <c r="E6" i="3" l="1"/>
  <c r="E8" i="3"/>
  <c r="E9" i="3"/>
  <c r="E13" i="3"/>
  <c r="E5" i="3"/>
  <c r="E10" i="3" l="1"/>
  <c r="E7" i="3"/>
  <c r="G60" i="17"/>
  <c r="C14" i="21"/>
  <c r="C25" i="20"/>
  <c r="C14" i="20"/>
  <c r="C10" i="20"/>
  <c r="G16" i="18"/>
  <c r="G19" i="18"/>
  <c r="G17" i="18"/>
  <c r="G15" i="18"/>
  <c r="F14" i="18"/>
  <c r="D14" i="18"/>
  <c r="G13" i="18"/>
  <c r="G11" i="18"/>
  <c r="G10" i="18"/>
  <c r="G8" i="18"/>
  <c r="F7" i="18"/>
  <c r="D7" i="18"/>
  <c r="F50" i="17"/>
  <c r="C45" i="17"/>
  <c r="F20" i="18" l="1"/>
  <c r="C26" i="20"/>
  <c r="C29" i="20" s="1"/>
  <c r="C11" i="3"/>
  <c r="D20" i="18"/>
  <c r="G7" i="18"/>
  <c r="G14" i="18"/>
  <c r="D14" i="17"/>
  <c r="F14" i="17"/>
  <c r="G58" i="17"/>
  <c r="F57" i="17"/>
  <c r="E57" i="17"/>
  <c r="G55" i="17"/>
  <c r="G54" i="17"/>
  <c r="G50" i="17"/>
  <c r="F47" i="17"/>
  <c r="F45" i="17" s="1"/>
  <c r="D45" i="17"/>
  <c r="G31" i="17"/>
  <c r="F30" i="17"/>
  <c r="D30" i="17"/>
  <c r="G22" i="17"/>
  <c r="F19" i="17"/>
  <c r="E19" i="17"/>
  <c r="D19" i="17"/>
  <c r="G18" i="17"/>
  <c r="G17" i="17"/>
  <c r="G15" i="17"/>
  <c r="E14" i="17"/>
  <c r="C14" i="17"/>
  <c r="F9" i="17"/>
  <c r="E9" i="17"/>
  <c r="D9" i="17"/>
  <c r="C9" i="17"/>
  <c r="F10" i="16"/>
  <c r="B10" i="16"/>
  <c r="D12" i="15"/>
  <c r="C12" i="15"/>
  <c r="G45" i="17" l="1"/>
  <c r="G20" i="18"/>
  <c r="C12" i="3"/>
  <c r="E11" i="3"/>
  <c r="E13" i="17"/>
  <c r="E8" i="17" s="1"/>
  <c r="E68" i="17" s="1"/>
  <c r="G57" i="17"/>
  <c r="G30" i="17"/>
  <c r="G24" i="17"/>
  <c r="G19" i="17"/>
  <c r="D13" i="17"/>
  <c r="D8" i="17" s="1"/>
  <c r="D68" i="17" s="1"/>
  <c r="C8" i="17"/>
  <c r="C68" i="17" s="1"/>
  <c r="G14" i="17"/>
  <c r="F13" i="17"/>
  <c r="D10" i="16"/>
  <c r="D8" i="16"/>
  <c r="D7" i="16"/>
  <c r="G14" i="15"/>
  <c r="G15" i="15" s="1"/>
  <c r="F14" i="15"/>
  <c r="F15" i="15" s="1"/>
  <c r="E14" i="15"/>
  <c r="E15" i="15" s="1"/>
  <c r="F20" i="14"/>
  <c r="D20" i="14" s="1"/>
  <c r="F19" i="14"/>
  <c r="D19" i="14" s="1"/>
  <c r="D17" i="14"/>
  <c r="F16" i="14"/>
  <c r="D16" i="14" s="1"/>
  <c r="F15" i="14"/>
  <c r="D15" i="14" s="1"/>
  <c r="D14" i="14"/>
  <c r="D18" i="14"/>
  <c r="E23" i="14"/>
  <c r="C14" i="3" l="1"/>
  <c r="E14" i="3" s="1"/>
  <c r="E12" i="3"/>
  <c r="F8" i="17"/>
  <c r="G13" i="17"/>
  <c r="F13" i="14"/>
  <c r="D13" i="14"/>
  <c r="D23" i="14" s="1"/>
  <c r="H21" i="13"/>
  <c r="G21" i="13"/>
  <c r="F21" i="13"/>
  <c r="E21" i="13"/>
  <c r="H19" i="13"/>
  <c r="G19" i="13"/>
  <c r="F19" i="13"/>
  <c r="E19" i="13"/>
  <c r="H17" i="13"/>
  <c r="H22" i="13" s="1"/>
  <c r="H39" i="13" s="1"/>
  <c r="G17" i="13"/>
  <c r="G22" i="13" s="1"/>
  <c r="G39" i="13" s="1"/>
  <c r="F17" i="13"/>
  <c r="F22" i="13" s="1"/>
  <c r="F39" i="13" s="1"/>
  <c r="E17" i="13"/>
  <c r="E22" i="13" s="1"/>
  <c r="E39" i="13" s="1"/>
  <c r="K32" i="12"/>
  <c r="L32" i="12" s="1"/>
  <c r="L31" i="12" s="1"/>
  <c r="K31" i="12"/>
  <c r="J31" i="12"/>
  <c r="I31" i="12"/>
  <c r="I34" i="12" s="1"/>
  <c r="H31" i="12"/>
  <c r="G31" i="12"/>
  <c r="F31" i="12"/>
  <c r="E31" i="12"/>
  <c r="D31" i="12"/>
  <c r="J30" i="12"/>
  <c r="H30" i="12"/>
  <c r="G30" i="12"/>
  <c r="F30" i="12"/>
  <c r="E30" i="12"/>
  <c r="D30" i="12"/>
  <c r="K29" i="12"/>
  <c r="L29" i="12" s="1"/>
  <c r="L30" i="12" s="1"/>
  <c r="J28" i="12"/>
  <c r="H28" i="12"/>
  <c r="G28" i="12"/>
  <c r="F28" i="12"/>
  <c r="E28" i="12"/>
  <c r="D28" i="12"/>
  <c r="K27" i="12"/>
  <c r="L27" i="12" s="1"/>
  <c r="L28" i="12" s="1"/>
  <c r="J26" i="12"/>
  <c r="I26" i="12"/>
  <c r="H26" i="12"/>
  <c r="G26" i="12"/>
  <c r="F26" i="12"/>
  <c r="E26" i="12"/>
  <c r="D26" i="12"/>
  <c r="K21" i="12"/>
  <c r="K26" i="12" s="1"/>
  <c r="J20" i="12"/>
  <c r="I20" i="12"/>
  <c r="H20" i="12"/>
  <c r="H14" i="12" s="1"/>
  <c r="G20" i="12"/>
  <c r="F20" i="12"/>
  <c r="F14" i="12" s="1"/>
  <c r="E20" i="12"/>
  <c r="D20" i="12"/>
  <c r="D14" i="12" s="1"/>
  <c r="K15" i="12"/>
  <c r="K20" i="12" s="1"/>
  <c r="J14" i="12"/>
  <c r="G14" i="12"/>
  <c r="E14" i="12"/>
  <c r="J36" i="11"/>
  <c r="J41" i="11"/>
  <c r="J42" i="11"/>
  <c r="J49" i="11"/>
  <c r="J35" i="11"/>
  <c r="I45" i="11"/>
  <c r="I47" i="11" s="1"/>
  <c r="J88" i="11"/>
  <c r="G88" i="11"/>
  <c r="E85" i="11"/>
  <c r="E88" i="11" s="1"/>
  <c r="B85" i="11"/>
  <c r="B88" i="11" s="1"/>
  <c r="J77" i="11"/>
  <c r="J79" i="11" s="1"/>
  <c r="G77" i="11"/>
  <c r="G79" i="11" s="1"/>
  <c r="E77" i="11"/>
  <c r="E79" i="11" s="1"/>
  <c r="B77" i="11"/>
  <c r="B79" i="11" s="1"/>
  <c r="H57" i="11"/>
  <c r="H59" i="11" s="1"/>
  <c r="G57" i="11"/>
  <c r="G59" i="11" s="1"/>
  <c r="H45" i="11"/>
  <c r="G45" i="11"/>
  <c r="G47" i="11" s="1"/>
  <c r="E45" i="11"/>
  <c r="E47" i="11" s="1"/>
  <c r="B45" i="11"/>
  <c r="B47" i="11" s="1"/>
  <c r="H23" i="11"/>
  <c r="G23" i="11"/>
  <c r="C22" i="11"/>
  <c r="B22" i="11"/>
  <c r="C21" i="11"/>
  <c r="B21" i="11"/>
  <c r="G27" i="11"/>
  <c r="G29" i="11" s="1"/>
  <c r="B20" i="11"/>
  <c r="B27" i="11" s="1"/>
  <c r="B29" i="11" s="1"/>
  <c r="H18" i="10"/>
  <c r="J24" i="10"/>
  <c r="G22" i="10"/>
  <c r="G18" i="10" s="1"/>
  <c r="I41" i="10"/>
  <c r="D44" i="10"/>
  <c r="D61" i="10" s="1"/>
  <c r="D41" i="10"/>
  <c r="D22" i="10"/>
  <c r="C44" i="10"/>
  <c r="C61" i="10" s="1"/>
  <c r="B44" i="10"/>
  <c r="B61" i="10" s="1"/>
  <c r="H41" i="10"/>
  <c r="G41" i="10"/>
  <c r="C41" i="10"/>
  <c r="B41" i="10"/>
  <c r="B58" i="10" s="1"/>
  <c r="G39" i="10"/>
  <c r="C20" i="10"/>
  <c r="B20" i="10"/>
  <c r="B60" i="10" s="1"/>
  <c r="B59" i="10" s="1"/>
  <c r="C18" i="10"/>
  <c r="C57" i="10" s="1"/>
  <c r="B18" i="10"/>
  <c r="B57" i="10" s="1"/>
  <c r="B56" i="10" s="1"/>
  <c r="J15" i="10"/>
  <c r="I17" i="11" l="1"/>
  <c r="J18" i="10"/>
  <c r="H57" i="10"/>
  <c r="H56" i="10" s="1"/>
  <c r="H17" i="11"/>
  <c r="E34" i="12"/>
  <c r="G34" i="12"/>
  <c r="G57" i="10"/>
  <c r="G56" i="10" s="1"/>
  <c r="G17" i="11"/>
  <c r="D34" i="12"/>
  <c r="F34" i="12"/>
  <c r="H34" i="12"/>
  <c r="J34" i="12"/>
  <c r="G8" i="17"/>
  <c r="F68" i="17"/>
  <c r="G68" i="17" s="1"/>
  <c r="L21" i="12"/>
  <c r="L26" i="12" s="1"/>
  <c r="K28" i="12"/>
  <c r="K30" i="12"/>
  <c r="L15" i="12"/>
  <c r="L20" i="12" s="1"/>
  <c r="J15" i="11"/>
  <c r="J7" i="11"/>
  <c r="J6" i="11"/>
  <c r="J12" i="11"/>
  <c r="J45" i="11"/>
  <c r="H27" i="11"/>
  <c r="H29" i="11" s="1"/>
  <c r="H47" i="11"/>
  <c r="J47" i="11" s="1"/>
  <c r="J6" i="10"/>
  <c r="E24" i="10"/>
  <c r="J7" i="10"/>
  <c r="J12" i="10"/>
  <c r="D20" i="10"/>
  <c r="E20" i="10" s="1"/>
  <c r="G53" i="10"/>
  <c r="G47" i="10"/>
  <c r="C56" i="10"/>
  <c r="H39" i="10"/>
  <c r="C60" i="10"/>
  <c r="J17" i="11" l="1"/>
  <c r="L14" i="12"/>
  <c r="L34" i="12" s="1"/>
  <c r="K14" i="12"/>
  <c r="K34" i="12" s="1"/>
  <c r="D60" i="10"/>
  <c r="E60" i="10" s="1"/>
  <c r="I57" i="10"/>
  <c r="J57" i="10" s="1"/>
  <c r="H53" i="10"/>
  <c r="H47" i="10"/>
  <c r="C59" i="10"/>
  <c r="I56" i="10" l="1"/>
  <c r="D59" i="10"/>
  <c r="E59" i="10" s="1"/>
  <c r="J56" i="10" l="1"/>
  <c r="I62" i="10"/>
  <c r="E28" i="4"/>
  <c r="E6" i="5"/>
  <c r="E8" i="5"/>
  <c r="E9" i="5"/>
  <c r="E10" i="5"/>
  <c r="E16" i="5"/>
  <c r="E29" i="5"/>
  <c r="E30" i="5"/>
  <c r="E33" i="5"/>
  <c r="E34" i="5"/>
  <c r="E36" i="5"/>
  <c r="E39" i="5"/>
  <c r="E42" i="5"/>
  <c r="E45" i="5"/>
  <c r="E47" i="5"/>
  <c r="E49" i="5"/>
  <c r="E67" i="5"/>
  <c r="E72" i="5"/>
  <c r="D69" i="5"/>
  <c r="D66" i="5"/>
  <c r="D14" i="4" s="1"/>
  <c r="D51" i="5"/>
  <c r="D9" i="4" s="1"/>
  <c r="D32" i="10" s="1"/>
  <c r="D35" i="5"/>
  <c r="D32" i="5"/>
  <c r="D28" i="5"/>
  <c r="E28" i="5" s="1"/>
  <c r="D5" i="5"/>
  <c r="D6" i="4"/>
  <c r="E9" i="6"/>
  <c r="E10" i="6"/>
  <c r="E11" i="6"/>
  <c r="E12" i="6"/>
  <c r="E15" i="6"/>
  <c r="E17" i="6"/>
  <c r="E18" i="6"/>
  <c r="E20" i="6"/>
  <c r="E21" i="6"/>
  <c r="E24" i="6"/>
  <c r="E26" i="6"/>
  <c r="E8" i="6"/>
  <c r="E6" i="6"/>
  <c r="E5" i="6"/>
  <c r="D29" i="6"/>
  <c r="I11" i="10" s="1"/>
  <c r="I11" i="11" s="1"/>
  <c r="I10" i="11" s="1"/>
  <c r="D25" i="6"/>
  <c r="I9" i="10" s="1"/>
  <c r="I9" i="11" s="1"/>
  <c r="D7" i="6"/>
  <c r="I8" i="10" s="1"/>
  <c r="I8" i="11" s="1"/>
  <c r="E4" i="7"/>
  <c r="E5" i="7"/>
  <c r="E7" i="7"/>
  <c r="E9" i="7"/>
  <c r="D10" i="7"/>
  <c r="D3" i="7"/>
  <c r="E34" i="4"/>
  <c r="E7" i="8"/>
  <c r="E8" i="8"/>
  <c r="E10" i="8"/>
  <c r="E25" i="8"/>
  <c r="E26" i="8"/>
  <c r="E27" i="8"/>
  <c r="E33" i="8"/>
  <c r="E38" i="8"/>
  <c r="E4" i="8"/>
  <c r="D39" i="8"/>
  <c r="D32" i="8"/>
  <c r="D34" i="8" s="1"/>
  <c r="E34" i="8" s="1"/>
  <c r="C39" i="8"/>
  <c r="B39" i="8"/>
  <c r="B15" i="7"/>
  <c r="B10" i="7"/>
  <c r="C3" i="7"/>
  <c r="B3" i="7"/>
  <c r="C29" i="6"/>
  <c r="H11" i="10" s="1"/>
  <c r="H11" i="11" s="1"/>
  <c r="H10" i="11" s="1"/>
  <c r="B27" i="6"/>
  <c r="G10" i="10" s="1"/>
  <c r="C25" i="6"/>
  <c r="H9" i="10" s="1"/>
  <c r="H9" i="11" s="1"/>
  <c r="B25" i="6"/>
  <c r="G9" i="10" s="1"/>
  <c r="G9" i="11" s="1"/>
  <c r="C7" i="6"/>
  <c r="H8" i="10" s="1"/>
  <c r="B7" i="6"/>
  <c r="G8" i="10" s="1"/>
  <c r="C69" i="5"/>
  <c r="C15" i="4" s="1"/>
  <c r="B69" i="5"/>
  <c r="B15" i="4" s="1"/>
  <c r="C66" i="5"/>
  <c r="C14" i="4" s="1"/>
  <c r="B66" i="5"/>
  <c r="B14" i="4" s="1"/>
  <c r="B60" i="5"/>
  <c r="B56" i="5"/>
  <c r="B10" i="4" s="1"/>
  <c r="B9" i="10" s="1"/>
  <c r="B9" i="11" s="1"/>
  <c r="C51" i="5"/>
  <c r="C9" i="4" s="1"/>
  <c r="C32" i="10" s="1"/>
  <c r="C50" i="11" s="1"/>
  <c r="C57" i="11" s="1"/>
  <c r="C59" i="11" s="1"/>
  <c r="B51" i="5"/>
  <c r="B9" i="4" s="1"/>
  <c r="B32" i="10" s="1"/>
  <c r="B50" i="11" s="1"/>
  <c r="B57" i="11" s="1"/>
  <c r="B59" i="11" s="1"/>
  <c r="C40" i="5"/>
  <c r="C8" i="4" s="1"/>
  <c r="C8" i="10" s="1"/>
  <c r="C8" i="11" s="1"/>
  <c r="B40" i="5"/>
  <c r="B8" i="4" s="1"/>
  <c r="B8" i="10" s="1"/>
  <c r="B8" i="11" s="1"/>
  <c r="C35" i="5"/>
  <c r="B35" i="5"/>
  <c r="C32" i="5"/>
  <c r="B32" i="5"/>
  <c r="B28" i="5"/>
  <c r="C6" i="4"/>
  <c r="C31" i="10" s="1"/>
  <c r="B21" i="5"/>
  <c r="B6" i="4" s="1"/>
  <c r="B31" i="10" s="1"/>
  <c r="C5" i="5"/>
  <c r="B5" i="5"/>
  <c r="B4" i="5" s="1"/>
  <c r="B5" i="4" s="1"/>
  <c r="B6" i="10" s="1"/>
  <c r="C35" i="4"/>
  <c r="E27" i="4"/>
  <c r="C22" i="4"/>
  <c r="B33" i="4"/>
  <c r="B31" i="4"/>
  <c r="B11" i="4"/>
  <c r="B33" i="10" s="1"/>
  <c r="B39" i="10" l="1"/>
  <c r="B47" i="10" s="1"/>
  <c r="E3" i="7"/>
  <c r="C31" i="5"/>
  <c r="C27" i="5" s="1"/>
  <c r="C7" i="4" s="1"/>
  <c r="C7" i="10" s="1"/>
  <c r="C7" i="11" s="1"/>
  <c r="B31" i="5"/>
  <c r="B16" i="4"/>
  <c r="B17" i="11" s="1"/>
  <c r="C16" i="4"/>
  <c r="C17" i="11" s="1"/>
  <c r="B6" i="11"/>
  <c r="C14" i="15"/>
  <c r="C15" i="15" s="1"/>
  <c r="H8" i="11"/>
  <c r="H16" i="11" s="1"/>
  <c r="H18" i="11" s="1"/>
  <c r="H89" i="11" s="1"/>
  <c r="C20" i="11"/>
  <c r="C27" i="11" s="1"/>
  <c r="C29" i="11" s="1"/>
  <c r="C39" i="10"/>
  <c r="G8" i="11"/>
  <c r="G16" i="11" s="1"/>
  <c r="G18" i="11" s="1"/>
  <c r="G89" i="11" s="1"/>
  <c r="G16" i="10"/>
  <c r="D25" i="4"/>
  <c r="I34" i="10" s="1"/>
  <c r="I54" i="11" s="1"/>
  <c r="E32" i="5"/>
  <c r="D15" i="4"/>
  <c r="E15" i="4" s="1"/>
  <c r="B27" i="5"/>
  <c r="E69" i="5"/>
  <c r="E66" i="5"/>
  <c r="E35" i="5"/>
  <c r="E19" i="10"/>
  <c r="D73" i="5"/>
  <c r="E21" i="5"/>
  <c r="E5" i="5"/>
  <c r="C5" i="4"/>
  <c r="E39" i="8"/>
  <c r="I22" i="11"/>
  <c r="J22" i="11" s="1"/>
  <c r="J33" i="10"/>
  <c r="E32" i="8"/>
  <c r="E23" i="8"/>
  <c r="E24" i="4"/>
  <c r="I20" i="11"/>
  <c r="J31" i="10"/>
  <c r="E23" i="4"/>
  <c r="E3" i="8"/>
  <c r="D35" i="4"/>
  <c r="E35" i="4" s="1"/>
  <c r="D19" i="7"/>
  <c r="E10" i="7"/>
  <c r="E25" i="6"/>
  <c r="J8" i="10"/>
  <c r="E7" i="6"/>
  <c r="J13" i="10"/>
  <c r="D50" i="11"/>
  <c r="E14" i="4"/>
  <c r="D20" i="11"/>
  <c r="D39" i="10"/>
  <c r="I40" i="10" s="1"/>
  <c r="E31" i="10"/>
  <c r="D18" i="10"/>
  <c r="E6" i="4"/>
  <c r="B38" i="6"/>
  <c r="B21" i="4" s="1"/>
  <c r="B20" i="4" s="1"/>
  <c r="B35" i="4"/>
  <c r="B22" i="4"/>
  <c r="B30" i="4" s="1"/>
  <c r="E37" i="6"/>
  <c r="D31" i="5"/>
  <c r="D5" i="4"/>
  <c r="D6" i="11" s="1"/>
  <c r="D27" i="6"/>
  <c r="I10" i="10" s="1"/>
  <c r="C19" i="7"/>
  <c r="B19" i="7"/>
  <c r="C27" i="6"/>
  <c r="B73" i="5"/>
  <c r="C73" i="5"/>
  <c r="B53" i="10" l="1"/>
  <c r="G40" i="10"/>
  <c r="E19" i="7"/>
  <c r="J8" i="11"/>
  <c r="D8" i="4"/>
  <c r="D8" i="10" s="1"/>
  <c r="D8" i="11" s="1"/>
  <c r="D64" i="5"/>
  <c r="I39" i="10"/>
  <c r="E25" i="4"/>
  <c r="J34" i="10"/>
  <c r="C38" i="6"/>
  <c r="C21" i="4" s="1"/>
  <c r="C20" i="4" s="1"/>
  <c r="C30" i="4" s="1"/>
  <c r="C36" i="4" s="1"/>
  <c r="H10" i="10"/>
  <c r="H16" i="10" s="1"/>
  <c r="B64" i="5"/>
  <c r="B74" i="5" s="1"/>
  <c r="B7" i="4"/>
  <c r="H40" i="10"/>
  <c r="C47" i="10"/>
  <c r="C53" i="10"/>
  <c r="B36" i="4"/>
  <c r="D16" i="4"/>
  <c r="E16" i="4" s="1"/>
  <c r="C6" i="10"/>
  <c r="C12" i="4"/>
  <c r="C17" i="4" s="1"/>
  <c r="J54" i="11"/>
  <c r="I57" i="11"/>
  <c r="G25" i="10"/>
  <c r="G52" i="10"/>
  <c r="G54" i="10" s="1"/>
  <c r="G62" i="10" s="1"/>
  <c r="D27" i="5"/>
  <c r="E31" i="5"/>
  <c r="E73" i="5"/>
  <c r="E40" i="5"/>
  <c r="E4" i="5"/>
  <c r="C64" i="5"/>
  <c r="C74" i="5" s="1"/>
  <c r="E22" i="4"/>
  <c r="J20" i="11"/>
  <c r="I27" i="11"/>
  <c r="J9" i="11"/>
  <c r="J9" i="10"/>
  <c r="D57" i="10"/>
  <c r="E18" i="10"/>
  <c r="E20" i="11"/>
  <c r="D27" i="11"/>
  <c r="D53" i="10"/>
  <c r="E53" i="10" s="1"/>
  <c r="D47" i="10"/>
  <c r="E39" i="10"/>
  <c r="D57" i="11"/>
  <c r="D59" i="11" s="1"/>
  <c r="E57" i="11"/>
  <c r="E59" i="11" s="1"/>
  <c r="E27" i="6"/>
  <c r="D38" i="6"/>
  <c r="D21" i="4" s="1"/>
  <c r="E47" i="10" l="1"/>
  <c r="J39" i="10"/>
  <c r="I53" i="10"/>
  <c r="J53" i="10" s="1"/>
  <c r="J47" i="10"/>
  <c r="D17" i="11"/>
  <c r="E17" i="11" s="1"/>
  <c r="J57" i="11"/>
  <c r="I59" i="11"/>
  <c r="J59" i="11" s="1"/>
  <c r="H25" i="10"/>
  <c r="H52" i="10"/>
  <c r="H54" i="10" s="1"/>
  <c r="H62" i="10" s="1"/>
  <c r="J10" i="10"/>
  <c r="E74" i="5"/>
  <c r="D7" i="4"/>
  <c r="D7" i="10" s="1"/>
  <c r="D7" i="11" s="1"/>
  <c r="C6" i="11"/>
  <c r="C16" i="11" s="1"/>
  <c r="C18" i="11" s="1"/>
  <c r="C89" i="11" s="1"/>
  <c r="C16" i="10"/>
  <c r="B7" i="10"/>
  <c r="B12" i="4"/>
  <c r="B17" i="4" s="1"/>
  <c r="E8" i="4"/>
  <c r="D14" i="15"/>
  <c r="D15" i="15" s="1"/>
  <c r="E27" i="5"/>
  <c r="E5" i="4"/>
  <c r="I29" i="11"/>
  <c r="J29" i="11" s="1"/>
  <c r="J27" i="11"/>
  <c r="I16" i="10"/>
  <c r="I25" i="10" s="1"/>
  <c r="J10" i="11"/>
  <c r="D29" i="11"/>
  <c r="E29" i="11" s="1"/>
  <c r="E27" i="11"/>
  <c r="D56" i="10"/>
  <c r="E56" i="10" s="1"/>
  <c r="E57" i="10"/>
  <c r="E38" i="6"/>
  <c r="J25" i="10" l="1"/>
  <c r="J16" i="10"/>
  <c r="E64" i="5"/>
  <c r="D12" i="4"/>
  <c r="D17" i="4" s="1"/>
  <c r="C52" i="10"/>
  <c r="C54" i="10" s="1"/>
  <c r="C25" i="10"/>
  <c r="B7" i="11"/>
  <c r="B16" i="11" s="1"/>
  <c r="B18" i="11" s="1"/>
  <c r="B89" i="11" s="1"/>
  <c r="B16" i="10"/>
  <c r="H17" i="10"/>
  <c r="I52" i="10"/>
  <c r="J52" i="10" s="1"/>
  <c r="E7" i="4"/>
  <c r="E8" i="11"/>
  <c r="E8" i="10"/>
  <c r="E6" i="10"/>
  <c r="D16" i="10"/>
  <c r="I16" i="11"/>
  <c r="E21" i="4"/>
  <c r="D20" i="4"/>
  <c r="E12" i="4" l="1"/>
  <c r="B52" i="10"/>
  <c r="B54" i="10" s="1"/>
  <c r="B25" i="10"/>
  <c r="G17" i="10"/>
  <c r="I54" i="10"/>
  <c r="J54" i="10" s="1"/>
  <c r="E17" i="4"/>
  <c r="H55" i="10"/>
  <c r="C62" i="10"/>
  <c r="E7" i="11"/>
  <c r="E7" i="10"/>
  <c r="D52" i="10"/>
  <c r="E16" i="10"/>
  <c r="D17" i="10"/>
  <c r="D25" i="10"/>
  <c r="E25" i="10" s="1"/>
  <c r="E6" i="11"/>
  <c r="J16" i="11"/>
  <c r="I18" i="11"/>
  <c r="E20" i="4"/>
  <c r="D30" i="4"/>
  <c r="J62" i="10" l="1"/>
  <c r="G55" i="10"/>
  <c r="B62" i="10"/>
  <c r="D16" i="11"/>
  <c r="D18" i="11" s="1"/>
  <c r="D54" i="10"/>
  <c r="E52" i="10"/>
  <c r="I89" i="11"/>
  <c r="J18" i="11"/>
  <c r="E30" i="4"/>
  <c r="D36" i="4"/>
  <c r="D38" i="4" s="1"/>
  <c r="D6" i="16"/>
  <c r="E36" i="4" l="1"/>
  <c r="E16" i="11"/>
  <c r="E18" i="11"/>
  <c r="D89" i="11"/>
  <c r="E54" i="10"/>
  <c r="D62" i="10"/>
  <c r="D55" i="10"/>
  <c r="D63" i="10" l="1"/>
  <c r="E62" i="10"/>
</calcChain>
</file>

<file path=xl/sharedStrings.xml><?xml version="1.0" encoding="utf-8"?>
<sst xmlns="http://schemas.openxmlformats.org/spreadsheetml/2006/main" count="1255" uniqueCount="898">
  <si>
    <t>#</t>
  </si>
  <si>
    <t>Megnevezés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</si>
  <si>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</si>
  <si>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</si>
  <si>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</si>
  <si>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</si>
  <si>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</si>
  <si>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</si>
  <si>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</si>
  <si>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</si>
  <si>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</si>
  <si>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</si>
  <si>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</si>
  <si>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</si>
  <si>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</si>
  <si>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</si>
  <si>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</si>
  <si>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</si>
  <si>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</si>
  <si>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</si>
  <si>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</si>
  <si>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</si>
  <si>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</si>
  <si>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</si>
  <si>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</si>
  <si>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</si>
  <si>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</si>
  <si>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</si>
  <si>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</si>
  <si>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</si>
  <si>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</si>
  <si>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</si>
  <si>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</si>
  <si>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</si>
  <si>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</si>
  <si>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</si>
  <si>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</si>
  <si>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</si>
  <si>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</si>
  <si>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</si>
  <si>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</si>
  <si>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</si>
  <si>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</si>
  <si>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</si>
  <si>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</si>
  <si>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</si>
  <si>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</si>
  <si>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</si>
  <si>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</si>
  <si>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</si>
  <si>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</si>
  <si>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</si>
  <si>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</si>
  <si>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</si>
  <si>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</si>
  <si>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</si>
  <si>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</si>
  <si>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</si>
  <si>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</si>
  <si>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171</t>
  </si>
  <si>
    <t>E) EGYÉB SAJÁTOS ELSZÁMOLÁSOK (=E/I+E/II+E/III)</t>
  </si>
  <si>
    <t>173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</si>
  <si>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</si>
  <si>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</si>
  <si>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</si>
  <si>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</si>
  <si>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</si>
  <si>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</si>
  <si>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</si>
  <si>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</si>
  <si>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</si>
  <si>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</si>
  <si>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</si>
  <si>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</si>
  <si>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</si>
  <si>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</si>
  <si>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</si>
  <si>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</si>
  <si>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</si>
  <si>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</si>
  <si>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</si>
  <si>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194</t>
  </si>
  <si>
    <t>H/I/6 Költségvetési évben esedékes kötelezettségek beruházásokra</t>
  </si>
  <si>
    <t>212</t>
  </si>
  <si>
    <t>H/I Költségvetési évben esedékes kötelezettségek (=H/I/1+…+H/I/9)</t>
  </si>
  <si>
    <t>215</t>
  </si>
  <si>
    <t>H/II/3 Költségvetési évet követően esedékes kötelezettségek dologi kiadásokra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</si>
  <si>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</si>
  <si>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</si>
  <si>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</si>
  <si>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</si>
  <si>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</si>
  <si>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</si>
  <si>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237</t>
  </si>
  <si>
    <t>H/III/1 Kapott előlegek</t>
  </si>
  <si>
    <t>239</t>
  </si>
  <si>
    <t>H/III/3 Más szervezetet megillető bevételek elszámolása</t>
  </si>
  <si>
    <t>247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</si>
  <si>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</si>
  <si>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</si>
  <si>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</si>
  <si>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</si>
  <si>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</si>
  <si>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</si>
  <si>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</si>
  <si>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</si>
  <si>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</si>
  <si>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</si>
  <si>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</si>
  <si>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 xml:space="preserve"> Mérleg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</si>
  <si>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</si>
  <si>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</si>
  <si>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</si>
  <si>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</si>
  <si>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</si>
  <si>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</si>
  <si>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</si>
  <si>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</si>
  <si>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05 Saját előállítású eszközök aktivált értéke</t>
  </si>
  <si>
    <t>07</t>
  </si>
  <si>
    <t>II Aktivált saját teljesítmények értéke (=±04+05)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</si>
  <si>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</si>
  <si>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</si>
  <si>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</si>
  <si>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</si>
  <si>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</si>
  <si>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</si>
  <si>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</si>
  <si>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</si>
  <si>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</si>
  <si>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</si>
  <si>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</si>
  <si>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</si>
  <si>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</si>
  <si>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</si>
  <si>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</si>
  <si>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</si>
  <si>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</si>
  <si>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</si>
  <si>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</si>
  <si>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</si>
  <si>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</si>
  <si>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</si>
  <si>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</si>
  <si>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</si>
  <si>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</si>
  <si>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</si>
  <si>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</si>
  <si>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25</t>
  </si>
  <si>
    <t>20 Egyéb kapott (járó) kamatok és kamatjellegű eredményszemléletű bevételek</t>
  </si>
  <si>
    <t>32</t>
  </si>
  <si>
    <t>VIII Pénzügyi műveletek eredményszemléletű bevételei (=17+18+19+20+21)</t>
  </si>
  <si>
    <t>B)  PÉNZÜGYI MŰVELETEK EREDMÉNYE (=VIII-IX)</t>
  </si>
  <si>
    <t>44</t>
  </si>
  <si>
    <t>C)  MÉRLEG SZERINTI EREDMÉNY (=±A±B)</t>
  </si>
  <si>
    <t xml:space="preserve"> 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</si>
  <si>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</si>
  <si>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</si>
  <si>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</si>
  <si>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</si>
  <si>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</si>
  <si>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</si>
  <si>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</si>
  <si>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15</t>
  </si>
  <si>
    <t>C)        Összes maradvány (=A+B)</t>
  </si>
  <si>
    <t>D)        Alaptevékenység kötelezettségvállalással terhelt maradványa</t>
  </si>
  <si>
    <t>E)        Alaptevékenység szabad maradványa (=A-D)</t>
  </si>
  <si>
    <t xml:space="preserve"> Maradványkimutatás</t>
  </si>
  <si>
    <t>MEGNEVEZÉS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</si>
  <si>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</si>
  <si>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</si>
  <si>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</si>
  <si>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</si>
  <si>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</si>
  <si>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</si>
  <si>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</si>
  <si>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</si>
  <si>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</si>
  <si>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1. Költségvetési hiány belső finanszírozására szolgáló finanszírozási  bevételek</t>
  </si>
  <si>
    <t>Finanszírozási  bevételek összesen:</t>
  </si>
  <si>
    <t>Bevételek összesen:</t>
  </si>
  <si>
    <t>Működési kiadások</t>
  </si>
  <si>
    <t>Önkormányzati feladatok</t>
  </si>
  <si>
    <t>Felhalmozási kiadások</t>
  </si>
  <si>
    <t>Beruházások</t>
  </si>
  <si>
    <t>Felújítások</t>
  </si>
  <si>
    <t>Egyéb felhalmozási kiadások</t>
  </si>
  <si>
    <t>Tartalékok</t>
  </si>
  <si>
    <t>Általános</t>
  </si>
  <si>
    <t>Cél</t>
  </si>
  <si>
    <t>Költségvetési kiadások összesen:</t>
  </si>
  <si>
    <t>Hiteltörlesztés</t>
  </si>
  <si>
    <t xml:space="preserve">Pénzeszközök lekötött bankbetétként elhelyezése                                                                         </t>
  </si>
  <si>
    <t>Forgatási célú értékpapír vásárlás</t>
  </si>
  <si>
    <t>Állami támogatás megelőlegezés visszafizetés</t>
  </si>
  <si>
    <t>Finanszírozási kiadások összesen:</t>
  </si>
  <si>
    <t>Kiadások összesen:</t>
  </si>
  <si>
    <t>%</t>
  </si>
  <si>
    <t>1. Önkormányzat működési támogatásai</t>
  </si>
  <si>
    <t xml:space="preserve"> 1.1. Helyi önk. működésének ált. támogatása</t>
  </si>
  <si>
    <t xml:space="preserve"> 1.2. Települési önk. egyes köznev. feladatainak támogatása</t>
  </si>
  <si>
    <t xml:space="preserve"> 1.3. Települési önk. szoc. és gyermekjóléti feladatainak tám.</t>
  </si>
  <si>
    <t xml:space="preserve"> 1.4. Települési önk. kult. feladatainak támogatása</t>
  </si>
  <si>
    <t xml:space="preserve"> 1.6. Elszámolásból származó bevételek</t>
  </si>
  <si>
    <t xml:space="preserve">2. Elvonások, befizetések 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</si>
  <si>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</si>
  <si>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</si>
  <si>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</si>
  <si>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</si>
  <si>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</si>
  <si>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 xml:space="preserve"> 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</si>
  <si>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</si>
  <si>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</si>
  <si>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5. Egyéb felhalmozási célú támogatások államháztartáson belülről</t>
  </si>
  <si>
    <t>1. Vagyoni típusú adók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</si>
  <si>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</si>
  <si>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</si>
  <si>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</si>
  <si>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</si>
  <si>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</si>
  <si>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</si>
  <si>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</si>
  <si>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 xml:space="preserve">      2.3.3. Települési adó</t>
  </si>
  <si>
    <t>3. Egyéb közhatalmi bevételek  (bírság, pótlék,)</t>
  </si>
  <si>
    <t>1. Áru- és készletértékesítés bevétele</t>
  </si>
  <si>
    <t>2. Nyújtott szolgáltatások ellenértéke</t>
  </si>
  <si>
    <t>Ebből: bérleti díjak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</si>
  <si>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</si>
  <si>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</si>
  <si>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</si>
  <si>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</si>
  <si>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</si>
  <si>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</si>
  <si>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</si>
  <si>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</si>
  <si>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</si>
  <si>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</si>
  <si>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</si>
  <si>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</si>
  <si>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</si>
  <si>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</si>
  <si>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</si>
  <si>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</si>
  <si>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</si>
  <si>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</si>
  <si>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</si>
  <si>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2.1. Forgatási célú értékpapír beváltása</t>
  </si>
  <si>
    <t>2.2. Lekötött bankbetétek megszüntetése</t>
  </si>
  <si>
    <t>2.4. Államháztartáson belüli megelőlegezések</t>
  </si>
  <si>
    <t>Finanszírozási bevételek összesen:</t>
  </si>
  <si>
    <t>Összes bevétel:</t>
  </si>
  <si>
    <t>Intézményi létszámok:</t>
  </si>
  <si>
    <t xml:space="preserve">  ebből közfoglalkoztatott</t>
  </si>
  <si>
    <t>I.   Önkormányzati Hivatal költségvetése</t>
  </si>
  <si>
    <t>1. Személyi juttatás</t>
  </si>
  <si>
    <t>2. Munkaadót terhelő járulékok</t>
  </si>
  <si>
    <t>3. Dologi kiadások</t>
  </si>
  <si>
    <t>Közüzemi díjak</t>
  </si>
  <si>
    <t>Vásárolt élelmezés</t>
  </si>
  <si>
    <t>Bérleti és lizingdíj</t>
  </si>
  <si>
    <t>Egyéb szolgáltatások</t>
  </si>
  <si>
    <t>Reklám és propaganda</t>
  </si>
  <si>
    <t>Működési célú előzetesen felsz.áfa</t>
  </si>
  <si>
    <t>Fizetendő áfa</t>
  </si>
  <si>
    <t>Kamatkiadások</t>
  </si>
  <si>
    <t>Egyéb pénzügyi műv.kiadásai</t>
  </si>
  <si>
    <t>Egyéb dologi kiadások</t>
  </si>
  <si>
    <t>4.  Ellátottak pénzbeli juttatásai</t>
  </si>
  <si>
    <t>Települési támogatás</t>
  </si>
  <si>
    <t>5. Egyéb működési célú kiadások</t>
  </si>
  <si>
    <t>2. Elvonások, befizetések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</si>
  <si>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</si>
  <si>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</si>
  <si>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</si>
  <si>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</si>
  <si>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7. Működési célú visszatérítendő támogatások, kölcsönök nyújtása áh-n kívülre</t>
  </si>
  <si>
    <t>8. Egyéb működési célú támogatások áh-n kívülre</t>
  </si>
  <si>
    <t>Önkormányzati működési kiadások  összesen: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</si>
  <si>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</si>
  <si>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</si>
  <si>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</si>
  <si>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Tihany Iskoláért Alapítvány</t>
  </si>
  <si>
    <t>3. Működési célú visszatérítendő támogatások, kölcsönök nyújtása, törlesztése</t>
  </si>
  <si>
    <t>Egyéb működési célú kiadások összesen:</t>
  </si>
  <si>
    <t>I. BERUHÁZÁSOK</t>
  </si>
  <si>
    <t>II. FELÚJÍTÁSOK</t>
  </si>
  <si>
    <t>III. EGYÉB FELHALMOZÁSI KIADÁSOK</t>
  </si>
  <si>
    <t>IV. Finanszírozási kiadások összesen:</t>
  </si>
  <si>
    <t>1. Működési célú garancia- és kezességvállalásból származó kifizetés áh-n belülre (7.tábla)</t>
  </si>
  <si>
    <r>
      <t xml:space="preserve">    </t>
    </r>
    <r>
      <rPr>
        <sz val="12"/>
        <color theme="1"/>
        <rFont val="Times New Roman"/>
        <family val="1"/>
        <charset val="238"/>
      </rPr>
      <t>1.1. Előző év költségvetési maradványának  igénybevétele működési célra</t>
    </r>
  </si>
  <si>
    <t xml:space="preserve">  2.1. Utak fejlesztése pályázat visszafizetési köt.</t>
  </si>
  <si>
    <t xml:space="preserve">1. Működési bevételek </t>
  </si>
  <si>
    <t>2. Működési kiadások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</si>
  <si>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</si>
  <si>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</si>
  <si>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</si>
  <si>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</si>
  <si>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</si>
  <si>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</si>
  <si>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Költségvetési hiány külső finanszírozása működési célú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</si>
  <si>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</si>
  <si>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</si>
  <si>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</si>
  <si>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</si>
  <si>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</si>
  <si>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</si>
  <si>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</si>
  <si>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</si>
  <si>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</si>
  <si>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</si>
  <si>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Költségvetési hiány külső finanszírozása felhalmozási célú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</si>
  <si>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</si>
  <si>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</si>
  <si>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</si>
  <si>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</si>
  <si>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</si>
  <si>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</si>
  <si>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</si>
  <si>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</si>
  <si>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</si>
  <si>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</si>
  <si>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</si>
  <si>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</si>
  <si>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</si>
  <si>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</si>
  <si>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</si>
  <si>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</si>
  <si>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</si>
  <si>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</si>
  <si>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</si>
  <si>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</si>
  <si>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</si>
  <si>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</si>
  <si>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</si>
  <si>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</si>
  <si>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</si>
  <si>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</si>
  <si>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</si>
  <si>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</si>
  <si>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</si>
  <si>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>5. Költségvetési Maradvány</t>
  </si>
  <si>
    <t>7. Állami támogatás megelőlegezés visszafizetése</t>
  </si>
  <si>
    <t>8. Pénzeszk.bankbetétként elhelyezése</t>
  </si>
  <si>
    <t>6. Értékpapír kibocsátás, értékesítés</t>
  </si>
  <si>
    <t>9. Betét vásárlás</t>
  </si>
  <si>
    <t>7. Pénzeszk.bankbetétként elhelyezése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</si>
  <si>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</si>
  <si>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</si>
  <si>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</si>
  <si>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</si>
  <si>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</si>
  <si>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</si>
  <si>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</si>
  <si>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</si>
  <si>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</si>
  <si>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</si>
  <si>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</si>
  <si>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>4.Költségvetési maradvány</t>
  </si>
  <si>
    <t>4. Értékpapírok visszavásárlása</t>
  </si>
  <si>
    <t>5. Hitelek törlesztése</t>
  </si>
  <si>
    <t>5. Értékpapír kibocsátás, értékesítés</t>
  </si>
  <si>
    <t>6. Állami támogatás megelőlegezés visszafizetése</t>
  </si>
  <si>
    <t>6. Pénzeszk.bankbetétként elhelyezése</t>
  </si>
  <si>
    <t>TÖBBLET</t>
  </si>
  <si>
    <t>Költségvetési hiány belső fin. működési célú</t>
  </si>
  <si>
    <t>Költségvetési hiány külső fin. működési célú</t>
  </si>
  <si>
    <t>Működési bevételek</t>
  </si>
  <si>
    <t>1. Működési támogatások államháztartáson belülről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</si>
  <si>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</si>
  <si>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</si>
  <si>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</si>
  <si>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</si>
  <si>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</si>
  <si>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</si>
  <si>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</si>
  <si>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</si>
  <si>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</si>
  <si>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</si>
  <si>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</si>
  <si>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</si>
  <si>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</si>
  <si>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</si>
  <si>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</si>
  <si>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</si>
  <si>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</si>
  <si>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</si>
  <si>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</si>
  <si>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</si>
  <si>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</si>
  <si>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</si>
  <si>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</si>
  <si>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</si>
  <si>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</si>
  <si>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</si>
  <si>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</si>
  <si>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</si>
  <si>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</si>
  <si>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1. Működési támogatások áhb</t>
  </si>
  <si>
    <t>4. Működési célú átvett pénzeszközök áhk</t>
  </si>
  <si>
    <t>Ktv-i működési  bevételek kötelező feladatok szerinti bontásban</t>
  </si>
  <si>
    <t>1. Felhalmozási célú támogatások áhb</t>
  </si>
  <si>
    <t>3. Felhalmozási célú átvett pénzeszközök áhk</t>
  </si>
  <si>
    <t>5.2. Egyéb működési célú támogatások áhb</t>
  </si>
  <si>
    <t>5.4. Egyéb működési célú támogatások áhk</t>
  </si>
  <si>
    <t>1. Felhalmozási célú tám.-k áhb</t>
  </si>
  <si>
    <t xml:space="preserve">Több éves kihatással járó döntésekből származó kötelezettségek célok szerint, </t>
  </si>
  <si>
    <t>S.sz.</t>
  </si>
  <si>
    <t xml:space="preserve">Kötelezettség jogcíme </t>
  </si>
  <si>
    <t>Kötelezettség-</t>
  </si>
  <si>
    <t>Tárgyéven túli köt. Összesen (6+7+8+9+10)</t>
  </si>
  <si>
    <t>Összesen (4+5+11)</t>
  </si>
  <si>
    <t xml:space="preserve">vállalás </t>
  </si>
  <si>
    <t xml:space="preserve">kifizetés </t>
  </si>
  <si>
    <t>2017.</t>
  </si>
  <si>
    <t>2018.</t>
  </si>
  <si>
    <t>2019.</t>
  </si>
  <si>
    <t xml:space="preserve">éve </t>
  </si>
  <si>
    <t>(aktuális  kv-i év)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</si>
  <si>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</si>
  <si>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</si>
  <si>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</si>
  <si>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</si>
  <si>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</si>
  <si>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</si>
  <si>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</si>
  <si>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</si>
  <si>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</si>
  <si>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</si>
  <si>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</si>
  <si>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</si>
  <si>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</si>
  <si>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</si>
  <si>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</si>
  <si>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</si>
  <si>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</si>
  <si>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</si>
  <si>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</si>
  <si>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</si>
  <si>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</si>
  <si>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</si>
  <si>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>2020.</t>
  </si>
  <si>
    <t>Az Önkormányzat adósságállományának alakulása</t>
  </si>
  <si>
    <t>Sorszám</t>
  </si>
  <si>
    <t>Felvétel</t>
  </si>
  <si>
    <t xml:space="preserve">Lejárat </t>
  </si>
  <si>
    <t>Hitel állomány december 31-jén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</si>
  <si>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</si>
  <si>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</si>
  <si>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</si>
  <si>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</si>
  <si>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</si>
  <si>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</si>
  <si>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</si>
  <si>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</si>
  <si>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</si>
  <si>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</si>
  <si>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</si>
  <si>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</si>
  <si>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</si>
  <si>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</si>
  <si>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</si>
  <si>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</si>
  <si>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</si>
  <si>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</si>
  <si>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</si>
  <si>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</si>
  <si>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</si>
  <si>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</si>
  <si>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</si>
  <si>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</si>
  <si>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</si>
  <si>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</si>
  <si>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</si>
  <si>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</si>
  <si>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</si>
  <si>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által adott közvetett támogatások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</si>
  <si>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</si>
  <si>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</si>
  <si>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</si>
  <si>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</si>
  <si>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</si>
  <si>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</si>
  <si>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</si>
  <si>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</si>
  <si>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</si>
  <si>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</si>
  <si>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Iparűzési adó</t>
  </si>
  <si>
    <t>IFA személyek után</t>
  </si>
  <si>
    <t>Talajterhelési díj</t>
  </si>
  <si>
    <t>Gépjárműadó</t>
  </si>
  <si>
    <t>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</si>
  <si>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</si>
  <si>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</si>
  <si>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</si>
  <si>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Sorsz.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</si>
  <si>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</si>
  <si>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megnevezés</t>
  </si>
  <si>
    <t>2017. év terv</t>
  </si>
  <si>
    <t>2018. év terv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</si>
  <si>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</si>
  <si>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</si>
  <si>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</si>
  <si>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</si>
  <si>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</si>
  <si>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</si>
  <si>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Összesen: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</si>
  <si>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</si>
  <si>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</si>
  <si>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</si>
  <si>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2019. év terv</t>
  </si>
  <si>
    <t>Önkormányzati ingatlanvagyon</t>
  </si>
  <si>
    <t>Átvezetések</t>
  </si>
  <si>
    <t>Beemelés</t>
  </si>
  <si>
    <t>Üzleti</t>
  </si>
  <si>
    <t>Korlátozottan forgalomképes</t>
  </si>
  <si>
    <t>Forgalomképtelen</t>
  </si>
  <si>
    <t>Ebből: nemzetgazdasági szempontból kiemelt jelentőségű befektetett eszközök</t>
  </si>
  <si>
    <t>Állomány 2016.dec.31-én</t>
  </si>
  <si>
    <t>Ssz.</t>
  </si>
  <si>
    <t>Előző év</t>
  </si>
  <si>
    <t>Tárgyév</t>
  </si>
  <si>
    <t>Bruttó</t>
  </si>
  <si>
    <t>Nettó</t>
  </si>
  <si>
    <t>Eszközök</t>
  </si>
  <si>
    <t>állományi érték</t>
  </si>
  <si>
    <t>A.) Nemzeti vagyonba tartozó befektetett eszközök</t>
  </si>
  <si>
    <t>01.</t>
  </si>
  <si>
    <t>I. Immateriális javak</t>
  </si>
  <si>
    <t>1.1. Forgalomképtelen immateriális javak</t>
  </si>
  <si>
    <t>02.</t>
  </si>
  <si>
    <t>1.2. Korlátozottan forgalomképes immateriális javak</t>
  </si>
  <si>
    <t>03.</t>
  </si>
  <si>
    <t>1.3. Üzleti  immateriális javak</t>
  </si>
  <si>
    <t>04.</t>
  </si>
  <si>
    <t>II. Tárgyi eszközök</t>
  </si>
  <si>
    <t>05.</t>
  </si>
  <si>
    <t>1.Ingatlanok és kapcsolódó vagyoni értékű jogok</t>
  </si>
  <si>
    <t>06.</t>
  </si>
  <si>
    <t>1.1 Forgalomképtelen ingatlanok és kapcsolódó vagyoni értékű jogok</t>
  </si>
  <si>
    <t>07.</t>
  </si>
  <si>
    <t>Ebből :nemzetgazdasági szempontból kiemelt jelentőségű ingatlanok</t>
  </si>
  <si>
    <t>1.2. Korlátozottan forgalomképes ingatlanok és kapcsolódó vagyoni értékű jogok</t>
  </si>
  <si>
    <t>1.3. Üzleti ingatlanok és kapcsolódó vagyoni értékű jogok</t>
  </si>
  <si>
    <t>2. Gépek,berendezések, felszerelések, járművek</t>
  </si>
  <si>
    <t>2.1. Forgalomképtelen gépek,berendezések, felsz., járművek</t>
  </si>
  <si>
    <t>2.2. Korlátozottan forgalomképes gépek,berendezések, felszerelések, járművek</t>
  </si>
  <si>
    <t>2.3. Üzleti gépek,berendezések, felsz., járművek</t>
  </si>
  <si>
    <t>29.</t>
  </si>
  <si>
    <t>3. Tenyészállatok</t>
  </si>
  <si>
    <t>30.</t>
  </si>
  <si>
    <t>4. Beruházások, felújítások</t>
  </si>
  <si>
    <t>31.</t>
  </si>
  <si>
    <t>4.1. Forgalomképtelen eszköz létesítésére irányuló beruházások, felújítások</t>
  </si>
  <si>
    <t>32.</t>
  </si>
  <si>
    <t>Ebből :nemzetgazdasági szempontból kiemelt jelentőségű beruházások, felújítások</t>
  </si>
  <si>
    <t>33.</t>
  </si>
  <si>
    <t>4.2. Korlátozottan forgalomképes eszköz létesítésére irányuló beruházások, felújítások</t>
  </si>
  <si>
    <t>34.</t>
  </si>
  <si>
    <t>4.3. Üzleti eszköz létesítésére irányuló beruházások, felújítások</t>
  </si>
  <si>
    <t>35.</t>
  </si>
  <si>
    <t>5. Tárgyi eszközök értékhelyesbítése</t>
  </si>
  <si>
    <t>36.</t>
  </si>
  <si>
    <t>III. Befektetett pénzügyi eszközök</t>
  </si>
  <si>
    <t>37.</t>
  </si>
  <si>
    <t>1. Tartós részesedés</t>
  </si>
  <si>
    <t>38.</t>
  </si>
  <si>
    <t>1.1.Forgalomképtelen tartós részesedés</t>
  </si>
  <si>
    <t>39.</t>
  </si>
  <si>
    <t>Ebből: nemzetgazdasági szempontból kiemelt jelentőségűtartós részesedés</t>
  </si>
  <si>
    <t>40.</t>
  </si>
  <si>
    <t>1.2.  Korlátozottan forg.képes tartós részesedés</t>
  </si>
  <si>
    <t>41.</t>
  </si>
  <si>
    <t>1.3. Üzleti tartós részesedések</t>
  </si>
  <si>
    <t>42.</t>
  </si>
  <si>
    <t>2. Tartós hitelviszonyt mentestesítő értékpapírok korlátozottan forgalomképes</t>
  </si>
  <si>
    <t>43.</t>
  </si>
  <si>
    <t>3. Befektetett pénzügyi eszközök értékhelyesbítése</t>
  </si>
  <si>
    <t>44.</t>
  </si>
  <si>
    <t>IV. Koncesszióba, vagyonkezelésbe adott eszközök</t>
  </si>
  <si>
    <t>45.</t>
  </si>
  <si>
    <t>1. Koncesszióba, vagyonkezelésbe adott eszközök</t>
  </si>
  <si>
    <t>46.</t>
  </si>
  <si>
    <t>1.1. Koncesszióba, vagyonkezelésbe adott forgalomképtelen eszközök</t>
  </si>
  <si>
    <t>47.</t>
  </si>
  <si>
    <t>Ebből: nemzetgazdasági szempontból kiemelt jelentőségű koncesszióba, vagyonkezelésbe adott eszközök</t>
  </si>
  <si>
    <t>48.</t>
  </si>
  <si>
    <t>1.2. Koncesszióba, vagyonkezelésbe adott korlátozottan forgalomképes eszközök</t>
  </si>
  <si>
    <t>49.</t>
  </si>
  <si>
    <t>1.3. Koncesszióba, vagyonkezelésbe adott  üzleti eszközök</t>
  </si>
  <si>
    <t>50.</t>
  </si>
  <si>
    <t>2. Koncesszióba, vagyonkezelésbe adott eszközök értékhelyesbítése</t>
  </si>
  <si>
    <t>51.</t>
  </si>
  <si>
    <t xml:space="preserve">B) Nemzeti vagyonba tartozó forgóeszközök </t>
  </si>
  <si>
    <t>52.</t>
  </si>
  <si>
    <t>I. Készletek</t>
  </si>
  <si>
    <t>53.</t>
  </si>
  <si>
    <t xml:space="preserve">II. Értékpapírok </t>
  </si>
  <si>
    <t>54.</t>
  </si>
  <si>
    <t>1. Tartós részesedések</t>
  </si>
  <si>
    <t>55.</t>
  </si>
  <si>
    <t>2. Forgatási célú hitelviszonyt megtestesítő értékpapírok</t>
  </si>
  <si>
    <t>56.</t>
  </si>
  <si>
    <t>C.) Pénzeszközök</t>
  </si>
  <si>
    <t>57.</t>
  </si>
  <si>
    <t>I. Lekötött bankbetétek</t>
  </si>
  <si>
    <t>58.</t>
  </si>
  <si>
    <t>1. Éven túli lejáratú forint lekötött bankbetétek</t>
  </si>
  <si>
    <t>59.</t>
  </si>
  <si>
    <t>2. Éven túli lejáratú deviza lekötött bankbetétek</t>
  </si>
  <si>
    <t>60.</t>
  </si>
  <si>
    <t>II. Pénztárak, csekkek, betétkönyvek</t>
  </si>
  <si>
    <t>61.</t>
  </si>
  <si>
    <t>III. Forintszámlák</t>
  </si>
  <si>
    <t>62.</t>
  </si>
  <si>
    <t>IV. Devizaszámlák</t>
  </si>
  <si>
    <t>63.</t>
  </si>
  <si>
    <t>D.) Követelések</t>
  </si>
  <si>
    <t>64.</t>
  </si>
  <si>
    <t>I. Költségvetési évben esedékes követelések</t>
  </si>
  <si>
    <t>65.</t>
  </si>
  <si>
    <t>II. Költségvetési évet követően esedékes követelések</t>
  </si>
  <si>
    <t>66.</t>
  </si>
  <si>
    <t>III. Követelés jellegű sajátos elszámolások</t>
  </si>
  <si>
    <t>67.</t>
  </si>
  <si>
    <t>E.) Egyéb eszközoldali sajátos elszámolások</t>
  </si>
  <si>
    <t>68.</t>
  </si>
  <si>
    <t>I. December havi illetmények, munkabérek elsz.</t>
  </si>
  <si>
    <t>69.</t>
  </si>
  <si>
    <t>II. Utalványok, bérletek és más hasonló, készpénzt-helyettesítő fizetési eszköznek nem minősülő eszk.elsz.</t>
  </si>
  <si>
    <t>70.</t>
  </si>
  <si>
    <t>F.) Aktív időbeli elhatárolások</t>
  </si>
  <si>
    <t>71.</t>
  </si>
  <si>
    <t>1. Eredményszemléletű bevételek aktív időbeli elhatárolása</t>
  </si>
  <si>
    <t>72.</t>
  </si>
  <si>
    <t>2. Költségek, ráfordítások aktív időbeli elhatárolása</t>
  </si>
  <si>
    <t>73.</t>
  </si>
  <si>
    <t>3. Halasztott ráfordítások</t>
  </si>
  <si>
    <t>74.</t>
  </si>
  <si>
    <t xml:space="preserve">Eszközök összesen: </t>
  </si>
  <si>
    <t>75.</t>
  </si>
  <si>
    <t xml:space="preserve">Könyvviteli mérlegen kívüli eszközök </t>
  </si>
  <si>
    <t>1. "0"-ra leírt, de használatban lévő eszközök állománya</t>
  </si>
  <si>
    <t>2. használatban lévő kisértékű immateriális javak, tárgyi eszközök, készletek</t>
  </si>
  <si>
    <t>3. Államháztartáson belüli vagyonkezelésbe adott eszközök</t>
  </si>
  <si>
    <t>4. Bérbe vett befektetett eszközök</t>
  </si>
  <si>
    <t>5. Letétbe, bizományba. üzemeltetésre átvett befektetett eszközök</t>
  </si>
  <si>
    <t>6. Bérbe vett készletek</t>
  </si>
  <si>
    <t>7. Letétbe, bizományba átvett készletek</t>
  </si>
  <si>
    <t>8. Kulturális javak és régészeti leletek</t>
  </si>
  <si>
    <t>08.</t>
  </si>
  <si>
    <t>9.Támogatási célú előlegekkel kapcsolatos elszámolási követelések</t>
  </si>
  <si>
    <t>09.</t>
  </si>
  <si>
    <t>10. Egyéb függő követelések</t>
  </si>
  <si>
    <t>11. Biztos (jövőbeni) követelések</t>
  </si>
  <si>
    <t xml:space="preserve">   </t>
  </si>
  <si>
    <t>Sor-</t>
  </si>
  <si>
    <t>Források</t>
  </si>
  <si>
    <t>szám</t>
  </si>
  <si>
    <t xml:space="preserve">G) Saját tőke </t>
  </si>
  <si>
    <t>76.</t>
  </si>
  <si>
    <t>I. Nemzeti vagyon induláskori értéke</t>
  </si>
  <si>
    <t>77.</t>
  </si>
  <si>
    <t>II. Nemzeti vagyon változásai</t>
  </si>
  <si>
    <t>78.</t>
  </si>
  <si>
    <t>III. Egyéb eszközök induláskori értéke és változásai</t>
  </si>
  <si>
    <t>79.</t>
  </si>
  <si>
    <t>IV. Felhalmozott eredmény</t>
  </si>
  <si>
    <t>80.</t>
  </si>
  <si>
    <t>V. Eszközök értékhelybítésének forrása</t>
  </si>
  <si>
    <t>81.</t>
  </si>
  <si>
    <t>VI. Mérleg szerinti eredmény</t>
  </si>
  <si>
    <t>82.</t>
  </si>
  <si>
    <t>H) Kötelezettségek</t>
  </si>
  <si>
    <t>83.</t>
  </si>
  <si>
    <t>I. Kölségvetési évben esedékes kötelezettségek</t>
  </si>
  <si>
    <t>84.</t>
  </si>
  <si>
    <t>II. Költségvetési évet követően esedékes kötelezettségek</t>
  </si>
  <si>
    <t>85.</t>
  </si>
  <si>
    <t>III. Kötelezettségjellegű sajátos elszámolások</t>
  </si>
  <si>
    <t>86.</t>
  </si>
  <si>
    <t>I) Kincstári számlavezetéssel kapcsolatos elszámolások</t>
  </si>
  <si>
    <t>87.</t>
  </si>
  <si>
    <t>J) Passzív időbeli elhatárolások</t>
  </si>
  <si>
    <t>88.</t>
  </si>
  <si>
    <t>Források összesen:</t>
  </si>
  <si>
    <t>89.</t>
  </si>
  <si>
    <t>Könyvviteli mérlegen kívüli függő kötelezettségek</t>
  </si>
  <si>
    <t>1. Kezességgel-, garanciavállalással kapcsolatos függő kötelezettségek</t>
  </si>
  <si>
    <t>2. Peres ügyekkel kapcsolatos függő kötelezettségek</t>
  </si>
  <si>
    <t>3. El nem ismert tartozások</t>
  </si>
  <si>
    <t>4. Támogatási célú előlegekkel kapcsolatos elszámolási kötelezettségek</t>
  </si>
  <si>
    <t>5. Egyéb függő kötelezettségek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</si>
  <si>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</si>
  <si>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</si>
  <si>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</si>
  <si>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</si>
  <si>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</si>
  <si>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</si>
  <si>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</si>
  <si>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</si>
  <si>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Beruházásokból, felújításokból aktivált érték</t>
  </si>
  <si>
    <t>Egyéb növekedés</t>
  </si>
  <si>
    <t>Összes növekedés  (=02+…+07)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</si>
  <si>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</si>
  <si>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</si>
  <si>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</si>
  <si>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</si>
  <si>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</si>
  <si>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</si>
  <si>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</si>
  <si>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26</t>
  </si>
  <si>
    <t>Teljesen (0-ig) leírt eszközök bruttó értéke</t>
  </si>
  <si>
    <t>Székhely</t>
  </si>
  <si>
    <t>100%-os önkormányzati részesedés</t>
  </si>
  <si>
    <t>összesen:</t>
  </si>
  <si>
    <t>75% feletti önkormányzati részesedés</t>
  </si>
  <si>
    <t>50% feletti önkormányzati részesedés</t>
  </si>
  <si>
    <t>25% feletti önkormányzati részesedés</t>
  </si>
  <si>
    <t>25% alatti önkormányzati részesedés</t>
  </si>
  <si>
    <t>Bakonykarszt Zrt.</t>
  </si>
  <si>
    <t>8200. Veszprém, Pápai u. 41.</t>
  </si>
  <si>
    <t>8800. Nagykanizsa, Csengery u. 9.</t>
  </si>
  <si>
    <t>Részesedések mindösszesen:</t>
  </si>
  <si>
    <t>Kárpótlási jegyek</t>
  </si>
  <si>
    <t>Mindösszesen:</t>
  </si>
  <si>
    <t>Pénzkészlet tárgyidőszak elején</t>
  </si>
  <si>
    <t>Költségvetési bevételek                                                                                         (+)</t>
  </si>
  <si>
    <t>Finanszírozási kiadások                                                                                         (-)</t>
  </si>
  <si>
    <t>Sajátos  elszámolások                                                                                          (+/-)</t>
  </si>
  <si>
    <t>Pénzkészlet tárgyidőszak végén</t>
  </si>
  <si>
    <t>Finanszírozási bevételek    (kivéve maradvány igénybevétel)                                   (+)</t>
  </si>
  <si>
    <t>Költségvetési kiadások                                                                                          (-)</t>
  </si>
  <si>
    <t>Kapott előlegek                                                                                                   (+/-)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</si>
  <si>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</si>
  <si>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</si>
  <si>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</si>
  <si>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</si>
  <si>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Helyi önkormányzatok felhalmozási célú költségvetési támogatásai összesen (=10+11+16+17+…+24)</t>
  </si>
  <si>
    <t>Helyi önkormányzatok kiegészítő támogatásai összesen (=9+25+26+….+35)</t>
  </si>
  <si>
    <t>A települési önkormányzatok szociális feladatainak egyéb támogatása</t>
  </si>
  <si>
    <t>Települési önkormányzatok nyilvános könyvtári és közművelődési feladatainak támogatása</t>
  </si>
  <si>
    <t>Könyvtári, közművelődési és múzeumi feladatok támogatása (=42+…+50)</t>
  </si>
  <si>
    <t>89</t>
  </si>
  <si>
    <t>Mindösszesen (=36+37+...+41+51+58+59+…+87)</t>
  </si>
  <si>
    <t>Költségvetési törvény alapján feladatátvétellel/feladatátadással korrigált támogatás</t>
  </si>
  <si>
    <t>Támogatás évközi változása - Május 15.</t>
  </si>
  <si>
    <t>Támogatás évközi változása - Október 1.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</si>
  <si>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</si>
  <si>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</si>
  <si>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</si>
  <si>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</si>
  <si>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</si>
  <si>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</si>
  <si>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I.1. A települési  önkormányzatok működésének támogatása (09 01 01 01 00)</t>
  </si>
  <si>
    <t>I.4. Határátkelőhelyek fenntartásának támogatása (09 01 01 04 00)</t>
  </si>
  <si>
    <t>III.3. Egyes szociális és gyermekjóléti feladatok támogatása és III.7. Kiegészítő támogatás a bölcsődében foglalkoztatott, felsőfokú végzettségű kisgyermeknevelők béréhez (09 01 03 03 00)</t>
  </si>
  <si>
    <t>Összesen</t>
  </si>
  <si>
    <t>Az éves központi költségvetésből támogatásként rendelkezésre bocsátott összeg</t>
  </si>
  <si>
    <t>Az önkormányzat  által az adott célra ténylegesen felhasznált összeg 2014-ben</t>
  </si>
  <si>
    <t>Az önkormányzat  által az adott célra ténylegesen felhasznált összeg 2015-ben</t>
  </si>
  <si>
    <t>Az önkormányzat  által az adott célra ténylegesen felhasznált összeg 2016-ban</t>
  </si>
  <si>
    <t>Az önkormányzat  által az adott célra ténylegesen felhasznált összeg 2017-ben</t>
  </si>
  <si>
    <t>Az önkormányzat  által az adott célra ténylegesen felhasznált összeg 2018-ban</t>
  </si>
  <si>
    <t>Az önkormányzat  által 2016. december 31-éig fel nem használt, de a 2018. december 31-éig jogszerűen felhasználható összeg  (=3-4-5-6-7-8)</t>
  </si>
  <si>
    <t>Visszafizetési kötelezettség [=3-(4+…+9)]</t>
  </si>
  <si>
    <t>A Magyarország 2014. évi központi költségvetéséről szóló 2013. évi CCXXX. törvény 3. melléklet 10. a) pontja szerinti, az adósságkonszolidációban részt nem vett települési önkormányzatok fejlesztéseinek támogatása</t>
  </si>
  <si>
    <t>A Magyarország 2016. évi központi költségvetéséről szóló 2015. évi C. törvény 3. melléklet II. 8 pontja szerinti, az adósságkonszolidációban nem részesült települési önkormányzatok fejlesztéseinek támogatása</t>
  </si>
  <si>
    <t>Érték (Ft)</t>
  </si>
  <si>
    <t>Közvetített szolgáltatások</t>
  </si>
  <si>
    <t>Imateriális javak beszerzése</t>
  </si>
  <si>
    <t>Ingatlanok beszerzése, létesítése</t>
  </si>
  <si>
    <t xml:space="preserve"> 1.5. Helyi önk. működési célú költségvetési támogatásai és kiegészítő támogatásai</t>
  </si>
  <si>
    <t>2. Költségvetési hiány külső finanszírozására szolgáló finanszírozási célú műveletek bevételei</t>
  </si>
  <si>
    <t xml:space="preserve"> Az Önkormányzat  működési bevételei és kiadásai  2017. év </t>
  </si>
  <si>
    <t xml:space="preserve">8. Állami támogatás megelőlegezés </t>
  </si>
  <si>
    <t xml:space="preserve"> Az Önkormányzat felhalmozási bevételei és kiadásai  2017. év </t>
  </si>
  <si>
    <t xml:space="preserve">Bevételek és kiadások mérlege 2017. év </t>
  </si>
  <si>
    <t>BEVÉTELEK ÉS KIADÁSOK MÉRLEGE 
KÖTELEZŐ ÉS ÖNKÉNT VÁLLALT FELADATOK BONTÁSÁBAN 
2017. ÉV</t>
  </si>
  <si>
    <t xml:space="preserve"> Az Önkormányzat  kötelező feladatok bevételei és kiadásai  2017. év </t>
  </si>
  <si>
    <t>Ktv-i működési kiadások kötelező feladatok szerinti bontásban</t>
  </si>
  <si>
    <t xml:space="preserve">                                (kedvezmények) 2017. év                       </t>
  </si>
  <si>
    <t>2017. év teljesítés</t>
  </si>
  <si>
    <t>2020. év terv</t>
  </si>
  <si>
    <t>Állomány 2017.dec.31-én</t>
  </si>
  <si>
    <t>A/I/2 Szellemi termékek</t>
  </si>
  <si>
    <t>A/I Immateriális javak (=A/I/1+A/I/2+A/I/3)</t>
  </si>
  <si>
    <t>H/II/7 Költségvetési évet követően esedékes kötelezettségek felújításokra</t>
  </si>
  <si>
    <t>Immateriális javak beszerzése, nem aktivált beruházások</t>
  </si>
  <si>
    <t>Egyéb csökkenés</t>
  </si>
  <si>
    <t>A településképi arculati kézikönyv elkészítésének támogatása</t>
  </si>
  <si>
    <t>sa</t>
  </si>
  <si>
    <t xml:space="preserve"> Az Önkormányzat önként vállalt feladatok bevételei és kiadásai  2017. év </t>
  </si>
  <si>
    <t>évenkénti bontásban (Ft)</t>
  </si>
  <si>
    <t>2017. évig</t>
  </si>
  <si>
    <t>2017. évi költségvetés terhére fizetendő</t>
  </si>
  <si>
    <t>2021.</t>
  </si>
  <si>
    <t>2021. után</t>
  </si>
  <si>
    <t>bevétel  Ft</t>
  </si>
  <si>
    <t>Ft</t>
  </si>
  <si>
    <t>Tárgyi időszak (Ft)</t>
  </si>
  <si>
    <t>Előző időszak (Ft)</t>
  </si>
  <si>
    <t>AZ ÖNKORMÁNYZAT EREDMÉNYKIMUTATÁSA 2017. ÉV</t>
  </si>
  <si>
    <t>AZ ÖNKORMÁNYZAT MÉRLEGE 2017. ÉV</t>
  </si>
  <si>
    <t>AZ ÖNKORMÁNYZAT MARADVÁNYKIMUTATÁSA 2017. ÉV</t>
  </si>
  <si>
    <t>BEVÉTELEK ELŐIRÁNYZATA 2017. ÉV</t>
  </si>
  <si>
    <t>AZ ÖNKORMÁNYZAT 2017. ÉVI KÖLTSÉGVETÉSÉNEK FŐÖSSZESÍTŐJE</t>
  </si>
  <si>
    <t>AZ ÖNKORMÁNYZAT KIADÁSAI 2017. ÉV</t>
  </si>
  <si>
    <t xml:space="preserve"> Az Önkormányzat államigazgatási feladatok bevételei és kiadásai  2017. év </t>
  </si>
  <si>
    <t>TÁMOGATÁSOK 2017. ÉV</t>
  </si>
  <si>
    <t>Balatonfüredi Közoktatási Intézményfenntartó Társulás Pécsely  Óvoda fenntart támogatás</t>
  </si>
  <si>
    <t>Balatonfüredi közös Önkormányzati Hivatal</t>
  </si>
  <si>
    <t>Balatonfüredi Többcélú Társulás</t>
  </si>
  <si>
    <t>BEVÉTELEK ÉS KIADÁSOK MÉRLEGE  2017. ÉV</t>
  </si>
  <si>
    <t>lejárat, eszközök bel- és külföldi hitelezők szerinti bontásban (Ft-ban)</t>
  </si>
  <si>
    <t>Forgalom 2017. év</t>
  </si>
  <si>
    <t>INGATLANVAGYON BRUTTÓ ÉRTÉK 2017. ÉV (FT)</t>
  </si>
  <si>
    <t>állományi érték (Ft)</t>
  </si>
  <si>
    <t>VAGYONKIMUTATÁS 2017. ÉV</t>
  </si>
  <si>
    <t xml:space="preserve"> Kimutatás az immateriális javak, tárgyi eszközök koncesszióba, vagyonkezelésbe adott eszközök állományának alakulásáról (Ft)</t>
  </si>
  <si>
    <t>RÉSZESEDÉSEK ÉS ÉRTÉKPAPÍROK ÁLLOMÁNYA 2017. ÉV</t>
  </si>
  <si>
    <t>PÉNZESZKÖZÖK VÁLTOZÁSA 2017. ÉV</t>
  </si>
  <si>
    <t>Összeg (Ft)</t>
  </si>
  <si>
    <t>A helyi önkormányzatok kiegészítő támogatásainak és egyéb kötött felhasználású támogatásainak elszámolása (Ft)</t>
  </si>
  <si>
    <t>Az önkormányzatok általános, köznevelési és szociális feladataihoz kapcsolódó támogatások elszámolása (Ft)</t>
  </si>
  <si>
    <t>Adósságkonszolidációban részt nem vett önkormányzatok támogatásának több éves elszámolása (Ft)</t>
  </si>
  <si>
    <t>FELHALMOZÁSI KIADÁSOK ÖSSZESEN (I+II+III)</t>
  </si>
  <si>
    <t>IV. FINANSZÍROZÁSI KIADÁSOK</t>
  </si>
  <si>
    <t>FELHALMOZÁSI KIADÁSOK 2017. ÉV</t>
  </si>
  <si>
    <t>A HELYI ÖNKORMÁNYZAT TULAJDONÁBAN ÁLLÓ GAZDÁLKODÓ SZERVEZETEK MŰKÖDÉSÉBŐL SZÁRMAZÓ KÖTELEZETTSÉGEK</t>
  </si>
  <si>
    <t>Kötelezettség a részesedés arányában    2016.12.31.</t>
  </si>
  <si>
    <t>Kötelezettség a részesedés arányában    2017.12.31.</t>
  </si>
  <si>
    <t>A 2017. december 31.-i adatok nem minden esetben állnak rendelkezésre, ezért az előző évi adatokat szerepeltettük.</t>
  </si>
  <si>
    <t>A/III/1b - ebből: tartós részesedések nem pénzügyi vállalkozásban</t>
  </si>
  <si>
    <t>D/III1 Adott előlegek (=D/III/1a+…+D/III/1/f)</t>
  </si>
  <si>
    <t>D/III/1/f - ebből: túlfizetések, téves és visszajáró kifizetések</t>
  </si>
  <si>
    <t>E/II/2 Más fizetendő általános forgalmi adó</t>
  </si>
  <si>
    <t>E/II Fizetendő általános forgalmi adó elszámolása (=E/II/1+…+E/II/2)</t>
  </si>
  <si>
    <t>E/III/2 Utalványok, bérletek és más hasonló, készpénz-helyettesítő fizetési eszköznek nem minősülő eszközök elszámolásai</t>
  </si>
  <si>
    <t>E/III Egyéb sajátos eszközoldali elszámolások (=EIII/1+E/III/2)</t>
  </si>
  <si>
    <t>H/II/6 Költségvetési évet követően esedékes kötelezettségek beruházásokra</t>
  </si>
  <si>
    <t>2017. évi teljesítés (Ft)</t>
  </si>
  <si>
    <t>2017. évi módosított ei. V. (Ft)</t>
  </si>
  <si>
    <t>2017. évi eredeti ei. (Ft)</t>
  </si>
  <si>
    <t xml:space="preserve">   6.1 Gyermekvédelmi támogatás</t>
  </si>
  <si>
    <t xml:space="preserve">   6.4. 2016. évi elszámolás KÖH</t>
  </si>
  <si>
    <t xml:space="preserve">   6.3 Közfoglalkoztatási támogatás</t>
  </si>
  <si>
    <t xml:space="preserve">   6.2 Terület alapú, zöldítés támogatás</t>
  </si>
  <si>
    <t xml:space="preserve">      1.1. Építményadó</t>
  </si>
  <si>
    <t xml:space="preserve">      1.2. Magánszemélyek kommunális adója</t>
  </si>
  <si>
    <t>9. Biztosító által fizetett kártérítés</t>
  </si>
  <si>
    <t>2017. évi módosított ei. IV. (Ft)</t>
  </si>
  <si>
    <t>Karbantartási, kisjavítási szolgáltatások</t>
  </si>
  <si>
    <t>Egyéb kommunikációs szolgáltatások</t>
  </si>
  <si>
    <t>Informatikai szolgáltatások igénybevétele</t>
  </si>
  <si>
    <t>Üzemeltetési anyagok beszerzése</t>
  </si>
  <si>
    <t>Szakmai anyagok beszerzése</t>
  </si>
  <si>
    <t>Szakmai tevékenységet segítő szolgáltatások</t>
  </si>
  <si>
    <t xml:space="preserve">  2.2. Járda beruházás pályázat visszafizetési köt.</t>
  </si>
  <si>
    <t>BURSA Hungarica ösztöndíj átutalás</t>
  </si>
  <si>
    <t>Pénzeszköz átadás védőnői szolgálatra</t>
  </si>
  <si>
    <t>Pénzeszköz átadás fogorvosi szolgálatra</t>
  </si>
  <si>
    <t>Balatonfüredi Önkormányzati Tűzoltóság</t>
  </si>
  <si>
    <t>2017. évi módosított. V. (Ft)</t>
  </si>
  <si>
    <t>2017. évi eredeti. (Ft)</t>
  </si>
  <si>
    <t xml:space="preserve">     Település Arculati Kézikönyv </t>
  </si>
  <si>
    <t xml:space="preserve">     Új telkek közművesítése</t>
  </si>
  <si>
    <t xml:space="preserve">     Buszmegálló létesítése</t>
  </si>
  <si>
    <t xml:space="preserve">     Napelemes lámpa beszerzése</t>
  </si>
  <si>
    <t xml:space="preserve">     Új telkek aszfaltozása</t>
  </si>
  <si>
    <t>Informatikai eszközök beszerzése</t>
  </si>
  <si>
    <t>Egyéb tárgyi eszköz beszerzése, létesítése</t>
  </si>
  <si>
    <t xml:space="preserve">     Notebook ODD külső ház</t>
  </si>
  <si>
    <t xml:space="preserve">     Falugondnoki autó pályázati önrész</t>
  </si>
  <si>
    <t xml:space="preserve">     Falubusz téli gumigarnitúra vásárlás</t>
  </si>
  <si>
    <t xml:space="preserve">     Kisértékű tárgyi eszközök</t>
  </si>
  <si>
    <t xml:space="preserve">     Könyvbeszerzés könyvtárba</t>
  </si>
  <si>
    <t xml:space="preserve">     Sátor vásárlás 3db</t>
  </si>
  <si>
    <t xml:space="preserve">     Gép és eszközvásárlás</t>
  </si>
  <si>
    <t xml:space="preserve">     Közvilágítás korszerűsítése</t>
  </si>
  <si>
    <t xml:space="preserve">     Könyvtárajtó felújítás</t>
  </si>
  <si>
    <t xml:space="preserve">     Víziszínpad felújítása</t>
  </si>
  <si>
    <t xml:space="preserve">     Kultúrház felújítása</t>
  </si>
  <si>
    <t xml:space="preserve">     Belterületi utak felújítása</t>
  </si>
  <si>
    <t xml:space="preserve">     Játszótér felújítása</t>
  </si>
  <si>
    <t xml:space="preserve">     Keresztfa utcai árok felújítása</t>
  </si>
  <si>
    <t xml:space="preserve">     Pécselyi iskola tető felújítása</t>
  </si>
  <si>
    <t>Terv szerinti értékcsökkenés csökkenése</t>
  </si>
  <si>
    <t>Hiány, selejtezés, megsemmisülés</t>
  </si>
  <si>
    <t>Közvil Zrt.</t>
  </si>
  <si>
    <t>Balatongáz Kft.</t>
  </si>
  <si>
    <t>II. 12. Kistelepülési önkormányzatok alacsony összegű fejlesztéseinek támogatása</t>
  </si>
  <si>
    <t>Szociális ágazati összevont pótlék</t>
  </si>
  <si>
    <t>15. Önkormányzatok feladatainak 2016. évi döntés szerinti támogatása IV.</t>
  </si>
  <si>
    <t>23. A minimálbér és a garantált bérminimum emelés és a szociális hozzájárulási adó csökkentés hatásának kompenzációja</t>
  </si>
  <si>
    <t>24. A polgármesteri béremelés különbözetének támogatása</t>
  </si>
  <si>
    <t>8296. Monostorapáti, Iskola u. 1.</t>
  </si>
  <si>
    <t>Kommunális adó</t>
  </si>
  <si>
    <t>Építmény 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</si>
</sst>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mmm\ d/"/>
    <numFmt numFmtId="165" formatCode="0.0"/>
    <numFmt numFmtId="166" formatCode="#\ ##0"/>
    <numFmt numFmtId="167" formatCode="_-* #,##0\ _F_t_-;\-* #,##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7" fillId="0" borderId="0" applyFont="0" applyFill="0" applyBorder="0" applyAlignment="0" applyProtection="0"/>
    <xf numFmtId="0" fontId="1" fillId="0" borderId="0"/>
  </cellStyleXfs>
  <cellXfs count="701">
    <xf numFmtId="0" fontId="0" fillId="0" borderId="0" xfId="0"/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wrapText="1"/>
    </xf>
    <xf numFmtId="3" fontId="4" fillId="0" borderId="1" xfId="1" applyNumberFormat="1" applyFont="1" applyBorder="1"/>
    <xf numFmtId="0" fontId="4" fillId="2" borderId="5" xfId="3" applyFont="1" applyFill="1" applyBorder="1" applyAlignment="1">
      <alignment wrapText="1"/>
    </xf>
    <xf numFmtId="0" fontId="3" fillId="0" borderId="5" xfId="1" applyFont="1" applyBorder="1" applyAlignment="1">
      <alignment horizontal="left" wrapText="1"/>
    </xf>
    <xf numFmtId="3" fontId="3" fillId="0" borderId="1" xfId="1" applyNumberFormat="1" applyFont="1" applyBorder="1" applyAlignment="1">
      <alignment horizontal="right" wrapText="1"/>
    </xf>
    <xf numFmtId="0" fontId="3" fillId="0" borderId="5" xfId="3" applyFont="1" applyBorder="1" applyAlignment="1">
      <alignment horizontal="left" wrapText="1"/>
    </xf>
    <xf numFmtId="3" fontId="3" fillId="0" borderId="1" xfId="1" applyNumberFormat="1" applyFont="1" applyBorder="1"/>
    <xf numFmtId="0" fontId="3" fillId="2" borderId="5" xfId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right" wrapText="1"/>
    </xf>
    <xf numFmtId="0" fontId="3" fillId="2" borderId="5" xfId="1" applyFont="1" applyFill="1" applyBorder="1" applyAlignment="1">
      <alignment horizontal="left" wrapText="1"/>
    </xf>
    <xf numFmtId="49" fontId="4" fillId="0" borderId="5" xfId="0" applyNumberFormat="1" applyFont="1" applyBorder="1" applyAlignment="1">
      <alignment wrapText="1"/>
    </xf>
    <xf numFmtId="3" fontId="4" fillId="0" borderId="5" xfId="4" applyNumberFormat="1" applyFont="1" applyFill="1" applyBorder="1" applyAlignment="1">
      <alignment wrapText="1"/>
    </xf>
    <xf numFmtId="0" fontId="3" fillId="2" borderId="7" xfId="1" applyFont="1" applyFill="1" applyBorder="1" applyAlignment="1">
      <alignment horizontal="center" wrapText="1"/>
    </xf>
    <xf numFmtId="3" fontId="3" fillId="2" borderId="8" xfId="1" applyNumberFormat="1" applyFont="1" applyFill="1" applyBorder="1" applyAlignment="1">
      <alignment horizontal="right" wrapText="1"/>
    </xf>
    <xf numFmtId="3" fontId="4" fillId="0" borderId="0" xfId="1" applyNumberFormat="1" applyFont="1" applyBorder="1"/>
    <xf numFmtId="3" fontId="3" fillId="0" borderId="0" xfId="1" applyNumberFormat="1" applyFont="1" applyBorder="1"/>
    <xf numFmtId="0" fontId="5" fillId="0" borderId="5" xfId="1" applyFont="1" applyBorder="1" applyAlignment="1">
      <alignment horizontal="left" wrapText="1"/>
    </xf>
    <xf numFmtId="0" fontId="5" fillId="2" borderId="5" xfId="1" applyFont="1" applyFill="1" applyBorder="1" applyAlignment="1">
      <alignment wrapText="1"/>
    </xf>
    <xf numFmtId="3" fontId="4" fillId="0" borderId="0" xfId="2" applyNumberFormat="1" applyFont="1"/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left" vertical="center" wrapText="1" indent="1"/>
    </xf>
    <xf numFmtId="3" fontId="4" fillId="0" borderId="1" xfId="1" applyNumberFormat="1" applyFont="1" applyFill="1" applyBorder="1"/>
    <xf numFmtId="3" fontId="4" fillId="0" borderId="1" xfId="2" applyNumberFormat="1" applyFont="1" applyBorder="1"/>
    <xf numFmtId="3" fontId="3" fillId="0" borderId="5" xfId="1" applyNumberFormat="1" applyFont="1" applyFill="1" applyBorder="1" applyAlignment="1">
      <alignment horizontal="left" vertical="center" wrapText="1" indent="2"/>
    </xf>
    <xf numFmtId="3" fontId="3" fillId="0" borderId="1" xfId="1" applyNumberFormat="1" applyFont="1" applyFill="1" applyBorder="1" applyAlignment="1">
      <alignment horizontal="right" wrapText="1"/>
    </xf>
    <xf numFmtId="3" fontId="3" fillId="0" borderId="1" xfId="2" applyNumberFormat="1" applyFont="1" applyBorder="1"/>
    <xf numFmtId="3" fontId="3" fillId="0" borderId="0" xfId="2" applyNumberFormat="1" applyFont="1"/>
    <xf numFmtId="3" fontId="4" fillId="0" borderId="1" xfId="1" applyNumberFormat="1" applyFont="1" applyFill="1" applyBorder="1" applyAlignment="1">
      <alignment horizontal="right" wrapText="1"/>
    </xf>
    <xf numFmtId="3" fontId="4" fillId="0" borderId="5" xfId="1" applyNumberFormat="1" applyFont="1" applyFill="1" applyBorder="1" applyAlignment="1">
      <alignment horizontal="left" vertical="center" wrapText="1" indent="2"/>
    </xf>
    <xf numFmtId="3" fontId="4" fillId="0" borderId="1" xfId="0" applyNumberFormat="1" applyFont="1" applyBorder="1"/>
    <xf numFmtId="3" fontId="3" fillId="0" borderId="0" xfId="1" applyNumberFormat="1" applyFont="1" applyFill="1" applyBorder="1"/>
    <xf numFmtId="3" fontId="4" fillId="0" borderId="5" xfId="1" applyNumberFormat="1" applyFont="1" applyFill="1" applyBorder="1" applyAlignment="1">
      <alignment horizontal="left" vertical="center" wrapText="1" indent="1"/>
    </xf>
    <xf numFmtId="3" fontId="4" fillId="0" borderId="0" xfId="1" applyNumberFormat="1" applyFont="1" applyFill="1" applyBorder="1"/>
    <xf numFmtId="3" fontId="4" fillId="0" borderId="1" xfId="2" applyNumberFormat="1" applyFont="1" applyFill="1" applyBorder="1"/>
    <xf numFmtId="3" fontId="4" fillId="0" borderId="0" xfId="1" applyNumberFormat="1" applyFont="1" applyFill="1" applyBorder="1" applyAlignment="1">
      <alignment horizontal="right" wrapText="1"/>
    </xf>
    <xf numFmtId="3" fontId="3" fillId="0" borderId="7" xfId="1" applyNumberFormat="1" applyFont="1" applyFill="1" applyBorder="1" applyAlignment="1">
      <alignment horizontal="left" vertical="center" wrapText="1" indent="1"/>
    </xf>
    <xf numFmtId="3" fontId="3" fillId="0" borderId="8" xfId="1" applyNumberFormat="1" applyFont="1" applyFill="1" applyBorder="1" applyAlignment="1">
      <alignment horizontal="right" wrapText="1"/>
    </xf>
    <xf numFmtId="3" fontId="3" fillId="0" borderId="0" xfId="1" applyNumberFormat="1" applyFont="1" applyFill="1" applyBorder="1" applyAlignment="1">
      <alignment horizontal="right" wrapText="1"/>
    </xf>
    <xf numFmtId="0" fontId="4" fillId="0" borderId="0" xfId="5" applyFont="1" applyFill="1"/>
    <xf numFmtId="0" fontId="4" fillId="0" borderId="0" xfId="5" applyFont="1" applyFill="1" applyAlignment="1">
      <alignment horizontal="right" vertical="center"/>
    </xf>
    <xf numFmtId="0" fontId="4" fillId="0" borderId="0" xfId="0" applyFont="1"/>
    <xf numFmtId="3" fontId="3" fillId="0" borderId="1" xfId="3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/>
    <xf numFmtId="3" fontId="3" fillId="0" borderId="1" xfId="0" applyNumberFormat="1" applyFont="1" applyFill="1" applyBorder="1"/>
    <xf numFmtId="0" fontId="4" fillId="0" borderId="10" xfId="5" applyFont="1" applyFill="1" applyBorder="1"/>
    <xf numFmtId="0" fontId="3" fillId="0" borderId="0" xfId="5" applyFont="1" applyFill="1" applyAlignment="1">
      <alignment horizontal="right" vertical="center"/>
    </xf>
    <xf numFmtId="0" fontId="4" fillId="0" borderId="0" xfId="5" applyFont="1" applyFill="1" applyAlignment="1">
      <alignment horizontal="center"/>
    </xf>
    <xf numFmtId="3" fontId="4" fillId="0" borderId="0" xfId="5" applyNumberFormat="1" applyFont="1" applyFill="1"/>
    <xf numFmtId="3" fontId="4" fillId="0" borderId="0" xfId="5" applyNumberFormat="1" applyFont="1" applyFill="1" applyAlignment="1">
      <alignment horizontal="right" vertical="center"/>
    </xf>
    <xf numFmtId="3" fontId="4" fillId="0" borderId="0" xfId="4" applyNumberFormat="1" applyFont="1"/>
    <xf numFmtId="3" fontId="4" fillId="0" borderId="0" xfId="4" applyNumberFormat="1" applyFont="1" applyAlignment="1">
      <alignment horizontal="center"/>
    </xf>
    <xf numFmtId="3" fontId="3" fillId="3" borderId="1" xfId="3" applyNumberFormat="1" applyFont="1" applyFill="1" applyBorder="1" applyAlignment="1">
      <alignment horizontal="right" wrapText="1"/>
    </xf>
    <xf numFmtId="3" fontId="4" fillId="0" borderId="0" xfId="6" applyNumberFormat="1" applyFont="1" applyBorder="1"/>
    <xf numFmtId="3" fontId="4" fillId="0" borderId="0" xfId="6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right" wrapText="1"/>
    </xf>
    <xf numFmtId="3" fontId="4" fillId="0" borderId="1" xfId="6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/>
    <xf numFmtId="3" fontId="3" fillId="0" borderId="1" xfId="6" applyNumberFormat="1" applyFont="1" applyFill="1" applyBorder="1" applyAlignment="1">
      <alignment horizontal="right"/>
    </xf>
    <xf numFmtId="3" fontId="4" fillId="0" borderId="0" xfId="6" applyNumberFormat="1" applyFont="1" applyFill="1" applyBorder="1"/>
    <xf numFmtId="3" fontId="4" fillId="0" borderId="0" xfId="6" applyNumberFormat="1" applyFont="1" applyFill="1" applyBorder="1" applyAlignment="1">
      <alignment horizontal="center"/>
    </xf>
    <xf numFmtId="3" fontId="3" fillId="0" borderId="1" xfId="6" applyNumberFormat="1" applyFont="1" applyFill="1" applyBorder="1" applyAlignment="1"/>
    <xf numFmtId="3" fontId="4" fillId="0" borderId="1" xfId="6" applyNumberFormat="1" applyFont="1" applyFill="1" applyBorder="1" applyAlignment="1"/>
    <xf numFmtId="3" fontId="4" fillId="0" borderId="1" xfId="4" applyNumberFormat="1" applyFont="1" applyFill="1" applyBorder="1" applyAlignment="1"/>
    <xf numFmtId="3" fontId="3" fillId="0" borderId="0" xfId="4" applyNumberFormat="1" applyFont="1"/>
    <xf numFmtId="3" fontId="3" fillId="0" borderId="0" xfId="4" applyNumberFormat="1" applyFont="1" applyAlignment="1">
      <alignment horizontal="center"/>
    </xf>
    <xf numFmtId="3" fontId="3" fillId="0" borderId="1" xfId="4" applyNumberFormat="1" applyFont="1" applyBorder="1" applyAlignment="1"/>
    <xf numFmtId="3" fontId="3" fillId="0" borderId="0" xfId="4" applyNumberFormat="1" applyFont="1" applyFill="1"/>
    <xf numFmtId="3" fontId="3" fillId="0" borderId="0" xfId="4" applyNumberFormat="1" applyFont="1" applyFill="1" applyAlignment="1">
      <alignment horizontal="center"/>
    </xf>
    <xf numFmtId="49" fontId="4" fillId="0" borderId="0" xfId="4" applyNumberFormat="1" applyFont="1" applyAlignment="1">
      <alignment wrapText="1"/>
    </xf>
    <xf numFmtId="3" fontId="4" fillId="0" borderId="0" xfId="4" applyNumberFormat="1" applyFont="1" applyAlignment="1">
      <alignment horizontal="right"/>
    </xf>
    <xf numFmtId="3" fontId="4" fillId="0" borderId="0" xfId="4" applyNumberFormat="1" applyFont="1" applyAlignment="1">
      <alignment wrapText="1"/>
    </xf>
    <xf numFmtId="165" fontId="6" fillId="0" borderId="4" xfId="1" applyNumberFormat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/>
    </xf>
    <xf numFmtId="165" fontId="4" fillId="0" borderId="0" xfId="4" applyNumberFormat="1" applyFont="1"/>
    <xf numFmtId="3" fontId="4" fillId="0" borderId="1" xfId="3" applyNumberFormat="1" applyFont="1" applyFill="1" applyBorder="1" applyAlignment="1">
      <alignment horizontal="right" wrapText="1"/>
    </xf>
    <xf numFmtId="3" fontId="3" fillId="0" borderId="1" xfId="3" applyNumberFormat="1" applyFont="1" applyFill="1" applyBorder="1" applyAlignment="1">
      <alignment horizontal="right" wrapText="1"/>
    </xf>
    <xf numFmtId="165" fontId="4" fillId="0" borderId="0" xfId="0" applyNumberFormat="1" applyFont="1"/>
    <xf numFmtId="165" fontId="4" fillId="0" borderId="0" xfId="2" applyNumberFormat="1" applyFont="1"/>
    <xf numFmtId="165" fontId="4" fillId="0" borderId="6" xfId="2" applyNumberFormat="1" applyFont="1" applyBorder="1"/>
    <xf numFmtId="165" fontId="3" fillId="0" borderId="6" xfId="2" applyNumberFormat="1" applyFont="1" applyBorder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Border="1"/>
    <xf numFmtId="0" fontId="3" fillId="2" borderId="0" xfId="1" applyFont="1" applyFill="1" applyBorder="1"/>
    <xf numFmtId="0" fontId="3" fillId="2" borderId="0" xfId="1" applyFont="1" applyFill="1"/>
    <xf numFmtId="0" fontId="4" fillId="0" borderId="0" xfId="1" applyFont="1" applyBorder="1" applyAlignment="1">
      <alignment wrapText="1"/>
    </xf>
    <xf numFmtId="0" fontId="4" fillId="0" borderId="0" xfId="1" applyFont="1" applyBorder="1"/>
    <xf numFmtId="0" fontId="4" fillId="0" borderId="0" xfId="1" applyFont="1" applyAlignment="1">
      <alignment wrapText="1"/>
    </xf>
    <xf numFmtId="0" fontId="4" fillId="0" borderId="11" xfId="1" applyFont="1" applyBorder="1"/>
    <xf numFmtId="0" fontId="4" fillId="0" borderId="12" xfId="1" applyFont="1" applyBorder="1"/>
    <xf numFmtId="0" fontId="3" fillId="2" borderId="5" xfId="1" applyFont="1" applyFill="1" applyBorder="1" applyAlignment="1">
      <alignment wrapText="1"/>
    </xf>
    <xf numFmtId="3" fontId="3" fillId="2" borderId="0" xfId="1" applyNumberFormat="1" applyFont="1" applyFill="1" applyBorder="1"/>
    <xf numFmtId="0" fontId="4" fillId="2" borderId="5" xfId="1" applyFont="1" applyFill="1" applyBorder="1" applyAlignment="1">
      <alignment wrapText="1"/>
    </xf>
    <xf numFmtId="3" fontId="9" fillId="2" borderId="1" xfId="1" applyNumberFormat="1" applyFont="1" applyFill="1" applyBorder="1" applyAlignment="1">
      <alignment horizontal="right" wrapText="1"/>
    </xf>
    <xf numFmtId="0" fontId="9" fillId="2" borderId="0" xfId="1" applyFont="1" applyFill="1" applyBorder="1"/>
    <xf numFmtId="3" fontId="9" fillId="2" borderId="0" xfId="1" applyNumberFormat="1" applyFont="1" applyFill="1" applyBorder="1"/>
    <xf numFmtId="164" fontId="4" fillId="2" borderId="5" xfId="3" applyNumberFormat="1" applyFont="1" applyFill="1" applyBorder="1" applyAlignment="1">
      <alignment wrapText="1"/>
    </xf>
    <xf numFmtId="3" fontId="4" fillId="2" borderId="1" xfId="1" applyNumberFormat="1" applyFont="1" applyFill="1" applyBorder="1" applyAlignment="1">
      <alignment horizontal="right" wrapText="1"/>
    </xf>
    <xf numFmtId="0" fontId="10" fillId="2" borderId="0" xfId="1" applyFont="1" applyFill="1" applyBorder="1"/>
    <xf numFmtId="0" fontId="7" fillId="2" borderId="5" xfId="3" applyFont="1" applyFill="1" applyBorder="1" applyAlignment="1">
      <alignment wrapText="1"/>
    </xf>
    <xf numFmtId="0" fontId="7" fillId="0" borderId="5" xfId="3" applyFont="1" applyFill="1" applyBorder="1" applyAlignment="1">
      <alignment wrapText="1"/>
    </xf>
    <xf numFmtId="3" fontId="9" fillId="0" borderId="1" xfId="1" applyNumberFormat="1" applyFont="1" applyFill="1" applyBorder="1" applyAlignment="1">
      <alignment horizontal="right" wrapText="1"/>
    </xf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wrapText="1"/>
    </xf>
    <xf numFmtId="0" fontId="4" fillId="2" borderId="5" xfId="3" applyFont="1" applyFill="1" applyBorder="1" applyAlignment="1">
      <alignment horizontal="left" wrapText="1"/>
    </xf>
    <xf numFmtId="0" fontId="3" fillId="2" borderId="5" xfId="3" applyFont="1" applyFill="1" applyBorder="1" applyAlignment="1">
      <alignment wrapText="1"/>
    </xf>
    <xf numFmtId="3" fontId="4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16" fontId="7" fillId="2" borderId="5" xfId="3" applyNumberFormat="1" applyFont="1" applyFill="1" applyBorder="1" applyAlignment="1">
      <alignment wrapText="1"/>
    </xf>
    <xf numFmtId="0" fontId="4" fillId="0" borderId="5" xfId="1" applyFont="1" applyBorder="1"/>
    <xf numFmtId="0" fontId="4" fillId="0" borderId="1" xfId="1" applyFont="1" applyBorder="1"/>
    <xf numFmtId="0" fontId="4" fillId="0" borderId="7" xfId="1" applyFont="1" applyBorder="1"/>
    <xf numFmtId="0" fontId="4" fillId="0" borderId="8" xfId="1" applyFont="1" applyBorder="1"/>
    <xf numFmtId="165" fontId="4" fillId="0" borderId="0" xfId="1" applyNumberFormat="1" applyFont="1" applyBorder="1"/>
    <xf numFmtId="165" fontId="3" fillId="2" borderId="6" xfId="1" applyNumberFormat="1" applyFont="1" applyFill="1" applyBorder="1"/>
    <xf numFmtId="165" fontId="3" fillId="2" borderId="6" xfId="1" applyNumberFormat="1" applyFont="1" applyFill="1" applyBorder="1" applyAlignment="1">
      <alignment vertical="center"/>
    </xf>
    <xf numFmtId="165" fontId="3" fillId="2" borderId="9" xfId="1" applyNumberFormat="1" applyFont="1" applyFill="1" applyBorder="1" applyAlignment="1">
      <alignment vertical="center"/>
    </xf>
    <xf numFmtId="165" fontId="4" fillId="2" borderId="6" xfId="1" applyNumberFormat="1" applyFont="1" applyFill="1" applyBorder="1"/>
    <xf numFmtId="165" fontId="4" fillId="0" borderId="0" xfId="1" applyNumberFormat="1" applyFont="1"/>
    <xf numFmtId="165" fontId="4" fillId="0" borderId="6" xfId="1" applyNumberFormat="1" applyFont="1" applyBorder="1"/>
    <xf numFmtId="165" fontId="3" fillId="0" borderId="6" xfId="1" applyNumberFormat="1" applyFont="1" applyBorder="1"/>
    <xf numFmtId="165" fontId="3" fillId="0" borderId="9" xfId="1" applyNumberFormat="1" applyFont="1" applyBorder="1"/>
    <xf numFmtId="165" fontId="5" fillId="0" borderId="6" xfId="2" applyNumberFormat="1" applyFont="1" applyBorder="1"/>
    <xf numFmtId="3" fontId="5" fillId="0" borderId="1" xfId="2" applyNumberFormat="1" applyFont="1" applyBorder="1" applyAlignment="1">
      <alignment wrapText="1"/>
    </xf>
    <xf numFmtId="3" fontId="4" fillId="0" borderId="0" xfId="2" applyNumberFormat="1" applyFont="1" applyAlignment="1">
      <alignment wrapText="1"/>
    </xf>
    <xf numFmtId="3" fontId="4" fillId="0" borderId="0" xfId="2" applyNumberFormat="1" applyFont="1" applyAlignment="1">
      <alignment horizontal="right" wrapText="1"/>
    </xf>
    <xf numFmtId="3" fontId="4" fillId="0" borderId="0" xfId="2" applyNumberFormat="1" applyFont="1" applyAlignment="1">
      <alignment horizontal="right"/>
    </xf>
    <xf numFmtId="3" fontId="3" fillId="0" borderId="2" xfId="2" applyNumberFormat="1" applyFont="1" applyBorder="1" applyAlignment="1">
      <alignment wrapText="1"/>
    </xf>
    <xf numFmtId="3" fontId="3" fillId="0" borderId="3" xfId="2" applyNumberFormat="1" applyFont="1" applyBorder="1" applyAlignment="1">
      <alignment wrapText="1"/>
    </xf>
    <xf numFmtId="3" fontId="4" fillId="0" borderId="0" xfId="2" applyNumberFormat="1" applyFont="1" applyBorder="1" applyAlignment="1">
      <alignment wrapText="1"/>
    </xf>
    <xf numFmtId="3" fontId="4" fillId="2" borderId="5" xfId="1" applyNumberFormat="1" applyFont="1" applyFill="1" applyBorder="1" applyAlignment="1">
      <alignment wrapText="1"/>
    </xf>
    <xf numFmtId="3" fontId="4" fillId="0" borderId="1" xfId="2" applyNumberFormat="1" applyFont="1" applyBorder="1" applyAlignment="1">
      <alignment wrapText="1"/>
    </xf>
    <xf numFmtId="3" fontId="4" fillId="0" borderId="0" xfId="2" applyNumberFormat="1" applyFont="1" applyBorder="1"/>
    <xf numFmtId="3" fontId="4" fillId="0" borderId="5" xfId="2" applyNumberFormat="1" applyFont="1" applyBorder="1" applyAlignment="1">
      <alignment wrapText="1"/>
    </xf>
    <xf numFmtId="3" fontId="4" fillId="0" borderId="0" xfId="2" applyNumberFormat="1" applyFont="1" applyFill="1" applyBorder="1"/>
    <xf numFmtId="3" fontId="4" fillId="2" borderId="5" xfId="3" applyNumberFormat="1" applyFont="1" applyFill="1" applyBorder="1" applyAlignment="1">
      <alignment wrapText="1"/>
    </xf>
    <xf numFmtId="3" fontId="3" fillId="0" borderId="5" xfId="2" applyNumberFormat="1" applyFont="1" applyBorder="1" applyAlignment="1">
      <alignment wrapText="1"/>
    </xf>
    <xf numFmtId="3" fontId="3" fillId="0" borderId="1" xfId="2" applyNumberFormat="1" applyFont="1" applyBorder="1" applyAlignment="1">
      <alignment wrapText="1"/>
    </xf>
    <xf numFmtId="3" fontId="3" fillId="0" borderId="0" xfId="2" applyNumberFormat="1" applyFont="1" applyBorder="1"/>
    <xf numFmtId="3" fontId="7" fillId="0" borderId="1" xfId="2" applyNumberFormat="1" applyFont="1" applyBorder="1" applyAlignment="1">
      <alignment wrapText="1"/>
    </xf>
    <xf numFmtId="3" fontId="7" fillId="0" borderId="5" xfId="2" applyNumberFormat="1" applyFont="1" applyBorder="1" applyAlignment="1">
      <alignment wrapText="1"/>
    </xf>
    <xf numFmtId="3" fontId="3" fillId="0" borderId="7" xfId="2" applyNumberFormat="1" applyFont="1" applyBorder="1" applyAlignment="1">
      <alignment wrapText="1"/>
    </xf>
    <xf numFmtId="3" fontId="3" fillId="0" borderId="8" xfId="2" applyNumberFormat="1" applyFont="1" applyBorder="1"/>
    <xf numFmtId="3" fontId="3" fillId="0" borderId="8" xfId="2" applyNumberFormat="1" applyFont="1" applyBorder="1" applyAlignment="1">
      <alignment wrapText="1"/>
    </xf>
    <xf numFmtId="3" fontId="4" fillId="0" borderId="1" xfId="2" applyNumberFormat="1" applyFont="1" applyFill="1" applyBorder="1" applyAlignment="1">
      <alignment wrapText="1"/>
    </xf>
    <xf numFmtId="3" fontId="3" fillId="0" borderId="0" xfId="2" applyNumberFormat="1" applyFont="1" applyBorder="1" applyAlignment="1">
      <alignment wrapText="1"/>
    </xf>
    <xf numFmtId="165" fontId="4" fillId="0" borderId="1" xfId="2" applyNumberFormat="1" applyFont="1" applyBorder="1"/>
    <xf numFmtId="165" fontId="3" fillId="0" borderId="1" xfId="2" applyNumberFormat="1" applyFont="1" applyBorder="1"/>
    <xf numFmtId="165" fontId="3" fillId="0" borderId="8" xfId="2" applyNumberFormat="1" applyFont="1" applyBorder="1"/>
    <xf numFmtId="165" fontId="3" fillId="0" borderId="0" xfId="2" applyNumberFormat="1" applyFont="1" applyBorder="1"/>
    <xf numFmtId="165" fontId="4" fillId="0" borderId="0" xfId="2" applyNumberFormat="1" applyFont="1" applyAlignment="1">
      <alignment horizontal="right"/>
    </xf>
    <xf numFmtId="165" fontId="3" fillId="0" borderId="9" xfId="2" applyNumberFormat="1" applyFont="1" applyBorder="1"/>
    <xf numFmtId="165" fontId="3" fillId="0" borderId="3" xfId="1" applyNumberFormat="1" applyFont="1" applyBorder="1" applyAlignment="1">
      <alignment horizontal="center" vertical="center"/>
    </xf>
    <xf numFmtId="0" fontId="5" fillId="0" borderId="0" xfId="7" applyFont="1" applyAlignment="1">
      <alignment wrapText="1"/>
    </xf>
    <xf numFmtId="0" fontId="5" fillId="0" borderId="0" xfId="7" applyFont="1"/>
    <xf numFmtId="0" fontId="6" fillId="0" borderId="5" xfId="7" applyFont="1" applyBorder="1" applyAlignment="1">
      <alignment wrapText="1"/>
    </xf>
    <xf numFmtId="0" fontId="6" fillId="2" borderId="1" xfId="8" applyFont="1" applyFill="1" applyBorder="1" applyAlignment="1">
      <alignment horizontal="center" vertical="center" wrapText="1"/>
    </xf>
    <xf numFmtId="0" fontId="6" fillId="0" borderId="1" xfId="7" applyFont="1" applyBorder="1" applyAlignment="1">
      <alignment wrapText="1"/>
    </xf>
    <xf numFmtId="0" fontId="5" fillId="0" borderId="1" xfId="7" applyFont="1" applyBorder="1" applyAlignment="1">
      <alignment wrapText="1"/>
    </xf>
    <xf numFmtId="3" fontId="5" fillId="0" borderId="1" xfId="7" applyNumberFormat="1" applyFont="1" applyBorder="1"/>
    <xf numFmtId="0" fontId="5" fillId="0" borderId="1" xfId="9" applyFont="1" applyBorder="1" applyAlignment="1">
      <alignment wrapText="1"/>
    </xf>
    <xf numFmtId="0" fontId="5" fillId="0" borderId="5" xfId="9" applyFont="1" applyBorder="1" applyAlignment="1">
      <alignment wrapText="1"/>
    </xf>
    <xf numFmtId="0" fontId="5" fillId="0" borderId="1" xfId="2" applyFont="1" applyBorder="1" applyAlignment="1">
      <alignment wrapText="1"/>
    </xf>
    <xf numFmtId="3" fontId="5" fillId="2" borderId="1" xfId="8" applyNumberFormat="1" applyFont="1" applyFill="1" applyBorder="1" applyAlignment="1">
      <alignment horizontal="right" wrapText="1"/>
    </xf>
    <xf numFmtId="164" fontId="5" fillId="0" borderId="1" xfId="2" applyNumberFormat="1" applyFont="1" applyBorder="1" applyAlignment="1">
      <alignment wrapText="1"/>
    </xf>
    <xf numFmtId="3" fontId="6" fillId="0" borderId="1" xfId="7" applyNumberFormat="1" applyFont="1" applyBorder="1"/>
    <xf numFmtId="0" fontId="5" fillId="0" borderId="5" xfId="7" applyFont="1" applyBorder="1" applyAlignment="1">
      <alignment wrapText="1"/>
    </xf>
    <xf numFmtId="0" fontId="6" fillId="0" borderId="1" xfId="7" applyFont="1" applyBorder="1"/>
    <xf numFmtId="0" fontId="5" fillId="0" borderId="1" xfId="7" applyFont="1" applyBorder="1"/>
    <xf numFmtId="0" fontId="5" fillId="0" borderId="5" xfId="2" applyFont="1" applyBorder="1" applyAlignment="1">
      <alignment wrapText="1"/>
    </xf>
    <xf numFmtId="0" fontId="5" fillId="0" borderId="1" xfId="9" applyFont="1" applyFill="1" applyBorder="1" applyAlignment="1">
      <alignment wrapText="1"/>
    </xf>
    <xf numFmtId="0" fontId="6" fillId="0" borderId="7" xfId="7" applyFont="1" applyBorder="1" applyAlignment="1">
      <alignment wrapText="1"/>
    </xf>
    <xf numFmtId="3" fontId="6" fillId="0" borderId="8" xfId="7" applyNumberFormat="1" applyFont="1" applyBorder="1"/>
    <xf numFmtId="0" fontId="6" fillId="0" borderId="8" xfId="7" applyFont="1" applyBorder="1" applyAlignment="1">
      <alignment wrapText="1"/>
    </xf>
    <xf numFmtId="3" fontId="5" fillId="0" borderId="0" xfId="7" applyNumberFormat="1" applyFont="1"/>
    <xf numFmtId="0" fontId="6" fillId="0" borderId="2" xfId="7" applyFont="1" applyBorder="1" applyAlignment="1">
      <alignment wrapText="1"/>
    </xf>
    <xf numFmtId="0" fontId="6" fillId="0" borderId="3" xfId="7" applyFont="1" applyBorder="1" applyAlignment="1">
      <alignment wrapText="1"/>
    </xf>
    <xf numFmtId="3" fontId="6" fillId="0" borderId="1" xfId="7" applyNumberFormat="1" applyFont="1" applyBorder="1" applyAlignment="1">
      <alignment wrapText="1"/>
    </xf>
    <xf numFmtId="0" fontId="4" fillId="0" borderId="0" xfId="7" applyFont="1" applyAlignment="1">
      <alignment wrapText="1"/>
    </xf>
    <xf numFmtId="0" fontId="4" fillId="0" borderId="0" xfId="7" applyFont="1"/>
    <xf numFmtId="49" fontId="3" fillId="0" borderId="2" xfId="7" applyNumberFormat="1" applyFont="1" applyBorder="1" applyAlignment="1">
      <alignment horizontal="center" vertical="center" wrapText="1"/>
    </xf>
    <xf numFmtId="49" fontId="3" fillId="0" borderId="3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1" xfId="7" applyFont="1" applyBorder="1" applyAlignment="1">
      <alignment wrapText="1"/>
    </xf>
    <xf numFmtId="0" fontId="4" fillId="0" borderId="1" xfId="7" applyFont="1" applyBorder="1" applyAlignment="1">
      <alignment wrapText="1"/>
    </xf>
    <xf numFmtId="3" fontId="4" fillId="0" borderId="1" xfId="7" applyNumberFormat="1" applyFont="1" applyBorder="1"/>
    <xf numFmtId="0" fontId="4" fillId="0" borderId="1" xfId="9" applyFont="1" applyBorder="1" applyAlignment="1">
      <alignment wrapText="1"/>
    </xf>
    <xf numFmtId="0" fontId="4" fillId="0" borderId="5" xfId="9" applyFont="1" applyBorder="1" applyAlignment="1">
      <alignment wrapText="1"/>
    </xf>
    <xf numFmtId="0" fontId="4" fillId="0" borderId="1" xfId="2" applyFont="1" applyBorder="1" applyAlignment="1">
      <alignment wrapText="1"/>
    </xf>
    <xf numFmtId="3" fontId="4" fillId="2" borderId="1" xfId="8" applyNumberFormat="1" applyFont="1" applyFill="1" applyBorder="1" applyAlignment="1">
      <alignment horizontal="right" wrapText="1"/>
    </xf>
    <xf numFmtId="3" fontId="3" fillId="0" borderId="1" xfId="7" applyNumberFormat="1" applyFont="1" applyBorder="1"/>
    <xf numFmtId="0" fontId="3" fillId="0" borderId="0" xfId="7" applyFont="1"/>
    <xf numFmtId="0" fontId="4" fillId="0" borderId="5" xfId="7" applyFont="1" applyBorder="1" applyAlignment="1">
      <alignment wrapText="1"/>
    </xf>
    <xf numFmtId="0" fontId="3" fillId="0" borderId="1" xfId="7" applyFont="1" applyBorder="1"/>
    <xf numFmtId="0" fontId="4" fillId="0" borderId="1" xfId="7" applyFont="1" applyBorder="1"/>
    <xf numFmtId="0" fontId="4" fillId="0" borderId="5" xfId="2" applyFont="1" applyBorder="1" applyAlignment="1">
      <alignment wrapText="1"/>
    </xf>
    <xf numFmtId="0" fontId="4" fillId="0" borderId="1" xfId="9" applyFont="1" applyFill="1" applyBorder="1" applyAlignment="1">
      <alignment wrapText="1"/>
    </xf>
    <xf numFmtId="3" fontId="3" fillId="0" borderId="8" xfId="7" applyNumberFormat="1" applyFont="1" applyBorder="1"/>
    <xf numFmtId="3" fontId="4" fillId="0" borderId="0" xfId="7" applyNumberFormat="1" applyFont="1"/>
    <xf numFmtId="3" fontId="4" fillId="0" borderId="0" xfId="7" applyNumberFormat="1" applyFont="1" applyBorder="1"/>
    <xf numFmtId="0" fontId="3" fillId="0" borderId="2" xfId="7" applyFont="1" applyBorder="1" applyAlignment="1">
      <alignment wrapText="1"/>
    </xf>
    <xf numFmtId="0" fontId="3" fillId="0" borderId="3" xfId="7" applyFont="1" applyBorder="1" applyAlignment="1">
      <alignment wrapText="1"/>
    </xf>
    <xf numFmtId="3" fontId="4" fillId="0" borderId="1" xfId="7" applyNumberFormat="1" applyFont="1" applyBorder="1" applyAlignment="1">
      <alignment wrapText="1"/>
    </xf>
    <xf numFmtId="0" fontId="3" fillId="0" borderId="0" xfId="7" applyFont="1" applyBorder="1" applyAlignment="1">
      <alignment wrapText="1"/>
    </xf>
    <xf numFmtId="3" fontId="3" fillId="0" borderId="0" xfId="7" applyNumberFormat="1" applyFont="1" applyBorder="1"/>
    <xf numFmtId="0" fontId="3" fillId="0" borderId="0" xfId="7" applyFont="1" applyBorder="1"/>
    <xf numFmtId="165" fontId="4" fillId="0" borderId="0" xfId="7" applyNumberFormat="1" applyFont="1"/>
    <xf numFmtId="165" fontId="3" fillId="2" borderId="1" xfId="8" applyNumberFormat="1" applyFont="1" applyFill="1" applyBorder="1" applyAlignment="1">
      <alignment horizontal="center" vertical="center" wrapText="1"/>
    </xf>
    <xf numFmtId="165" fontId="4" fillId="0" borderId="1" xfId="7" applyNumberFormat="1" applyFont="1" applyBorder="1"/>
    <xf numFmtId="165" fontId="3" fillId="0" borderId="1" xfId="7" applyNumberFormat="1" applyFont="1" applyBorder="1"/>
    <xf numFmtId="165" fontId="3" fillId="0" borderId="8" xfId="7" applyNumberFormat="1" applyFont="1" applyBorder="1"/>
    <xf numFmtId="165" fontId="4" fillId="0" borderId="0" xfId="7" applyNumberFormat="1" applyFont="1" applyBorder="1"/>
    <xf numFmtId="165" fontId="4" fillId="2" borderId="1" xfId="8" applyNumberFormat="1" applyFont="1" applyFill="1" applyBorder="1" applyAlignment="1">
      <alignment horizontal="right" wrapText="1"/>
    </xf>
    <xf numFmtId="165" fontId="4" fillId="0" borderId="1" xfId="7" applyNumberFormat="1" applyFont="1" applyBorder="1" applyAlignment="1">
      <alignment wrapText="1"/>
    </xf>
    <xf numFmtId="165" fontId="3" fillId="0" borderId="0" xfId="7" applyNumberFormat="1" applyFont="1" applyBorder="1"/>
    <xf numFmtId="165" fontId="4" fillId="0" borderId="6" xfId="7" applyNumberFormat="1" applyFont="1" applyBorder="1" applyAlignment="1">
      <alignment wrapText="1"/>
    </xf>
    <xf numFmtId="165" fontId="4" fillId="0" borderId="6" xfId="7" applyNumberFormat="1" applyFont="1" applyBorder="1"/>
    <xf numFmtId="165" fontId="3" fillId="0" borderId="6" xfId="7" applyNumberFormat="1" applyFont="1" applyBorder="1"/>
    <xf numFmtId="165" fontId="3" fillId="0" borderId="9" xfId="7" applyNumberFormat="1" applyFont="1" applyBorder="1"/>
    <xf numFmtId="0" fontId="4" fillId="0" borderId="0" xfId="7" applyFont="1" applyBorder="1" applyAlignment="1">
      <alignment wrapText="1"/>
    </xf>
    <xf numFmtId="0" fontId="4" fillId="0" borderId="0" xfId="7" applyFont="1" applyBorder="1"/>
    <xf numFmtId="49" fontId="6" fillId="0" borderId="5" xfId="7" applyNumberFormat="1" applyFont="1" applyBorder="1" applyAlignment="1">
      <alignment wrapText="1"/>
    </xf>
    <xf numFmtId="165" fontId="6" fillId="0" borderId="1" xfId="7" applyNumberFormat="1" applyFont="1" applyBorder="1"/>
    <xf numFmtId="165" fontId="6" fillId="0" borderId="3" xfId="1" applyNumberFormat="1" applyFont="1" applyBorder="1" applyAlignment="1">
      <alignment horizontal="center" vertical="center"/>
    </xf>
    <xf numFmtId="165" fontId="6" fillId="2" borderId="1" xfId="8" applyNumberFormat="1" applyFont="1" applyFill="1" applyBorder="1" applyAlignment="1">
      <alignment horizontal="center" vertical="center" wrapText="1"/>
    </xf>
    <xf numFmtId="165" fontId="5" fillId="0" borderId="6" xfId="7" applyNumberFormat="1" applyFont="1" applyBorder="1"/>
    <xf numFmtId="165" fontId="5" fillId="0" borderId="1" xfId="7" applyNumberFormat="1" applyFont="1" applyBorder="1"/>
    <xf numFmtId="165" fontId="5" fillId="2" borderId="1" xfId="8" applyNumberFormat="1" applyFont="1" applyFill="1" applyBorder="1" applyAlignment="1">
      <alignment horizontal="right" wrapText="1"/>
    </xf>
    <xf numFmtId="165" fontId="6" fillId="0" borderId="6" xfId="7" applyNumberFormat="1" applyFont="1" applyBorder="1"/>
    <xf numFmtId="165" fontId="6" fillId="0" borderId="1" xfId="7" applyNumberFormat="1" applyFont="1" applyBorder="1" applyAlignment="1">
      <alignment wrapText="1"/>
    </xf>
    <xf numFmtId="165" fontId="6" fillId="0" borderId="8" xfId="7" applyNumberFormat="1" applyFont="1" applyBorder="1"/>
    <xf numFmtId="165" fontId="6" fillId="0" borderId="9" xfId="7" applyNumberFormat="1" applyFont="1" applyBorder="1"/>
    <xf numFmtId="165" fontId="5" fillId="0" borderId="0" xfId="7" applyNumberFormat="1" applyFont="1"/>
    <xf numFmtId="0" fontId="4" fillId="0" borderId="0" xfId="10" applyFont="1"/>
    <xf numFmtId="0" fontId="4" fillId="0" borderId="0" xfId="11" applyFont="1"/>
    <xf numFmtId="0" fontId="3" fillId="0" borderId="14" xfId="12" applyFont="1" applyBorder="1" applyAlignment="1">
      <alignment horizontal="center"/>
    </xf>
    <xf numFmtId="0" fontId="3" fillId="0" borderId="15" xfId="12" applyFont="1" applyBorder="1" applyAlignment="1">
      <alignment horizontal="center"/>
    </xf>
    <xf numFmtId="0" fontId="4" fillId="0" borderId="18" xfId="12" applyFont="1" applyBorder="1" applyAlignment="1">
      <alignment horizontal="center"/>
    </xf>
    <xf numFmtId="0" fontId="4" fillId="0" borderId="19" xfId="12" applyFont="1" applyBorder="1" applyAlignment="1">
      <alignment horizontal="center"/>
    </xf>
    <xf numFmtId="0" fontId="3" fillId="0" borderId="19" xfId="12" applyFont="1" applyBorder="1" applyAlignment="1">
      <alignment horizontal="center"/>
    </xf>
    <xf numFmtId="0" fontId="3" fillId="0" borderId="18" xfId="12" applyFont="1" applyBorder="1" applyAlignment="1">
      <alignment horizontal="center" wrapText="1"/>
    </xf>
    <xf numFmtId="0" fontId="4" fillId="0" borderId="20" xfId="12" applyFont="1" applyBorder="1" applyAlignment="1">
      <alignment horizontal="center"/>
    </xf>
    <xf numFmtId="0" fontId="4" fillId="0" borderId="21" xfId="12" applyFont="1" applyBorder="1" applyAlignment="1">
      <alignment horizontal="center"/>
    </xf>
    <xf numFmtId="0" fontId="3" fillId="0" borderId="21" xfId="12" applyFont="1" applyBorder="1" applyAlignment="1">
      <alignment horizontal="center"/>
    </xf>
    <xf numFmtId="0" fontId="4" fillId="0" borderId="21" xfId="12" applyFont="1" applyBorder="1" applyAlignment="1">
      <alignment horizontal="center" wrapText="1"/>
    </xf>
    <xf numFmtId="0" fontId="3" fillId="0" borderId="20" xfId="12" applyFont="1" applyBorder="1" applyAlignment="1">
      <alignment wrapText="1"/>
    </xf>
    <xf numFmtId="0" fontId="3" fillId="0" borderId="16" xfId="12" applyFont="1" applyBorder="1" applyAlignment="1">
      <alignment horizontal="center"/>
    </xf>
    <xf numFmtId="0" fontId="3" fillId="0" borderId="22" xfId="12" applyFont="1" applyBorder="1" applyAlignment="1">
      <alignment horizontal="center"/>
    </xf>
    <xf numFmtId="0" fontId="3" fillId="0" borderId="23" xfId="12" applyFont="1" applyBorder="1" applyAlignment="1">
      <alignment horizontal="center"/>
    </xf>
    <xf numFmtId="0" fontId="3" fillId="0" borderId="16" xfId="10" applyFont="1" applyBorder="1" applyAlignment="1">
      <alignment horizontal="center"/>
    </xf>
    <xf numFmtId="0" fontId="3" fillId="0" borderId="15" xfId="12" applyFont="1" applyBorder="1"/>
    <xf numFmtId="0" fontId="4" fillId="4" borderId="15" xfId="12" applyFont="1" applyFill="1" applyBorder="1"/>
    <xf numFmtId="0" fontId="4" fillId="0" borderId="24" xfId="12" applyFont="1" applyBorder="1"/>
    <xf numFmtId="0" fontId="4" fillId="0" borderId="25" xfId="12" applyFont="1" applyBorder="1"/>
    <xf numFmtId="0" fontId="4" fillId="0" borderId="16" xfId="10" applyFont="1" applyBorder="1"/>
    <xf numFmtId="0" fontId="3" fillId="0" borderId="19" xfId="12" applyFont="1" applyBorder="1"/>
    <xf numFmtId="0" fontId="4" fillId="4" borderId="19" xfId="12" applyFont="1" applyFill="1" applyBorder="1"/>
    <xf numFmtId="0" fontId="4" fillId="0" borderId="19" xfId="12" applyFont="1" applyBorder="1"/>
    <xf numFmtId="0" fontId="4" fillId="0" borderId="0" xfId="12" applyFont="1" applyBorder="1"/>
    <xf numFmtId="0" fontId="4" fillId="0" borderId="16" xfId="12" applyFont="1" applyBorder="1" applyAlignment="1">
      <alignment horizontal="center"/>
    </xf>
    <xf numFmtId="0" fontId="4" fillId="0" borderId="16" xfId="12" applyFont="1" applyBorder="1"/>
    <xf numFmtId="0" fontId="4" fillId="0" borderId="17" xfId="12" applyFont="1" applyBorder="1"/>
    <xf numFmtId="0" fontId="3" fillId="0" borderId="24" xfId="12" applyFont="1" applyBorder="1"/>
    <xf numFmtId="0" fontId="4" fillId="0" borderId="15" xfId="12" applyFont="1" applyBorder="1"/>
    <xf numFmtId="0" fontId="4" fillId="0" borderId="12" xfId="12" applyFont="1" applyBorder="1"/>
    <xf numFmtId="0" fontId="3" fillId="0" borderId="26" xfId="12" applyFont="1" applyBorder="1"/>
    <xf numFmtId="166" fontId="3" fillId="0" borderId="16" xfId="12" applyNumberFormat="1" applyFont="1" applyBorder="1"/>
    <xf numFmtId="0" fontId="4" fillId="0" borderId="20" xfId="10" applyFont="1" applyBorder="1" applyAlignment="1">
      <alignment wrapText="1"/>
    </xf>
    <xf numFmtId="0" fontId="4" fillId="0" borderId="20" xfId="10" applyFont="1" applyBorder="1" applyAlignment="1">
      <alignment horizontal="center"/>
    </xf>
    <xf numFmtId="3" fontId="4" fillId="0" borderId="16" xfId="12" applyNumberFormat="1" applyFont="1" applyBorder="1"/>
    <xf numFmtId="3" fontId="4" fillId="0" borderId="17" xfId="12" applyNumberFormat="1" applyFont="1" applyBorder="1"/>
    <xf numFmtId="3" fontId="4" fillId="0" borderId="16" xfId="10" applyNumberFormat="1" applyFont="1" applyBorder="1"/>
    <xf numFmtId="0" fontId="4" fillId="0" borderId="16" xfId="10" applyFont="1" applyBorder="1" applyAlignment="1">
      <alignment wrapText="1"/>
    </xf>
    <xf numFmtId="0" fontId="4" fillId="0" borderId="16" xfId="10" applyFont="1" applyBorder="1" applyAlignment="1">
      <alignment horizontal="center"/>
    </xf>
    <xf numFmtId="166" fontId="4" fillId="0" borderId="16" xfId="12" applyNumberFormat="1" applyFont="1" applyBorder="1"/>
    <xf numFmtId="0" fontId="3" fillId="0" borderId="16" xfId="10" applyFont="1" applyBorder="1" applyAlignment="1">
      <alignment wrapText="1"/>
    </xf>
    <xf numFmtId="3" fontId="3" fillId="0" borderId="16" xfId="12" applyNumberFormat="1" applyFont="1" applyBorder="1"/>
    <xf numFmtId="0" fontId="3" fillId="0" borderId="0" xfId="10" applyFont="1"/>
    <xf numFmtId="0" fontId="4" fillId="0" borderId="14" xfId="10" applyFont="1" applyBorder="1" applyAlignment="1">
      <alignment horizontal="center"/>
    </xf>
    <xf numFmtId="0" fontId="3" fillId="0" borderId="16" xfId="12" applyFont="1" applyBorder="1"/>
    <xf numFmtId="0" fontId="4" fillId="4" borderId="16" xfId="12" applyFont="1" applyFill="1" applyBorder="1"/>
    <xf numFmtId="0" fontId="4" fillId="0" borderId="16" xfId="12" applyFont="1" applyBorder="1" applyAlignment="1">
      <alignment horizontal="left" wrapText="1"/>
    </xf>
    <xf numFmtId="3" fontId="4" fillId="0" borderId="16" xfId="12" applyNumberFormat="1" applyFont="1" applyBorder="1" applyAlignment="1">
      <alignment horizontal="right" wrapText="1"/>
    </xf>
    <xf numFmtId="3" fontId="4" fillId="0" borderId="16" xfId="12" applyNumberFormat="1" applyFont="1" applyBorder="1" applyAlignment="1">
      <alignment horizontal="right"/>
    </xf>
    <xf numFmtId="0" fontId="4" fillId="0" borderId="0" xfId="13" applyFont="1"/>
    <xf numFmtId="0" fontId="7" fillId="0" borderId="0" xfId="0" applyFont="1"/>
    <xf numFmtId="0" fontId="4" fillId="0" borderId="0" xfId="13" applyFont="1" applyAlignment="1">
      <alignment horizontal="center"/>
    </xf>
    <xf numFmtId="0" fontId="3" fillId="0" borderId="14" xfId="13" applyFont="1" applyBorder="1" applyAlignment="1">
      <alignment horizontal="center"/>
    </xf>
    <xf numFmtId="0" fontId="3" fillId="0" borderId="15" xfId="13" applyFont="1" applyBorder="1" applyAlignment="1">
      <alignment horizontal="center"/>
    </xf>
    <xf numFmtId="0" fontId="4" fillId="0" borderId="18" xfId="13" applyFont="1" applyBorder="1" applyAlignment="1">
      <alignment horizontal="center"/>
    </xf>
    <xf numFmtId="0" fontId="3" fillId="0" borderId="18" xfId="13" applyFont="1" applyBorder="1" applyAlignment="1">
      <alignment horizontal="center"/>
    </xf>
    <xf numFmtId="0" fontId="3" fillId="0" borderId="19" xfId="13" applyFont="1" applyBorder="1" applyAlignment="1">
      <alignment horizontal="center"/>
    </xf>
    <xf numFmtId="0" fontId="4" fillId="0" borderId="20" xfId="13" applyFont="1" applyBorder="1" applyAlignment="1">
      <alignment horizontal="center"/>
    </xf>
    <xf numFmtId="0" fontId="3" fillId="0" borderId="21" xfId="13" applyFont="1" applyBorder="1" applyAlignment="1">
      <alignment horizontal="center"/>
    </xf>
    <xf numFmtId="0" fontId="3" fillId="0" borderId="16" xfId="13" applyFont="1" applyBorder="1" applyAlignment="1">
      <alignment horizontal="center"/>
    </xf>
    <xf numFmtId="0" fontId="3" fillId="0" borderId="16" xfId="13" applyFont="1" applyBorder="1" applyAlignment="1">
      <alignment wrapText="1"/>
    </xf>
    <xf numFmtId="0" fontId="4" fillId="4" borderId="16" xfId="13" applyFont="1" applyFill="1" applyBorder="1"/>
    <xf numFmtId="0" fontId="4" fillId="0" borderId="16" xfId="13" applyFont="1" applyBorder="1"/>
    <xf numFmtId="0" fontId="3" fillId="0" borderId="20" xfId="13" applyFont="1" applyBorder="1" applyAlignment="1">
      <alignment horizontal="center"/>
    </xf>
    <xf numFmtId="0" fontId="4" fillId="0" borderId="20" xfId="13" applyFont="1" applyBorder="1"/>
    <xf numFmtId="0" fontId="3" fillId="0" borderId="16" xfId="13" applyFont="1" applyFill="1" applyBorder="1"/>
    <xf numFmtId="0" fontId="4" fillId="0" borderId="14" xfId="13" applyFont="1" applyBorder="1"/>
    <xf numFmtId="3" fontId="3" fillId="0" borderId="16" xfId="13" applyNumberFormat="1" applyFont="1" applyBorder="1"/>
    <xf numFmtId="3" fontId="4" fillId="0" borderId="16" xfId="13" applyNumberFormat="1" applyFont="1" applyBorder="1"/>
    <xf numFmtId="0" fontId="3" fillId="0" borderId="14" xfId="13" applyFont="1" applyFill="1" applyBorder="1"/>
    <xf numFmtId="3" fontId="3" fillId="0" borderId="14" xfId="13" applyNumberFormat="1" applyFont="1" applyBorder="1"/>
    <xf numFmtId="0" fontId="3" fillId="0" borderId="16" xfId="13" applyFont="1" applyBorder="1"/>
    <xf numFmtId="3" fontId="4" fillId="0" borderId="20" xfId="13" applyNumberFormat="1" applyFont="1" applyBorder="1"/>
    <xf numFmtId="0" fontId="4" fillId="0" borderId="0" xfId="13" applyFont="1" applyBorder="1"/>
    <xf numFmtId="3" fontId="4" fillId="0" borderId="14" xfId="13" applyNumberFormat="1" applyFont="1" applyBorder="1"/>
    <xf numFmtId="0" fontId="4" fillId="0" borderId="0" xfId="14" applyFont="1"/>
    <xf numFmtId="0" fontId="4" fillId="0" borderId="28" xfId="15" applyFont="1" applyBorder="1"/>
    <xf numFmtId="0" fontId="3" fillId="0" borderId="28" xfId="15" applyFont="1" applyBorder="1" applyAlignment="1">
      <alignment horizontal="center"/>
    </xf>
    <xf numFmtId="0" fontId="3" fillId="0" borderId="29" xfId="15" applyFont="1" applyBorder="1" applyAlignment="1">
      <alignment horizontal="center"/>
    </xf>
    <xf numFmtId="0" fontId="3" fillId="0" borderId="1" xfId="15" applyFont="1" applyBorder="1" applyAlignment="1">
      <alignment wrapText="1"/>
    </xf>
    <xf numFmtId="0" fontId="3" fillId="0" borderId="1" xfId="15" applyFont="1" applyBorder="1"/>
    <xf numFmtId="166" fontId="3" fillId="0" borderId="1" xfId="15" applyNumberFormat="1" applyFont="1" applyBorder="1" applyAlignment="1">
      <alignment horizontal="right"/>
    </xf>
    <xf numFmtId="0" fontId="4" fillId="0" borderId="1" xfId="15" applyFont="1" applyBorder="1"/>
    <xf numFmtId="166" fontId="4" fillId="0" borderId="1" xfId="15" applyNumberFormat="1" applyFont="1" applyBorder="1" applyAlignment="1">
      <alignment horizontal="right"/>
    </xf>
    <xf numFmtId="0" fontId="4" fillId="0" borderId="1" xfId="14" applyFont="1" applyBorder="1"/>
    <xf numFmtId="0" fontId="4" fillId="0" borderId="1" xfId="15" applyFont="1" applyBorder="1" applyAlignment="1">
      <alignment wrapText="1"/>
    </xf>
    <xf numFmtId="0" fontId="4" fillId="0" borderId="0" xfId="18" applyFont="1" applyAlignment="1"/>
    <xf numFmtId="3" fontId="4" fillId="0" borderId="0" xfId="18" applyNumberFormat="1" applyFont="1" applyAlignment="1"/>
    <xf numFmtId="3" fontId="4" fillId="0" borderId="0" xfId="18" applyNumberFormat="1" applyFont="1" applyAlignment="1">
      <alignment horizontal="right"/>
    </xf>
    <xf numFmtId="0" fontId="4" fillId="0" borderId="0" xfId="18" applyFont="1"/>
    <xf numFmtId="3" fontId="4" fillId="0" borderId="0" xfId="18" applyNumberFormat="1" applyFont="1"/>
    <xf numFmtId="3" fontId="4" fillId="0" borderId="0" xfId="11" applyNumberFormat="1" applyFont="1"/>
    <xf numFmtId="0" fontId="13" fillId="0" borderId="0" xfId="11" applyFont="1"/>
    <xf numFmtId="0" fontId="3" fillId="0" borderId="0" xfId="16" applyFont="1" applyBorder="1" applyAlignment="1">
      <alignment wrapText="1"/>
    </xf>
    <xf numFmtId="0" fontId="4" fillId="0" borderId="0" xfId="16" applyFont="1" applyAlignment="1">
      <alignment horizontal="justify" wrapText="1"/>
    </xf>
    <xf numFmtId="0" fontId="4" fillId="0" borderId="0" xfId="16" applyFont="1"/>
    <xf numFmtId="0" fontId="4" fillId="0" borderId="0" xfId="16" applyFont="1" applyAlignment="1">
      <alignment wrapText="1"/>
    </xf>
    <xf numFmtId="0" fontId="10" fillId="0" borderId="14" xfId="16" applyFont="1" applyBorder="1" applyAlignment="1">
      <alignment horizontal="left" wrapText="1"/>
    </xf>
    <xf numFmtId="0" fontId="10" fillId="0" borderId="14" xfId="16" applyFont="1" applyBorder="1" applyAlignment="1">
      <alignment horizontal="left"/>
    </xf>
    <xf numFmtId="0" fontId="3" fillId="0" borderId="14" xfId="17" applyFont="1" applyBorder="1" applyAlignment="1">
      <alignment horizontal="center" wrapText="1"/>
    </xf>
    <xf numFmtId="0" fontId="4" fillId="0" borderId="16" xfId="16" applyFont="1" applyBorder="1" applyAlignment="1">
      <alignment wrapText="1"/>
    </xf>
    <xf numFmtId="0" fontId="4" fillId="0" borderId="16" xfId="16" applyFont="1" applyBorder="1" applyAlignment="1"/>
    <xf numFmtId="3" fontId="4" fillId="0" borderId="1" xfId="16" applyNumberFormat="1" applyFont="1" applyBorder="1"/>
    <xf numFmtId="3" fontId="4" fillId="0" borderId="1" xfId="16" applyNumberFormat="1" applyFont="1" applyBorder="1" applyAlignment="1">
      <alignment wrapText="1"/>
    </xf>
    <xf numFmtId="0" fontId="14" fillId="0" borderId="0" xfId="16" applyFont="1"/>
    <xf numFmtId="3" fontId="4" fillId="0" borderId="16" xfId="16" applyNumberFormat="1" applyFont="1" applyBorder="1"/>
    <xf numFmtId="0" fontId="15" fillId="0" borderId="0" xfId="16" applyFont="1"/>
    <xf numFmtId="0" fontId="3" fillId="0" borderId="16" xfId="16" applyFont="1" applyBorder="1" applyAlignment="1">
      <alignment wrapText="1"/>
    </xf>
    <xf numFmtId="0" fontId="3" fillId="0" borderId="16" xfId="16" applyFont="1" applyBorder="1" applyAlignment="1"/>
    <xf numFmtId="3" fontId="3" fillId="0" borderId="16" xfId="16" applyNumberFormat="1" applyFont="1" applyBorder="1"/>
    <xf numFmtId="0" fontId="3" fillId="0" borderId="0" xfId="16" applyFont="1"/>
    <xf numFmtId="0" fontId="4" fillId="0" borderId="0" xfId="16" applyFont="1" applyBorder="1" applyAlignment="1">
      <alignment wrapText="1"/>
    </xf>
    <xf numFmtId="0" fontId="4" fillId="0" borderId="0" xfId="16" applyFont="1" applyBorder="1" applyAlignment="1"/>
    <xf numFmtId="0" fontId="4" fillId="0" borderId="0" xfId="16" applyFont="1" applyBorder="1"/>
    <xf numFmtId="0" fontId="3" fillId="0" borderId="17" xfId="16" applyFont="1" applyBorder="1" applyAlignment="1">
      <alignment horizontal="center" wrapText="1"/>
    </xf>
    <xf numFmtId="0" fontId="10" fillId="0" borderId="16" xfId="16" applyFont="1" applyBorder="1" applyAlignment="1">
      <alignment wrapText="1"/>
    </xf>
    <xf numFmtId="0" fontId="10" fillId="0" borderId="16" xfId="16" applyFont="1" applyBorder="1" applyAlignment="1">
      <alignment horizontal="center"/>
    </xf>
    <xf numFmtId="3" fontId="10" fillId="0" borderId="16" xfId="16" applyNumberFormat="1" applyFont="1" applyBorder="1"/>
    <xf numFmtId="0" fontId="4" fillId="0" borderId="0" xfId="18" applyFont="1" applyAlignment="1">
      <alignment wrapText="1"/>
    </xf>
    <xf numFmtId="165" fontId="3" fillId="0" borderId="0" xfId="18" applyNumberFormat="1" applyFont="1"/>
    <xf numFmtId="0" fontId="3" fillId="0" borderId="0" xfId="11" applyFont="1"/>
    <xf numFmtId="0" fontId="4" fillId="0" borderId="0" xfId="11" applyFont="1" applyAlignment="1">
      <alignment wrapText="1"/>
    </xf>
    <xf numFmtId="0" fontId="14" fillId="0" borderId="0" xfId="11" applyFont="1"/>
    <xf numFmtId="0" fontId="7" fillId="0" borderId="1" xfId="18" applyFont="1" applyBorder="1"/>
    <xf numFmtId="0" fontId="4" fillId="0" borderId="1" xfId="11" applyFont="1" applyBorder="1" applyAlignment="1">
      <alignment horizontal="center"/>
    </xf>
    <xf numFmtId="0" fontId="4" fillId="0" borderId="1" xfId="11" applyFont="1" applyBorder="1"/>
    <xf numFmtId="165" fontId="3" fillId="0" borderId="0" xfId="11" applyNumberFormat="1" applyFont="1"/>
    <xf numFmtId="0" fontId="4" fillId="0" borderId="1" xfId="18" applyFont="1" applyBorder="1"/>
    <xf numFmtId="0" fontId="3" fillId="0" borderId="1" xfId="18" applyFont="1" applyBorder="1" applyAlignment="1">
      <alignment horizontal="center"/>
    </xf>
    <xf numFmtId="0" fontId="7" fillId="0" borderId="1" xfId="18" applyFont="1" applyBorder="1" applyAlignment="1">
      <alignment horizontal="center"/>
    </xf>
    <xf numFmtId="3" fontId="3" fillId="0" borderId="1" xfId="18" applyNumberFormat="1" applyFont="1" applyBorder="1" applyAlignment="1">
      <alignment horizontal="center"/>
    </xf>
    <xf numFmtId="3" fontId="3" fillId="0" borderId="1" xfId="18" applyNumberFormat="1" applyFont="1" applyBorder="1"/>
    <xf numFmtId="0" fontId="4" fillId="0" borderId="1" xfId="18" applyFont="1" applyBorder="1" applyAlignment="1">
      <alignment horizontal="center"/>
    </xf>
    <xf numFmtId="3" fontId="4" fillId="0" borderId="1" xfId="18" applyNumberFormat="1" applyFont="1" applyBorder="1"/>
    <xf numFmtId="3" fontId="7" fillId="0" borderId="1" xfId="18" applyNumberFormat="1" applyFont="1" applyBorder="1"/>
    <xf numFmtId="3" fontId="3" fillId="0" borderId="1" xfId="18" applyNumberFormat="1" applyFont="1" applyBorder="1" applyAlignment="1">
      <alignment wrapText="1"/>
    </xf>
    <xf numFmtId="3" fontId="4" fillId="0" borderId="1" xfId="18" applyNumberFormat="1" applyFont="1" applyBorder="1" applyAlignment="1">
      <alignment wrapText="1"/>
    </xf>
    <xf numFmtId="0" fontId="7" fillId="0" borderId="1" xfId="18" applyFont="1" applyBorder="1" applyAlignment="1">
      <alignment horizontal="center" vertical="center"/>
    </xf>
    <xf numFmtId="0" fontId="4" fillId="0" borderId="5" xfId="18" applyFont="1" applyBorder="1" applyAlignment="1">
      <alignment wrapText="1"/>
    </xf>
    <xf numFmtId="0" fontId="3" fillId="0" borderId="5" xfId="18" applyFont="1" applyBorder="1" applyAlignment="1">
      <alignment horizontal="center" wrapText="1"/>
    </xf>
    <xf numFmtId="0" fontId="7" fillId="0" borderId="5" xfId="18" applyFont="1" applyBorder="1" applyAlignment="1">
      <alignment horizontal="center" wrapText="1"/>
    </xf>
    <xf numFmtId="165" fontId="3" fillId="0" borderId="6" xfId="18" applyNumberFormat="1" applyFont="1" applyBorder="1" applyAlignment="1">
      <alignment horizontal="center"/>
    </xf>
    <xf numFmtId="0" fontId="3" fillId="0" borderId="5" xfId="18" applyFont="1" applyBorder="1" applyAlignment="1">
      <alignment wrapText="1"/>
    </xf>
    <xf numFmtId="165" fontId="3" fillId="0" borderId="6" xfId="18" applyNumberFormat="1" applyFont="1" applyBorder="1"/>
    <xf numFmtId="164" fontId="4" fillId="0" borderId="5" xfId="18" applyNumberFormat="1" applyFont="1" applyBorder="1" applyAlignment="1">
      <alignment wrapText="1"/>
    </xf>
    <xf numFmtId="0" fontId="7" fillId="0" borderId="5" xfId="18" applyFont="1" applyBorder="1" applyAlignment="1">
      <alignment horizontal="left" wrapText="1"/>
    </xf>
    <xf numFmtId="0" fontId="3" fillId="0" borderId="5" xfId="18" applyFont="1" applyBorder="1" applyAlignment="1">
      <alignment horizontal="left" wrapText="1"/>
    </xf>
    <xf numFmtId="164" fontId="3" fillId="0" borderId="5" xfId="18" applyNumberFormat="1" applyFont="1" applyBorder="1" applyAlignment="1">
      <alignment horizontal="left" wrapText="1"/>
    </xf>
    <xf numFmtId="0" fontId="4" fillId="0" borderId="5" xfId="18" applyFont="1" applyBorder="1" applyAlignment="1">
      <alignment horizontal="left" wrapText="1"/>
    </xf>
    <xf numFmtId="0" fontId="7" fillId="0" borderId="5" xfId="18" applyFont="1" applyBorder="1" applyAlignment="1">
      <alignment wrapText="1"/>
    </xf>
    <xf numFmtId="0" fontId="4" fillId="0" borderId="5" xfId="11" applyFont="1" applyBorder="1" applyAlignment="1">
      <alignment wrapText="1"/>
    </xf>
    <xf numFmtId="0" fontId="4" fillId="0" borderId="7" xfId="11" applyFont="1" applyBorder="1" applyAlignment="1">
      <alignment wrapText="1"/>
    </xf>
    <xf numFmtId="0" fontId="4" fillId="0" borderId="8" xfId="11" applyFont="1" applyBorder="1" applyAlignment="1">
      <alignment horizontal="center"/>
    </xf>
    <xf numFmtId="0" fontId="4" fillId="0" borderId="8" xfId="11" applyFont="1" applyBorder="1"/>
    <xf numFmtId="165" fontId="3" fillId="0" borderId="9" xfId="18" applyNumberFormat="1" applyFont="1" applyBorder="1"/>
    <xf numFmtId="0" fontId="4" fillId="0" borderId="0" xfId="11" applyFont="1" applyFill="1"/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7" fillId="0" borderId="0" xfId="0" applyFont="1" applyFill="1"/>
    <xf numFmtId="0" fontId="16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3" fontId="4" fillId="0" borderId="16" xfId="11" applyNumberFormat="1" applyFont="1" applyBorder="1" applyAlignment="1">
      <alignment horizontal="center"/>
    </xf>
    <xf numFmtId="0" fontId="3" fillId="0" borderId="16" xfId="11" applyFont="1" applyBorder="1" applyAlignment="1">
      <alignment horizontal="left"/>
    </xf>
    <xf numFmtId="0" fontId="4" fillId="0" borderId="16" xfId="11" applyFont="1" applyBorder="1"/>
    <xf numFmtId="3" fontId="4" fillId="0" borderId="16" xfId="11" applyNumberFormat="1" applyFont="1" applyBorder="1"/>
    <xf numFmtId="0" fontId="3" fillId="0" borderId="16" xfId="11" applyFont="1" applyBorder="1"/>
    <xf numFmtId="3" fontId="3" fillId="0" borderId="16" xfId="11" applyNumberFormat="1" applyFont="1" applyBorder="1"/>
    <xf numFmtId="0" fontId="3" fillId="0" borderId="16" xfId="11" applyFont="1" applyBorder="1" applyAlignment="1">
      <alignment horizontal="center"/>
    </xf>
    <xf numFmtId="3" fontId="3" fillId="0" borderId="16" xfId="11" applyNumberFormat="1" applyFont="1" applyBorder="1" applyAlignment="1">
      <alignment horizontal="center"/>
    </xf>
    <xf numFmtId="0" fontId="16" fillId="0" borderId="0" xfId="0" applyFont="1"/>
    <xf numFmtId="0" fontId="3" fillId="2" borderId="0" xfId="19" applyFont="1" applyFill="1" applyBorder="1" applyAlignment="1">
      <alignment horizontal="center" vertical="top" wrapText="1"/>
    </xf>
    <xf numFmtId="0" fontId="3" fillId="2" borderId="1" xfId="19" applyFont="1" applyFill="1" applyBorder="1" applyAlignment="1">
      <alignment horizontal="center" vertical="top" wrapText="1"/>
    </xf>
    <xf numFmtId="0" fontId="4" fillId="2" borderId="1" xfId="19" applyFont="1" applyFill="1" applyBorder="1" applyAlignment="1">
      <alignment horizontal="center" vertical="top" wrapText="1"/>
    </xf>
    <xf numFmtId="0" fontId="4" fillId="2" borderId="0" xfId="19" applyFont="1" applyFill="1"/>
    <xf numFmtId="0" fontId="4" fillId="0" borderId="0" xfId="19" applyFont="1"/>
    <xf numFmtId="0" fontId="3" fillId="2" borderId="0" xfId="19" applyFont="1" applyFill="1"/>
    <xf numFmtId="0" fontId="3" fillId="0" borderId="0" xfId="19" applyFont="1"/>
    <xf numFmtId="0" fontId="4" fillId="0" borderId="1" xfId="19" applyFont="1" applyBorder="1" applyAlignment="1">
      <alignment horizontal="center" vertical="top" wrapText="1"/>
    </xf>
    <xf numFmtId="0" fontId="4" fillId="0" borderId="1" xfId="19" applyFont="1" applyBorder="1" applyAlignment="1">
      <alignment horizontal="left" vertical="top" wrapText="1"/>
    </xf>
    <xf numFmtId="3" fontId="3" fillId="0" borderId="1" xfId="19" applyNumberFormat="1" applyFont="1" applyBorder="1"/>
    <xf numFmtId="0" fontId="4" fillId="0" borderId="0" xfId="19" applyFont="1" applyBorder="1"/>
    <xf numFmtId="3" fontId="4" fillId="0" borderId="1" xfId="19" applyNumberFormat="1" applyFont="1" applyBorder="1" applyAlignment="1">
      <alignment horizontal="right" vertical="top" wrapText="1"/>
    </xf>
    <xf numFmtId="3" fontId="4" fillId="0" borderId="0" xfId="19" applyNumberFormat="1" applyFont="1" applyBorder="1"/>
    <xf numFmtId="3" fontId="4" fillId="0" borderId="0" xfId="19" applyNumberFormat="1" applyFont="1"/>
    <xf numFmtId="3" fontId="15" fillId="0" borderId="0" xfId="19" applyNumberFormat="1" applyFont="1"/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3" fontId="3" fillId="0" borderId="8" xfId="0" applyNumberFormat="1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right" vertical="top" wrapText="1"/>
    </xf>
    <xf numFmtId="49" fontId="16" fillId="0" borderId="0" xfId="0" applyNumberFormat="1" applyFont="1" applyFill="1" applyAlignment="1">
      <alignment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wrapText="1"/>
    </xf>
    <xf numFmtId="3" fontId="3" fillId="0" borderId="1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/>
    <xf numFmtId="165" fontId="16" fillId="0" borderId="6" xfId="0" applyNumberFormat="1" applyFont="1" applyFill="1" applyBorder="1" applyAlignment="1">
      <alignment horizontal="center"/>
    </xf>
    <xf numFmtId="165" fontId="7" fillId="0" borderId="6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 wrapText="1"/>
    </xf>
    <xf numFmtId="165" fontId="7" fillId="0" borderId="6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center"/>
    </xf>
    <xf numFmtId="0" fontId="4" fillId="0" borderId="12" xfId="1" applyFont="1" applyFill="1" applyBorder="1"/>
    <xf numFmtId="0" fontId="4" fillId="0" borderId="0" xfId="1" applyFont="1" applyFill="1" applyBorder="1"/>
    <xf numFmtId="3" fontId="4" fillId="0" borderId="8" xfId="1" applyNumberFormat="1" applyFont="1" applyFill="1" applyBorder="1" applyAlignment="1">
      <alignment horizontal="right" wrapText="1"/>
    </xf>
    <xf numFmtId="3" fontId="7" fillId="0" borderId="31" xfId="2" applyNumberFormat="1" applyFont="1" applyBorder="1" applyAlignment="1">
      <alignment wrapText="1"/>
    </xf>
    <xf numFmtId="3" fontId="4" fillId="0" borderId="32" xfId="2" applyNumberFormat="1" applyFont="1" applyBorder="1"/>
    <xf numFmtId="165" fontId="4" fillId="0" borderId="32" xfId="2" applyNumberFormat="1" applyFont="1" applyBorder="1"/>
    <xf numFmtId="3" fontId="7" fillId="0" borderId="32" xfId="2" applyNumberFormat="1" applyFont="1" applyBorder="1" applyAlignment="1">
      <alignment wrapText="1"/>
    </xf>
    <xf numFmtId="165" fontId="4" fillId="0" borderId="33" xfId="2" applyNumberFormat="1" applyFont="1" applyBorder="1"/>
    <xf numFmtId="3" fontId="4" fillId="0" borderId="2" xfId="2" applyNumberFormat="1" applyFont="1" applyBorder="1" applyAlignment="1">
      <alignment wrapText="1"/>
    </xf>
    <xf numFmtId="3" fontId="4" fillId="0" borderId="3" xfId="2" applyNumberFormat="1" applyFont="1" applyBorder="1"/>
    <xf numFmtId="165" fontId="4" fillId="0" borderId="3" xfId="2" applyNumberFormat="1" applyFont="1" applyBorder="1"/>
    <xf numFmtId="3" fontId="4" fillId="0" borderId="3" xfId="2" applyNumberFormat="1" applyFont="1" applyBorder="1" applyAlignment="1">
      <alignment wrapText="1"/>
    </xf>
    <xf numFmtId="165" fontId="4" fillId="0" borderId="4" xfId="2" applyNumberFormat="1" applyFont="1" applyBorder="1"/>
    <xf numFmtId="3" fontId="4" fillId="0" borderId="31" xfId="2" applyNumberFormat="1" applyFont="1" applyBorder="1" applyAlignment="1">
      <alignment wrapText="1"/>
    </xf>
    <xf numFmtId="3" fontId="4" fillId="0" borderId="32" xfId="2" applyNumberFormat="1" applyFont="1" applyBorder="1" applyAlignment="1">
      <alignment wrapText="1"/>
    </xf>
    <xf numFmtId="3" fontId="3" fillId="0" borderId="39" xfId="0" applyNumberFormat="1" applyFont="1" applyBorder="1"/>
    <xf numFmtId="167" fontId="4" fillId="0" borderId="1" xfId="20" applyNumberFormat="1" applyFont="1" applyBorder="1" applyAlignment="1">
      <alignment horizontal="right"/>
    </xf>
    <xf numFmtId="167" fontId="4" fillId="0" borderId="0" xfId="20" applyNumberFormat="1" applyFont="1"/>
    <xf numFmtId="0" fontId="4" fillId="0" borderId="5" xfId="0" quotePrefix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5" fontId="16" fillId="0" borderId="6" xfId="0" applyNumberFormat="1" applyFont="1" applyFill="1" applyBorder="1" applyAlignment="1">
      <alignment horizontal="right" vertical="center"/>
    </xf>
    <xf numFmtId="165" fontId="16" fillId="0" borderId="9" xfId="0" applyNumberFormat="1" applyFont="1" applyFill="1" applyBorder="1" applyAlignment="1">
      <alignment horizontal="right" vertical="center"/>
    </xf>
    <xf numFmtId="167" fontId="3" fillId="0" borderId="1" xfId="20" applyNumberFormat="1" applyFont="1" applyFill="1" applyBorder="1" applyAlignment="1">
      <alignment horizontal="center" vertical="center" wrapText="1"/>
    </xf>
    <xf numFmtId="167" fontId="4" fillId="0" borderId="1" xfId="2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vertical="center"/>
    </xf>
    <xf numFmtId="2" fontId="16" fillId="0" borderId="6" xfId="0" applyNumberFormat="1" applyFont="1" applyFill="1" applyBorder="1" applyAlignment="1">
      <alignment vertical="center"/>
    </xf>
    <xf numFmtId="2" fontId="16" fillId="0" borderId="9" xfId="0" applyNumberFormat="1" applyFont="1" applyFill="1" applyBorder="1" applyAlignment="1">
      <alignment vertical="center"/>
    </xf>
    <xf numFmtId="0" fontId="3" fillId="0" borderId="13" xfId="13" applyFont="1" applyBorder="1" applyAlignment="1">
      <alignment horizontal="center"/>
    </xf>
    <xf numFmtId="0" fontId="4" fillId="0" borderId="44" xfId="13" applyFont="1" applyBorder="1" applyAlignment="1">
      <alignment horizontal="center"/>
    </xf>
    <xf numFmtId="0" fontId="3" fillId="0" borderId="45" xfId="13" applyFont="1" applyBorder="1" applyAlignment="1">
      <alignment horizontal="center"/>
    </xf>
    <xf numFmtId="0" fontId="3" fillId="0" borderId="46" xfId="13" applyFont="1" applyBorder="1" applyAlignment="1">
      <alignment horizontal="center"/>
    </xf>
    <xf numFmtId="0" fontId="3" fillId="0" borderId="47" xfId="13" applyFont="1" applyBorder="1" applyAlignment="1">
      <alignment horizontal="center" wrapText="1"/>
    </xf>
    <xf numFmtId="0" fontId="4" fillId="0" borderId="48" xfId="13" applyFont="1" applyBorder="1" applyAlignment="1">
      <alignment horizontal="center"/>
    </xf>
    <xf numFmtId="0" fontId="4" fillId="0" borderId="49" xfId="13" applyFont="1" applyBorder="1" applyAlignment="1">
      <alignment horizontal="center"/>
    </xf>
    <xf numFmtId="0" fontId="4" fillId="0" borderId="50" xfId="13" applyFont="1" applyBorder="1" applyAlignment="1">
      <alignment horizontal="center"/>
    </xf>
    <xf numFmtId="0" fontId="3" fillId="2" borderId="40" xfId="1" applyFont="1" applyFill="1" applyBorder="1" applyAlignment="1">
      <alignment wrapText="1"/>
    </xf>
    <xf numFmtId="3" fontId="3" fillId="2" borderId="30" xfId="1" applyNumberFormat="1" applyFont="1" applyFill="1" applyBorder="1" applyAlignment="1">
      <alignment horizontal="right" wrapText="1"/>
    </xf>
    <xf numFmtId="3" fontId="3" fillId="0" borderId="30" xfId="1" applyNumberFormat="1" applyFont="1" applyFill="1" applyBorder="1" applyAlignment="1">
      <alignment horizontal="right" wrapText="1"/>
    </xf>
    <xf numFmtId="165" fontId="3" fillId="2" borderId="41" xfId="1" applyNumberFormat="1" applyFont="1" applyFill="1" applyBorder="1"/>
    <xf numFmtId="0" fontId="3" fillId="2" borderId="7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 wrapText="1"/>
    </xf>
    <xf numFmtId="3" fontId="3" fillId="0" borderId="34" xfId="2" applyNumberFormat="1" applyFont="1" applyBorder="1" applyAlignment="1">
      <alignment horizontal="center" vertical="center" wrapText="1"/>
    </xf>
    <xf numFmtId="3" fontId="3" fillId="0" borderId="1" xfId="4" applyNumberFormat="1" applyFont="1" applyFill="1" applyBorder="1" applyAlignment="1"/>
    <xf numFmtId="0" fontId="3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165" fontId="3" fillId="0" borderId="52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top" wrapText="1"/>
    </xf>
    <xf numFmtId="167" fontId="4" fillId="0" borderId="1" xfId="2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/>
    </xf>
    <xf numFmtId="0" fontId="4" fillId="0" borderId="1" xfId="5" applyFont="1" applyFill="1" applyBorder="1" applyAlignment="1">
      <alignment wrapText="1"/>
    </xf>
    <xf numFmtId="165" fontId="4" fillId="0" borderId="1" xfId="0" applyNumberFormat="1" applyFont="1" applyBorder="1" applyAlignment="1"/>
    <xf numFmtId="0" fontId="4" fillId="0" borderId="1" xfId="5" applyFont="1" applyFill="1" applyBorder="1"/>
    <xf numFmtId="0" fontId="3" fillId="0" borderId="1" xfId="3" applyFont="1" applyFill="1" applyBorder="1" applyAlignment="1">
      <alignment vertical="center" wrapText="1"/>
    </xf>
    <xf numFmtId="165" fontId="3" fillId="0" borderId="1" xfId="0" applyNumberFormat="1" applyFont="1" applyBorder="1" applyAlignment="1"/>
    <xf numFmtId="165" fontId="4" fillId="0" borderId="1" xfId="0" applyNumberFormat="1" applyFont="1" applyBorder="1" applyAlignment="1">
      <alignment vertical="center"/>
    </xf>
    <xf numFmtId="0" fontId="3" fillId="0" borderId="1" xfId="5" applyFont="1" applyFill="1" applyBorder="1" applyAlignment="1">
      <alignment wrapText="1"/>
    </xf>
    <xf numFmtId="3" fontId="3" fillId="0" borderId="1" xfId="5" applyNumberFormat="1" applyFont="1" applyFill="1" applyBorder="1" applyAlignment="1">
      <alignment horizontal="right" vertical="center"/>
    </xf>
    <xf numFmtId="0" fontId="3" fillId="0" borderId="14" xfId="11" applyFont="1" applyBorder="1" applyAlignment="1">
      <alignment horizontal="center"/>
    </xf>
    <xf numFmtId="0" fontId="3" fillId="0" borderId="14" xfId="11" applyFont="1" applyBorder="1" applyAlignment="1">
      <alignment horizontal="center" wrapText="1"/>
    </xf>
    <xf numFmtId="0" fontId="3" fillId="0" borderId="18" xfId="11" applyFont="1" applyBorder="1" applyAlignment="1">
      <alignment horizontal="center"/>
    </xf>
    <xf numFmtId="0" fontId="3" fillId="0" borderId="18" xfId="11" applyFont="1" applyBorder="1"/>
    <xf numFmtId="0" fontId="3" fillId="0" borderId="13" xfId="18" applyFont="1" applyBorder="1" applyAlignment="1">
      <alignment horizontal="center"/>
    </xf>
    <xf numFmtId="0" fontId="3" fillId="0" borderId="19" xfId="18" applyFont="1" applyBorder="1" applyAlignment="1">
      <alignment horizontal="center"/>
    </xf>
    <xf numFmtId="0" fontId="4" fillId="0" borderId="18" xfId="11" applyFont="1" applyBorder="1"/>
    <xf numFmtId="3" fontId="4" fillId="0" borderId="1" xfId="11" applyNumberFormat="1" applyFont="1" applyBorder="1" applyAlignment="1">
      <alignment horizontal="center"/>
    </xf>
    <xf numFmtId="165" fontId="3" fillId="0" borderId="1" xfId="11" applyNumberFormat="1" applyFont="1" applyBorder="1" applyAlignment="1">
      <alignment horizontal="center"/>
    </xf>
    <xf numFmtId="0" fontId="3" fillId="0" borderId="1" xfId="11" applyFont="1" applyBorder="1" applyAlignment="1"/>
    <xf numFmtId="0" fontId="3" fillId="0" borderId="1" xfId="11" applyFont="1" applyBorder="1" applyAlignment="1">
      <alignment horizontal="center"/>
    </xf>
    <xf numFmtId="3" fontId="3" fillId="0" borderId="1" xfId="11" applyNumberFormat="1" applyFont="1" applyBorder="1" applyAlignment="1">
      <alignment horizontal="center"/>
    </xf>
    <xf numFmtId="165" fontId="3" fillId="0" borderId="1" xfId="11" applyNumberFormat="1" applyFont="1" applyBorder="1"/>
    <xf numFmtId="0" fontId="4" fillId="0" borderId="1" xfId="11" applyFont="1" applyBorder="1" applyAlignment="1">
      <alignment wrapText="1"/>
    </xf>
    <xf numFmtId="3" fontId="4" fillId="0" borderId="1" xfId="11" applyNumberFormat="1" applyFont="1" applyBorder="1" applyAlignment="1">
      <alignment horizontal="right" vertical="top" wrapText="1"/>
    </xf>
    <xf numFmtId="165" fontId="4" fillId="0" borderId="1" xfId="11" applyNumberFormat="1" applyFont="1" applyBorder="1"/>
    <xf numFmtId="3" fontId="4" fillId="0" borderId="1" xfId="11" applyNumberFormat="1" applyFont="1" applyBorder="1"/>
    <xf numFmtId="0" fontId="3" fillId="0" borderId="1" xfId="11" applyFont="1" applyBorder="1" applyAlignment="1">
      <alignment wrapText="1"/>
    </xf>
    <xf numFmtId="3" fontId="3" fillId="0" borderId="1" xfId="11" applyNumberFormat="1" applyFont="1" applyBorder="1"/>
    <xf numFmtId="49" fontId="3" fillId="0" borderId="1" xfId="11" applyNumberFormat="1" applyFont="1" applyBorder="1" applyAlignment="1">
      <alignment wrapText="1"/>
    </xf>
    <xf numFmtId="0" fontId="3" fillId="0" borderId="1" xfId="11" applyFont="1" applyBorder="1"/>
    <xf numFmtId="3" fontId="3" fillId="0" borderId="1" xfId="11" applyNumberFormat="1" applyFont="1" applyBorder="1" applyAlignment="1">
      <alignment horizontal="right" vertical="top" wrapText="1"/>
    </xf>
    <xf numFmtId="0" fontId="3" fillId="0" borderId="0" xfId="11" applyFont="1" applyBorder="1"/>
    <xf numFmtId="0" fontId="4" fillId="0" borderId="0" xfId="11" applyFont="1" applyBorder="1" applyAlignment="1">
      <alignment horizontal="center"/>
    </xf>
    <xf numFmtId="3" fontId="3" fillId="0" borderId="0" xfId="11" applyNumberFormat="1" applyFont="1" applyBorder="1"/>
    <xf numFmtId="165" fontId="3" fillId="0" borderId="0" xfId="11" applyNumberFormat="1" applyFont="1" applyBorder="1"/>
    <xf numFmtId="165" fontId="3" fillId="0" borderId="35" xfId="11" applyNumberFormat="1" applyFont="1" applyBorder="1"/>
    <xf numFmtId="0" fontId="3" fillId="0" borderId="16" xfId="11" applyFont="1" applyFill="1" applyBorder="1"/>
    <xf numFmtId="165" fontId="3" fillId="0" borderId="21" xfId="11" applyNumberFormat="1" applyFont="1" applyBorder="1"/>
    <xf numFmtId="0" fontId="4" fillId="0" borderId="16" xfId="11" applyFont="1" applyFill="1" applyBorder="1" applyAlignment="1">
      <alignment wrapText="1"/>
    </xf>
    <xf numFmtId="0" fontId="4" fillId="0" borderId="16" xfId="11" applyFont="1" applyBorder="1" applyAlignment="1">
      <alignment horizontal="center" vertical="center"/>
    </xf>
    <xf numFmtId="165" fontId="3" fillId="0" borderId="22" xfId="11" applyNumberFormat="1" applyFont="1" applyBorder="1"/>
    <xf numFmtId="0" fontId="4" fillId="0" borderId="16" xfId="11" applyFont="1" applyFill="1" applyBorder="1"/>
    <xf numFmtId="0" fontId="4" fillId="0" borderId="14" xfId="11" applyFont="1" applyBorder="1" applyAlignment="1">
      <alignment wrapText="1"/>
    </xf>
    <xf numFmtId="0" fontId="4" fillId="0" borderId="14" xfId="11" applyFont="1" applyBorder="1" applyAlignment="1">
      <alignment horizontal="center" vertical="center"/>
    </xf>
    <xf numFmtId="3" fontId="4" fillId="0" borderId="14" xfId="11" applyNumberFormat="1" applyFont="1" applyBorder="1"/>
    <xf numFmtId="0" fontId="4" fillId="0" borderId="1" xfId="11" applyFont="1" applyFill="1" applyBorder="1" applyAlignment="1">
      <alignment horizontal="center" vertical="center"/>
    </xf>
    <xf numFmtId="3" fontId="4" fillId="0" borderId="39" xfId="0" applyNumberFormat="1" applyFont="1" applyFill="1" applyBorder="1" applyAlignment="1">
      <alignment horizontal="right" vertical="top" wrapText="1"/>
    </xf>
    <xf numFmtId="0" fontId="4" fillId="0" borderId="22" xfId="11" applyFont="1" applyBorder="1"/>
    <xf numFmtId="0" fontId="4" fillId="0" borderId="3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left" vertical="top" wrapText="1"/>
    </xf>
    <xf numFmtId="3" fontId="4" fillId="0" borderId="32" xfId="0" applyNumberFormat="1" applyFont="1" applyFill="1" applyBorder="1" applyAlignment="1">
      <alignment horizontal="right" vertical="top" wrapText="1"/>
    </xf>
    <xf numFmtId="3" fontId="4" fillId="0" borderId="33" xfId="0" applyNumberFormat="1" applyFont="1" applyFill="1" applyBorder="1" applyAlignment="1">
      <alignment horizontal="right" vertical="top" wrapText="1"/>
    </xf>
    <xf numFmtId="0" fontId="4" fillId="0" borderId="0" xfId="21" applyFont="1"/>
    <xf numFmtId="3" fontId="4" fillId="0" borderId="0" xfId="21" applyNumberFormat="1" applyFont="1"/>
    <xf numFmtId="0" fontId="4" fillId="0" borderId="54" xfId="21" applyFont="1" applyBorder="1" applyAlignment="1">
      <alignment horizontal="center" wrapText="1"/>
    </xf>
    <xf numFmtId="0" fontId="4" fillId="0" borderId="55" xfId="21" applyFont="1" applyBorder="1" applyAlignment="1">
      <alignment horizontal="center" wrapText="1"/>
    </xf>
    <xf numFmtId="3" fontId="4" fillId="0" borderId="59" xfId="21" applyNumberFormat="1" applyFont="1" applyBorder="1" applyAlignment="1">
      <alignment horizontal="center" wrapText="1"/>
    </xf>
    <xf numFmtId="3" fontId="4" fillId="0" borderId="61" xfId="21" applyNumberFormat="1" applyFont="1" applyBorder="1" applyAlignment="1">
      <alignment horizontal="center" wrapText="1"/>
    </xf>
    <xf numFmtId="0" fontId="3" fillId="0" borderId="56" xfId="21" applyFont="1" applyBorder="1" applyAlignment="1">
      <alignment horizontal="left"/>
    </xf>
    <xf numFmtId="0" fontId="3" fillId="0" borderId="16" xfId="21" applyFont="1" applyBorder="1" applyAlignment="1">
      <alignment horizontal="left"/>
    </xf>
    <xf numFmtId="3" fontId="4" fillId="0" borderId="17" xfId="21" applyNumberFormat="1" applyFont="1" applyBorder="1" applyAlignment="1">
      <alignment horizontal="center"/>
    </xf>
    <xf numFmtId="3" fontId="4" fillId="0" borderId="62" xfId="21" applyNumberFormat="1" applyFont="1" applyBorder="1" applyAlignment="1">
      <alignment horizontal="center"/>
    </xf>
    <xf numFmtId="0" fontId="3" fillId="0" borderId="56" xfId="21" applyFont="1" applyBorder="1"/>
    <xf numFmtId="0" fontId="3" fillId="0" borderId="16" xfId="21" applyFont="1" applyBorder="1"/>
    <xf numFmtId="3" fontId="3" fillId="0" borderId="17" xfId="21" applyNumberFormat="1" applyFont="1" applyFill="1" applyBorder="1"/>
    <xf numFmtId="3" fontId="3" fillId="0" borderId="62" xfId="21" applyNumberFormat="1" applyFont="1" applyFill="1" applyBorder="1"/>
    <xf numFmtId="0" fontId="4" fillId="0" borderId="56" xfId="21" applyFont="1" applyBorder="1"/>
    <xf numFmtId="0" fontId="4" fillId="0" borderId="16" xfId="21" applyFont="1" applyBorder="1"/>
    <xf numFmtId="3" fontId="4" fillId="0" borderId="17" xfId="21" applyNumberFormat="1" applyFont="1" applyFill="1" applyBorder="1"/>
    <xf numFmtId="3" fontId="4" fillId="0" borderId="62" xfId="21" applyNumberFormat="1" applyFont="1" applyFill="1" applyBorder="1"/>
    <xf numFmtId="3" fontId="3" fillId="0" borderId="17" xfId="21" applyNumberFormat="1" applyFont="1" applyFill="1" applyBorder="1" applyAlignment="1">
      <alignment horizontal="right"/>
    </xf>
    <xf numFmtId="3" fontId="3" fillId="0" borderId="62" xfId="21" applyNumberFormat="1" applyFont="1" applyFill="1" applyBorder="1" applyAlignment="1">
      <alignment horizontal="right"/>
    </xf>
    <xf numFmtId="0" fontId="3" fillId="0" borderId="57" xfId="21" applyFont="1" applyBorder="1"/>
    <xf numFmtId="0" fontId="3" fillId="0" borderId="58" xfId="21" applyFont="1" applyBorder="1"/>
    <xf numFmtId="3" fontId="3" fillId="0" borderId="60" xfId="21" applyNumberFormat="1" applyFont="1" applyFill="1" applyBorder="1"/>
    <xf numFmtId="3" fontId="3" fillId="0" borderId="63" xfId="21" applyNumberFormat="1" applyFont="1" applyFill="1" applyBorder="1"/>
    <xf numFmtId="0" fontId="21" fillId="0" borderId="0" xfId="21" applyFont="1"/>
    <xf numFmtId="49" fontId="3" fillId="0" borderId="32" xfId="15" applyNumberFormat="1" applyFont="1" applyBorder="1" applyAlignment="1">
      <alignment horizontal="center" wrapText="1"/>
    </xf>
    <xf numFmtId="0" fontId="3" fillId="0" borderId="47" xfId="15" applyFont="1" applyBorder="1" applyAlignment="1">
      <alignment horizontal="center"/>
    </xf>
    <xf numFmtId="0" fontId="4" fillId="0" borderId="64" xfId="15" applyFont="1" applyBorder="1"/>
    <xf numFmtId="0" fontId="3" fillId="0" borderId="30" xfId="15" applyFont="1" applyBorder="1" applyAlignment="1">
      <alignment horizontal="center"/>
    </xf>
    <xf numFmtId="0" fontId="3" fillId="0" borderId="65" xfId="15" applyFont="1" applyBorder="1" applyAlignment="1">
      <alignment horizontal="center"/>
    </xf>
    <xf numFmtId="167" fontId="3" fillId="0" borderId="65" xfId="20" applyNumberFormat="1" applyFont="1" applyBorder="1"/>
    <xf numFmtId="167" fontId="4" fillId="2" borderId="22" xfId="20" applyNumberFormat="1" applyFont="1" applyFill="1" applyBorder="1" applyAlignment="1">
      <alignment horizontal="right" wrapText="1"/>
    </xf>
    <xf numFmtId="167" fontId="4" fillId="2" borderId="0" xfId="20" applyNumberFormat="1" applyFont="1" applyFill="1" applyBorder="1" applyAlignment="1">
      <alignment horizontal="right" wrapText="1"/>
    </xf>
    <xf numFmtId="0" fontId="3" fillId="0" borderId="1" xfId="15" applyFont="1" applyBorder="1" applyAlignment="1">
      <alignment horizontal="center"/>
    </xf>
    <xf numFmtId="0" fontId="3" fillId="0" borderId="1" xfId="15" applyFont="1" applyBorder="1" applyAlignment="1">
      <alignment horizontal="center" wrapText="1"/>
    </xf>
    <xf numFmtId="167" fontId="3" fillId="0" borderId="1" xfId="20" applyNumberFormat="1" applyFont="1" applyBorder="1"/>
    <xf numFmtId="167" fontId="3" fillId="0" borderId="1" xfId="20" applyNumberFormat="1" applyFont="1" applyBorder="1" applyAlignment="1">
      <alignment horizontal="right"/>
    </xf>
    <xf numFmtId="3" fontId="3" fillId="0" borderId="1" xfId="4" applyNumberFormat="1" applyFont="1" applyBorder="1" applyAlignment="1">
      <alignment horizontal="center" wrapText="1"/>
    </xf>
    <xf numFmtId="3" fontId="3" fillId="0" borderId="1" xfId="6" applyNumberFormat="1" applyFont="1" applyBorder="1" applyAlignment="1">
      <alignment horizontal="left" wrapText="1"/>
    </xf>
    <xf numFmtId="165" fontId="3" fillId="0" borderId="1" xfId="6" applyNumberFormat="1" applyFont="1" applyBorder="1"/>
    <xf numFmtId="3" fontId="4" fillId="0" borderId="1" xfId="6" applyNumberFormat="1" applyFont="1" applyBorder="1" applyAlignment="1">
      <alignment horizontal="left" wrapText="1"/>
    </xf>
    <xf numFmtId="165" fontId="4" fillId="0" borderId="1" xfId="6" applyNumberFormat="1" applyFont="1" applyBorder="1"/>
    <xf numFmtId="3" fontId="4" fillId="0" borderId="1" xfId="6" applyNumberFormat="1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left" wrapText="1"/>
    </xf>
    <xf numFmtId="3" fontId="3" fillId="0" borderId="1" xfId="2" applyNumberFormat="1" applyFont="1" applyFill="1" applyBorder="1" applyAlignment="1">
      <alignment horizontal="left" wrapText="1"/>
    </xf>
    <xf numFmtId="3" fontId="3" fillId="0" borderId="1" xfId="4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49" fontId="4" fillId="0" borderId="1" xfId="4" applyNumberFormat="1" applyFont="1" applyFill="1" applyBorder="1" applyAlignment="1">
      <alignment wrapText="1"/>
    </xf>
    <xf numFmtId="49" fontId="3" fillId="0" borderId="1" xfId="4" applyNumberFormat="1" applyFont="1" applyBorder="1" applyAlignment="1">
      <alignment wrapText="1"/>
    </xf>
    <xf numFmtId="0" fontId="4" fillId="0" borderId="1" xfId="18" applyFont="1" applyBorder="1" applyAlignment="1">
      <alignment horizontal="center" vertical="center" wrapText="1"/>
    </xf>
    <xf numFmtId="3" fontId="4" fillId="0" borderId="1" xfId="18" applyNumberFormat="1" applyFont="1" applyBorder="1" applyAlignment="1">
      <alignment horizontal="center" vertical="center" wrapText="1"/>
    </xf>
    <xf numFmtId="0" fontId="4" fillId="0" borderId="1" xfId="18" applyFont="1" applyBorder="1" applyAlignment="1">
      <alignment wrapText="1"/>
    </xf>
    <xf numFmtId="0" fontId="7" fillId="0" borderId="1" xfId="18" applyFont="1" applyBorder="1" applyAlignment="1">
      <alignment horizontal="left" wrapText="1" indent="1"/>
    </xf>
    <xf numFmtId="0" fontId="3" fillId="0" borderId="1" xfId="18" applyFont="1" applyBorder="1"/>
    <xf numFmtId="165" fontId="4" fillId="0" borderId="6" xfId="18" applyNumberFormat="1" applyFont="1" applyBorder="1"/>
    <xf numFmtId="0" fontId="3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16" fillId="0" borderId="3" xfId="0" applyFont="1" applyFill="1" applyBorder="1"/>
    <xf numFmtId="0" fontId="16" fillId="0" borderId="4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4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19" fillId="0" borderId="43" xfId="1" applyFont="1" applyBorder="1" applyAlignment="1">
      <alignment horizontal="center"/>
    </xf>
    <xf numFmtId="0" fontId="19" fillId="0" borderId="42" xfId="1" applyFont="1" applyBorder="1" applyAlignment="1">
      <alignment horizontal="center"/>
    </xf>
    <xf numFmtId="3" fontId="3" fillId="0" borderId="42" xfId="2" applyNumberFormat="1" applyFont="1" applyBorder="1" applyAlignment="1">
      <alignment horizontal="center"/>
    </xf>
    <xf numFmtId="0" fontId="19" fillId="0" borderId="0" xfId="5" applyFont="1" applyFill="1" applyBorder="1" applyAlignment="1">
      <alignment horizontal="center"/>
    </xf>
    <xf numFmtId="3" fontId="19" fillId="0" borderId="1" xfId="4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3" fontId="3" fillId="0" borderId="0" xfId="2" applyNumberFormat="1" applyFont="1" applyBorder="1" applyAlignment="1">
      <alignment horizontal="center"/>
    </xf>
    <xf numFmtId="3" fontId="19" fillId="0" borderId="0" xfId="2" applyNumberFormat="1" applyFont="1" applyAlignment="1">
      <alignment horizontal="center" wrapText="1"/>
    </xf>
    <xf numFmtId="0" fontId="3" fillId="0" borderId="0" xfId="7" applyFont="1" applyBorder="1" applyAlignment="1">
      <alignment horizontal="center"/>
    </xf>
    <xf numFmtId="0" fontId="19" fillId="0" borderId="0" xfId="7" applyFont="1" applyAlignment="1">
      <alignment horizontal="center"/>
    </xf>
    <xf numFmtId="0" fontId="19" fillId="0" borderId="0" xfId="10" applyFont="1" applyBorder="1" applyAlignment="1">
      <alignment horizontal="center"/>
    </xf>
    <xf numFmtId="0" fontId="3" fillId="0" borderId="16" xfId="12" applyFont="1" applyBorder="1" applyAlignment="1">
      <alignment horizontal="center" wrapText="1"/>
    </xf>
    <xf numFmtId="0" fontId="3" fillId="0" borderId="14" xfId="12" applyFont="1" applyBorder="1" applyAlignment="1">
      <alignment horizontal="center" vertical="center" wrapText="1"/>
    </xf>
    <xf numFmtId="0" fontId="3" fillId="0" borderId="18" xfId="12" applyFont="1" applyBorder="1" applyAlignment="1">
      <alignment horizontal="center" vertical="center" wrapText="1"/>
    </xf>
    <xf numFmtId="0" fontId="3" fillId="0" borderId="20" xfId="12" applyFont="1" applyBorder="1" applyAlignment="1">
      <alignment horizontal="center" vertical="center" wrapText="1"/>
    </xf>
    <xf numFmtId="0" fontId="3" fillId="0" borderId="17" xfId="12" applyFont="1" applyBorder="1" applyAlignment="1">
      <alignment horizontal="center" wrapText="1"/>
    </xf>
    <xf numFmtId="0" fontId="3" fillId="0" borderId="0" xfId="13" applyFont="1" applyFill="1" applyBorder="1" applyAlignment="1">
      <alignment horizontal="center"/>
    </xf>
    <xf numFmtId="0" fontId="3" fillId="0" borderId="14" xfId="13" applyFont="1" applyBorder="1" applyAlignment="1">
      <alignment horizontal="center"/>
    </xf>
    <xf numFmtId="0" fontId="19" fillId="0" borderId="0" xfId="14" applyFont="1" applyAlignment="1">
      <alignment horizontal="center"/>
    </xf>
    <xf numFmtId="0" fontId="19" fillId="0" borderId="0" xfId="16" applyFont="1" applyBorder="1" applyAlignment="1">
      <alignment horizontal="center" wrapText="1"/>
    </xf>
    <xf numFmtId="0" fontId="3" fillId="0" borderId="0" xfId="18" applyFont="1" applyBorder="1" applyAlignment="1">
      <alignment horizontal="center"/>
    </xf>
    <xf numFmtId="0" fontId="3" fillId="0" borderId="2" xfId="18" applyFont="1" applyBorder="1" applyAlignment="1">
      <alignment horizontal="center"/>
    </xf>
    <xf numFmtId="0" fontId="3" fillId="0" borderId="3" xfId="18" applyFont="1" applyBorder="1" applyAlignment="1">
      <alignment horizontal="center"/>
    </xf>
    <xf numFmtId="0" fontId="3" fillId="0" borderId="4" xfId="18" applyFont="1" applyBorder="1" applyAlignment="1">
      <alignment horizontal="center"/>
    </xf>
    <xf numFmtId="0" fontId="3" fillId="0" borderId="5" xfId="18" applyFont="1" applyBorder="1" applyAlignment="1">
      <alignment horizontal="center"/>
    </xf>
    <xf numFmtId="0" fontId="3" fillId="0" borderId="1" xfId="18" applyFont="1" applyBorder="1" applyAlignment="1">
      <alignment horizontal="center"/>
    </xf>
    <xf numFmtId="0" fontId="3" fillId="0" borderId="6" xfId="18" applyFont="1" applyBorder="1" applyAlignment="1">
      <alignment horizontal="center"/>
    </xf>
    <xf numFmtId="165" fontId="3" fillId="0" borderId="6" xfId="18" applyNumberFormat="1" applyFont="1" applyBorder="1" applyAlignment="1">
      <alignment horizontal="center"/>
    </xf>
    <xf numFmtId="0" fontId="3" fillId="0" borderId="0" xfId="11" applyFont="1" applyBorder="1" applyAlignment="1">
      <alignment horizontal="center"/>
    </xf>
    <xf numFmtId="0" fontId="3" fillId="0" borderId="17" xfId="18" applyFont="1" applyBorder="1" applyAlignment="1">
      <alignment horizontal="center"/>
    </xf>
    <xf numFmtId="0" fontId="3" fillId="0" borderId="22" xfId="18" applyFont="1" applyBorder="1" applyAlignment="1">
      <alignment horizontal="center"/>
    </xf>
    <xf numFmtId="165" fontId="3" fillId="0" borderId="16" xfId="18" applyNumberFormat="1" applyFont="1" applyBorder="1" applyAlignment="1">
      <alignment horizontal="center"/>
    </xf>
    <xf numFmtId="165" fontId="3" fillId="0" borderId="14" xfId="18" applyNumberFormat="1" applyFont="1" applyBorder="1" applyAlignment="1">
      <alignment horizontal="center"/>
    </xf>
    <xf numFmtId="0" fontId="3" fillId="0" borderId="13" xfId="18" applyFont="1" applyBorder="1" applyAlignment="1">
      <alignment horizontal="center"/>
    </xf>
    <xf numFmtId="0" fontId="16" fillId="0" borderId="4" xfId="0" applyFont="1" applyFill="1" applyBorder="1"/>
    <xf numFmtId="0" fontId="3" fillId="0" borderId="0" xfId="11" applyFont="1" applyAlignment="1">
      <alignment horizontal="center"/>
    </xf>
    <xf numFmtId="49" fontId="14" fillId="0" borderId="0" xfId="11" applyNumberFormat="1" applyFont="1" applyAlignment="1">
      <alignment horizontal="left" wrapText="1"/>
    </xf>
    <xf numFmtId="0" fontId="20" fillId="0" borderId="0" xfId="21" applyFont="1" applyAlignment="1">
      <alignment horizontal="center"/>
    </xf>
    <xf numFmtId="0" fontId="19" fillId="2" borderId="0" xfId="19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16" fillId="0" borderId="53" xfId="0" applyFont="1" applyFill="1" applyBorder="1"/>
    <xf numFmtId="0" fontId="16" fillId="0" borderId="51" xfId="0" applyFont="1" applyFill="1" applyBorder="1"/>
    <xf numFmtId="0" fontId="19" fillId="0" borderId="2" xfId="0" applyFont="1" applyFill="1" applyBorder="1" applyAlignment="1">
      <alignment horizontal="center" vertical="top" wrapText="1"/>
    </xf>
    <xf numFmtId="0" fontId="18" fillId="0" borderId="3" xfId="0" applyFont="1" applyFill="1" applyBorder="1"/>
    <xf numFmtId="0" fontId="18" fillId="0" borderId="4" xfId="0" applyFont="1" applyFill="1" applyBorder="1"/>
    <xf numFmtId="49" fontId="19" fillId="0" borderId="2" xfId="0" applyNumberFormat="1" applyFont="1" applyFill="1" applyBorder="1" applyAlignment="1">
      <alignment horizontal="center" vertical="top" wrapText="1"/>
    </xf>
    <xf numFmtId="49" fontId="18" fillId="0" borderId="3" xfId="0" applyNumberFormat="1" applyFont="1" applyFill="1" applyBorder="1" applyAlignment="1">
      <alignment wrapText="1"/>
    </xf>
    <xf numFmtId="49" fontId="18" fillId="0" borderId="4" xfId="0" applyNumberFormat="1" applyFont="1" applyFill="1" applyBorder="1" applyAlignment="1">
      <alignment wrapText="1"/>
    </xf>
  </cellXfs>
  <cellStyles count="22">
    <cellStyle name="Excel Built-in Normál 2" xfId="21"/>
    <cellStyle name="Excel Built-in Normál_2012. évi költségvetés I. módosítás VÉGLEGES" xfId="17"/>
    <cellStyle name="Ezres" xfId="20" builtinId="3"/>
    <cellStyle name="Normál" xfId="0" builtinId="0"/>
    <cellStyle name="Normál 2" xfId="11"/>
    <cellStyle name="Normál_2007_Koncepció táblák" xfId="6"/>
    <cellStyle name="Normál_2007_Koncepció táblák_2013. évi költségvetés I." xfId="4"/>
    <cellStyle name="Normál_2012. évi költségvetés I. módosítás VÉGLEGES" xfId="16"/>
    <cellStyle name="Normál_2013 évi költségvetéshez 2013.02.19." xfId="10"/>
    <cellStyle name="Normál_2013 évi költségvetéshez 2013.02.19._2014 évi költségvetés Tündi táblák" xfId="13"/>
    <cellStyle name="Normál_2013. évi költségvetés I." xfId="2"/>
    <cellStyle name="Normál_2013. évi költségvetés I._2013. évi költségvetés II. forduló testületi előterjesztés" xfId="9"/>
    <cellStyle name="Normál_2013. évi költségvetés II. forduló testületi előterjesztés" xfId="7"/>
    <cellStyle name="Normál_2013. évi költségvetés II. forduló testületi előterjesztés2." xfId="14"/>
    <cellStyle name="Normál_4. sz. melléklet" xfId="15"/>
    <cellStyle name="Normál_költségvetés10melléklet" xfId="5"/>
    <cellStyle name="Normál_Másolat eredetijeKÖLTSÉGVETÉS2005új1" xfId="3"/>
    <cellStyle name="Normál_Másolat eredetijeKÖLTSÉGVETÉS2005új1_2013. évi költségvetés I." xfId="1"/>
    <cellStyle name="Normál_Másolat eredetijeKÖLTSÉGVETÉS2005új1_2013. évi költségvetés II. forduló testületi előterjesztés" xfId="8"/>
    <cellStyle name="Normál_Munka1" xfId="18"/>
    <cellStyle name="Normál_Munka4_2013 évi költségvetéshez 2013.02.19." xfId="12"/>
    <cellStyle name="Normál_Önkormányzat MÁK beszámoló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gyari_zsuzsa\Dokumentumok\EL&#336;IR&#193;NYZAT+Z&#193;RSZ&#193;MAD&#193;S\B.SZ&#336;L&#336;S\2016\IV.M&#211;D\RENDELET\B.SZ&#336;L&#336;S%20&#214;NK.K&#214;LTS&#201;GVET&#201;S&#201;NEK%20IV.M&#211;DOS&#205;T&#193;SA%20T&#193;BL&#193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 "/>
      <sheetName val="2.sz.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>
        <row r="4">
          <cell r="B4">
            <v>22626310</v>
          </cell>
        </row>
      </sheetData>
      <sheetData sheetId="1">
        <row r="5">
          <cell r="B5">
            <v>22626310</v>
          </cell>
        </row>
        <row r="60">
          <cell r="B60">
            <v>0</v>
          </cell>
        </row>
      </sheetData>
      <sheetData sheetId="2">
        <row r="7">
          <cell r="B7">
            <v>7811000</v>
          </cell>
        </row>
      </sheetData>
      <sheetData sheetId="3">
        <row r="3">
          <cell r="F3">
            <v>9254880</v>
          </cell>
        </row>
      </sheetData>
      <sheetData sheetId="4">
        <row r="2">
          <cell r="B2">
            <v>3436000</v>
          </cell>
        </row>
      </sheetData>
      <sheetData sheetId="5">
        <row r="7">
          <cell r="B7">
            <v>22626310</v>
          </cell>
        </row>
        <row r="30">
          <cell r="B30">
            <v>0</v>
          </cell>
        </row>
        <row r="31">
          <cell r="B31">
            <v>6000000</v>
          </cell>
          <cell r="F31">
            <v>7100000</v>
          </cell>
        </row>
        <row r="32">
          <cell r="B32">
            <v>0</v>
          </cell>
          <cell r="F32">
            <v>0</v>
          </cell>
        </row>
        <row r="33">
          <cell r="I33">
            <v>0</v>
          </cell>
          <cell r="M33">
            <v>21000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Layout" zoomScaleNormal="100" workbookViewId="0">
      <selection sqref="A1:F1"/>
    </sheetView>
  </sheetViews>
  <sheetFormatPr defaultRowHeight="15.75" x14ac:dyDescent="0.25"/>
  <cols>
    <col min="1" max="1" width="4.42578125" style="409" bestFit="1" customWidth="1"/>
    <col min="2" max="2" width="38.7109375" style="409" customWidth="1"/>
    <col min="3" max="3" width="18.42578125" style="409" bestFit="1" customWidth="1"/>
    <col min="4" max="4" width="10.5703125" style="409" customWidth="1"/>
    <col min="5" max="5" width="18.42578125" style="409" bestFit="1" customWidth="1"/>
    <col min="6" max="6" width="16" style="409" bestFit="1" customWidth="1"/>
    <col min="7" max="256" width="9.140625" style="409"/>
    <col min="257" max="257" width="8.140625" style="409" customWidth="1"/>
    <col min="258" max="258" width="41" style="409" customWidth="1"/>
    <col min="259" max="261" width="32.85546875" style="409" customWidth="1"/>
    <col min="262" max="512" width="9.140625" style="409"/>
    <col min="513" max="513" width="8.140625" style="409" customWidth="1"/>
    <col min="514" max="514" width="41" style="409" customWidth="1"/>
    <col min="515" max="517" width="32.85546875" style="409" customWidth="1"/>
    <col min="518" max="768" width="9.140625" style="409"/>
    <col min="769" max="769" width="8.140625" style="409" customWidth="1"/>
    <col min="770" max="770" width="41" style="409" customWidth="1"/>
    <col min="771" max="773" width="32.85546875" style="409" customWidth="1"/>
    <col min="774" max="1024" width="9.140625" style="409"/>
    <col min="1025" max="1025" width="8.140625" style="409" customWidth="1"/>
    <col min="1026" max="1026" width="41" style="409" customWidth="1"/>
    <col min="1027" max="1029" width="32.85546875" style="409" customWidth="1"/>
    <col min="1030" max="1280" width="9.140625" style="409"/>
    <col min="1281" max="1281" width="8.140625" style="409" customWidth="1"/>
    <col min="1282" max="1282" width="41" style="409" customWidth="1"/>
    <col min="1283" max="1285" width="32.85546875" style="409" customWidth="1"/>
    <col min="1286" max="1536" width="9.140625" style="409"/>
    <col min="1537" max="1537" width="8.140625" style="409" customWidth="1"/>
    <col min="1538" max="1538" width="41" style="409" customWidth="1"/>
    <col min="1539" max="1541" width="32.85546875" style="409" customWidth="1"/>
    <col min="1542" max="1792" width="9.140625" style="409"/>
    <col min="1793" max="1793" width="8.140625" style="409" customWidth="1"/>
    <col min="1794" max="1794" width="41" style="409" customWidth="1"/>
    <col min="1795" max="1797" width="32.85546875" style="409" customWidth="1"/>
    <col min="1798" max="2048" width="9.140625" style="409"/>
    <col min="2049" max="2049" width="8.140625" style="409" customWidth="1"/>
    <col min="2050" max="2050" width="41" style="409" customWidth="1"/>
    <col min="2051" max="2053" width="32.85546875" style="409" customWidth="1"/>
    <col min="2054" max="2304" width="9.140625" style="409"/>
    <col min="2305" max="2305" width="8.140625" style="409" customWidth="1"/>
    <col min="2306" max="2306" width="41" style="409" customWidth="1"/>
    <col min="2307" max="2309" width="32.85546875" style="409" customWidth="1"/>
    <col min="2310" max="2560" width="9.140625" style="409"/>
    <col min="2561" max="2561" width="8.140625" style="409" customWidth="1"/>
    <col min="2562" max="2562" width="41" style="409" customWidth="1"/>
    <col min="2563" max="2565" width="32.85546875" style="409" customWidth="1"/>
    <col min="2566" max="2816" width="9.140625" style="409"/>
    <col min="2817" max="2817" width="8.140625" style="409" customWidth="1"/>
    <col min="2818" max="2818" width="41" style="409" customWidth="1"/>
    <col min="2819" max="2821" width="32.85546875" style="409" customWidth="1"/>
    <col min="2822" max="3072" width="9.140625" style="409"/>
    <col min="3073" max="3073" width="8.140625" style="409" customWidth="1"/>
    <col min="3074" max="3074" width="41" style="409" customWidth="1"/>
    <col min="3075" max="3077" width="32.85546875" style="409" customWidth="1"/>
    <col min="3078" max="3328" width="9.140625" style="409"/>
    <col min="3329" max="3329" width="8.140625" style="409" customWidth="1"/>
    <col min="3330" max="3330" width="41" style="409" customWidth="1"/>
    <col min="3331" max="3333" width="32.85546875" style="409" customWidth="1"/>
    <col min="3334" max="3584" width="9.140625" style="409"/>
    <col min="3585" max="3585" width="8.140625" style="409" customWidth="1"/>
    <col min="3586" max="3586" width="41" style="409" customWidth="1"/>
    <col min="3587" max="3589" width="32.85546875" style="409" customWidth="1"/>
    <col min="3590" max="3840" width="9.140625" style="409"/>
    <col min="3841" max="3841" width="8.140625" style="409" customWidth="1"/>
    <col min="3842" max="3842" width="41" style="409" customWidth="1"/>
    <col min="3843" max="3845" width="32.85546875" style="409" customWidth="1"/>
    <col min="3846" max="4096" width="9.140625" style="409"/>
    <col min="4097" max="4097" width="8.140625" style="409" customWidth="1"/>
    <col min="4098" max="4098" width="41" style="409" customWidth="1"/>
    <col min="4099" max="4101" width="32.85546875" style="409" customWidth="1"/>
    <col min="4102" max="4352" width="9.140625" style="409"/>
    <col min="4353" max="4353" width="8.140625" style="409" customWidth="1"/>
    <col min="4354" max="4354" width="41" style="409" customWidth="1"/>
    <col min="4355" max="4357" width="32.85546875" style="409" customWidth="1"/>
    <col min="4358" max="4608" width="9.140625" style="409"/>
    <col min="4609" max="4609" width="8.140625" style="409" customWidth="1"/>
    <col min="4610" max="4610" width="41" style="409" customWidth="1"/>
    <col min="4611" max="4613" width="32.85546875" style="409" customWidth="1"/>
    <col min="4614" max="4864" width="9.140625" style="409"/>
    <col min="4865" max="4865" width="8.140625" style="409" customWidth="1"/>
    <col min="4866" max="4866" width="41" style="409" customWidth="1"/>
    <col min="4867" max="4869" width="32.85546875" style="409" customWidth="1"/>
    <col min="4870" max="5120" width="9.140625" style="409"/>
    <col min="5121" max="5121" width="8.140625" style="409" customWidth="1"/>
    <col min="5122" max="5122" width="41" style="409" customWidth="1"/>
    <col min="5123" max="5125" width="32.85546875" style="409" customWidth="1"/>
    <col min="5126" max="5376" width="9.140625" style="409"/>
    <col min="5377" max="5377" width="8.140625" style="409" customWidth="1"/>
    <col min="5378" max="5378" width="41" style="409" customWidth="1"/>
    <col min="5379" max="5381" width="32.85546875" style="409" customWidth="1"/>
    <col min="5382" max="5632" width="9.140625" style="409"/>
    <col min="5633" max="5633" width="8.140625" style="409" customWidth="1"/>
    <col min="5634" max="5634" width="41" style="409" customWidth="1"/>
    <col min="5635" max="5637" width="32.85546875" style="409" customWidth="1"/>
    <col min="5638" max="5888" width="9.140625" style="409"/>
    <col min="5889" max="5889" width="8.140625" style="409" customWidth="1"/>
    <col min="5890" max="5890" width="41" style="409" customWidth="1"/>
    <col min="5891" max="5893" width="32.85546875" style="409" customWidth="1"/>
    <col min="5894" max="6144" width="9.140625" style="409"/>
    <col min="6145" max="6145" width="8.140625" style="409" customWidth="1"/>
    <col min="6146" max="6146" width="41" style="409" customWidth="1"/>
    <col min="6147" max="6149" width="32.85546875" style="409" customWidth="1"/>
    <col min="6150" max="6400" width="9.140625" style="409"/>
    <col min="6401" max="6401" width="8.140625" style="409" customWidth="1"/>
    <col min="6402" max="6402" width="41" style="409" customWidth="1"/>
    <col min="6403" max="6405" width="32.85546875" style="409" customWidth="1"/>
    <col min="6406" max="6656" width="9.140625" style="409"/>
    <col min="6657" max="6657" width="8.140625" style="409" customWidth="1"/>
    <col min="6658" max="6658" width="41" style="409" customWidth="1"/>
    <col min="6659" max="6661" width="32.85546875" style="409" customWidth="1"/>
    <col min="6662" max="6912" width="9.140625" style="409"/>
    <col min="6913" max="6913" width="8.140625" style="409" customWidth="1"/>
    <col min="6914" max="6914" width="41" style="409" customWidth="1"/>
    <col min="6915" max="6917" width="32.85546875" style="409" customWidth="1"/>
    <col min="6918" max="7168" width="9.140625" style="409"/>
    <col min="7169" max="7169" width="8.140625" style="409" customWidth="1"/>
    <col min="7170" max="7170" width="41" style="409" customWidth="1"/>
    <col min="7171" max="7173" width="32.85546875" style="409" customWidth="1"/>
    <col min="7174" max="7424" width="9.140625" style="409"/>
    <col min="7425" max="7425" width="8.140625" style="409" customWidth="1"/>
    <col min="7426" max="7426" width="41" style="409" customWidth="1"/>
    <col min="7427" max="7429" width="32.85546875" style="409" customWidth="1"/>
    <col min="7430" max="7680" width="9.140625" style="409"/>
    <col min="7681" max="7681" width="8.140625" style="409" customWidth="1"/>
    <col min="7682" max="7682" width="41" style="409" customWidth="1"/>
    <col min="7683" max="7685" width="32.85546875" style="409" customWidth="1"/>
    <col min="7686" max="7936" width="9.140625" style="409"/>
    <col min="7937" max="7937" width="8.140625" style="409" customWidth="1"/>
    <col min="7938" max="7938" width="41" style="409" customWidth="1"/>
    <col min="7939" max="7941" width="32.85546875" style="409" customWidth="1"/>
    <col min="7942" max="8192" width="9.140625" style="409"/>
    <col min="8193" max="8193" width="8.140625" style="409" customWidth="1"/>
    <col min="8194" max="8194" width="41" style="409" customWidth="1"/>
    <col min="8195" max="8197" width="32.85546875" style="409" customWidth="1"/>
    <col min="8198" max="8448" width="9.140625" style="409"/>
    <col min="8449" max="8449" width="8.140625" style="409" customWidth="1"/>
    <col min="8450" max="8450" width="41" style="409" customWidth="1"/>
    <col min="8451" max="8453" width="32.85546875" style="409" customWidth="1"/>
    <col min="8454" max="8704" width="9.140625" style="409"/>
    <col min="8705" max="8705" width="8.140625" style="409" customWidth="1"/>
    <col min="8706" max="8706" width="41" style="409" customWidth="1"/>
    <col min="8707" max="8709" width="32.85546875" style="409" customWidth="1"/>
    <col min="8710" max="8960" width="9.140625" style="409"/>
    <col min="8961" max="8961" width="8.140625" style="409" customWidth="1"/>
    <col min="8962" max="8962" width="41" style="409" customWidth="1"/>
    <col min="8963" max="8965" width="32.85546875" style="409" customWidth="1"/>
    <col min="8966" max="9216" width="9.140625" style="409"/>
    <col min="9217" max="9217" width="8.140625" style="409" customWidth="1"/>
    <col min="9218" max="9218" width="41" style="409" customWidth="1"/>
    <col min="9219" max="9221" width="32.85546875" style="409" customWidth="1"/>
    <col min="9222" max="9472" width="9.140625" style="409"/>
    <col min="9473" max="9473" width="8.140625" style="409" customWidth="1"/>
    <col min="9474" max="9474" width="41" style="409" customWidth="1"/>
    <col min="9475" max="9477" width="32.85546875" style="409" customWidth="1"/>
    <col min="9478" max="9728" width="9.140625" style="409"/>
    <col min="9729" max="9729" width="8.140625" style="409" customWidth="1"/>
    <col min="9730" max="9730" width="41" style="409" customWidth="1"/>
    <col min="9731" max="9733" width="32.85546875" style="409" customWidth="1"/>
    <col min="9734" max="9984" width="9.140625" style="409"/>
    <col min="9985" max="9985" width="8.140625" style="409" customWidth="1"/>
    <col min="9986" max="9986" width="41" style="409" customWidth="1"/>
    <col min="9987" max="9989" width="32.85546875" style="409" customWidth="1"/>
    <col min="9990" max="10240" width="9.140625" style="409"/>
    <col min="10241" max="10241" width="8.140625" style="409" customWidth="1"/>
    <col min="10242" max="10242" width="41" style="409" customWidth="1"/>
    <col min="10243" max="10245" width="32.85546875" style="409" customWidth="1"/>
    <col min="10246" max="10496" width="9.140625" style="409"/>
    <col min="10497" max="10497" width="8.140625" style="409" customWidth="1"/>
    <col min="10498" max="10498" width="41" style="409" customWidth="1"/>
    <col min="10499" max="10501" width="32.85546875" style="409" customWidth="1"/>
    <col min="10502" max="10752" width="9.140625" style="409"/>
    <col min="10753" max="10753" width="8.140625" style="409" customWidth="1"/>
    <col min="10754" max="10754" width="41" style="409" customWidth="1"/>
    <col min="10755" max="10757" width="32.85546875" style="409" customWidth="1"/>
    <col min="10758" max="11008" width="9.140625" style="409"/>
    <col min="11009" max="11009" width="8.140625" style="409" customWidth="1"/>
    <col min="11010" max="11010" width="41" style="409" customWidth="1"/>
    <col min="11011" max="11013" width="32.85546875" style="409" customWidth="1"/>
    <col min="11014" max="11264" width="9.140625" style="409"/>
    <col min="11265" max="11265" width="8.140625" style="409" customWidth="1"/>
    <col min="11266" max="11266" width="41" style="409" customWidth="1"/>
    <col min="11267" max="11269" width="32.85546875" style="409" customWidth="1"/>
    <col min="11270" max="11520" width="9.140625" style="409"/>
    <col min="11521" max="11521" width="8.140625" style="409" customWidth="1"/>
    <col min="11522" max="11522" width="41" style="409" customWidth="1"/>
    <col min="11523" max="11525" width="32.85546875" style="409" customWidth="1"/>
    <col min="11526" max="11776" width="9.140625" style="409"/>
    <col min="11777" max="11777" width="8.140625" style="409" customWidth="1"/>
    <col min="11778" max="11778" width="41" style="409" customWidth="1"/>
    <col min="11779" max="11781" width="32.85546875" style="409" customWidth="1"/>
    <col min="11782" max="12032" width="9.140625" style="409"/>
    <col min="12033" max="12033" width="8.140625" style="409" customWidth="1"/>
    <col min="12034" max="12034" width="41" style="409" customWidth="1"/>
    <col min="12035" max="12037" width="32.85546875" style="409" customWidth="1"/>
    <col min="12038" max="12288" width="9.140625" style="409"/>
    <col min="12289" max="12289" width="8.140625" style="409" customWidth="1"/>
    <col min="12290" max="12290" width="41" style="409" customWidth="1"/>
    <col min="12291" max="12293" width="32.85546875" style="409" customWidth="1"/>
    <col min="12294" max="12544" width="9.140625" style="409"/>
    <col min="12545" max="12545" width="8.140625" style="409" customWidth="1"/>
    <col min="12546" max="12546" width="41" style="409" customWidth="1"/>
    <col min="12547" max="12549" width="32.85546875" style="409" customWidth="1"/>
    <col min="12550" max="12800" width="9.140625" style="409"/>
    <col min="12801" max="12801" width="8.140625" style="409" customWidth="1"/>
    <col min="12802" max="12802" width="41" style="409" customWidth="1"/>
    <col min="12803" max="12805" width="32.85546875" style="409" customWidth="1"/>
    <col min="12806" max="13056" width="9.140625" style="409"/>
    <col min="13057" max="13057" width="8.140625" style="409" customWidth="1"/>
    <col min="13058" max="13058" width="41" style="409" customWidth="1"/>
    <col min="13059" max="13061" width="32.85546875" style="409" customWidth="1"/>
    <col min="13062" max="13312" width="9.140625" style="409"/>
    <col min="13313" max="13313" width="8.140625" style="409" customWidth="1"/>
    <col min="13314" max="13314" width="41" style="409" customWidth="1"/>
    <col min="13315" max="13317" width="32.85546875" style="409" customWidth="1"/>
    <col min="13318" max="13568" width="9.140625" style="409"/>
    <col min="13569" max="13569" width="8.140625" style="409" customWidth="1"/>
    <col min="13570" max="13570" width="41" style="409" customWidth="1"/>
    <col min="13571" max="13573" width="32.85546875" style="409" customWidth="1"/>
    <col min="13574" max="13824" width="9.140625" style="409"/>
    <col min="13825" max="13825" width="8.140625" style="409" customWidth="1"/>
    <col min="13826" max="13826" width="41" style="409" customWidth="1"/>
    <col min="13827" max="13829" width="32.85546875" style="409" customWidth="1"/>
    <col min="13830" max="14080" width="9.140625" style="409"/>
    <col min="14081" max="14081" width="8.140625" style="409" customWidth="1"/>
    <col min="14082" max="14082" width="41" style="409" customWidth="1"/>
    <col min="14083" max="14085" width="32.85546875" style="409" customWidth="1"/>
    <col min="14086" max="14336" width="9.140625" style="409"/>
    <col min="14337" max="14337" width="8.140625" style="409" customWidth="1"/>
    <col min="14338" max="14338" width="41" style="409" customWidth="1"/>
    <col min="14339" max="14341" width="32.85546875" style="409" customWidth="1"/>
    <col min="14342" max="14592" width="9.140625" style="409"/>
    <col min="14593" max="14593" width="8.140625" style="409" customWidth="1"/>
    <col min="14594" max="14594" width="41" style="409" customWidth="1"/>
    <col min="14595" max="14597" width="32.85546875" style="409" customWidth="1"/>
    <col min="14598" max="14848" width="9.140625" style="409"/>
    <col min="14849" max="14849" width="8.140625" style="409" customWidth="1"/>
    <col min="14850" max="14850" width="41" style="409" customWidth="1"/>
    <col min="14851" max="14853" width="32.85546875" style="409" customWidth="1"/>
    <col min="14854" max="15104" width="9.140625" style="409"/>
    <col min="15105" max="15105" width="8.140625" style="409" customWidth="1"/>
    <col min="15106" max="15106" width="41" style="409" customWidth="1"/>
    <col min="15107" max="15109" width="32.85546875" style="409" customWidth="1"/>
    <col min="15110" max="15360" width="9.140625" style="409"/>
    <col min="15361" max="15361" width="8.140625" style="409" customWidth="1"/>
    <col min="15362" max="15362" width="41" style="409" customWidth="1"/>
    <col min="15363" max="15365" width="32.85546875" style="409" customWidth="1"/>
    <col min="15366" max="15616" width="9.140625" style="409"/>
    <col min="15617" max="15617" width="8.140625" style="409" customWidth="1"/>
    <col min="15618" max="15618" width="41" style="409" customWidth="1"/>
    <col min="15619" max="15621" width="32.85546875" style="409" customWidth="1"/>
    <col min="15622" max="15872" width="9.140625" style="409"/>
    <col min="15873" max="15873" width="8.140625" style="409" customWidth="1"/>
    <col min="15874" max="15874" width="41" style="409" customWidth="1"/>
    <col min="15875" max="15877" width="32.85546875" style="409" customWidth="1"/>
    <col min="15878" max="16128" width="9.140625" style="409"/>
    <col min="16129" max="16129" width="8.140625" style="409" customWidth="1"/>
    <col min="16130" max="16130" width="41" style="409" customWidth="1"/>
    <col min="16131" max="16133" width="32.85546875" style="409" customWidth="1"/>
    <col min="16134" max="16384" width="9.140625" style="409"/>
  </cols>
  <sheetData>
    <row r="1" spans="1:6" ht="18.75" x14ac:dyDescent="0.3">
      <c r="A1" s="643" t="s">
        <v>802</v>
      </c>
      <c r="B1" s="643"/>
      <c r="C1" s="643"/>
      <c r="D1" s="643"/>
      <c r="E1" s="643"/>
      <c r="F1" s="643"/>
    </row>
    <row r="2" spans="1:6" x14ac:dyDescent="0.25">
      <c r="A2" s="640" t="s">
        <v>109</v>
      </c>
      <c r="B2" s="641"/>
      <c r="C2" s="641"/>
      <c r="D2" s="641"/>
      <c r="E2" s="641"/>
      <c r="F2" s="642" t="s">
        <v>197</v>
      </c>
    </row>
    <row r="3" spans="1:6" s="410" customFormat="1" ht="31.5" x14ac:dyDescent="0.25">
      <c r="A3" s="488" t="s">
        <v>0</v>
      </c>
      <c r="B3" s="488" t="s">
        <v>1</v>
      </c>
      <c r="C3" s="488" t="s">
        <v>800</v>
      </c>
      <c r="D3" s="445" t="s">
        <v>3</v>
      </c>
      <c r="E3" s="488" t="s">
        <v>799</v>
      </c>
      <c r="F3" s="642"/>
    </row>
    <row r="4" spans="1:6" x14ac:dyDescent="0.25">
      <c r="A4" s="407">
        <v>1</v>
      </c>
      <c r="B4" s="407">
        <v>2</v>
      </c>
      <c r="C4" s="407">
        <v>3</v>
      </c>
      <c r="D4" s="407">
        <v>4</v>
      </c>
      <c r="E4" s="407">
        <v>5</v>
      </c>
      <c r="F4" s="520">
        <v>6</v>
      </c>
    </row>
    <row r="5" spans="1:6" x14ac:dyDescent="0.25">
      <c r="A5" s="521" t="s">
        <v>112</v>
      </c>
      <c r="B5" s="414" t="s">
        <v>784</v>
      </c>
      <c r="C5" s="522">
        <v>0</v>
      </c>
      <c r="D5" s="522">
        <v>0</v>
      </c>
      <c r="E5" s="522">
        <v>742541</v>
      </c>
      <c r="F5" s="523"/>
    </row>
    <row r="6" spans="1:6" ht="31.5" x14ac:dyDescent="0.25">
      <c r="A6" s="521" t="s">
        <v>116</v>
      </c>
      <c r="B6" s="411" t="s">
        <v>785</v>
      </c>
      <c r="C6" s="491">
        <f>SUM(C5)</f>
        <v>0</v>
      </c>
      <c r="D6" s="491">
        <f t="shared" ref="D6:E6" si="0">SUM(D5)</f>
        <v>0</v>
      </c>
      <c r="E6" s="491">
        <f t="shared" si="0"/>
        <v>742541</v>
      </c>
      <c r="F6" s="524"/>
    </row>
    <row r="7" spans="1:6" ht="31.5" x14ac:dyDescent="0.25">
      <c r="A7" s="407" t="s">
        <v>5</v>
      </c>
      <c r="B7" s="414" t="s">
        <v>6</v>
      </c>
      <c r="C7" s="492">
        <v>324970082</v>
      </c>
      <c r="D7" s="492">
        <v>0</v>
      </c>
      <c r="E7" s="492">
        <v>336590773</v>
      </c>
      <c r="F7" s="525">
        <f t="shared" ref="F7:F36" si="1">E7/C7*100</f>
        <v>103.57592641405063</v>
      </c>
    </row>
    <row r="8" spans="1:6" ht="31.5" x14ac:dyDescent="0.25">
      <c r="A8" s="407" t="s">
        <v>7</v>
      </c>
      <c r="B8" s="414" t="s">
        <v>8</v>
      </c>
      <c r="C8" s="461">
        <v>2663434</v>
      </c>
      <c r="D8" s="461">
        <v>0</v>
      </c>
      <c r="E8" s="461">
        <v>2799308</v>
      </c>
      <c r="F8" s="525">
        <f t="shared" si="1"/>
        <v>105.10145924396849</v>
      </c>
    </row>
    <row r="9" spans="1:6" x14ac:dyDescent="0.25">
      <c r="A9" s="407" t="s">
        <v>9</v>
      </c>
      <c r="B9" s="414" t="s">
        <v>10</v>
      </c>
      <c r="C9" s="461">
        <v>1137300</v>
      </c>
      <c r="D9" s="461">
        <v>0</v>
      </c>
      <c r="E9" s="461">
        <v>1262300</v>
      </c>
      <c r="F9" s="525">
        <f t="shared" si="1"/>
        <v>110.99094346258683</v>
      </c>
    </row>
    <row r="10" spans="1:6" ht="31.5" x14ac:dyDescent="0.25">
      <c r="A10" s="488" t="s">
        <v>11</v>
      </c>
      <c r="B10" s="411" t="s">
        <v>12</v>
      </c>
      <c r="C10" s="463">
        <f>SUM(C7:C9)</f>
        <v>328770816</v>
      </c>
      <c r="D10" s="463">
        <f t="shared" ref="D10:E10" si="2">SUM(D7:D9)</f>
        <v>0</v>
      </c>
      <c r="E10" s="463">
        <f t="shared" si="2"/>
        <v>340652381</v>
      </c>
      <c r="F10" s="526">
        <f t="shared" si="1"/>
        <v>103.6139354291106</v>
      </c>
    </row>
    <row r="11" spans="1:6" ht="31.5" x14ac:dyDescent="0.25">
      <c r="A11" s="407" t="s">
        <v>13</v>
      </c>
      <c r="B11" s="414" t="s">
        <v>14</v>
      </c>
      <c r="C11" s="461">
        <v>15058610</v>
      </c>
      <c r="D11" s="461">
        <v>0</v>
      </c>
      <c r="E11" s="461">
        <v>15058610</v>
      </c>
      <c r="F11" s="525">
        <f t="shared" si="1"/>
        <v>100</v>
      </c>
    </row>
    <row r="12" spans="1:6" ht="31.5" x14ac:dyDescent="0.25">
      <c r="A12" s="407">
        <v>13</v>
      </c>
      <c r="B12" s="414" t="s">
        <v>832</v>
      </c>
      <c r="C12" s="461">
        <v>30000</v>
      </c>
      <c r="D12" s="461">
        <v>0</v>
      </c>
      <c r="E12" s="461">
        <v>30000</v>
      </c>
      <c r="F12" s="525">
        <f t="shared" si="1"/>
        <v>100</v>
      </c>
    </row>
    <row r="13" spans="1:6" ht="31.5" x14ac:dyDescent="0.25">
      <c r="A13" s="407">
        <v>16</v>
      </c>
      <c r="B13" s="414" t="s">
        <v>16</v>
      </c>
      <c r="C13" s="461">
        <v>15028610</v>
      </c>
      <c r="D13" s="461">
        <v>0</v>
      </c>
      <c r="E13" s="461">
        <v>15028610</v>
      </c>
      <c r="F13" s="525">
        <f t="shared" si="1"/>
        <v>100</v>
      </c>
    </row>
    <row r="14" spans="1:6" ht="31.5" x14ac:dyDescent="0.25">
      <c r="A14" s="488" t="s">
        <v>17</v>
      </c>
      <c r="B14" s="411" t="s">
        <v>18</v>
      </c>
      <c r="C14" s="463">
        <f>SUM(C11)</f>
        <v>15058610</v>
      </c>
      <c r="D14" s="463">
        <f>SUM(D11)</f>
        <v>0</v>
      </c>
      <c r="E14" s="463">
        <f>SUM(E11)</f>
        <v>15058610</v>
      </c>
      <c r="F14" s="526">
        <f t="shared" si="1"/>
        <v>100</v>
      </c>
    </row>
    <row r="15" spans="1:6" ht="47.25" x14ac:dyDescent="0.25">
      <c r="A15" s="488" t="s">
        <v>19</v>
      </c>
      <c r="B15" s="411" t="s">
        <v>20</v>
      </c>
      <c r="C15" s="463">
        <f>C6+C10+C14</f>
        <v>343829426</v>
      </c>
      <c r="D15" s="463">
        <f>D6+D10+D14</f>
        <v>0</v>
      </c>
      <c r="E15" s="463">
        <f>E6+E10+E14</f>
        <v>356453532</v>
      </c>
      <c r="F15" s="526">
        <f t="shared" si="1"/>
        <v>103.67161884509559</v>
      </c>
    </row>
    <row r="16" spans="1:6" x14ac:dyDescent="0.25">
      <c r="A16" s="407" t="s">
        <v>21</v>
      </c>
      <c r="B16" s="414" t="s">
        <v>22</v>
      </c>
      <c r="C16" s="461">
        <v>35582</v>
      </c>
      <c r="D16" s="461">
        <v>0</v>
      </c>
      <c r="E16" s="461">
        <v>41418</v>
      </c>
      <c r="F16" s="525">
        <f t="shared" si="1"/>
        <v>116.40155134618628</v>
      </c>
    </row>
    <row r="17" spans="1:6" x14ac:dyDescent="0.25">
      <c r="A17" s="488" t="s">
        <v>23</v>
      </c>
      <c r="B17" s="411" t="s">
        <v>24</v>
      </c>
      <c r="C17" s="463">
        <f>SUM(C16)</f>
        <v>35582</v>
      </c>
      <c r="D17" s="463">
        <f t="shared" ref="D17:E18" si="3">SUM(D16)</f>
        <v>0</v>
      </c>
      <c r="E17" s="463">
        <f t="shared" si="3"/>
        <v>41418</v>
      </c>
      <c r="F17" s="526">
        <f t="shared" si="1"/>
        <v>116.40155134618628</v>
      </c>
    </row>
    <row r="18" spans="1:6" ht="47.25" x14ac:dyDescent="0.25">
      <c r="A18" s="488" t="s">
        <v>25</v>
      </c>
      <c r="B18" s="411" t="s">
        <v>26</v>
      </c>
      <c r="C18" s="463">
        <f>SUM(C17)</f>
        <v>35582</v>
      </c>
      <c r="D18" s="463">
        <f t="shared" si="3"/>
        <v>0</v>
      </c>
      <c r="E18" s="463">
        <f t="shared" si="3"/>
        <v>41418</v>
      </c>
      <c r="F18" s="526">
        <f t="shared" si="1"/>
        <v>116.40155134618628</v>
      </c>
    </row>
    <row r="19" spans="1:6" x14ac:dyDescent="0.25">
      <c r="A19" s="407" t="s">
        <v>27</v>
      </c>
      <c r="B19" s="414" t="s">
        <v>28</v>
      </c>
      <c r="C19" s="461">
        <v>38190</v>
      </c>
      <c r="D19" s="461">
        <v>0</v>
      </c>
      <c r="E19" s="461">
        <v>43375</v>
      </c>
      <c r="F19" s="525">
        <f t="shared" si="1"/>
        <v>113.57685257920922</v>
      </c>
    </row>
    <row r="20" spans="1:6" ht="31.5" x14ac:dyDescent="0.25">
      <c r="A20" s="488" t="s">
        <v>29</v>
      </c>
      <c r="B20" s="411" t="s">
        <v>30</v>
      </c>
      <c r="C20" s="463">
        <f>SUM(C19)</f>
        <v>38190</v>
      </c>
      <c r="D20" s="463">
        <f t="shared" ref="D20:E20" si="4">SUM(D19)</f>
        <v>0</v>
      </c>
      <c r="E20" s="463">
        <f t="shared" si="4"/>
        <v>43375</v>
      </c>
      <c r="F20" s="526">
        <f t="shared" si="1"/>
        <v>113.57685257920922</v>
      </c>
    </row>
    <row r="21" spans="1:6" x14ac:dyDescent="0.25">
      <c r="A21" s="407" t="s">
        <v>31</v>
      </c>
      <c r="B21" s="414" t="s">
        <v>32</v>
      </c>
      <c r="C21" s="461">
        <v>38943292</v>
      </c>
      <c r="D21" s="461">
        <v>0</v>
      </c>
      <c r="E21" s="461">
        <v>106121012</v>
      </c>
      <c r="F21" s="525">
        <f t="shared" si="1"/>
        <v>272.5013899698053</v>
      </c>
    </row>
    <row r="22" spans="1:6" x14ac:dyDescent="0.25">
      <c r="A22" s="488" t="s">
        <v>33</v>
      </c>
      <c r="B22" s="411" t="s">
        <v>34</v>
      </c>
      <c r="C22" s="463">
        <f>SUM(C21)</f>
        <v>38943292</v>
      </c>
      <c r="D22" s="463">
        <f t="shared" ref="D22:E22" si="5">SUM(D21)</f>
        <v>0</v>
      </c>
      <c r="E22" s="463">
        <f t="shared" si="5"/>
        <v>106121012</v>
      </c>
      <c r="F22" s="526">
        <f t="shared" si="1"/>
        <v>272.5013899698053</v>
      </c>
    </row>
    <row r="23" spans="1:6" x14ac:dyDescent="0.25">
      <c r="A23" s="488" t="s">
        <v>35</v>
      </c>
      <c r="B23" s="411" t="s">
        <v>36</v>
      </c>
      <c r="C23" s="463">
        <f>C20+C22</f>
        <v>38981482</v>
      </c>
      <c r="D23" s="463">
        <f t="shared" ref="D23:E23" si="6">D20+D22</f>
        <v>0</v>
      </c>
      <c r="E23" s="463">
        <f t="shared" si="6"/>
        <v>106164387</v>
      </c>
      <c r="F23" s="526">
        <f t="shared" si="1"/>
        <v>272.34569224433284</v>
      </c>
    </row>
    <row r="24" spans="1:6" ht="47.25" x14ac:dyDescent="0.25">
      <c r="A24" s="407" t="s">
        <v>37</v>
      </c>
      <c r="B24" s="414" t="s">
        <v>38</v>
      </c>
      <c r="C24" s="461">
        <v>2054265</v>
      </c>
      <c r="D24" s="461">
        <f>SUM(D25:D30)</f>
        <v>0</v>
      </c>
      <c r="E24" s="461">
        <v>3115934</v>
      </c>
      <c r="F24" s="525">
        <f t="shared" si="1"/>
        <v>151.68120958104237</v>
      </c>
    </row>
    <row r="25" spans="1:6" ht="47.25" x14ac:dyDescent="0.25">
      <c r="A25" s="407" t="s">
        <v>39</v>
      </c>
      <c r="B25" s="414" t="s">
        <v>40</v>
      </c>
      <c r="C25" s="461">
        <v>828446</v>
      </c>
      <c r="D25" s="461">
        <v>0</v>
      </c>
      <c r="E25" s="461">
        <v>559991</v>
      </c>
      <c r="F25" s="525">
        <f t="shared" si="1"/>
        <v>67.59535322760928</v>
      </c>
    </row>
    <row r="26" spans="1:6" ht="47.25" x14ac:dyDescent="0.25">
      <c r="A26" s="407" t="s">
        <v>41</v>
      </c>
      <c r="B26" s="414" t="s">
        <v>42</v>
      </c>
      <c r="C26" s="461">
        <v>1000070</v>
      </c>
      <c r="D26" s="461">
        <v>0</v>
      </c>
      <c r="E26" s="461">
        <v>1826304</v>
      </c>
      <c r="F26" s="525">
        <f t="shared" si="1"/>
        <v>182.61761676682633</v>
      </c>
    </row>
    <row r="27" spans="1:6" ht="47.25" x14ac:dyDescent="0.25">
      <c r="A27" s="407" t="s">
        <v>43</v>
      </c>
      <c r="B27" s="414" t="s">
        <v>44</v>
      </c>
      <c r="C27" s="461">
        <v>225749</v>
      </c>
      <c r="D27" s="461">
        <v>0</v>
      </c>
      <c r="E27" s="461">
        <v>729639</v>
      </c>
      <c r="F27" s="525">
        <f t="shared" si="1"/>
        <v>323.20807622625131</v>
      </c>
    </row>
    <row r="28" spans="1:6" ht="47.25" x14ac:dyDescent="0.25">
      <c r="A28" s="407" t="s">
        <v>45</v>
      </c>
      <c r="B28" s="414" t="s">
        <v>46</v>
      </c>
      <c r="C28" s="461">
        <v>148418</v>
      </c>
      <c r="D28" s="461">
        <v>0</v>
      </c>
      <c r="E28" s="461">
        <v>148418</v>
      </c>
      <c r="F28" s="525">
        <f t="shared" si="1"/>
        <v>100</v>
      </c>
    </row>
    <row r="29" spans="1:6" ht="63" x14ac:dyDescent="0.25">
      <c r="A29" s="407" t="s">
        <v>47</v>
      </c>
      <c r="B29" s="414" t="s">
        <v>48</v>
      </c>
      <c r="C29" s="461">
        <v>127494</v>
      </c>
      <c r="D29" s="461">
        <v>0</v>
      </c>
      <c r="E29" s="461">
        <v>127494</v>
      </c>
      <c r="F29" s="525">
        <f t="shared" si="1"/>
        <v>100</v>
      </c>
    </row>
    <row r="30" spans="1:6" ht="47.25" x14ac:dyDescent="0.25">
      <c r="A30" s="407" t="s">
        <v>49</v>
      </c>
      <c r="B30" s="414" t="s">
        <v>50</v>
      </c>
      <c r="C30" s="461">
        <v>20924</v>
      </c>
      <c r="D30" s="461">
        <v>0</v>
      </c>
      <c r="E30" s="461">
        <v>20924</v>
      </c>
      <c r="F30" s="525">
        <f t="shared" si="1"/>
        <v>100</v>
      </c>
    </row>
    <row r="31" spans="1:6" ht="31.5" x14ac:dyDescent="0.25">
      <c r="A31" s="488" t="s">
        <v>51</v>
      </c>
      <c r="B31" s="411" t="s">
        <v>52</v>
      </c>
      <c r="C31" s="463">
        <f>SUM(C24,C28)</f>
        <v>2202683</v>
      </c>
      <c r="D31" s="463">
        <f>SUM(D24)</f>
        <v>0</v>
      </c>
      <c r="E31" s="463">
        <f>SUM(E24,E28)</f>
        <v>3264352</v>
      </c>
      <c r="F31" s="526">
        <f t="shared" si="1"/>
        <v>148.1989010674709</v>
      </c>
    </row>
    <row r="32" spans="1:6" ht="31.5" x14ac:dyDescent="0.25">
      <c r="A32" s="407">
        <v>143</v>
      </c>
      <c r="B32" s="414" t="s">
        <v>833</v>
      </c>
      <c r="C32" s="461">
        <v>4830</v>
      </c>
      <c r="D32" s="461">
        <v>0</v>
      </c>
      <c r="E32" s="461">
        <v>4833</v>
      </c>
      <c r="F32" s="525">
        <f t="shared" si="1"/>
        <v>100.06211180124222</v>
      </c>
    </row>
    <row r="33" spans="1:6" ht="31.5" x14ac:dyDescent="0.25">
      <c r="A33" s="407">
        <v>149</v>
      </c>
      <c r="B33" s="414" t="s">
        <v>834</v>
      </c>
      <c r="C33" s="461">
        <v>4830</v>
      </c>
      <c r="D33" s="461">
        <v>0</v>
      </c>
      <c r="E33" s="461">
        <v>4833</v>
      </c>
      <c r="F33" s="525">
        <f t="shared" si="1"/>
        <v>100.06211180124222</v>
      </c>
    </row>
    <row r="34" spans="1:6" x14ac:dyDescent="0.25">
      <c r="A34" s="407" t="s">
        <v>53</v>
      </c>
      <c r="B34" s="414" t="s">
        <v>54</v>
      </c>
      <c r="C34" s="461">
        <v>10000</v>
      </c>
      <c r="D34" s="461">
        <v>0</v>
      </c>
      <c r="E34" s="461">
        <v>10000</v>
      </c>
      <c r="F34" s="525">
        <f t="shared" si="1"/>
        <v>100</v>
      </c>
    </row>
    <row r="35" spans="1:6" ht="31.5" x14ac:dyDescent="0.25">
      <c r="A35" s="488" t="s">
        <v>55</v>
      </c>
      <c r="B35" s="411" t="s">
        <v>56</v>
      </c>
      <c r="C35" s="463">
        <f>SUM(C34,C32)</f>
        <v>14830</v>
      </c>
      <c r="D35" s="463">
        <f t="shared" ref="D35" si="7">SUM(D34)</f>
        <v>0</v>
      </c>
      <c r="E35" s="463">
        <f>SUM(E34,E32)</f>
        <v>14833</v>
      </c>
      <c r="F35" s="526">
        <f t="shared" si="1"/>
        <v>100.02022926500338</v>
      </c>
    </row>
    <row r="36" spans="1:6" ht="31.5" x14ac:dyDescent="0.25">
      <c r="A36" s="488" t="s">
        <v>57</v>
      </c>
      <c r="B36" s="411" t="s">
        <v>58</v>
      </c>
      <c r="C36" s="463">
        <f>C31+C35</f>
        <v>2217513</v>
      </c>
      <c r="D36" s="463">
        <f>D31+D35</f>
        <v>0</v>
      </c>
      <c r="E36" s="463">
        <f>E31+E35</f>
        <v>3279185</v>
      </c>
      <c r="F36" s="526">
        <f t="shared" si="1"/>
        <v>147.87669790436405</v>
      </c>
    </row>
    <row r="37" spans="1:6" ht="31.5" x14ac:dyDescent="0.25">
      <c r="A37" s="407">
        <v>166</v>
      </c>
      <c r="B37" s="414" t="s">
        <v>835</v>
      </c>
      <c r="C37" s="461">
        <v>0</v>
      </c>
      <c r="D37" s="461">
        <v>0</v>
      </c>
      <c r="E37" s="461">
        <v>-3069000</v>
      </c>
      <c r="F37" s="525">
        <v>0</v>
      </c>
    </row>
    <row r="38" spans="1:6" x14ac:dyDescent="0.25">
      <c r="A38" s="640" t="s">
        <v>109</v>
      </c>
      <c r="B38" s="641"/>
      <c r="C38" s="641"/>
      <c r="D38" s="641"/>
      <c r="E38" s="641"/>
      <c r="F38" s="642" t="s">
        <v>197</v>
      </c>
    </row>
    <row r="39" spans="1:6" ht="31.5" x14ac:dyDescent="0.25">
      <c r="A39" s="488" t="s">
        <v>0</v>
      </c>
      <c r="B39" s="488" t="s">
        <v>1</v>
      </c>
      <c r="C39" s="488" t="s">
        <v>2</v>
      </c>
      <c r="D39" s="445" t="s">
        <v>3</v>
      </c>
      <c r="E39" s="488" t="s">
        <v>4</v>
      </c>
      <c r="F39" s="642"/>
    </row>
    <row r="40" spans="1:6" x14ac:dyDescent="0.25">
      <c r="A40" s="407">
        <v>1</v>
      </c>
      <c r="B40" s="407">
        <v>2</v>
      </c>
      <c r="C40" s="407">
        <v>3</v>
      </c>
      <c r="D40" s="407">
        <v>4</v>
      </c>
      <c r="E40" s="407">
        <v>5</v>
      </c>
      <c r="F40" s="520">
        <v>6</v>
      </c>
    </row>
    <row r="41" spans="1:6" ht="31.5" x14ac:dyDescent="0.25">
      <c r="A41" s="488">
        <v>167</v>
      </c>
      <c r="B41" s="411" t="s">
        <v>836</v>
      </c>
      <c r="C41" s="463">
        <f>SUM(C37)</f>
        <v>0</v>
      </c>
      <c r="D41" s="463">
        <f>SUM(D37)</f>
        <v>0</v>
      </c>
      <c r="E41" s="463">
        <f>SUM(E37)</f>
        <v>-3069000</v>
      </c>
      <c r="F41" s="523">
        <v>0</v>
      </c>
    </row>
    <row r="42" spans="1:6" ht="63" x14ac:dyDescent="0.25">
      <c r="A42" s="407">
        <v>169</v>
      </c>
      <c r="B42" s="414" t="s">
        <v>837</v>
      </c>
      <c r="C42" s="461">
        <v>8000</v>
      </c>
      <c r="D42" s="461">
        <v>0</v>
      </c>
      <c r="E42" s="461">
        <v>0</v>
      </c>
      <c r="F42" s="525">
        <v>0</v>
      </c>
    </row>
    <row r="43" spans="1:6" ht="31.5" x14ac:dyDescent="0.25">
      <c r="A43" s="488">
        <v>170</v>
      </c>
      <c r="B43" s="411" t="s">
        <v>838</v>
      </c>
      <c r="C43" s="463">
        <f>C42</f>
        <v>8000</v>
      </c>
      <c r="D43" s="463">
        <v>0</v>
      </c>
      <c r="E43" s="463">
        <f>E42</f>
        <v>0</v>
      </c>
      <c r="F43" s="523">
        <v>0</v>
      </c>
    </row>
    <row r="44" spans="1:6" ht="31.5" x14ac:dyDescent="0.25">
      <c r="A44" s="488" t="s">
        <v>59</v>
      </c>
      <c r="B44" s="411" t="s">
        <v>60</v>
      </c>
      <c r="C44" s="463">
        <f>C43</f>
        <v>8000</v>
      </c>
      <c r="D44" s="463">
        <f t="shared" ref="D44:E44" si="8">SUM(D41)</f>
        <v>0</v>
      </c>
      <c r="E44" s="463">
        <f t="shared" si="8"/>
        <v>-3069000</v>
      </c>
      <c r="F44" s="523">
        <v>0</v>
      </c>
    </row>
    <row r="45" spans="1:6" ht="31.5" x14ac:dyDescent="0.25">
      <c r="A45" s="407" t="s">
        <v>61</v>
      </c>
      <c r="B45" s="414" t="s">
        <v>62</v>
      </c>
      <c r="C45" s="461">
        <v>0</v>
      </c>
      <c r="D45" s="461">
        <v>0</v>
      </c>
      <c r="E45" s="461">
        <v>11663</v>
      </c>
      <c r="F45" s="525">
        <v>0</v>
      </c>
    </row>
    <row r="46" spans="1:6" ht="31.5" x14ac:dyDescent="0.25">
      <c r="A46" s="488" t="s">
        <v>63</v>
      </c>
      <c r="B46" s="411" t="s">
        <v>64</v>
      </c>
      <c r="C46" s="463">
        <f>SUM(C45:C45)</f>
        <v>0</v>
      </c>
      <c r="D46" s="463">
        <f>SUM(D45:D45)</f>
        <v>0</v>
      </c>
      <c r="E46" s="463">
        <f>SUM(E45:E45)</f>
        <v>11663</v>
      </c>
      <c r="F46" s="526">
        <v>0</v>
      </c>
    </row>
    <row r="47" spans="1:6" ht="31.5" x14ac:dyDescent="0.25">
      <c r="A47" s="488" t="s">
        <v>65</v>
      </c>
      <c r="B47" s="411" t="s">
        <v>66</v>
      </c>
      <c r="C47" s="463">
        <f>C15+C18+C23+C36+C44+C46</f>
        <v>385072003</v>
      </c>
      <c r="D47" s="463">
        <f>D15+D18+D23+D36+D44+D46</f>
        <v>0</v>
      </c>
      <c r="E47" s="463">
        <f>E15+E18+E23+E36+E44+E46</f>
        <v>462881185</v>
      </c>
      <c r="F47" s="526">
        <f t="shared" ref="F47:F70" si="9">E47/C47*100</f>
        <v>120.20639812653427</v>
      </c>
    </row>
    <row r="48" spans="1:6" x14ac:dyDescent="0.25">
      <c r="A48" s="407" t="s">
        <v>67</v>
      </c>
      <c r="B48" s="414" t="s">
        <v>68</v>
      </c>
      <c r="C48" s="461">
        <v>445911698</v>
      </c>
      <c r="D48" s="461">
        <v>0</v>
      </c>
      <c r="E48" s="461">
        <v>445911698</v>
      </c>
      <c r="F48" s="525">
        <f t="shared" si="9"/>
        <v>100</v>
      </c>
    </row>
    <row r="49" spans="1:6" ht="31.5" x14ac:dyDescent="0.25">
      <c r="A49" s="407" t="s">
        <v>69</v>
      </c>
      <c r="B49" s="414" t="s">
        <v>70</v>
      </c>
      <c r="C49" s="461">
        <v>8639497</v>
      </c>
      <c r="D49" s="461">
        <v>0</v>
      </c>
      <c r="E49" s="461">
        <v>8639497</v>
      </c>
      <c r="F49" s="525">
        <f t="shared" si="9"/>
        <v>100</v>
      </c>
    </row>
    <row r="50" spans="1:6" ht="47.25" x14ac:dyDescent="0.25">
      <c r="A50" s="488" t="s">
        <v>71</v>
      </c>
      <c r="B50" s="411" t="s">
        <v>72</v>
      </c>
      <c r="C50" s="463">
        <f>SUM(C49)</f>
        <v>8639497</v>
      </c>
      <c r="D50" s="463">
        <f t="shared" ref="D50:E50" si="10">SUM(D49)</f>
        <v>0</v>
      </c>
      <c r="E50" s="463">
        <f t="shared" si="10"/>
        <v>8639497</v>
      </c>
      <c r="F50" s="526">
        <f t="shared" si="9"/>
        <v>100</v>
      </c>
    </row>
    <row r="51" spans="1:6" x14ac:dyDescent="0.25">
      <c r="A51" s="407" t="s">
        <v>73</v>
      </c>
      <c r="B51" s="414" t="s">
        <v>74</v>
      </c>
      <c r="C51" s="461">
        <v>-118360401</v>
      </c>
      <c r="D51" s="461">
        <v>0</v>
      </c>
      <c r="E51" s="461">
        <v>-114535925</v>
      </c>
      <c r="F51" s="525">
        <f t="shared" si="9"/>
        <v>96.768787560968121</v>
      </c>
    </row>
    <row r="52" spans="1:6" x14ac:dyDescent="0.25">
      <c r="A52" s="407" t="s">
        <v>75</v>
      </c>
      <c r="B52" s="414" t="s">
        <v>76</v>
      </c>
      <c r="C52" s="461">
        <v>3824476</v>
      </c>
      <c r="D52" s="461">
        <v>0</v>
      </c>
      <c r="E52" s="461">
        <v>6554711</v>
      </c>
      <c r="F52" s="525">
        <f t="shared" si="9"/>
        <v>171.38847256460755</v>
      </c>
    </row>
    <row r="53" spans="1:6" x14ac:dyDescent="0.25">
      <c r="A53" s="488" t="s">
        <v>77</v>
      </c>
      <c r="B53" s="411" t="s">
        <v>78</v>
      </c>
      <c r="C53" s="463">
        <f>C48+C50+C51+C52</f>
        <v>340015270</v>
      </c>
      <c r="D53" s="463">
        <f t="shared" ref="D53:E53" si="11">D48+D50+D51+D52</f>
        <v>0</v>
      </c>
      <c r="E53" s="463">
        <f t="shared" si="11"/>
        <v>346569981</v>
      </c>
      <c r="F53" s="526">
        <f t="shared" si="9"/>
        <v>101.92776959693603</v>
      </c>
    </row>
    <row r="54" spans="1:6" ht="31.5" x14ac:dyDescent="0.25">
      <c r="A54" s="407" t="s">
        <v>79</v>
      </c>
      <c r="B54" s="414" t="s">
        <v>80</v>
      </c>
      <c r="C54" s="461">
        <v>56998</v>
      </c>
      <c r="D54" s="461">
        <v>0</v>
      </c>
      <c r="E54" s="461">
        <v>325614</v>
      </c>
      <c r="F54" s="525">
        <f t="shared" si="9"/>
        <v>571.27267623425382</v>
      </c>
    </row>
    <row r="55" spans="1:6" ht="31.5" x14ac:dyDescent="0.25">
      <c r="A55" s="407" t="s">
        <v>81</v>
      </c>
      <c r="B55" s="414" t="s">
        <v>82</v>
      </c>
      <c r="C55" s="461">
        <v>1</v>
      </c>
      <c r="D55" s="461">
        <v>0</v>
      </c>
      <c r="E55" s="461">
        <v>1</v>
      </c>
      <c r="F55" s="525">
        <f t="shared" si="9"/>
        <v>100</v>
      </c>
    </row>
    <row r="56" spans="1:6" ht="31.5" x14ac:dyDescent="0.25">
      <c r="A56" s="488" t="s">
        <v>83</v>
      </c>
      <c r="B56" s="411" t="s">
        <v>84</v>
      </c>
      <c r="C56" s="463">
        <f>SUM(C54:C55)</f>
        <v>56999</v>
      </c>
      <c r="D56" s="463">
        <f>SUM(D54:D55)</f>
        <v>0</v>
      </c>
      <c r="E56" s="463">
        <f>SUM(E54:E55)</f>
        <v>325615</v>
      </c>
      <c r="F56" s="526">
        <f t="shared" si="9"/>
        <v>571.2644081475114</v>
      </c>
    </row>
    <row r="57" spans="1:6" ht="47.25" x14ac:dyDescent="0.25">
      <c r="A57" s="407" t="s">
        <v>85</v>
      </c>
      <c r="B57" s="414" t="s">
        <v>86</v>
      </c>
      <c r="C57" s="461">
        <v>199472</v>
      </c>
      <c r="D57" s="461">
        <v>0</v>
      </c>
      <c r="E57" s="461">
        <v>619013</v>
      </c>
      <c r="F57" s="525">
        <f t="shared" si="9"/>
        <v>310.32576000641694</v>
      </c>
    </row>
    <row r="58" spans="1:6" ht="31.5" x14ac:dyDescent="0.25">
      <c r="A58" s="407">
        <v>220</v>
      </c>
      <c r="B58" s="414" t="s">
        <v>839</v>
      </c>
      <c r="C58" s="461">
        <v>0</v>
      </c>
      <c r="D58" s="461">
        <v>0</v>
      </c>
      <c r="E58" s="461">
        <v>1525774</v>
      </c>
      <c r="F58" s="525">
        <v>0</v>
      </c>
    </row>
    <row r="59" spans="1:6" ht="31.5" x14ac:dyDescent="0.25">
      <c r="A59" s="407">
        <v>221</v>
      </c>
      <c r="B59" s="414" t="s">
        <v>786</v>
      </c>
      <c r="C59" s="461">
        <v>0</v>
      </c>
      <c r="D59" s="461">
        <v>0</v>
      </c>
      <c r="E59" s="461">
        <v>129042</v>
      </c>
      <c r="F59" s="525">
        <v>0</v>
      </c>
    </row>
    <row r="60" spans="1:6" ht="47.25" x14ac:dyDescent="0.25">
      <c r="A60" s="407" t="s">
        <v>87</v>
      </c>
      <c r="B60" s="414" t="s">
        <v>88</v>
      </c>
      <c r="C60" s="461">
        <v>734204</v>
      </c>
      <c r="D60" s="461">
        <v>0</v>
      </c>
      <c r="E60" s="461">
        <v>831504</v>
      </c>
      <c r="F60" s="525">
        <f t="shared" si="9"/>
        <v>113.2524475486377</v>
      </c>
    </row>
    <row r="61" spans="1:6" ht="63" x14ac:dyDescent="0.25">
      <c r="A61" s="407" t="s">
        <v>89</v>
      </c>
      <c r="B61" s="414" t="s">
        <v>90</v>
      </c>
      <c r="C61" s="461">
        <v>734204</v>
      </c>
      <c r="D61" s="461">
        <v>0</v>
      </c>
      <c r="E61" s="461">
        <v>831504</v>
      </c>
      <c r="F61" s="525">
        <f t="shared" si="9"/>
        <v>113.2524475486377</v>
      </c>
    </row>
    <row r="62" spans="1:6" ht="47.25" x14ac:dyDescent="0.25">
      <c r="A62" s="488" t="s">
        <v>91</v>
      </c>
      <c r="B62" s="411" t="s">
        <v>92</v>
      </c>
      <c r="C62" s="463">
        <f>SUM(C57:C60)</f>
        <v>933676</v>
      </c>
      <c r="D62" s="463">
        <f t="shared" ref="D62:E62" si="12">SUM(D57:D60)</f>
        <v>0</v>
      </c>
      <c r="E62" s="463">
        <f t="shared" si="12"/>
        <v>3105333</v>
      </c>
      <c r="F62" s="526">
        <f t="shared" si="9"/>
        <v>332.59214117102721</v>
      </c>
    </row>
    <row r="63" spans="1:6" x14ac:dyDescent="0.25">
      <c r="A63" s="407" t="s">
        <v>93</v>
      </c>
      <c r="B63" s="414" t="s">
        <v>94</v>
      </c>
      <c r="C63" s="461">
        <v>2150769</v>
      </c>
      <c r="D63" s="461">
        <v>0</v>
      </c>
      <c r="E63" s="461">
        <v>2185244</v>
      </c>
      <c r="F63" s="525">
        <f t="shared" si="9"/>
        <v>101.6029150503843</v>
      </c>
    </row>
    <row r="64" spans="1:6" ht="31.5" x14ac:dyDescent="0.25">
      <c r="A64" s="407" t="s">
        <v>95</v>
      </c>
      <c r="B64" s="414" t="s">
        <v>96</v>
      </c>
      <c r="C64" s="461">
        <v>14352</v>
      </c>
      <c r="D64" s="461">
        <v>0</v>
      </c>
      <c r="E64" s="461">
        <v>55389</v>
      </c>
      <c r="F64" s="525">
        <f t="shared" si="9"/>
        <v>385.93227424749165</v>
      </c>
    </row>
    <row r="65" spans="1:6" ht="31.5" x14ac:dyDescent="0.25">
      <c r="A65" s="488" t="s">
        <v>97</v>
      </c>
      <c r="B65" s="411" t="s">
        <v>98</v>
      </c>
      <c r="C65" s="463">
        <f>SUM(C63:C64)</f>
        <v>2165121</v>
      </c>
      <c r="D65" s="463">
        <f t="shared" ref="D65:E65" si="13">SUM(D63:D64)</f>
        <v>0</v>
      </c>
      <c r="E65" s="463">
        <f t="shared" si="13"/>
        <v>2240633</v>
      </c>
      <c r="F65" s="526">
        <f t="shared" si="9"/>
        <v>103.48765727181069</v>
      </c>
    </row>
    <row r="66" spans="1:6" ht="31.5" x14ac:dyDescent="0.25">
      <c r="A66" s="488" t="s">
        <v>99</v>
      </c>
      <c r="B66" s="411" t="s">
        <v>100</v>
      </c>
      <c r="C66" s="463">
        <f>C56+C62+C65</f>
        <v>3155796</v>
      </c>
      <c r="D66" s="463">
        <f t="shared" ref="D66:E66" si="14">D56+D62+D65</f>
        <v>0</v>
      </c>
      <c r="E66" s="463">
        <f t="shared" si="14"/>
        <v>5671581</v>
      </c>
      <c r="F66" s="526">
        <f t="shared" si="9"/>
        <v>179.71950658407579</v>
      </c>
    </row>
    <row r="67" spans="1:6" ht="31.5" x14ac:dyDescent="0.25">
      <c r="A67" s="407" t="s">
        <v>101</v>
      </c>
      <c r="B67" s="414" t="s">
        <v>102</v>
      </c>
      <c r="C67" s="461">
        <v>692032</v>
      </c>
      <c r="D67" s="461">
        <v>0</v>
      </c>
      <c r="E67" s="461">
        <v>682875</v>
      </c>
      <c r="F67" s="525">
        <f t="shared" si="9"/>
        <v>98.676795292703218</v>
      </c>
    </row>
    <row r="68" spans="1:6" ht="31.5" x14ac:dyDescent="0.25">
      <c r="A68" s="407" t="s">
        <v>103</v>
      </c>
      <c r="B68" s="414" t="s">
        <v>104</v>
      </c>
      <c r="C68" s="461">
        <v>41208905</v>
      </c>
      <c r="D68" s="461">
        <v>0</v>
      </c>
      <c r="E68" s="461">
        <v>109956748</v>
      </c>
      <c r="F68" s="525">
        <f t="shared" si="9"/>
        <v>266.82763834661466</v>
      </c>
    </row>
    <row r="69" spans="1:6" ht="31.5" x14ac:dyDescent="0.25">
      <c r="A69" s="488" t="s">
        <v>105</v>
      </c>
      <c r="B69" s="411" t="s">
        <v>106</v>
      </c>
      <c r="C69" s="463">
        <f>SUM(C67:C68)</f>
        <v>41900937</v>
      </c>
      <c r="D69" s="463">
        <f t="shared" ref="D69:E69" si="15">SUM(D67:D68)</f>
        <v>0</v>
      </c>
      <c r="E69" s="463">
        <f t="shared" si="15"/>
        <v>110639623</v>
      </c>
      <c r="F69" s="526">
        <f t="shared" si="9"/>
        <v>264.050474575306</v>
      </c>
    </row>
    <row r="70" spans="1:6" ht="31.5" x14ac:dyDescent="0.25">
      <c r="A70" s="488" t="s">
        <v>107</v>
      </c>
      <c r="B70" s="411" t="s">
        <v>108</v>
      </c>
      <c r="C70" s="463">
        <f>C53+C66+C69</f>
        <v>385072003</v>
      </c>
      <c r="D70" s="463">
        <f>D53+D66+D69</f>
        <v>0</v>
      </c>
      <c r="E70" s="463">
        <f>E53+E66+E69</f>
        <v>462881185</v>
      </c>
      <c r="F70" s="526">
        <f t="shared" si="9"/>
        <v>120.20639812653427</v>
      </c>
    </row>
  </sheetData>
  <mergeCells count="5">
    <mergeCell ref="A2:E2"/>
    <mergeCell ref="F2:F3"/>
    <mergeCell ref="A38:E38"/>
    <mergeCell ref="F38:F39"/>
    <mergeCell ref="A1:F1"/>
  </mergeCells>
  <printOptions horizontalCentered="1"/>
  <pageMargins left="0.70866141732283472" right="0.70866141732283472" top="1.1417322834645669" bottom="0.74803149606299213" header="0.31496062992125984" footer="0.31496062992125984"/>
  <pageSetup paperSize="8" scale="94" orientation="portrait" r:id="rId1"/>
  <headerFooter>
    <oddHeader>&amp;L&amp;"Times New Roman,Normál"Vászoly Község 
Önkormányzata &amp;C&amp;"Times New Roman,Félkövér"1. melléklet
az önkormányzat 2017. évi költségvetési gazdálkodási beszámolójáról szóló 7/2018. (V. 30.)
önkormányzati rendeletéhez</oddHeader>
  </headerFooter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view="pageLayout" zoomScaleNormal="100" workbookViewId="0">
      <selection activeCell="A2" sqref="A2:J2"/>
    </sheetView>
  </sheetViews>
  <sheetFormatPr defaultColWidth="9.140625" defaultRowHeight="15.75" x14ac:dyDescent="0.25"/>
  <cols>
    <col min="1" max="1" width="27.42578125" style="189" customWidth="1"/>
    <col min="2" max="2" width="14.5703125" style="190" customWidth="1"/>
    <col min="3" max="3" width="12.42578125" style="190" bestFit="1" customWidth="1"/>
    <col min="4" max="4" width="14.28515625" style="190" customWidth="1"/>
    <col min="5" max="5" width="9" style="218" customWidth="1"/>
    <col min="6" max="6" width="37.140625" style="190" customWidth="1"/>
    <col min="7" max="7" width="14.42578125" style="190" customWidth="1"/>
    <col min="8" max="8" width="12.42578125" style="190" bestFit="1" customWidth="1"/>
    <col min="9" max="9" width="14.5703125" style="190" customWidth="1"/>
    <col min="10" max="10" width="9" style="218" customWidth="1"/>
    <col min="11" max="16384" width="9.140625" style="190"/>
  </cols>
  <sheetData>
    <row r="2" spans="1:10" ht="18.75" x14ac:dyDescent="0.3">
      <c r="A2" s="662" t="s">
        <v>777</v>
      </c>
      <c r="B2" s="662"/>
      <c r="C2" s="662"/>
      <c r="D2" s="662"/>
      <c r="E2" s="662"/>
      <c r="F2" s="662"/>
      <c r="G2" s="662"/>
      <c r="H2" s="662"/>
      <c r="I2" s="662"/>
      <c r="J2" s="662"/>
    </row>
    <row r="3" spans="1:10" ht="15.75" customHeight="1" thickBot="1" x14ac:dyDescent="0.3">
      <c r="A3" s="661" t="s">
        <v>778</v>
      </c>
      <c r="B3" s="661"/>
      <c r="C3" s="661"/>
      <c r="D3" s="661"/>
      <c r="E3" s="661"/>
      <c r="F3" s="661"/>
      <c r="G3" s="661"/>
      <c r="H3" s="661"/>
      <c r="I3" s="661"/>
      <c r="J3" s="661"/>
    </row>
    <row r="4" spans="1:10" s="189" customFormat="1" ht="47.25" x14ac:dyDescent="0.25">
      <c r="A4" s="191" t="s">
        <v>291</v>
      </c>
      <c r="B4" s="3" t="s">
        <v>842</v>
      </c>
      <c r="C4" s="4" t="s">
        <v>841</v>
      </c>
      <c r="D4" s="4" t="s">
        <v>840</v>
      </c>
      <c r="E4" s="163" t="s">
        <v>197</v>
      </c>
      <c r="F4" s="192" t="s">
        <v>292</v>
      </c>
      <c r="G4" s="3" t="s">
        <v>842</v>
      </c>
      <c r="H4" s="4" t="s">
        <v>841</v>
      </c>
      <c r="I4" s="4" t="s">
        <v>840</v>
      </c>
      <c r="J4" s="80" t="s">
        <v>197</v>
      </c>
    </row>
    <row r="5" spans="1:10" s="189" customFormat="1" x14ac:dyDescent="0.25">
      <c r="A5" s="193" t="s">
        <v>366</v>
      </c>
      <c r="B5" s="194"/>
      <c r="C5" s="194"/>
      <c r="D5" s="194"/>
      <c r="E5" s="219"/>
      <c r="F5" s="195" t="s">
        <v>181</v>
      </c>
      <c r="G5" s="196"/>
      <c r="H5" s="196"/>
      <c r="I5" s="196"/>
      <c r="J5" s="227"/>
    </row>
    <row r="6" spans="1:10" ht="21" customHeight="1" x14ac:dyDescent="0.25">
      <c r="A6" s="5" t="s">
        <v>397</v>
      </c>
      <c r="B6" s="197">
        <f>'9.sz.tábla'!B6</f>
        <v>21955111</v>
      </c>
      <c r="C6" s="197">
        <f>'9.sz.tábla'!C6</f>
        <v>26741716</v>
      </c>
      <c r="D6" s="197">
        <f>'9.sz.tábla'!D6</f>
        <v>26404606</v>
      </c>
      <c r="E6" s="220">
        <f>D6/C6*100</f>
        <v>98.739385310950126</v>
      </c>
      <c r="F6" s="198" t="s">
        <v>328</v>
      </c>
      <c r="G6" s="197">
        <f>'9.sz.tábla'!G6</f>
        <v>6405000</v>
      </c>
      <c r="H6" s="197">
        <f>'9.sz.tábla'!H6-H35</f>
        <v>7748290</v>
      </c>
      <c r="I6" s="197">
        <f>'9.sz.tábla'!I6-I35</f>
        <v>7446588</v>
      </c>
      <c r="J6" s="228">
        <f>I6/H6*100</f>
        <v>96.106211822221425</v>
      </c>
    </row>
    <row r="7" spans="1:10" ht="17.45" customHeight="1" x14ac:dyDescent="0.25">
      <c r="A7" s="199" t="s">
        <v>329</v>
      </c>
      <c r="B7" s="197">
        <f>'9.sz.tábla'!B7</f>
        <v>10650000</v>
      </c>
      <c r="C7" s="197">
        <f>'9.sz.tábla'!C7</f>
        <v>10650000</v>
      </c>
      <c r="D7" s="197">
        <f>'9.sz.tábla'!D7</f>
        <v>12886934</v>
      </c>
      <c r="E7" s="220">
        <f t="shared" ref="E7:E8" si="0">D7/C7*100</f>
        <v>121.0040751173709</v>
      </c>
      <c r="F7" s="198" t="s">
        <v>255</v>
      </c>
      <c r="G7" s="197">
        <f>'9.sz.tábla'!G7</f>
        <v>1614700</v>
      </c>
      <c r="H7" s="197">
        <f>'9.sz.tábla'!H7-H36</f>
        <v>1765670</v>
      </c>
      <c r="I7" s="197">
        <f>'9.sz.tábla'!I7-I36</f>
        <v>1355853</v>
      </c>
      <c r="J7" s="228">
        <f t="shared" ref="J7:J29" si="1">I7/H7*100</f>
        <v>76.789717217826663</v>
      </c>
    </row>
    <row r="8" spans="1:10" x14ac:dyDescent="0.25">
      <c r="A8" s="199" t="s">
        <v>331</v>
      </c>
      <c r="B8" s="197">
        <f>'9.sz.tábla'!B8</f>
        <v>4852500</v>
      </c>
      <c r="C8" s="197">
        <f>'9.sz.tábla'!C8</f>
        <v>4852500</v>
      </c>
      <c r="D8" s="197">
        <f>'9.sz.tábla'!D8</f>
        <v>3761224</v>
      </c>
      <c r="E8" s="220">
        <f t="shared" si="0"/>
        <v>77.511056156620299</v>
      </c>
      <c r="F8" s="198" t="s">
        <v>256</v>
      </c>
      <c r="G8" s="197">
        <f>'9.sz.tábla'!G8</f>
        <v>13500000</v>
      </c>
      <c r="H8" s="197">
        <f>'9.sz.tábla'!H8</f>
        <v>15845984</v>
      </c>
      <c r="I8" s="197">
        <f>'9.sz.tábla'!I8</f>
        <v>10043724</v>
      </c>
      <c r="J8" s="228">
        <f t="shared" si="1"/>
        <v>63.383403643472057</v>
      </c>
    </row>
    <row r="9" spans="1:10" ht="28.5" customHeight="1" x14ac:dyDescent="0.25">
      <c r="A9" s="101" t="s">
        <v>398</v>
      </c>
      <c r="B9" s="197">
        <f>'9.sz.tábla'!B9</f>
        <v>0</v>
      </c>
      <c r="C9" s="197">
        <f>'9.sz.tábla'!C9</f>
        <v>0</v>
      </c>
      <c r="D9" s="197">
        <f>'9.sz.tábla'!D9</f>
        <v>0</v>
      </c>
      <c r="E9" s="220"/>
      <c r="F9" s="198" t="s">
        <v>334</v>
      </c>
      <c r="G9" s="197">
        <f>'9.sz.tábla'!G9</f>
        <v>1943000</v>
      </c>
      <c r="H9" s="197">
        <f>'9.sz.tábla'!H9</f>
        <v>1943000</v>
      </c>
      <c r="I9" s="197">
        <f>'9.sz.tábla'!I9</f>
        <v>1410000</v>
      </c>
      <c r="J9" s="228">
        <f t="shared" si="1"/>
        <v>72.568193515182713</v>
      </c>
    </row>
    <row r="10" spans="1:10" x14ac:dyDescent="0.25">
      <c r="A10" s="199"/>
      <c r="B10" s="197"/>
      <c r="C10" s="197"/>
      <c r="D10" s="197"/>
      <c r="E10" s="220"/>
      <c r="F10" s="198" t="s">
        <v>269</v>
      </c>
      <c r="G10" s="197">
        <f>SUM(G11:G14)</f>
        <v>6618664</v>
      </c>
      <c r="H10" s="197">
        <f t="shared" ref="H10:I10" si="2">SUM(H11:H14)</f>
        <v>6367214</v>
      </c>
      <c r="I10" s="197">
        <f t="shared" si="2"/>
        <v>6165262</v>
      </c>
      <c r="J10" s="228">
        <f t="shared" si="1"/>
        <v>96.82825172830691</v>
      </c>
    </row>
    <row r="11" spans="1:10" x14ac:dyDescent="0.25">
      <c r="A11" s="199"/>
      <c r="B11" s="197"/>
      <c r="C11" s="197"/>
      <c r="D11" s="197"/>
      <c r="E11" s="220"/>
      <c r="F11" s="200" t="s">
        <v>335</v>
      </c>
      <c r="G11" s="197">
        <f>'9.sz.tábla'!G11</f>
        <v>0</v>
      </c>
      <c r="H11" s="197">
        <f>'9.sz.tábla'!H11</f>
        <v>0</v>
      </c>
      <c r="I11" s="197">
        <f>'9.sz.tábla'!I11</f>
        <v>0</v>
      </c>
      <c r="J11" s="228"/>
    </row>
    <row r="12" spans="1:10" ht="26.25" x14ac:dyDescent="0.25">
      <c r="A12" s="199"/>
      <c r="B12" s="197"/>
      <c r="C12" s="197"/>
      <c r="D12" s="197"/>
      <c r="E12" s="220"/>
      <c r="F12" s="173" t="s">
        <v>336</v>
      </c>
      <c r="G12" s="197">
        <f>'9.sz.tábla'!G12-G41</f>
        <v>6618664</v>
      </c>
      <c r="H12" s="197">
        <f>'9.sz.tábla'!H12-H41</f>
        <v>6367214</v>
      </c>
      <c r="I12" s="197">
        <f>'9.sz.tábla'!I12-I41</f>
        <v>6165262</v>
      </c>
      <c r="J12" s="228">
        <f t="shared" si="1"/>
        <v>96.82825172830691</v>
      </c>
    </row>
    <row r="13" spans="1:10" ht="26.25" x14ac:dyDescent="0.25">
      <c r="A13" s="5"/>
      <c r="B13" s="197"/>
      <c r="C13" s="201"/>
      <c r="D13" s="201"/>
      <c r="E13" s="220"/>
      <c r="F13" s="175" t="s">
        <v>337</v>
      </c>
      <c r="G13" s="197">
        <f>'9.sz.tábla'!G13-G42</f>
        <v>0</v>
      </c>
      <c r="H13" s="197">
        <f>'9.sz.tábla'!H13-H42</f>
        <v>0</v>
      </c>
      <c r="I13" s="197">
        <f>'9.sz.tábla'!I13-I42</f>
        <v>0</v>
      </c>
      <c r="J13" s="228"/>
    </row>
    <row r="14" spans="1:10" ht="26.25" x14ac:dyDescent="0.25">
      <c r="A14" s="101"/>
      <c r="B14" s="197"/>
      <c r="C14" s="197"/>
      <c r="D14" s="197"/>
      <c r="E14" s="220"/>
      <c r="F14" s="173" t="s">
        <v>338</v>
      </c>
      <c r="G14" s="197">
        <f>'9.sz.tábla'!G14</f>
        <v>0</v>
      </c>
      <c r="H14" s="197">
        <f>'9.sz.tábla'!H14</f>
        <v>0</v>
      </c>
      <c r="I14" s="197">
        <f>'9.sz.tábla'!I14</f>
        <v>0</v>
      </c>
      <c r="J14" s="228"/>
    </row>
    <row r="15" spans="1:10" x14ac:dyDescent="0.25">
      <c r="A15" s="199"/>
      <c r="B15" s="197"/>
      <c r="C15" s="197"/>
      <c r="D15" s="197"/>
      <c r="E15" s="220"/>
      <c r="F15" s="173" t="s">
        <v>339</v>
      </c>
      <c r="G15" s="197">
        <f>'9.sz.tábla'!G15</f>
        <v>1595420</v>
      </c>
      <c r="H15" s="197">
        <f>'9.sz.tábla'!H15</f>
        <v>6106153</v>
      </c>
      <c r="I15" s="197">
        <f>'9.sz.tábla'!I15</f>
        <v>0</v>
      </c>
      <c r="J15" s="228">
        <f t="shared" si="1"/>
        <v>0</v>
      </c>
    </row>
    <row r="16" spans="1:10" s="203" customFormat="1" ht="45" customHeight="1" x14ac:dyDescent="0.25">
      <c r="A16" s="193" t="s">
        <v>399</v>
      </c>
      <c r="B16" s="202">
        <f>SUM(B6:B15)</f>
        <v>37457611</v>
      </c>
      <c r="C16" s="202">
        <f t="shared" ref="C16:D16" si="3">SUM(C6:C15)</f>
        <v>42244216</v>
      </c>
      <c r="D16" s="202">
        <f t="shared" si="3"/>
        <v>43052764</v>
      </c>
      <c r="E16" s="221">
        <f>D16/C16*100</f>
        <v>101.91398510035079</v>
      </c>
      <c r="F16" s="195" t="s">
        <v>779</v>
      </c>
      <c r="G16" s="202">
        <f>G6+G7+G8+G9+G10+G15</f>
        <v>31676784</v>
      </c>
      <c r="H16" s="202">
        <f t="shared" ref="H16:I16" si="4">H6+H7+H8+H9+H10+H15</f>
        <v>39776311</v>
      </c>
      <c r="I16" s="202">
        <f t="shared" si="4"/>
        <v>26421427</v>
      </c>
      <c r="J16" s="229">
        <f t="shared" si="1"/>
        <v>66.425031220215473</v>
      </c>
    </row>
    <row r="17" spans="1:10" x14ac:dyDescent="0.25">
      <c r="A17" s="204" t="s">
        <v>369</v>
      </c>
      <c r="B17" s="197">
        <f>'4.sz.tábla'!B16</f>
        <v>36405000</v>
      </c>
      <c r="C17" s="197">
        <f>'4.sz.tábla'!C16</f>
        <v>39218844</v>
      </c>
      <c r="D17" s="197">
        <f>'4.sz.tábla'!D16</f>
        <v>39153616</v>
      </c>
      <c r="E17" s="220">
        <f>D17/C17*100</f>
        <v>99.833681992258619</v>
      </c>
      <c r="F17" s="196" t="s">
        <v>370</v>
      </c>
      <c r="G17" s="197">
        <f>'9.sz.tábla'!G18</f>
        <v>1140000</v>
      </c>
      <c r="H17" s="197">
        <f>'9.sz.tábla'!H18</f>
        <v>1793076</v>
      </c>
      <c r="I17" s="197">
        <f>'9.sz.tábla'!I18</f>
        <v>1727052</v>
      </c>
      <c r="J17" s="228">
        <f t="shared" si="1"/>
        <v>96.317835942257886</v>
      </c>
    </row>
    <row r="18" spans="1:10" ht="37.5" customHeight="1" x14ac:dyDescent="0.25">
      <c r="A18" s="233" t="s">
        <v>371</v>
      </c>
      <c r="B18" s="202">
        <f>B16+B17</f>
        <v>73862611</v>
      </c>
      <c r="C18" s="202">
        <f t="shared" ref="C18:D18" si="5">C16+C17</f>
        <v>81463060</v>
      </c>
      <c r="D18" s="202">
        <f t="shared" si="5"/>
        <v>82206380</v>
      </c>
      <c r="E18" s="221">
        <f t="shared" ref="E18:E20" si="6">D18/C18*100</f>
        <v>100.91246265485239</v>
      </c>
      <c r="F18" s="168" t="s">
        <v>372</v>
      </c>
      <c r="G18" s="202">
        <f>G16+G17</f>
        <v>32816784</v>
      </c>
      <c r="H18" s="202">
        <f t="shared" ref="H18:I18" si="7">H16+H17</f>
        <v>41569387</v>
      </c>
      <c r="I18" s="202">
        <f t="shared" si="7"/>
        <v>28148479</v>
      </c>
      <c r="J18" s="229">
        <f t="shared" si="1"/>
        <v>67.714443323400459</v>
      </c>
    </row>
    <row r="19" spans="1:10" x14ac:dyDescent="0.25">
      <c r="A19" s="166" t="s">
        <v>373</v>
      </c>
      <c r="B19" s="205"/>
      <c r="C19" s="205"/>
      <c r="D19" s="205"/>
      <c r="E19" s="220"/>
      <c r="F19" s="178" t="s">
        <v>183</v>
      </c>
      <c r="G19" s="206"/>
      <c r="H19" s="206"/>
      <c r="I19" s="206"/>
      <c r="J19" s="228"/>
    </row>
    <row r="20" spans="1:10" ht="27" customHeight="1" x14ac:dyDescent="0.25">
      <c r="A20" s="101" t="s">
        <v>400</v>
      </c>
      <c r="B20" s="197">
        <f>'[1]6. sz. tábla '!B30</f>
        <v>0</v>
      </c>
      <c r="C20" s="197">
        <f>'9.sz.tábla'!C31</f>
        <v>75749000</v>
      </c>
      <c r="D20" s="197">
        <f>'9.sz.tábla'!D31</f>
        <v>75749000</v>
      </c>
      <c r="E20" s="220">
        <f t="shared" si="6"/>
        <v>100</v>
      </c>
      <c r="F20" s="198" t="s">
        <v>347</v>
      </c>
      <c r="G20" s="197">
        <f>'9.sz.tábla'!G31-G49</f>
        <v>20939000</v>
      </c>
      <c r="H20" s="197">
        <f>'9.sz.tábla'!H31-H49</f>
        <v>11507459</v>
      </c>
      <c r="I20" s="197">
        <f>'9.sz.tábla'!I31-I49</f>
        <v>2329844</v>
      </c>
      <c r="J20" s="228">
        <f t="shared" si="1"/>
        <v>20.246381064664231</v>
      </c>
    </row>
    <row r="21" spans="1:10" x14ac:dyDescent="0.25">
      <c r="A21" s="207" t="s">
        <v>374</v>
      </c>
      <c r="B21" s="197">
        <f>'[1]6. sz. tábla '!B31-6000000</f>
        <v>0</v>
      </c>
      <c r="C21" s="197">
        <f>'[1]6. sz. tábla '!F31-7100000</f>
        <v>0</v>
      </c>
      <c r="D21" s="197"/>
      <c r="E21" s="220"/>
      <c r="F21" s="198" t="s">
        <v>349</v>
      </c>
      <c r="G21" s="197"/>
      <c r="H21" s="197"/>
      <c r="I21" s="197"/>
      <c r="J21" s="228"/>
    </row>
    <row r="22" spans="1:10" ht="27" customHeight="1" x14ac:dyDescent="0.25">
      <c r="A22" s="207" t="s">
        <v>401</v>
      </c>
      <c r="B22" s="197">
        <f>'[1]6. sz. tábla '!B32</f>
        <v>0</v>
      </c>
      <c r="C22" s="197">
        <f>'[1]6. sz. tábla '!F32</f>
        <v>0</v>
      </c>
      <c r="D22" s="197"/>
      <c r="E22" s="220"/>
      <c r="F22" s="198" t="s">
        <v>351</v>
      </c>
      <c r="G22" s="197">
        <f>'9.sz.tábla'!G33</f>
        <v>90704000</v>
      </c>
      <c r="H22" s="197">
        <f>'9.sz.tábla'!H33</f>
        <v>96751450</v>
      </c>
      <c r="I22" s="197">
        <f>'9.sz.tábla'!I33</f>
        <v>15674633</v>
      </c>
      <c r="J22" s="228">
        <f t="shared" si="1"/>
        <v>16.200928254822021</v>
      </c>
    </row>
    <row r="23" spans="1:10" x14ac:dyDescent="0.25">
      <c r="A23" s="199"/>
      <c r="B23" s="197"/>
      <c r="C23" s="197"/>
      <c r="D23" s="197"/>
      <c r="E23" s="220"/>
      <c r="F23" s="171" t="s">
        <v>376</v>
      </c>
      <c r="G23" s="197">
        <f>'[1]6. sz. tábla '!I33</f>
        <v>0</v>
      </c>
      <c r="H23" s="197">
        <f>'[1]6. sz. tábla '!M33-21000</f>
        <v>0</v>
      </c>
      <c r="I23" s="197"/>
      <c r="J23" s="228"/>
    </row>
    <row r="24" spans="1:10" ht="26.25" x14ac:dyDescent="0.25">
      <c r="A24" s="199"/>
      <c r="B24" s="197"/>
      <c r="C24" s="197"/>
      <c r="D24" s="197"/>
      <c r="E24" s="220"/>
      <c r="F24" s="171" t="s">
        <v>377</v>
      </c>
      <c r="G24" s="197"/>
      <c r="H24" s="197"/>
      <c r="I24" s="197"/>
      <c r="J24" s="228"/>
    </row>
    <row r="25" spans="1:10" ht="26.25" x14ac:dyDescent="0.25">
      <c r="A25" s="199"/>
      <c r="B25" s="197"/>
      <c r="C25" s="197"/>
      <c r="D25" s="197"/>
      <c r="E25" s="220"/>
      <c r="F25" s="181" t="s">
        <v>378</v>
      </c>
      <c r="G25" s="197"/>
      <c r="H25" s="197"/>
      <c r="I25" s="197"/>
      <c r="J25" s="228"/>
    </row>
    <row r="26" spans="1:10" ht="26.25" x14ac:dyDescent="0.25">
      <c r="A26" s="204"/>
      <c r="B26" s="197"/>
      <c r="C26" s="197"/>
      <c r="D26" s="197"/>
      <c r="E26" s="220"/>
      <c r="F26" s="171" t="s">
        <v>379</v>
      </c>
      <c r="G26" s="197"/>
      <c r="H26" s="197"/>
      <c r="I26" s="197"/>
      <c r="J26" s="228"/>
    </row>
    <row r="27" spans="1:10" s="203" customFormat="1" ht="36" customHeight="1" x14ac:dyDescent="0.25">
      <c r="A27" s="166" t="s">
        <v>380</v>
      </c>
      <c r="B27" s="202">
        <f>SUM(B20:B26)</f>
        <v>0</v>
      </c>
      <c r="C27" s="202">
        <f t="shared" ref="C27:D27" si="8">SUM(C20:C26)</f>
        <v>75749000</v>
      </c>
      <c r="D27" s="202">
        <f t="shared" si="8"/>
        <v>75749000</v>
      </c>
      <c r="E27" s="221">
        <f>D27/C27*100</f>
        <v>100</v>
      </c>
      <c r="F27" s="168" t="s">
        <v>368</v>
      </c>
      <c r="G27" s="202">
        <f>SUM(G20:G26)</f>
        <v>111643000</v>
      </c>
      <c r="H27" s="202">
        <f t="shared" ref="H27:I27" si="9">SUM(H20:H26)</f>
        <v>108258909</v>
      </c>
      <c r="I27" s="202">
        <f t="shared" si="9"/>
        <v>18004477</v>
      </c>
      <c r="J27" s="229">
        <f t="shared" si="1"/>
        <v>16.630942585981536</v>
      </c>
    </row>
    <row r="28" spans="1:10" ht="15" customHeight="1" x14ac:dyDescent="0.25">
      <c r="A28" s="204" t="s">
        <v>369</v>
      </c>
      <c r="B28" s="197"/>
      <c r="C28" s="197"/>
      <c r="D28" s="197"/>
      <c r="E28" s="221"/>
      <c r="F28" s="196" t="s">
        <v>370</v>
      </c>
      <c r="G28" s="197"/>
      <c r="H28" s="197"/>
      <c r="I28" s="197"/>
      <c r="J28" s="228"/>
    </row>
    <row r="29" spans="1:10" ht="43.5" customHeight="1" thickBot="1" x14ac:dyDescent="0.3">
      <c r="A29" s="182" t="s">
        <v>381</v>
      </c>
      <c r="B29" s="209">
        <f>B27+B28</f>
        <v>0</v>
      </c>
      <c r="C29" s="209">
        <f t="shared" ref="C29:D29" si="10">C27+C28</f>
        <v>75749000</v>
      </c>
      <c r="D29" s="209">
        <f t="shared" si="10"/>
        <v>75749000</v>
      </c>
      <c r="E29" s="222">
        <f t="shared" ref="E29" si="11">D29/C29*100</f>
        <v>100</v>
      </c>
      <c r="F29" s="184" t="s">
        <v>382</v>
      </c>
      <c r="G29" s="209">
        <f>G27+G28</f>
        <v>111643000</v>
      </c>
      <c r="H29" s="209">
        <f t="shared" ref="H29:I29" si="12">H27+H28</f>
        <v>108258909</v>
      </c>
      <c r="I29" s="209">
        <f t="shared" si="12"/>
        <v>18004477</v>
      </c>
      <c r="J29" s="230">
        <f t="shared" si="1"/>
        <v>16.630942585981536</v>
      </c>
    </row>
    <row r="30" spans="1:10" x14ac:dyDescent="0.25">
      <c r="B30" s="210"/>
      <c r="C30" s="210"/>
      <c r="D30" s="211"/>
      <c r="E30" s="223"/>
      <c r="F30" s="232"/>
      <c r="G30" s="210"/>
      <c r="H30" s="210"/>
      <c r="I30" s="210"/>
    </row>
    <row r="31" spans="1:10" x14ac:dyDescent="0.25">
      <c r="B31" s="210"/>
      <c r="C31" s="210"/>
      <c r="D31" s="211"/>
      <c r="E31" s="223"/>
      <c r="F31" s="232"/>
      <c r="G31" s="210"/>
      <c r="H31" s="210"/>
      <c r="I31" s="210"/>
    </row>
    <row r="32" spans="1:10" ht="15.75" customHeight="1" thickBot="1" x14ac:dyDescent="0.3">
      <c r="A32" s="661" t="s">
        <v>791</v>
      </c>
      <c r="B32" s="661"/>
      <c r="C32" s="661"/>
      <c r="D32" s="661"/>
      <c r="E32" s="661"/>
      <c r="F32" s="661"/>
      <c r="G32" s="661"/>
      <c r="H32" s="661"/>
      <c r="I32" s="661"/>
      <c r="J32" s="661"/>
    </row>
    <row r="33" spans="1:10" s="189" customFormat="1" ht="47.25" x14ac:dyDescent="0.25">
      <c r="A33" s="212" t="s">
        <v>291</v>
      </c>
      <c r="B33" s="3" t="s">
        <v>842</v>
      </c>
      <c r="C33" s="4" t="s">
        <v>841</v>
      </c>
      <c r="D33" s="4" t="s">
        <v>840</v>
      </c>
      <c r="E33" s="163" t="s">
        <v>197</v>
      </c>
      <c r="F33" s="213" t="s">
        <v>292</v>
      </c>
      <c r="G33" s="3" t="s">
        <v>842</v>
      </c>
      <c r="H33" s="4" t="s">
        <v>841</v>
      </c>
      <c r="I33" s="4" t="s">
        <v>840</v>
      </c>
      <c r="J33" s="80" t="s">
        <v>197</v>
      </c>
    </row>
    <row r="34" spans="1:10" x14ac:dyDescent="0.25">
      <c r="A34" s="193" t="s">
        <v>366</v>
      </c>
      <c r="B34" s="194"/>
      <c r="C34" s="194"/>
      <c r="D34" s="194"/>
      <c r="E34" s="219"/>
      <c r="F34" s="195" t="s">
        <v>181</v>
      </c>
      <c r="G34" s="206"/>
      <c r="H34" s="206"/>
      <c r="I34" s="206"/>
      <c r="J34" s="228"/>
    </row>
    <row r="35" spans="1:10" ht="26.45" customHeight="1" x14ac:dyDescent="0.25">
      <c r="A35" s="5" t="s">
        <v>367</v>
      </c>
      <c r="B35" s="197"/>
      <c r="C35" s="197"/>
      <c r="D35" s="197"/>
      <c r="E35" s="220"/>
      <c r="F35" s="198" t="s">
        <v>328</v>
      </c>
      <c r="G35" s="197"/>
      <c r="H35" s="197">
        <v>765000</v>
      </c>
      <c r="I35" s="197">
        <v>765000</v>
      </c>
      <c r="J35" s="228">
        <f>I35/H35*100</f>
        <v>100</v>
      </c>
    </row>
    <row r="36" spans="1:10" x14ac:dyDescent="0.25">
      <c r="A36" s="199" t="s">
        <v>329</v>
      </c>
      <c r="B36" s="197"/>
      <c r="C36" s="197"/>
      <c r="D36" s="197"/>
      <c r="E36" s="220"/>
      <c r="F36" s="198" t="s">
        <v>255</v>
      </c>
      <c r="G36" s="197"/>
      <c r="H36" s="197">
        <v>168300</v>
      </c>
      <c r="I36" s="197">
        <v>168300</v>
      </c>
      <c r="J36" s="228">
        <f t="shared" ref="J36:J59" si="13">I36/H36*100</f>
        <v>100</v>
      </c>
    </row>
    <row r="37" spans="1:10" x14ac:dyDescent="0.25">
      <c r="A37" s="199" t="s">
        <v>331</v>
      </c>
      <c r="B37" s="197"/>
      <c r="C37" s="197"/>
      <c r="D37" s="197"/>
      <c r="E37" s="220"/>
      <c r="F37" s="198" t="s">
        <v>256</v>
      </c>
      <c r="G37" s="197"/>
      <c r="H37" s="197"/>
      <c r="I37" s="197"/>
      <c r="J37" s="228"/>
    </row>
    <row r="38" spans="1:10" ht="31.5" x14ac:dyDescent="0.25">
      <c r="A38" s="101" t="s">
        <v>398</v>
      </c>
      <c r="B38" s="197"/>
      <c r="C38" s="197"/>
      <c r="D38" s="197"/>
      <c r="E38" s="220"/>
      <c r="F38" s="198" t="s">
        <v>334</v>
      </c>
      <c r="G38" s="197"/>
      <c r="H38" s="197"/>
      <c r="I38" s="197"/>
      <c r="J38" s="228"/>
    </row>
    <row r="39" spans="1:10" x14ac:dyDescent="0.25">
      <c r="A39" s="199"/>
      <c r="B39" s="197"/>
      <c r="C39" s="197"/>
      <c r="D39" s="197"/>
      <c r="E39" s="220"/>
      <c r="F39" s="198" t="s">
        <v>269</v>
      </c>
      <c r="G39" s="197"/>
      <c r="H39" s="197"/>
      <c r="I39" s="197"/>
      <c r="J39" s="228"/>
    </row>
    <row r="40" spans="1:10" x14ac:dyDescent="0.25">
      <c r="A40" s="199"/>
      <c r="B40" s="197"/>
      <c r="C40" s="197"/>
      <c r="D40" s="197"/>
      <c r="E40" s="220"/>
      <c r="F40" s="200" t="s">
        <v>335</v>
      </c>
      <c r="G40" s="197"/>
      <c r="H40" s="197"/>
      <c r="I40" s="197"/>
      <c r="J40" s="228"/>
    </row>
    <row r="41" spans="1:10" x14ac:dyDescent="0.25">
      <c r="A41" s="199"/>
      <c r="B41" s="197"/>
      <c r="C41" s="197"/>
      <c r="D41" s="197"/>
      <c r="E41" s="220"/>
      <c r="F41" s="173" t="s">
        <v>402</v>
      </c>
      <c r="G41" s="197">
        <v>931827</v>
      </c>
      <c r="H41" s="197">
        <v>931827</v>
      </c>
      <c r="I41" s="197">
        <v>931827</v>
      </c>
      <c r="J41" s="228">
        <f t="shared" si="13"/>
        <v>100</v>
      </c>
    </row>
    <row r="42" spans="1:10" x14ac:dyDescent="0.25">
      <c r="A42" s="5"/>
      <c r="B42" s="197"/>
      <c r="C42" s="201"/>
      <c r="D42" s="201"/>
      <c r="E42" s="224"/>
      <c r="F42" s="175" t="s">
        <v>403</v>
      </c>
      <c r="G42" s="197">
        <f>'9.sz.tábla'!G13</f>
        <v>140000</v>
      </c>
      <c r="H42" s="197">
        <f>'9.sz.tábla'!H13</f>
        <v>10000</v>
      </c>
      <c r="I42" s="197">
        <f>'9.sz.tábla'!I13</f>
        <v>0</v>
      </c>
      <c r="J42" s="228">
        <f t="shared" si="13"/>
        <v>0</v>
      </c>
    </row>
    <row r="43" spans="1:10" ht="26.25" x14ac:dyDescent="0.25">
      <c r="A43" s="101"/>
      <c r="B43" s="197"/>
      <c r="C43" s="197"/>
      <c r="D43" s="197"/>
      <c r="E43" s="220"/>
      <c r="F43" s="173" t="s">
        <v>338</v>
      </c>
      <c r="G43" s="197"/>
      <c r="H43" s="197"/>
      <c r="I43" s="197"/>
      <c r="J43" s="228"/>
    </row>
    <row r="44" spans="1:10" x14ac:dyDescent="0.25">
      <c r="A44" s="199"/>
      <c r="B44" s="197"/>
      <c r="C44" s="197"/>
      <c r="D44" s="197"/>
      <c r="E44" s="220"/>
      <c r="F44" s="173" t="s">
        <v>339</v>
      </c>
      <c r="G44" s="197"/>
      <c r="H44" s="197"/>
      <c r="I44" s="197"/>
      <c r="J44" s="228"/>
    </row>
    <row r="45" spans="1:10" ht="36" customHeight="1" x14ac:dyDescent="0.25">
      <c r="A45" s="166" t="s">
        <v>383</v>
      </c>
      <c r="B45" s="202">
        <f>SUM(B35:B44)</f>
        <v>0</v>
      </c>
      <c r="C45" s="202"/>
      <c r="D45" s="202"/>
      <c r="E45" s="221">
        <f>SUM(E35:E44)</f>
        <v>0</v>
      </c>
      <c r="F45" s="168" t="s">
        <v>384</v>
      </c>
      <c r="G45" s="202">
        <f>SUM(G35:G44)</f>
        <v>1071827</v>
      </c>
      <c r="H45" s="202">
        <f>SUM(H35:H44)</f>
        <v>1875127</v>
      </c>
      <c r="I45" s="202">
        <f>SUM(I35:I44)</f>
        <v>1865127</v>
      </c>
      <c r="J45" s="229">
        <f t="shared" si="13"/>
        <v>99.466702788664449</v>
      </c>
    </row>
    <row r="46" spans="1:10" x14ac:dyDescent="0.25">
      <c r="A46" s="204" t="s">
        <v>369</v>
      </c>
      <c r="B46" s="197"/>
      <c r="C46" s="197"/>
      <c r="D46" s="197"/>
      <c r="E46" s="220"/>
      <c r="F46" s="196" t="s">
        <v>370</v>
      </c>
      <c r="G46" s="197"/>
      <c r="H46" s="197"/>
      <c r="I46" s="197"/>
      <c r="J46" s="229"/>
    </row>
    <row r="47" spans="1:10" ht="36.75" customHeight="1" x14ac:dyDescent="0.25">
      <c r="A47" s="166" t="s">
        <v>385</v>
      </c>
      <c r="B47" s="176">
        <f>B45+B46</f>
        <v>0</v>
      </c>
      <c r="C47" s="176"/>
      <c r="D47" s="176"/>
      <c r="E47" s="234">
        <f>E45+E46</f>
        <v>0</v>
      </c>
      <c r="F47" s="168" t="s">
        <v>386</v>
      </c>
      <c r="G47" s="202">
        <f>G45+G46</f>
        <v>1071827</v>
      </c>
      <c r="H47" s="202">
        <f>H45+H46</f>
        <v>1875127</v>
      </c>
      <c r="I47" s="202">
        <f>I45+I46</f>
        <v>1865127</v>
      </c>
      <c r="J47" s="229">
        <f t="shared" si="13"/>
        <v>99.466702788664449</v>
      </c>
    </row>
    <row r="48" spans="1:10" x14ac:dyDescent="0.25">
      <c r="A48" s="193" t="s">
        <v>373</v>
      </c>
      <c r="B48" s="205"/>
      <c r="C48" s="205"/>
      <c r="D48" s="205"/>
      <c r="E48" s="221"/>
      <c r="F48" s="205" t="s">
        <v>183</v>
      </c>
      <c r="G48" s="206"/>
      <c r="H48" s="206"/>
      <c r="I48" s="206"/>
      <c r="J48" s="228"/>
    </row>
    <row r="49" spans="1:10" ht="18" customHeight="1" x14ac:dyDescent="0.25">
      <c r="A49" s="22" t="s">
        <v>404</v>
      </c>
      <c r="B49" s="197"/>
      <c r="C49" s="197"/>
      <c r="D49" s="197"/>
      <c r="E49" s="220"/>
      <c r="F49" s="198" t="s">
        <v>347</v>
      </c>
      <c r="G49" s="197">
        <v>3331000</v>
      </c>
      <c r="H49" s="197">
        <v>8136557</v>
      </c>
      <c r="I49" s="197">
        <v>8136557</v>
      </c>
      <c r="J49" s="228">
        <f t="shared" si="13"/>
        <v>100</v>
      </c>
    </row>
    <row r="50" spans="1:10" x14ac:dyDescent="0.25">
      <c r="A50" s="207" t="s">
        <v>374</v>
      </c>
      <c r="B50" s="197">
        <f>'9.sz.tábla'!B32</f>
        <v>0</v>
      </c>
      <c r="C50" s="197">
        <f>'9.sz.tábla'!C32</f>
        <v>2655520</v>
      </c>
      <c r="D50" s="197">
        <f>'9.sz.tábla'!D32</f>
        <v>2655520</v>
      </c>
      <c r="E50" s="220"/>
      <c r="F50" s="198" t="s">
        <v>349</v>
      </c>
      <c r="G50" s="197"/>
      <c r="H50" s="197"/>
      <c r="I50" s="197"/>
      <c r="J50" s="228"/>
    </row>
    <row r="51" spans="1:10" ht="28.5" customHeight="1" x14ac:dyDescent="0.25">
      <c r="A51" s="207" t="s">
        <v>375</v>
      </c>
      <c r="B51" s="197"/>
      <c r="C51" s="214"/>
      <c r="D51" s="214"/>
      <c r="E51" s="225"/>
      <c r="F51" s="198" t="s">
        <v>351</v>
      </c>
      <c r="G51" s="197"/>
      <c r="H51" s="197"/>
      <c r="I51" s="197"/>
      <c r="J51" s="228"/>
    </row>
    <row r="52" spans="1:10" x14ac:dyDescent="0.25">
      <c r="A52" s="199"/>
      <c r="B52" s="197"/>
      <c r="C52" s="197"/>
      <c r="D52" s="197"/>
      <c r="E52" s="220"/>
      <c r="F52" s="198" t="s">
        <v>376</v>
      </c>
      <c r="G52" s="197"/>
      <c r="H52" s="197"/>
      <c r="I52" s="197"/>
      <c r="J52" s="228"/>
    </row>
    <row r="53" spans="1:10" ht="31.5" x14ac:dyDescent="0.25">
      <c r="A53" s="199"/>
      <c r="B53" s="197"/>
      <c r="C53" s="197"/>
      <c r="D53" s="197"/>
      <c r="E53" s="220"/>
      <c r="F53" s="198" t="s">
        <v>377</v>
      </c>
      <c r="G53" s="197"/>
      <c r="H53" s="197"/>
      <c r="I53" s="197"/>
      <c r="J53" s="228"/>
    </row>
    <row r="54" spans="1:10" ht="31.5" x14ac:dyDescent="0.25">
      <c r="A54" s="199"/>
      <c r="B54" s="197"/>
      <c r="C54" s="197"/>
      <c r="D54" s="197"/>
      <c r="E54" s="220"/>
      <c r="F54" s="208" t="s">
        <v>378</v>
      </c>
      <c r="G54" s="197"/>
      <c r="H54" s="197">
        <f>'9.sz.tábla'!H34</f>
        <v>27600</v>
      </c>
      <c r="I54" s="197">
        <f>'9.sz.tábla'!I34</f>
        <v>27600</v>
      </c>
      <c r="J54" s="228">
        <f t="shared" si="13"/>
        <v>100</v>
      </c>
    </row>
    <row r="55" spans="1:10" ht="26.25" x14ac:dyDescent="0.25">
      <c r="A55" s="204"/>
      <c r="B55" s="197"/>
      <c r="C55" s="197"/>
      <c r="D55" s="197"/>
      <c r="E55" s="220"/>
      <c r="F55" s="173" t="s">
        <v>355</v>
      </c>
      <c r="G55" s="197"/>
      <c r="H55" s="197"/>
      <c r="I55" s="197"/>
      <c r="J55" s="228"/>
    </row>
    <row r="56" spans="1:10" ht="26.25" x14ac:dyDescent="0.25">
      <c r="A56" s="204"/>
      <c r="B56" s="197"/>
      <c r="C56" s="197"/>
      <c r="D56" s="197"/>
      <c r="E56" s="220"/>
      <c r="F56" s="173" t="s">
        <v>379</v>
      </c>
      <c r="G56" s="197"/>
      <c r="H56" s="197"/>
      <c r="I56" s="197"/>
      <c r="J56" s="228"/>
    </row>
    <row r="57" spans="1:10" ht="38.25" customHeight="1" x14ac:dyDescent="0.25">
      <c r="A57" s="166" t="s">
        <v>387</v>
      </c>
      <c r="B57" s="202">
        <f>SUM(B49:B55)</f>
        <v>0</v>
      </c>
      <c r="C57" s="202">
        <f t="shared" ref="C57:E57" si="14">SUM(C49:C55)</f>
        <v>2655520</v>
      </c>
      <c r="D57" s="202">
        <f t="shared" si="14"/>
        <v>2655520</v>
      </c>
      <c r="E57" s="221">
        <f t="shared" si="14"/>
        <v>0</v>
      </c>
      <c r="F57" s="168" t="s">
        <v>388</v>
      </c>
      <c r="G57" s="202">
        <f>SUM(G49:G55)</f>
        <v>3331000</v>
      </c>
      <c r="H57" s="202">
        <f t="shared" ref="H57:I57" si="15">SUM(H49:H55)</f>
        <v>8164157</v>
      </c>
      <c r="I57" s="202">
        <f t="shared" si="15"/>
        <v>8164157</v>
      </c>
      <c r="J57" s="229">
        <f t="shared" si="13"/>
        <v>100</v>
      </c>
    </row>
    <row r="58" spans="1:10" x14ac:dyDescent="0.25">
      <c r="A58" s="204" t="s">
        <v>369</v>
      </c>
      <c r="B58" s="197"/>
      <c r="C58" s="197"/>
      <c r="D58" s="197"/>
      <c r="E58" s="220"/>
      <c r="F58" s="196" t="s">
        <v>370</v>
      </c>
      <c r="G58" s="197"/>
      <c r="H58" s="197"/>
      <c r="I58" s="197"/>
      <c r="J58" s="228"/>
    </row>
    <row r="59" spans="1:10" ht="39.75" thickBot="1" x14ac:dyDescent="0.3">
      <c r="A59" s="182" t="s">
        <v>389</v>
      </c>
      <c r="B59" s="209">
        <f>B57+B58</f>
        <v>0</v>
      </c>
      <c r="C59" s="209">
        <f t="shared" ref="C59:E59" si="16">C57+C58</f>
        <v>2655520</v>
      </c>
      <c r="D59" s="209">
        <f t="shared" si="16"/>
        <v>2655520</v>
      </c>
      <c r="E59" s="222">
        <f t="shared" si="16"/>
        <v>0</v>
      </c>
      <c r="F59" s="184" t="s">
        <v>390</v>
      </c>
      <c r="G59" s="209">
        <f>G57+G58</f>
        <v>3331000</v>
      </c>
      <c r="H59" s="209">
        <f t="shared" ref="H59:I59" si="17">H57+H58</f>
        <v>8164157</v>
      </c>
      <c r="I59" s="209">
        <f t="shared" si="17"/>
        <v>8164157</v>
      </c>
      <c r="J59" s="230">
        <f t="shared" si="13"/>
        <v>100</v>
      </c>
    </row>
    <row r="60" spans="1:10" x14ac:dyDescent="0.25">
      <c r="A60" s="215"/>
      <c r="B60" s="216"/>
      <c r="C60" s="216"/>
      <c r="D60" s="216"/>
      <c r="E60" s="226"/>
      <c r="F60" s="217"/>
      <c r="G60" s="210"/>
      <c r="H60" s="210"/>
      <c r="I60" s="210"/>
    </row>
    <row r="61" spans="1:10" x14ac:dyDescent="0.25">
      <c r="A61" s="215"/>
      <c r="B61" s="216"/>
      <c r="C61" s="216"/>
      <c r="D61" s="216"/>
      <c r="E61" s="226"/>
      <c r="F61" s="217"/>
      <c r="G61" s="210"/>
      <c r="H61" s="210"/>
      <c r="I61" s="210"/>
    </row>
    <row r="62" spans="1:10" x14ac:dyDescent="0.25">
      <c r="A62" s="215"/>
      <c r="B62" s="216"/>
      <c r="C62" s="216"/>
      <c r="D62" s="216"/>
      <c r="E62" s="226"/>
      <c r="F62" s="217"/>
      <c r="G62" s="210"/>
      <c r="H62" s="210"/>
      <c r="I62" s="210"/>
    </row>
    <row r="63" spans="1:10" ht="15.75" customHeight="1" x14ac:dyDescent="0.25">
      <c r="A63" s="661" t="s">
        <v>807</v>
      </c>
      <c r="B63" s="661"/>
      <c r="C63" s="661"/>
      <c r="D63" s="661"/>
      <c r="E63" s="661"/>
      <c r="F63" s="661"/>
      <c r="G63" s="661"/>
      <c r="H63" s="661"/>
      <c r="I63" s="661"/>
      <c r="J63" s="661"/>
    </row>
    <row r="64" spans="1:10" ht="16.5" thickBot="1" x14ac:dyDescent="0.3">
      <c r="A64" s="231"/>
      <c r="B64" s="232"/>
      <c r="C64" s="232"/>
      <c r="D64" s="232"/>
      <c r="E64" s="223"/>
      <c r="F64" s="232"/>
      <c r="G64" s="232"/>
      <c r="H64" s="232"/>
      <c r="I64" s="232"/>
      <c r="J64" s="223"/>
    </row>
    <row r="65" spans="1:10" s="189" customFormat="1" ht="47.25" x14ac:dyDescent="0.25">
      <c r="A65" s="186" t="s">
        <v>291</v>
      </c>
      <c r="B65" s="3" t="s">
        <v>842</v>
      </c>
      <c r="C65" s="4" t="s">
        <v>841</v>
      </c>
      <c r="D65" s="4" t="s">
        <v>840</v>
      </c>
      <c r="E65" s="235" t="s">
        <v>197</v>
      </c>
      <c r="F65" s="187" t="s">
        <v>292</v>
      </c>
      <c r="G65" s="3" t="s">
        <v>842</v>
      </c>
      <c r="H65" s="4" t="s">
        <v>841</v>
      </c>
      <c r="I65" s="4" t="s">
        <v>840</v>
      </c>
      <c r="J65" s="79" t="s">
        <v>197</v>
      </c>
    </row>
    <row r="66" spans="1:10" x14ac:dyDescent="0.25">
      <c r="A66" s="166" t="s">
        <v>366</v>
      </c>
      <c r="B66" s="167"/>
      <c r="C66" s="167"/>
      <c r="D66" s="167"/>
      <c r="E66" s="236"/>
      <c r="F66" s="168" t="s">
        <v>181</v>
      </c>
      <c r="G66" s="179"/>
      <c r="H66" s="179"/>
      <c r="I66" s="179"/>
      <c r="J66" s="237"/>
    </row>
    <row r="67" spans="1:10" ht="26.25" x14ac:dyDescent="0.25">
      <c r="A67" s="21" t="s">
        <v>367</v>
      </c>
      <c r="B67" s="170"/>
      <c r="C67" s="170"/>
      <c r="D67" s="170"/>
      <c r="E67" s="238"/>
      <c r="F67" s="171" t="s">
        <v>328</v>
      </c>
      <c r="G67" s="170"/>
      <c r="H67" s="170"/>
      <c r="I67" s="170"/>
      <c r="J67" s="237"/>
    </row>
    <row r="68" spans="1:10" x14ac:dyDescent="0.25">
      <c r="A68" s="172" t="s">
        <v>329</v>
      </c>
      <c r="B68" s="170"/>
      <c r="C68" s="170"/>
      <c r="D68" s="170"/>
      <c r="E68" s="238"/>
      <c r="F68" s="171" t="s">
        <v>255</v>
      </c>
      <c r="G68" s="170"/>
      <c r="H68" s="170"/>
      <c r="I68" s="170"/>
      <c r="J68" s="237"/>
    </row>
    <row r="69" spans="1:10" x14ac:dyDescent="0.25">
      <c r="A69" s="172" t="s">
        <v>331</v>
      </c>
      <c r="B69" s="170"/>
      <c r="C69" s="170"/>
      <c r="D69" s="170"/>
      <c r="E69" s="238"/>
      <c r="F69" s="171" t="s">
        <v>332</v>
      </c>
      <c r="G69" s="170"/>
      <c r="H69" s="170"/>
      <c r="I69" s="170"/>
      <c r="J69" s="237"/>
    </row>
    <row r="70" spans="1:10" ht="26.25" x14ac:dyDescent="0.25">
      <c r="A70" s="22" t="s">
        <v>398</v>
      </c>
      <c r="B70" s="170"/>
      <c r="C70" s="170"/>
      <c r="D70" s="170"/>
      <c r="E70" s="238"/>
      <c r="F70" s="171" t="s">
        <v>334</v>
      </c>
      <c r="G70" s="170"/>
      <c r="H70" s="170"/>
      <c r="I70" s="170"/>
      <c r="J70" s="237"/>
    </row>
    <row r="71" spans="1:10" x14ac:dyDescent="0.25">
      <c r="A71" s="172"/>
      <c r="B71" s="170"/>
      <c r="C71" s="170"/>
      <c r="D71" s="170"/>
      <c r="E71" s="238"/>
      <c r="F71" s="171" t="s">
        <v>269</v>
      </c>
      <c r="G71" s="170"/>
      <c r="H71" s="170"/>
      <c r="I71" s="170"/>
      <c r="J71" s="237"/>
    </row>
    <row r="72" spans="1:10" x14ac:dyDescent="0.25">
      <c r="A72" s="172"/>
      <c r="B72" s="170"/>
      <c r="C72" s="170"/>
      <c r="D72" s="170"/>
      <c r="E72" s="238"/>
      <c r="F72" s="173" t="s">
        <v>335</v>
      </c>
      <c r="G72" s="170"/>
      <c r="H72" s="170"/>
      <c r="I72" s="170"/>
      <c r="J72" s="237"/>
    </row>
    <row r="73" spans="1:10" ht="26.25" x14ac:dyDescent="0.25">
      <c r="A73" s="172"/>
      <c r="B73" s="170"/>
      <c r="C73" s="170"/>
      <c r="D73" s="170"/>
      <c r="E73" s="238"/>
      <c r="F73" s="173" t="s">
        <v>336</v>
      </c>
      <c r="G73" s="170"/>
      <c r="H73" s="170"/>
      <c r="I73" s="170"/>
      <c r="J73" s="237"/>
    </row>
    <row r="74" spans="1:10" ht="26.25" x14ac:dyDescent="0.25">
      <c r="A74" s="21"/>
      <c r="B74" s="170"/>
      <c r="C74" s="174"/>
      <c r="D74" s="174"/>
      <c r="E74" s="239"/>
      <c r="F74" s="175" t="s">
        <v>337</v>
      </c>
      <c r="G74" s="170"/>
      <c r="H74" s="170"/>
      <c r="I74" s="170"/>
      <c r="J74" s="237"/>
    </row>
    <row r="75" spans="1:10" ht="26.25" x14ac:dyDescent="0.25">
      <c r="A75" s="22"/>
      <c r="B75" s="170"/>
      <c r="C75" s="170"/>
      <c r="D75" s="170"/>
      <c r="E75" s="238"/>
      <c r="F75" s="173" t="s">
        <v>338</v>
      </c>
      <c r="G75" s="170"/>
      <c r="H75" s="170"/>
      <c r="I75" s="170"/>
      <c r="J75" s="237"/>
    </row>
    <row r="76" spans="1:10" x14ac:dyDescent="0.25">
      <c r="A76" s="172"/>
      <c r="B76" s="170"/>
      <c r="C76" s="170"/>
      <c r="D76" s="170"/>
      <c r="E76" s="238"/>
      <c r="F76" s="173" t="s">
        <v>339</v>
      </c>
      <c r="G76" s="170"/>
      <c r="H76" s="170"/>
      <c r="I76" s="170"/>
      <c r="J76" s="237"/>
    </row>
    <row r="77" spans="1:10" ht="40.700000000000003" customHeight="1" x14ac:dyDescent="0.25">
      <c r="A77" s="166" t="s">
        <v>391</v>
      </c>
      <c r="B77" s="176">
        <f>SUM(B67:B76)</f>
        <v>0</v>
      </c>
      <c r="C77" s="176"/>
      <c r="D77" s="176"/>
      <c r="E77" s="234">
        <f>SUM(E67:E76)</f>
        <v>0</v>
      </c>
      <c r="F77" s="168" t="s">
        <v>392</v>
      </c>
      <c r="G77" s="176">
        <f>SUM(G67:G76)</f>
        <v>0</v>
      </c>
      <c r="H77" s="176"/>
      <c r="I77" s="176"/>
      <c r="J77" s="240">
        <f>SUM(J67:J76)</f>
        <v>0</v>
      </c>
    </row>
    <row r="78" spans="1:10" x14ac:dyDescent="0.25">
      <c r="A78" s="177" t="s">
        <v>369</v>
      </c>
      <c r="B78" s="170"/>
      <c r="C78" s="170"/>
      <c r="D78" s="170"/>
      <c r="E78" s="238"/>
      <c r="F78" s="169" t="s">
        <v>370</v>
      </c>
      <c r="G78" s="170"/>
      <c r="H78" s="170"/>
      <c r="I78" s="170"/>
      <c r="J78" s="237"/>
    </row>
    <row r="79" spans="1:10" ht="51.75" x14ac:dyDescent="0.25">
      <c r="A79" s="166" t="s">
        <v>393</v>
      </c>
      <c r="B79" s="176">
        <f>B77+B78</f>
        <v>0</v>
      </c>
      <c r="C79" s="176"/>
      <c r="D79" s="176"/>
      <c r="E79" s="234">
        <f>E77+E78</f>
        <v>0</v>
      </c>
      <c r="F79" s="168" t="s">
        <v>394</v>
      </c>
      <c r="G79" s="176">
        <f>G77+G78</f>
        <v>0</v>
      </c>
      <c r="H79" s="176"/>
      <c r="I79" s="176"/>
      <c r="J79" s="240">
        <f>J77+J78</f>
        <v>0</v>
      </c>
    </row>
    <row r="80" spans="1:10" x14ac:dyDescent="0.25">
      <c r="A80" s="166" t="s">
        <v>373</v>
      </c>
      <c r="B80" s="178"/>
      <c r="C80" s="178"/>
      <c r="D80" s="178"/>
      <c r="E80" s="234"/>
      <c r="F80" s="178" t="s">
        <v>183</v>
      </c>
      <c r="G80" s="179"/>
      <c r="H80" s="179"/>
      <c r="I80" s="179"/>
      <c r="J80" s="237"/>
    </row>
    <row r="81" spans="1:10" x14ac:dyDescent="0.25">
      <c r="A81" s="22" t="s">
        <v>404</v>
      </c>
      <c r="B81" s="176"/>
      <c r="C81" s="176"/>
      <c r="D81" s="176"/>
      <c r="E81" s="234"/>
      <c r="F81" s="171" t="s">
        <v>347</v>
      </c>
      <c r="G81" s="170"/>
      <c r="H81" s="170"/>
      <c r="I81" s="170"/>
      <c r="J81" s="237"/>
    </row>
    <row r="82" spans="1:10" x14ac:dyDescent="0.25">
      <c r="A82" s="180" t="s">
        <v>374</v>
      </c>
      <c r="B82" s="170"/>
      <c r="C82" s="170"/>
      <c r="D82" s="170"/>
      <c r="E82" s="238"/>
      <c r="F82" s="171" t="s">
        <v>349</v>
      </c>
      <c r="G82" s="170"/>
      <c r="H82" s="170"/>
      <c r="I82" s="170"/>
      <c r="J82" s="237"/>
    </row>
    <row r="83" spans="1:10" ht="23.25" customHeight="1" x14ac:dyDescent="0.25">
      <c r="A83" s="180" t="s">
        <v>375</v>
      </c>
      <c r="B83" s="188"/>
      <c r="C83" s="188"/>
      <c r="D83" s="188"/>
      <c r="E83" s="241"/>
      <c r="F83" s="171" t="s">
        <v>351</v>
      </c>
      <c r="G83" s="170"/>
      <c r="H83" s="170"/>
      <c r="I83" s="170"/>
      <c r="J83" s="237"/>
    </row>
    <row r="84" spans="1:10" x14ac:dyDescent="0.25">
      <c r="A84" s="172"/>
      <c r="B84" s="170"/>
      <c r="C84" s="170"/>
      <c r="D84" s="170"/>
      <c r="E84" s="238"/>
      <c r="F84" s="171" t="s">
        <v>376</v>
      </c>
      <c r="G84" s="170"/>
      <c r="H84" s="170"/>
      <c r="I84" s="170"/>
      <c r="J84" s="237"/>
    </row>
    <row r="85" spans="1:10" ht="36" customHeight="1" x14ac:dyDescent="0.25">
      <c r="A85" s="166" t="s">
        <v>387</v>
      </c>
      <c r="B85" s="176">
        <f>SUM(B81:B83)</f>
        <v>0</v>
      </c>
      <c r="C85" s="176"/>
      <c r="D85" s="176"/>
      <c r="E85" s="234">
        <f>SUM(E81:E83)</f>
        <v>0</v>
      </c>
      <c r="F85" s="171" t="s">
        <v>377</v>
      </c>
      <c r="G85" s="170"/>
      <c r="H85" s="170"/>
      <c r="I85" s="170"/>
      <c r="J85" s="237"/>
    </row>
    <row r="86" spans="1:10" ht="26.25" x14ac:dyDescent="0.25">
      <c r="A86" s="177" t="s">
        <v>369</v>
      </c>
      <c r="B86" s="170"/>
      <c r="C86" s="170"/>
      <c r="D86" s="170"/>
      <c r="E86" s="238"/>
      <c r="F86" s="181" t="s">
        <v>378</v>
      </c>
      <c r="G86" s="170"/>
      <c r="H86" s="170"/>
      <c r="I86" s="170"/>
      <c r="J86" s="237"/>
    </row>
    <row r="87" spans="1:10" ht="26.25" x14ac:dyDescent="0.25">
      <c r="A87" s="177"/>
      <c r="B87" s="170"/>
      <c r="C87" s="170"/>
      <c r="D87" s="170"/>
      <c r="E87" s="238"/>
      <c r="F87" s="173" t="s">
        <v>356</v>
      </c>
      <c r="G87" s="170"/>
      <c r="H87" s="170"/>
      <c r="I87" s="170"/>
      <c r="J87" s="237"/>
    </row>
    <row r="88" spans="1:10" ht="52.5" thickBot="1" x14ac:dyDescent="0.3">
      <c r="A88" s="182" t="s">
        <v>395</v>
      </c>
      <c r="B88" s="183">
        <f>SUM(B81:B87)</f>
        <v>0</v>
      </c>
      <c r="C88" s="183"/>
      <c r="D88" s="183"/>
      <c r="E88" s="242">
        <f>SUM(E81:E87)</f>
        <v>0</v>
      </c>
      <c r="F88" s="184" t="s">
        <v>396</v>
      </c>
      <c r="G88" s="183">
        <f>SUM(G81:G87)</f>
        <v>0</v>
      </c>
      <c r="H88" s="183"/>
      <c r="I88" s="183"/>
      <c r="J88" s="243">
        <f>SUM(J81:J87)</f>
        <v>0</v>
      </c>
    </row>
    <row r="89" spans="1:10" x14ac:dyDescent="0.25">
      <c r="A89" s="164"/>
      <c r="B89" s="185">
        <f>B88+B79+B59+B47+B29+B18</f>
        <v>73862611</v>
      </c>
      <c r="C89" s="185">
        <f>C88+C79+C59+C47+C29+C18</f>
        <v>159867580</v>
      </c>
      <c r="D89" s="185">
        <f>D88+D79+D59+D47+D29+D18</f>
        <v>160610900</v>
      </c>
      <c r="E89" s="244"/>
      <c r="F89" s="165"/>
      <c r="G89" s="185">
        <f>G88+G79+G59+G47+G29+G18</f>
        <v>148862611</v>
      </c>
      <c r="H89" s="185">
        <f>H88+H79+H59+H47+H29+H18</f>
        <v>159867580</v>
      </c>
      <c r="I89" s="185">
        <f>I88+I79+I59+I47+I29+I18</f>
        <v>56182240</v>
      </c>
      <c r="J89" s="244"/>
    </row>
    <row r="90" spans="1:10" x14ac:dyDescent="0.25">
      <c r="B90" s="210"/>
      <c r="C90" s="210"/>
      <c r="D90" s="210"/>
    </row>
  </sheetData>
  <mergeCells count="4">
    <mergeCell ref="A3:J3"/>
    <mergeCell ref="A32:J32"/>
    <mergeCell ref="A63:J63"/>
    <mergeCell ref="A2:J2"/>
  </mergeCells>
  <printOptions horizontalCentered="1"/>
  <pageMargins left="0.31496062992125984" right="0.31496062992125984" top="0.74803149606299213" bottom="0" header="0.11811023622047245" footer="0.31496062992125984"/>
  <pageSetup paperSize="8" orientation="landscape" r:id="rId1"/>
  <headerFooter>
    <oddHeader>&amp;L&amp;"Times New Roman,Normál"Vászoly Község 
Önkormányzata &amp;C&amp;"Times New Roman,Normál"10. melléklet
az önkormányzat 2017.  évi költségvetési gazdálkodási beszámolójáról szóló
 7/2018. (V. 30.) önkormányzati rendeletéhez</oddHeader>
  </headerFooter>
  <rowBreaks count="2" manualBreakCount="2">
    <brk id="30" max="16383" man="1"/>
    <brk id="6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5.7109375" style="246" customWidth="1"/>
    <col min="2" max="2" width="29" style="246" customWidth="1"/>
    <col min="3" max="3" width="12" style="246" customWidth="1"/>
    <col min="4" max="4" width="12.85546875" style="246" customWidth="1"/>
    <col min="5" max="5" width="11.85546875" style="246" customWidth="1"/>
    <col min="6" max="7" width="7.85546875" style="246" customWidth="1"/>
    <col min="8" max="8" width="7.7109375" style="246" customWidth="1"/>
    <col min="9" max="9" width="7" style="246" customWidth="1"/>
    <col min="10" max="10" width="10.5703125" style="246" customWidth="1"/>
    <col min="11" max="12" width="13.7109375" style="246" customWidth="1"/>
    <col min="13" max="256" width="9.140625" style="246"/>
    <col min="257" max="257" width="5.7109375" style="246" customWidth="1"/>
    <col min="258" max="258" width="29" style="246" customWidth="1"/>
    <col min="259" max="259" width="12" style="246" customWidth="1"/>
    <col min="260" max="260" width="12.85546875" style="246" customWidth="1"/>
    <col min="261" max="261" width="11.85546875" style="246" customWidth="1"/>
    <col min="262" max="263" width="7.85546875" style="246" customWidth="1"/>
    <col min="264" max="264" width="7.7109375" style="246" customWidth="1"/>
    <col min="265" max="265" width="7" style="246" customWidth="1"/>
    <col min="266" max="266" width="10.5703125" style="246" customWidth="1"/>
    <col min="267" max="268" width="13.7109375" style="246" customWidth="1"/>
    <col min="269" max="512" width="9.140625" style="246"/>
    <col min="513" max="513" width="5.7109375" style="246" customWidth="1"/>
    <col min="514" max="514" width="29" style="246" customWidth="1"/>
    <col min="515" max="515" width="12" style="246" customWidth="1"/>
    <col min="516" max="516" width="12.85546875" style="246" customWidth="1"/>
    <col min="517" max="517" width="11.85546875" style="246" customWidth="1"/>
    <col min="518" max="519" width="7.85546875" style="246" customWidth="1"/>
    <col min="520" max="520" width="7.7109375" style="246" customWidth="1"/>
    <col min="521" max="521" width="7" style="246" customWidth="1"/>
    <col min="522" max="522" width="10.5703125" style="246" customWidth="1"/>
    <col min="523" max="524" width="13.7109375" style="246" customWidth="1"/>
    <col min="525" max="768" width="9.140625" style="246"/>
    <col min="769" max="769" width="5.7109375" style="246" customWidth="1"/>
    <col min="770" max="770" width="29" style="246" customWidth="1"/>
    <col min="771" max="771" width="12" style="246" customWidth="1"/>
    <col min="772" max="772" width="12.85546875" style="246" customWidth="1"/>
    <col min="773" max="773" width="11.85546875" style="246" customWidth="1"/>
    <col min="774" max="775" width="7.85546875" style="246" customWidth="1"/>
    <col min="776" max="776" width="7.7109375" style="246" customWidth="1"/>
    <col min="777" max="777" width="7" style="246" customWidth="1"/>
    <col min="778" max="778" width="10.5703125" style="246" customWidth="1"/>
    <col min="779" max="780" width="13.7109375" style="246" customWidth="1"/>
    <col min="781" max="1024" width="9.140625" style="246"/>
    <col min="1025" max="1025" width="5.7109375" style="246" customWidth="1"/>
    <col min="1026" max="1026" width="29" style="246" customWidth="1"/>
    <col min="1027" max="1027" width="12" style="246" customWidth="1"/>
    <col min="1028" max="1028" width="12.85546875" style="246" customWidth="1"/>
    <col min="1029" max="1029" width="11.85546875" style="246" customWidth="1"/>
    <col min="1030" max="1031" width="7.85546875" style="246" customWidth="1"/>
    <col min="1032" max="1032" width="7.7109375" style="246" customWidth="1"/>
    <col min="1033" max="1033" width="7" style="246" customWidth="1"/>
    <col min="1034" max="1034" width="10.5703125" style="246" customWidth="1"/>
    <col min="1035" max="1036" width="13.7109375" style="246" customWidth="1"/>
    <col min="1037" max="1280" width="9.140625" style="246"/>
    <col min="1281" max="1281" width="5.7109375" style="246" customWidth="1"/>
    <col min="1282" max="1282" width="29" style="246" customWidth="1"/>
    <col min="1283" max="1283" width="12" style="246" customWidth="1"/>
    <col min="1284" max="1284" width="12.85546875" style="246" customWidth="1"/>
    <col min="1285" max="1285" width="11.85546875" style="246" customWidth="1"/>
    <col min="1286" max="1287" width="7.85546875" style="246" customWidth="1"/>
    <col min="1288" max="1288" width="7.7109375" style="246" customWidth="1"/>
    <col min="1289" max="1289" width="7" style="246" customWidth="1"/>
    <col min="1290" max="1290" width="10.5703125" style="246" customWidth="1"/>
    <col min="1291" max="1292" width="13.7109375" style="246" customWidth="1"/>
    <col min="1293" max="1536" width="9.140625" style="246"/>
    <col min="1537" max="1537" width="5.7109375" style="246" customWidth="1"/>
    <col min="1538" max="1538" width="29" style="246" customWidth="1"/>
    <col min="1539" max="1539" width="12" style="246" customWidth="1"/>
    <col min="1540" max="1540" width="12.85546875" style="246" customWidth="1"/>
    <col min="1541" max="1541" width="11.85546875" style="246" customWidth="1"/>
    <col min="1542" max="1543" width="7.85546875" style="246" customWidth="1"/>
    <col min="1544" max="1544" width="7.7109375" style="246" customWidth="1"/>
    <col min="1545" max="1545" width="7" style="246" customWidth="1"/>
    <col min="1546" max="1546" width="10.5703125" style="246" customWidth="1"/>
    <col min="1547" max="1548" width="13.7109375" style="246" customWidth="1"/>
    <col min="1549" max="1792" width="9.140625" style="246"/>
    <col min="1793" max="1793" width="5.7109375" style="246" customWidth="1"/>
    <col min="1794" max="1794" width="29" style="246" customWidth="1"/>
    <col min="1795" max="1795" width="12" style="246" customWidth="1"/>
    <col min="1796" max="1796" width="12.85546875" style="246" customWidth="1"/>
    <col min="1797" max="1797" width="11.85546875" style="246" customWidth="1"/>
    <col min="1798" max="1799" width="7.85546875" style="246" customWidth="1"/>
    <col min="1800" max="1800" width="7.7109375" style="246" customWidth="1"/>
    <col min="1801" max="1801" width="7" style="246" customWidth="1"/>
    <col min="1802" max="1802" width="10.5703125" style="246" customWidth="1"/>
    <col min="1803" max="1804" width="13.7109375" style="246" customWidth="1"/>
    <col min="1805" max="2048" width="9.140625" style="246"/>
    <col min="2049" max="2049" width="5.7109375" style="246" customWidth="1"/>
    <col min="2050" max="2050" width="29" style="246" customWidth="1"/>
    <col min="2051" max="2051" width="12" style="246" customWidth="1"/>
    <col min="2052" max="2052" width="12.85546875" style="246" customWidth="1"/>
    <col min="2053" max="2053" width="11.85546875" style="246" customWidth="1"/>
    <col min="2054" max="2055" width="7.85546875" style="246" customWidth="1"/>
    <col min="2056" max="2056" width="7.7109375" style="246" customWidth="1"/>
    <col min="2057" max="2057" width="7" style="246" customWidth="1"/>
    <col min="2058" max="2058" width="10.5703125" style="246" customWidth="1"/>
    <col min="2059" max="2060" width="13.7109375" style="246" customWidth="1"/>
    <col min="2061" max="2304" width="9.140625" style="246"/>
    <col min="2305" max="2305" width="5.7109375" style="246" customWidth="1"/>
    <col min="2306" max="2306" width="29" style="246" customWidth="1"/>
    <col min="2307" max="2307" width="12" style="246" customWidth="1"/>
    <col min="2308" max="2308" width="12.85546875" style="246" customWidth="1"/>
    <col min="2309" max="2309" width="11.85546875" style="246" customWidth="1"/>
    <col min="2310" max="2311" width="7.85546875" style="246" customWidth="1"/>
    <col min="2312" max="2312" width="7.7109375" style="246" customWidth="1"/>
    <col min="2313" max="2313" width="7" style="246" customWidth="1"/>
    <col min="2314" max="2314" width="10.5703125" style="246" customWidth="1"/>
    <col min="2315" max="2316" width="13.7109375" style="246" customWidth="1"/>
    <col min="2317" max="2560" width="9.140625" style="246"/>
    <col min="2561" max="2561" width="5.7109375" style="246" customWidth="1"/>
    <col min="2562" max="2562" width="29" style="246" customWidth="1"/>
    <col min="2563" max="2563" width="12" style="246" customWidth="1"/>
    <col min="2564" max="2564" width="12.85546875" style="246" customWidth="1"/>
    <col min="2565" max="2565" width="11.85546875" style="246" customWidth="1"/>
    <col min="2566" max="2567" width="7.85546875" style="246" customWidth="1"/>
    <col min="2568" max="2568" width="7.7109375" style="246" customWidth="1"/>
    <col min="2569" max="2569" width="7" style="246" customWidth="1"/>
    <col min="2570" max="2570" width="10.5703125" style="246" customWidth="1"/>
    <col min="2571" max="2572" width="13.7109375" style="246" customWidth="1"/>
    <col min="2573" max="2816" width="9.140625" style="246"/>
    <col min="2817" max="2817" width="5.7109375" style="246" customWidth="1"/>
    <col min="2818" max="2818" width="29" style="246" customWidth="1"/>
    <col min="2819" max="2819" width="12" style="246" customWidth="1"/>
    <col min="2820" max="2820" width="12.85546875" style="246" customWidth="1"/>
    <col min="2821" max="2821" width="11.85546875" style="246" customWidth="1"/>
    <col min="2822" max="2823" width="7.85546875" style="246" customWidth="1"/>
    <col min="2824" max="2824" width="7.7109375" style="246" customWidth="1"/>
    <col min="2825" max="2825" width="7" style="246" customWidth="1"/>
    <col min="2826" max="2826" width="10.5703125" style="246" customWidth="1"/>
    <col min="2827" max="2828" width="13.7109375" style="246" customWidth="1"/>
    <col min="2829" max="3072" width="9.140625" style="246"/>
    <col min="3073" max="3073" width="5.7109375" style="246" customWidth="1"/>
    <col min="3074" max="3074" width="29" style="246" customWidth="1"/>
    <col min="3075" max="3075" width="12" style="246" customWidth="1"/>
    <col min="3076" max="3076" width="12.85546875" style="246" customWidth="1"/>
    <col min="3077" max="3077" width="11.85546875" style="246" customWidth="1"/>
    <col min="3078" max="3079" width="7.85546875" style="246" customWidth="1"/>
    <col min="3080" max="3080" width="7.7109375" style="246" customWidth="1"/>
    <col min="3081" max="3081" width="7" style="246" customWidth="1"/>
    <col min="3082" max="3082" width="10.5703125" style="246" customWidth="1"/>
    <col min="3083" max="3084" width="13.7109375" style="246" customWidth="1"/>
    <col min="3085" max="3328" width="9.140625" style="246"/>
    <col min="3329" max="3329" width="5.7109375" style="246" customWidth="1"/>
    <col min="3330" max="3330" width="29" style="246" customWidth="1"/>
    <col min="3331" max="3331" width="12" style="246" customWidth="1"/>
    <col min="3332" max="3332" width="12.85546875" style="246" customWidth="1"/>
    <col min="3333" max="3333" width="11.85546875" style="246" customWidth="1"/>
    <col min="3334" max="3335" width="7.85546875" style="246" customWidth="1"/>
    <col min="3336" max="3336" width="7.7109375" style="246" customWidth="1"/>
    <col min="3337" max="3337" width="7" style="246" customWidth="1"/>
    <col min="3338" max="3338" width="10.5703125" style="246" customWidth="1"/>
    <col min="3339" max="3340" width="13.7109375" style="246" customWidth="1"/>
    <col min="3341" max="3584" width="9.140625" style="246"/>
    <col min="3585" max="3585" width="5.7109375" style="246" customWidth="1"/>
    <col min="3586" max="3586" width="29" style="246" customWidth="1"/>
    <col min="3587" max="3587" width="12" style="246" customWidth="1"/>
    <col min="3588" max="3588" width="12.85546875" style="246" customWidth="1"/>
    <col min="3589" max="3589" width="11.85546875" style="246" customWidth="1"/>
    <col min="3590" max="3591" width="7.85546875" style="246" customWidth="1"/>
    <col min="3592" max="3592" width="7.7109375" style="246" customWidth="1"/>
    <col min="3593" max="3593" width="7" style="246" customWidth="1"/>
    <col min="3594" max="3594" width="10.5703125" style="246" customWidth="1"/>
    <col min="3595" max="3596" width="13.7109375" style="246" customWidth="1"/>
    <col min="3597" max="3840" width="9.140625" style="246"/>
    <col min="3841" max="3841" width="5.7109375" style="246" customWidth="1"/>
    <col min="3842" max="3842" width="29" style="246" customWidth="1"/>
    <col min="3843" max="3843" width="12" style="246" customWidth="1"/>
    <col min="3844" max="3844" width="12.85546875" style="246" customWidth="1"/>
    <col min="3845" max="3845" width="11.85546875" style="246" customWidth="1"/>
    <col min="3846" max="3847" width="7.85546875" style="246" customWidth="1"/>
    <col min="3848" max="3848" width="7.7109375" style="246" customWidth="1"/>
    <col min="3849" max="3849" width="7" style="246" customWidth="1"/>
    <col min="3850" max="3850" width="10.5703125" style="246" customWidth="1"/>
    <col min="3851" max="3852" width="13.7109375" style="246" customWidth="1"/>
    <col min="3853" max="4096" width="9.140625" style="246"/>
    <col min="4097" max="4097" width="5.7109375" style="246" customWidth="1"/>
    <col min="4098" max="4098" width="29" style="246" customWidth="1"/>
    <col min="4099" max="4099" width="12" style="246" customWidth="1"/>
    <col min="4100" max="4100" width="12.85546875" style="246" customWidth="1"/>
    <col min="4101" max="4101" width="11.85546875" style="246" customWidth="1"/>
    <col min="4102" max="4103" width="7.85546875" style="246" customWidth="1"/>
    <col min="4104" max="4104" width="7.7109375" style="246" customWidth="1"/>
    <col min="4105" max="4105" width="7" style="246" customWidth="1"/>
    <col min="4106" max="4106" width="10.5703125" style="246" customWidth="1"/>
    <col min="4107" max="4108" width="13.7109375" style="246" customWidth="1"/>
    <col min="4109" max="4352" width="9.140625" style="246"/>
    <col min="4353" max="4353" width="5.7109375" style="246" customWidth="1"/>
    <col min="4354" max="4354" width="29" style="246" customWidth="1"/>
    <col min="4355" max="4355" width="12" style="246" customWidth="1"/>
    <col min="4356" max="4356" width="12.85546875" style="246" customWidth="1"/>
    <col min="4357" max="4357" width="11.85546875" style="246" customWidth="1"/>
    <col min="4358" max="4359" width="7.85546875" style="246" customWidth="1"/>
    <col min="4360" max="4360" width="7.7109375" style="246" customWidth="1"/>
    <col min="4361" max="4361" width="7" style="246" customWidth="1"/>
    <col min="4362" max="4362" width="10.5703125" style="246" customWidth="1"/>
    <col min="4363" max="4364" width="13.7109375" style="246" customWidth="1"/>
    <col min="4365" max="4608" width="9.140625" style="246"/>
    <col min="4609" max="4609" width="5.7109375" style="246" customWidth="1"/>
    <col min="4610" max="4610" width="29" style="246" customWidth="1"/>
    <col min="4611" max="4611" width="12" style="246" customWidth="1"/>
    <col min="4612" max="4612" width="12.85546875" style="246" customWidth="1"/>
    <col min="4613" max="4613" width="11.85546875" style="246" customWidth="1"/>
    <col min="4614" max="4615" width="7.85546875" style="246" customWidth="1"/>
    <col min="4616" max="4616" width="7.7109375" style="246" customWidth="1"/>
    <col min="4617" max="4617" width="7" style="246" customWidth="1"/>
    <col min="4618" max="4618" width="10.5703125" style="246" customWidth="1"/>
    <col min="4619" max="4620" width="13.7109375" style="246" customWidth="1"/>
    <col min="4621" max="4864" width="9.140625" style="246"/>
    <col min="4865" max="4865" width="5.7109375" style="246" customWidth="1"/>
    <col min="4866" max="4866" width="29" style="246" customWidth="1"/>
    <col min="4867" max="4867" width="12" style="246" customWidth="1"/>
    <col min="4868" max="4868" width="12.85546875" style="246" customWidth="1"/>
    <col min="4869" max="4869" width="11.85546875" style="246" customWidth="1"/>
    <col min="4870" max="4871" width="7.85546875" style="246" customWidth="1"/>
    <col min="4872" max="4872" width="7.7109375" style="246" customWidth="1"/>
    <col min="4873" max="4873" width="7" style="246" customWidth="1"/>
    <col min="4874" max="4874" width="10.5703125" style="246" customWidth="1"/>
    <col min="4875" max="4876" width="13.7109375" style="246" customWidth="1"/>
    <col min="4877" max="5120" width="9.140625" style="246"/>
    <col min="5121" max="5121" width="5.7109375" style="246" customWidth="1"/>
    <col min="5122" max="5122" width="29" style="246" customWidth="1"/>
    <col min="5123" max="5123" width="12" style="246" customWidth="1"/>
    <col min="5124" max="5124" width="12.85546875" style="246" customWidth="1"/>
    <col min="5125" max="5125" width="11.85546875" style="246" customWidth="1"/>
    <col min="5126" max="5127" width="7.85546875" style="246" customWidth="1"/>
    <col min="5128" max="5128" width="7.7109375" style="246" customWidth="1"/>
    <col min="5129" max="5129" width="7" style="246" customWidth="1"/>
    <col min="5130" max="5130" width="10.5703125" style="246" customWidth="1"/>
    <col min="5131" max="5132" width="13.7109375" style="246" customWidth="1"/>
    <col min="5133" max="5376" width="9.140625" style="246"/>
    <col min="5377" max="5377" width="5.7109375" style="246" customWidth="1"/>
    <col min="5378" max="5378" width="29" style="246" customWidth="1"/>
    <col min="5379" max="5379" width="12" style="246" customWidth="1"/>
    <col min="5380" max="5380" width="12.85546875" style="246" customWidth="1"/>
    <col min="5381" max="5381" width="11.85546875" style="246" customWidth="1"/>
    <col min="5382" max="5383" width="7.85546875" style="246" customWidth="1"/>
    <col min="5384" max="5384" width="7.7109375" style="246" customWidth="1"/>
    <col min="5385" max="5385" width="7" style="246" customWidth="1"/>
    <col min="5386" max="5386" width="10.5703125" style="246" customWidth="1"/>
    <col min="5387" max="5388" width="13.7109375" style="246" customWidth="1"/>
    <col min="5389" max="5632" width="9.140625" style="246"/>
    <col min="5633" max="5633" width="5.7109375" style="246" customWidth="1"/>
    <col min="5634" max="5634" width="29" style="246" customWidth="1"/>
    <col min="5635" max="5635" width="12" style="246" customWidth="1"/>
    <col min="5636" max="5636" width="12.85546875" style="246" customWidth="1"/>
    <col min="5637" max="5637" width="11.85546875" style="246" customWidth="1"/>
    <col min="5638" max="5639" width="7.85546875" style="246" customWidth="1"/>
    <col min="5640" max="5640" width="7.7109375" style="246" customWidth="1"/>
    <col min="5641" max="5641" width="7" style="246" customWidth="1"/>
    <col min="5642" max="5642" width="10.5703125" style="246" customWidth="1"/>
    <col min="5643" max="5644" width="13.7109375" style="246" customWidth="1"/>
    <col min="5645" max="5888" width="9.140625" style="246"/>
    <col min="5889" max="5889" width="5.7109375" style="246" customWidth="1"/>
    <col min="5890" max="5890" width="29" style="246" customWidth="1"/>
    <col min="5891" max="5891" width="12" style="246" customWidth="1"/>
    <col min="5892" max="5892" width="12.85546875" style="246" customWidth="1"/>
    <col min="5893" max="5893" width="11.85546875" style="246" customWidth="1"/>
    <col min="5894" max="5895" width="7.85546875" style="246" customWidth="1"/>
    <col min="5896" max="5896" width="7.7109375" style="246" customWidth="1"/>
    <col min="5897" max="5897" width="7" style="246" customWidth="1"/>
    <col min="5898" max="5898" width="10.5703125" style="246" customWidth="1"/>
    <col min="5899" max="5900" width="13.7109375" style="246" customWidth="1"/>
    <col min="5901" max="6144" width="9.140625" style="246"/>
    <col min="6145" max="6145" width="5.7109375" style="246" customWidth="1"/>
    <col min="6146" max="6146" width="29" style="246" customWidth="1"/>
    <col min="6147" max="6147" width="12" style="246" customWidth="1"/>
    <col min="6148" max="6148" width="12.85546875" style="246" customWidth="1"/>
    <col min="6149" max="6149" width="11.85546875" style="246" customWidth="1"/>
    <col min="6150" max="6151" width="7.85546875" style="246" customWidth="1"/>
    <col min="6152" max="6152" width="7.7109375" style="246" customWidth="1"/>
    <col min="6153" max="6153" width="7" style="246" customWidth="1"/>
    <col min="6154" max="6154" width="10.5703125" style="246" customWidth="1"/>
    <col min="6155" max="6156" width="13.7109375" style="246" customWidth="1"/>
    <col min="6157" max="6400" width="9.140625" style="246"/>
    <col min="6401" max="6401" width="5.7109375" style="246" customWidth="1"/>
    <col min="6402" max="6402" width="29" style="246" customWidth="1"/>
    <col min="6403" max="6403" width="12" style="246" customWidth="1"/>
    <col min="6404" max="6404" width="12.85546875" style="246" customWidth="1"/>
    <col min="6405" max="6405" width="11.85546875" style="246" customWidth="1"/>
    <col min="6406" max="6407" width="7.85546875" style="246" customWidth="1"/>
    <col min="6408" max="6408" width="7.7109375" style="246" customWidth="1"/>
    <col min="6409" max="6409" width="7" style="246" customWidth="1"/>
    <col min="6410" max="6410" width="10.5703125" style="246" customWidth="1"/>
    <col min="6411" max="6412" width="13.7109375" style="246" customWidth="1"/>
    <col min="6413" max="6656" width="9.140625" style="246"/>
    <col min="6657" max="6657" width="5.7109375" style="246" customWidth="1"/>
    <col min="6658" max="6658" width="29" style="246" customWidth="1"/>
    <col min="6659" max="6659" width="12" style="246" customWidth="1"/>
    <col min="6660" max="6660" width="12.85546875" style="246" customWidth="1"/>
    <col min="6661" max="6661" width="11.85546875" style="246" customWidth="1"/>
    <col min="6662" max="6663" width="7.85546875" style="246" customWidth="1"/>
    <col min="6664" max="6664" width="7.7109375" style="246" customWidth="1"/>
    <col min="6665" max="6665" width="7" style="246" customWidth="1"/>
    <col min="6666" max="6666" width="10.5703125" style="246" customWidth="1"/>
    <col min="6667" max="6668" width="13.7109375" style="246" customWidth="1"/>
    <col min="6669" max="6912" width="9.140625" style="246"/>
    <col min="6913" max="6913" width="5.7109375" style="246" customWidth="1"/>
    <col min="6914" max="6914" width="29" style="246" customWidth="1"/>
    <col min="6915" max="6915" width="12" style="246" customWidth="1"/>
    <col min="6916" max="6916" width="12.85546875" style="246" customWidth="1"/>
    <col min="6917" max="6917" width="11.85546875" style="246" customWidth="1"/>
    <col min="6918" max="6919" width="7.85546875" style="246" customWidth="1"/>
    <col min="6920" max="6920" width="7.7109375" style="246" customWidth="1"/>
    <col min="6921" max="6921" width="7" style="246" customWidth="1"/>
    <col min="6922" max="6922" width="10.5703125" style="246" customWidth="1"/>
    <col min="6923" max="6924" width="13.7109375" style="246" customWidth="1"/>
    <col min="6925" max="7168" width="9.140625" style="246"/>
    <col min="7169" max="7169" width="5.7109375" style="246" customWidth="1"/>
    <col min="7170" max="7170" width="29" style="246" customWidth="1"/>
    <col min="7171" max="7171" width="12" style="246" customWidth="1"/>
    <col min="7172" max="7172" width="12.85546875" style="246" customWidth="1"/>
    <col min="7173" max="7173" width="11.85546875" style="246" customWidth="1"/>
    <col min="7174" max="7175" width="7.85546875" style="246" customWidth="1"/>
    <col min="7176" max="7176" width="7.7109375" style="246" customWidth="1"/>
    <col min="7177" max="7177" width="7" style="246" customWidth="1"/>
    <col min="7178" max="7178" width="10.5703125" style="246" customWidth="1"/>
    <col min="7179" max="7180" width="13.7109375" style="246" customWidth="1"/>
    <col min="7181" max="7424" width="9.140625" style="246"/>
    <col min="7425" max="7425" width="5.7109375" style="246" customWidth="1"/>
    <col min="7426" max="7426" width="29" style="246" customWidth="1"/>
    <col min="7427" max="7427" width="12" style="246" customWidth="1"/>
    <col min="7428" max="7428" width="12.85546875" style="246" customWidth="1"/>
    <col min="7429" max="7429" width="11.85546875" style="246" customWidth="1"/>
    <col min="7430" max="7431" width="7.85546875" style="246" customWidth="1"/>
    <col min="7432" max="7432" width="7.7109375" style="246" customWidth="1"/>
    <col min="7433" max="7433" width="7" style="246" customWidth="1"/>
    <col min="7434" max="7434" width="10.5703125" style="246" customWidth="1"/>
    <col min="7435" max="7436" width="13.7109375" style="246" customWidth="1"/>
    <col min="7437" max="7680" width="9.140625" style="246"/>
    <col min="7681" max="7681" width="5.7109375" style="246" customWidth="1"/>
    <col min="7682" max="7682" width="29" style="246" customWidth="1"/>
    <col min="7683" max="7683" width="12" style="246" customWidth="1"/>
    <col min="7684" max="7684" width="12.85546875" style="246" customWidth="1"/>
    <col min="7685" max="7685" width="11.85546875" style="246" customWidth="1"/>
    <col min="7686" max="7687" width="7.85546875" style="246" customWidth="1"/>
    <col min="7688" max="7688" width="7.7109375" style="246" customWidth="1"/>
    <col min="7689" max="7689" width="7" style="246" customWidth="1"/>
    <col min="7690" max="7690" width="10.5703125" style="246" customWidth="1"/>
    <col min="7691" max="7692" width="13.7109375" style="246" customWidth="1"/>
    <col min="7693" max="7936" width="9.140625" style="246"/>
    <col min="7937" max="7937" width="5.7109375" style="246" customWidth="1"/>
    <col min="7938" max="7938" width="29" style="246" customWidth="1"/>
    <col min="7939" max="7939" width="12" style="246" customWidth="1"/>
    <col min="7940" max="7940" width="12.85546875" style="246" customWidth="1"/>
    <col min="7941" max="7941" width="11.85546875" style="246" customWidth="1"/>
    <col min="7942" max="7943" width="7.85546875" style="246" customWidth="1"/>
    <col min="7944" max="7944" width="7.7109375" style="246" customWidth="1"/>
    <col min="7945" max="7945" width="7" style="246" customWidth="1"/>
    <col min="7946" max="7946" width="10.5703125" style="246" customWidth="1"/>
    <col min="7947" max="7948" width="13.7109375" style="246" customWidth="1"/>
    <col min="7949" max="8192" width="9.140625" style="246"/>
    <col min="8193" max="8193" width="5.7109375" style="246" customWidth="1"/>
    <col min="8194" max="8194" width="29" style="246" customWidth="1"/>
    <col min="8195" max="8195" width="12" style="246" customWidth="1"/>
    <col min="8196" max="8196" width="12.85546875" style="246" customWidth="1"/>
    <col min="8197" max="8197" width="11.85546875" style="246" customWidth="1"/>
    <col min="8198" max="8199" width="7.85546875" style="246" customWidth="1"/>
    <col min="8200" max="8200" width="7.7109375" style="246" customWidth="1"/>
    <col min="8201" max="8201" width="7" style="246" customWidth="1"/>
    <col min="8202" max="8202" width="10.5703125" style="246" customWidth="1"/>
    <col min="8203" max="8204" width="13.7109375" style="246" customWidth="1"/>
    <col min="8205" max="8448" width="9.140625" style="246"/>
    <col min="8449" max="8449" width="5.7109375" style="246" customWidth="1"/>
    <col min="8450" max="8450" width="29" style="246" customWidth="1"/>
    <col min="8451" max="8451" width="12" style="246" customWidth="1"/>
    <col min="8452" max="8452" width="12.85546875" style="246" customWidth="1"/>
    <col min="8453" max="8453" width="11.85546875" style="246" customWidth="1"/>
    <col min="8454" max="8455" width="7.85546875" style="246" customWidth="1"/>
    <col min="8456" max="8456" width="7.7109375" style="246" customWidth="1"/>
    <col min="8457" max="8457" width="7" style="246" customWidth="1"/>
    <col min="8458" max="8458" width="10.5703125" style="246" customWidth="1"/>
    <col min="8459" max="8460" width="13.7109375" style="246" customWidth="1"/>
    <col min="8461" max="8704" width="9.140625" style="246"/>
    <col min="8705" max="8705" width="5.7109375" style="246" customWidth="1"/>
    <col min="8706" max="8706" width="29" style="246" customWidth="1"/>
    <col min="8707" max="8707" width="12" style="246" customWidth="1"/>
    <col min="8708" max="8708" width="12.85546875" style="246" customWidth="1"/>
    <col min="8709" max="8709" width="11.85546875" style="246" customWidth="1"/>
    <col min="8710" max="8711" width="7.85546875" style="246" customWidth="1"/>
    <col min="8712" max="8712" width="7.7109375" style="246" customWidth="1"/>
    <col min="8713" max="8713" width="7" style="246" customWidth="1"/>
    <col min="8714" max="8714" width="10.5703125" style="246" customWidth="1"/>
    <col min="8715" max="8716" width="13.7109375" style="246" customWidth="1"/>
    <col min="8717" max="8960" width="9.140625" style="246"/>
    <col min="8961" max="8961" width="5.7109375" style="246" customWidth="1"/>
    <col min="8962" max="8962" width="29" style="246" customWidth="1"/>
    <col min="8963" max="8963" width="12" style="246" customWidth="1"/>
    <col min="8964" max="8964" width="12.85546875" style="246" customWidth="1"/>
    <col min="8965" max="8965" width="11.85546875" style="246" customWidth="1"/>
    <col min="8966" max="8967" width="7.85546875" style="246" customWidth="1"/>
    <col min="8968" max="8968" width="7.7109375" style="246" customWidth="1"/>
    <col min="8969" max="8969" width="7" style="246" customWidth="1"/>
    <col min="8970" max="8970" width="10.5703125" style="246" customWidth="1"/>
    <col min="8971" max="8972" width="13.7109375" style="246" customWidth="1"/>
    <col min="8973" max="9216" width="9.140625" style="246"/>
    <col min="9217" max="9217" width="5.7109375" style="246" customWidth="1"/>
    <col min="9218" max="9218" width="29" style="246" customWidth="1"/>
    <col min="9219" max="9219" width="12" style="246" customWidth="1"/>
    <col min="9220" max="9220" width="12.85546875" style="246" customWidth="1"/>
    <col min="9221" max="9221" width="11.85546875" style="246" customWidth="1"/>
    <col min="9222" max="9223" width="7.85546875" style="246" customWidth="1"/>
    <col min="9224" max="9224" width="7.7109375" style="246" customWidth="1"/>
    <col min="9225" max="9225" width="7" style="246" customWidth="1"/>
    <col min="9226" max="9226" width="10.5703125" style="246" customWidth="1"/>
    <col min="9227" max="9228" width="13.7109375" style="246" customWidth="1"/>
    <col min="9229" max="9472" width="9.140625" style="246"/>
    <col min="9473" max="9473" width="5.7109375" style="246" customWidth="1"/>
    <col min="9474" max="9474" width="29" style="246" customWidth="1"/>
    <col min="9475" max="9475" width="12" style="246" customWidth="1"/>
    <col min="9476" max="9476" width="12.85546875" style="246" customWidth="1"/>
    <col min="9477" max="9477" width="11.85546875" style="246" customWidth="1"/>
    <col min="9478" max="9479" width="7.85546875" style="246" customWidth="1"/>
    <col min="9480" max="9480" width="7.7109375" style="246" customWidth="1"/>
    <col min="9481" max="9481" width="7" style="246" customWidth="1"/>
    <col min="9482" max="9482" width="10.5703125" style="246" customWidth="1"/>
    <col min="9483" max="9484" width="13.7109375" style="246" customWidth="1"/>
    <col min="9485" max="9728" width="9.140625" style="246"/>
    <col min="9729" max="9729" width="5.7109375" style="246" customWidth="1"/>
    <col min="9730" max="9730" width="29" style="246" customWidth="1"/>
    <col min="9731" max="9731" width="12" style="246" customWidth="1"/>
    <col min="9732" max="9732" width="12.85546875" style="246" customWidth="1"/>
    <col min="9733" max="9733" width="11.85546875" style="246" customWidth="1"/>
    <col min="9734" max="9735" width="7.85546875" style="246" customWidth="1"/>
    <col min="9736" max="9736" width="7.7109375" style="246" customWidth="1"/>
    <col min="9737" max="9737" width="7" style="246" customWidth="1"/>
    <col min="9738" max="9738" width="10.5703125" style="246" customWidth="1"/>
    <col min="9739" max="9740" width="13.7109375" style="246" customWidth="1"/>
    <col min="9741" max="9984" width="9.140625" style="246"/>
    <col min="9985" max="9985" width="5.7109375" style="246" customWidth="1"/>
    <col min="9986" max="9986" width="29" style="246" customWidth="1"/>
    <col min="9987" max="9987" width="12" style="246" customWidth="1"/>
    <col min="9988" max="9988" width="12.85546875" style="246" customWidth="1"/>
    <col min="9989" max="9989" width="11.85546875" style="246" customWidth="1"/>
    <col min="9990" max="9991" width="7.85546875" style="246" customWidth="1"/>
    <col min="9992" max="9992" width="7.7109375" style="246" customWidth="1"/>
    <col min="9993" max="9993" width="7" style="246" customWidth="1"/>
    <col min="9994" max="9994" width="10.5703125" style="246" customWidth="1"/>
    <col min="9995" max="9996" width="13.7109375" style="246" customWidth="1"/>
    <col min="9997" max="10240" width="9.140625" style="246"/>
    <col min="10241" max="10241" width="5.7109375" style="246" customWidth="1"/>
    <col min="10242" max="10242" width="29" style="246" customWidth="1"/>
    <col min="10243" max="10243" width="12" style="246" customWidth="1"/>
    <col min="10244" max="10244" width="12.85546875" style="246" customWidth="1"/>
    <col min="10245" max="10245" width="11.85546875" style="246" customWidth="1"/>
    <col min="10246" max="10247" width="7.85546875" style="246" customWidth="1"/>
    <col min="10248" max="10248" width="7.7109375" style="246" customWidth="1"/>
    <col min="10249" max="10249" width="7" style="246" customWidth="1"/>
    <col min="10250" max="10250" width="10.5703125" style="246" customWidth="1"/>
    <col min="10251" max="10252" width="13.7109375" style="246" customWidth="1"/>
    <col min="10253" max="10496" width="9.140625" style="246"/>
    <col min="10497" max="10497" width="5.7109375" style="246" customWidth="1"/>
    <col min="10498" max="10498" width="29" style="246" customWidth="1"/>
    <col min="10499" max="10499" width="12" style="246" customWidth="1"/>
    <col min="10500" max="10500" width="12.85546875" style="246" customWidth="1"/>
    <col min="10501" max="10501" width="11.85546875" style="246" customWidth="1"/>
    <col min="10502" max="10503" width="7.85546875" style="246" customWidth="1"/>
    <col min="10504" max="10504" width="7.7109375" style="246" customWidth="1"/>
    <col min="10505" max="10505" width="7" style="246" customWidth="1"/>
    <col min="10506" max="10506" width="10.5703125" style="246" customWidth="1"/>
    <col min="10507" max="10508" width="13.7109375" style="246" customWidth="1"/>
    <col min="10509" max="10752" width="9.140625" style="246"/>
    <col min="10753" max="10753" width="5.7109375" style="246" customWidth="1"/>
    <col min="10754" max="10754" width="29" style="246" customWidth="1"/>
    <col min="10755" max="10755" width="12" style="246" customWidth="1"/>
    <col min="10756" max="10756" width="12.85546875" style="246" customWidth="1"/>
    <col min="10757" max="10757" width="11.85546875" style="246" customWidth="1"/>
    <col min="10758" max="10759" width="7.85546875" style="246" customWidth="1"/>
    <col min="10760" max="10760" width="7.7109375" style="246" customWidth="1"/>
    <col min="10761" max="10761" width="7" style="246" customWidth="1"/>
    <col min="10762" max="10762" width="10.5703125" style="246" customWidth="1"/>
    <col min="10763" max="10764" width="13.7109375" style="246" customWidth="1"/>
    <col min="10765" max="11008" width="9.140625" style="246"/>
    <col min="11009" max="11009" width="5.7109375" style="246" customWidth="1"/>
    <col min="11010" max="11010" width="29" style="246" customWidth="1"/>
    <col min="11011" max="11011" width="12" style="246" customWidth="1"/>
    <col min="11012" max="11012" width="12.85546875" style="246" customWidth="1"/>
    <col min="11013" max="11013" width="11.85546875" style="246" customWidth="1"/>
    <col min="11014" max="11015" width="7.85546875" style="246" customWidth="1"/>
    <col min="11016" max="11016" width="7.7109375" style="246" customWidth="1"/>
    <col min="11017" max="11017" width="7" style="246" customWidth="1"/>
    <col min="11018" max="11018" width="10.5703125" style="246" customWidth="1"/>
    <col min="11019" max="11020" width="13.7109375" style="246" customWidth="1"/>
    <col min="11021" max="11264" width="9.140625" style="246"/>
    <col min="11265" max="11265" width="5.7109375" style="246" customWidth="1"/>
    <col min="11266" max="11266" width="29" style="246" customWidth="1"/>
    <col min="11267" max="11267" width="12" style="246" customWidth="1"/>
    <col min="11268" max="11268" width="12.85546875" style="246" customWidth="1"/>
    <col min="11269" max="11269" width="11.85546875" style="246" customWidth="1"/>
    <col min="11270" max="11271" width="7.85546875" style="246" customWidth="1"/>
    <col min="11272" max="11272" width="7.7109375" style="246" customWidth="1"/>
    <col min="11273" max="11273" width="7" style="246" customWidth="1"/>
    <col min="11274" max="11274" width="10.5703125" style="246" customWidth="1"/>
    <col min="11275" max="11276" width="13.7109375" style="246" customWidth="1"/>
    <col min="11277" max="11520" width="9.140625" style="246"/>
    <col min="11521" max="11521" width="5.7109375" style="246" customWidth="1"/>
    <col min="11522" max="11522" width="29" style="246" customWidth="1"/>
    <col min="11523" max="11523" width="12" style="246" customWidth="1"/>
    <col min="11524" max="11524" width="12.85546875" style="246" customWidth="1"/>
    <col min="11525" max="11525" width="11.85546875" style="246" customWidth="1"/>
    <col min="11526" max="11527" width="7.85546875" style="246" customWidth="1"/>
    <col min="11528" max="11528" width="7.7109375" style="246" customWidth="1"/>
    <col min="11529" max="11529" width="7" style="246" customWidth="1"/>
    <col min="11530" max="11530" width="10.5703125" style="246" customWidth="1"/>
    <col min="11531" max="11532" width="13.7109375" style="246" customWidth="1"/>
    <col min="11533" max="11776" width="9.140625" style="246"/>
    <col min="11777" max="11777" width="5.7109375" style="246" customWidth="1"/>
    <col min="11778" max="11778" width="29" style="246" customWidth="1"/>
    <col min="11779" max="11779" width="12" style="246" customWidth="1"/>
    <col min="11780" max="11780" width="12.85546875" style="246" customWidth="1"/>
    <col min="11781" max="11781" width="11.85546875" style="246" customWidth="1"/>
    <col min="11782" max="11783" width="7.85546875" style="246" customWidth="1"/>
    <col min="11784" max="11784" width="7.7109375" style="246" customWidth="1"/>
    <col min="11785" max="11785" width="7" style="246" customWidth="1"/>
    <col min="11786" max="11786" width="10.5703125" style="246" customWidth="1"/>
    <col min="11787" max="11788" width="13.7109375" style="246" customWidth="1"/>
    <col min="11789" max="12032" width="9.140625" style="246"/>
    <col min="12033" max="12033" width="5.7109375" style="246" customWidth="1"/>
    <col min="12034" max="12034" width="29" style="246" customWidth="1"/>
    <col min="12035" max="12035" width="12" style="246" customWidth="1"/>
    <col min="12036" max="12036" width="12.85546875" style="246" customWidth="1"/>
    <col min="12037" max="12037" width="11.85546875" style="246" customWidth="1"/>
    <col min="12038" max="12039" width="7.85546875" style="246" customWidth="1"/>
    <col min="12040" max="12040" width="7.7109375" style="246" customWidth="1"/>
    <col min="12041" max="12041" width="7" style="246" customWidth="1"/>
    <col min="12042" max="12042" width="10.5703125" style="246" customWidth="1"/>
    <col min="12043" max="12044" width="13.7109375" style="246" customWidth="1"/>
    <col min="12045" max="12288" width="9.140625" style="246"/>
    <col min="12289" max="12289" width="5.7109375" style="246" customWidth="1"/>
    <col min="12290" max="12290" width="29" style="246" customWidth="1"/>
    <col min="12291" max="12291" width="12" style="246" customWidth="1"/>
    <col min="12292" max="12292" width="12.85546875" style="246" customWidth="1"/>
    <col min="12293" max="12293" width="11.85546875" style="246" customWidth="1"/>
    <col min="12294" max="12295" width="7.85546875" style="246" customWidth="1"/>
    <col min="12296" max="12296" width="7.7109375" style="246" customWidth="1"/>
    <col min="12297" max="12297" width="7" style="246" customWidth="1"/>
    <col min="12298" max="12298" width="10.5703125" style="246" customWidth="1"/>
    <col min="12299" max="12300" width="13.7109375" style="246" customWidth="1"/>
    <col min="12301" max="12544" width="9.140625" style="246"/>
    <col min="12545" max="12545" width="5.7109375" style="246" customWidth="1"/>
    <col min="12546" max="12546" width="29" style="246" customWidth="1"/>
    <col min="12547" max="12547" width="12" style="246" customWidth="1"/>
    <col min="12548" max="12548" width="12.85546875" style="246" customWidth="1"/>
    <col min="12549" max="12549" width="11.85546875" style="246" customWidth="1"/>
    <col min="12550" max="12551" width="7.85546875" style="246" customWidth="1"/>
    <col min="12552" max="12552" width="7.7109375" style="246" customWidth="1"/>
    <col min="12553" max="12553" width="7" style="246" customWidth="1"/>
    <col min="12554" max="12554" width="10.5703125" style="246" customWidth="1"/>
    <col min="12555" max="12556" width="13.7109375" style="246" customWidth="1"/>
    <col min="12557" max="12800" width="9.140625" style="246"/>
    <col min="12801" max="12801" width="5.7109375" style="246" customWidth="1"/>
    <col min="12802" max="12802" width="29" style="246" customWidth="1"/>
    <col min="12803" max="12803" width="12" style="246" customWidth="1"/>
    <col min="12804" max="12804" width="12.85546875" style="246" customWidth="1"/>
    <col min="12805" max="12805" width="11.85546875" style="246" customWidth="1"/>
    <col min="12806" max="12807" width="7.85546875" style="246" customWidth="1"/>
    <col min="12808" max="12808" width="7.7109375" style="246" customWidth="1"/>
    <col min="12809" max="12809" width="7" style="246" customWidth="1"/>
    <col min="12810" max="12810" width="10.5703125" style="246" customWidth="1"/>
    <col min="12811" max="12812" width="13.7109375" style="246" customWidth="1"/>
    <col min="12813" max="13056" width="9.140625" style="246"/>
    <col min="13057" max="13057" width="5.7109375" style="246" customWidth="1"/>
    <col min="13058" max="13058" width="29" style="246" customWidth="1"/>
    <col min="13059" max="13059" width="12" style="246" customWidth="1"/>
    <col min="13060" max="13060" width="12.85546875" style="246" customWidth="1"/>
    <col min="13061" max="13061" width="11.85546875" style="246" customWidth="1"/>
    <col min="13062" max="13063" width="7.85546875" style="246" customWidth="1"/>
    <col min="13064" max="13064" width="7.7109375" style="246" customWidth="1"/>
    <col min="13065" max="13065" width="7" style="246" customWidth="1"/>
    <col min="13066" max="13066" width="10.5703125" style="246" customWidth="1"/>
    <col min="13067" max="13068" width="13.7109375" style="246" customWidth="1"/>
    <col min="13069" max="13312" width="9.140625" style="246"/>
    <col min="13313" max="13313" width="5.7109375" style="246" customWidth="1"/>
    <col min="13314" max="13314" width="29" style="246" customWidth="1"/>
    <col min="13315" max="13315" width="12" style="246" customWidth="1"/>
    <col min="13316" max="13316" width="12.85546875" style="246" customWidth="1"/>
    <col min="13317" max="13317" width="11.85546875" style="246" customWidth="1"/>
    <col min="13318" max="13319" width="7.85546875" style="246" customWidth="1"/>
    <col min="13320" max="13320" width="7.7109375" style="246" customWidth="1"/>
    <col min="13321" max="13321" width="7" style="246" customWidth="1"/>
    <col min="13322" max="13322" width="10.5703125" style="246" customWidth="1"/>
    <col min="13323" max="13324" width="13.7109375" style="246" customWidth="1"/>
    <col min="13325" max="13568" width="9.140625" style="246"/>
    <col min="13569" max="13569" width="5.7109375" style="246" customWidth="1"/>
    <col min="13570" max="13570" width="29" style="246" customWidth="1"/>
    <col min="13571" max="13571" width="12" style="246" customWidth="1"/>
    <col min="13572" max="13572" width="12.85546875" style="246" customWidth="1"/>
    <col min="13573" max="13573" width="11.85546875" style="246" customWidth="1"/>
    <col min="13574" max="13575" width="7.85546875" style="246" customWidth="1"/>
    <col min="13576" max="13576" width="7.7109375" style="246" customWidth="1"/>
    <col min="13577" max="13577" width="7" style="246" customWidth="1"/>
    <col min="13578" max="13578" width="10.5703125" style="246" customWidth="1"/>
    <col min="13579" max="13580" width="13.7109375" style="246" customWidth="1"/>
    <col min="13581" max="13824" width="9.140625" style="246"/>
    <col min="13825" max="13825" width="5.7109375" style="246" customWidth="1"/>
    <col min="13826" max="13826" width="29" style="246" customWidth="1"/>
    <col min="13827" max="13827" width="12" style="246" customWidth="1"/>
    <col min="13828" max="13828" width="12.85546875" style="246" customWidth="1"/>
    <col min="13829" max="13829" width="11.85546875" style="246" customWidth="1"/>
    <col min="13830" max="13831" width="7.85546875" style="246" customWidth="1"/>
    <col min="13832" max="13832" width="7.7109375" style="246" customWidth="1"/>
    <col min="13833" max="13833" width="7" style="246" customWidth="1"/>
    <col min="13834" max="13834" width="10.5703125" style="246" customWidth="1"/>
    <col min="13835" max="13836" width="13.7109375" style="246" customWidth="1"/>
    <col min="13837" max="14080" width="9.140625" style="246"/>
    <col min="14081" max="14081" width="5.7109375" style="246" customWidth="1"/>
    <col min="14082" max="14082" width="29" style="246" customWidth="1"/>
    <col min="14083" max="14083" width="12" style="246" customWidth="1"/>
    <col min="14084" max="14084" width="12.85546875" style="246" customWidth="1"/>
    <col min="14085" max="14085" width="11.85546875" style="246" customWidth="1"/>
    <col min="14086" max="14087" width="7.85546875" style="246" customWidth="1"/>
    <col min="14088" max="14088" width="7.7109375" style="246" customWidth="1"/>
    <col min="14089" max="14089" width="7" style="246" customWidth="1"/>
    <col min="14090" max="14090" width="10.5703125" style="246" customWidth="1"/>
    <col min="14091" max="14092" width="13.7109375" style="246" customWidth="1"/>
    <col min="14093" max="14336" width="9.140625" style="246"/>
    <col min="14337" max="14337" width="5.7109375" style="246" customWidth="1"/>
    <col min="14338" max="14338" width="29" style="246" customWidth="1"/>
    <col min="14339" max="14339" width="12" style="246" customWidth="1"/>
    <col min="14340" max="14340" width="12.85546875" style="246" customWidth="1"/>
    <col min="14341" max="14341" width="11.85546875" style="246" customWidth="1"/>
    <col min="14342" max="14343" width="7.85546875" style="246" customWidth="1"/>
    <col min="14344" max="14344" width="7.7109375" style="246" customWidth="1"/>
    <col min="14345" max="14345" width="7" style="246" customWidth="1"/>
    <col min="14346" max="14346" width="10.5703125" style="246" customWidth="1"/>
    <col min="14347" max="14348" width="13.7109375" style="246" customWidth="1"/>
    <col min="14349" max="14592" width="9.140625" style="246"/>
    <col min="14593" max="14593" width="5.7109375" style="246" customWidth="1"/>
    <col min="14594" max="14594" width="29" style="246" customWidth="1"/>
    <col min="14595" max="14595" width="12" style="246" customWidth="1"/>
    <col min="14596" max="14596" width="12.85546875" style="246" customWidth="1"/>
    <col min="14597" max="14597" width="11.85546875" style="246" customWidth="1"/>
    <col min="14598" max="14599" width="7.85546875" style="246" customWidth="1"/>
    <col min="14600" max="14600" width="7.7109375" style="246" customWidth="1"/>
    <col min="14601" max="14601" width="7" style="246" customWidth="1"/>
    <col min="14602" max="14602" width="10.5703125" style="246" customWidth="1"/>
    <col min="14603" max="14604" width="13.7109375" style="246" customWidth="1"/>
    <col min="14605" max="14848" width="9.140625" style="246"/>
    <col min="14849" max="14849" width="5.7109375" style="246" customWidth="1"/>
    <col min="14850" max="14850" width="29" style="246" customWidth="1"/>
    <col min="14851" max="14851" width="12" style="246" customWidth="1"/>
    <col min="14852" max="14852" width="12.85546875" style="246" customWidth="1"/>
    <col min="14853" max="14853" width="11.85546875" style="246" customWidth="1"/>
    <col min="14854" max="14855" width="7.85546875" style="246" customWidth="1"/>
    <col min="14856" max="14856" width="7.7109375" style="246" customWidth="1"/>
    <col min="14857" max="14857" width="7" style="246" customWidth="1"/>
    <col min="14858" max="14858" width="10.5703125" style="246" customWidth="1"/>
    <col min="14859" max="14860" width="13.7109375" style="246" customWidth="1"/>
    <col min="14861" max="15104" width="9.140625" style="246"/>
    <col min="15105" max="15105" width="5.7109375" style="246" customWidth="1"/>
    <col min="15106" max="15106" width="29" style="246" customWidth="1"/>
    <col min="15107" max="15107" width="12" style="246" customWidth="1"/>
    <col min="15108" max="15108" width="12.85546875" style="246" customWidth="1"/>
    <col min="15109" max="15109" width="11.85546875" style="246" customWidth="1"/>
    <col min="15110" max="15111" width="7.85546875" style="246" customWidth="1"/>
    <col min="15112" max="15112" width="7.7109375" style="246" customWidth="1"/>
    <col min="15113" max="15113" width="7" style="246" customWidth="1"/>
    <col min="15114" max="15114" width="10.5703125" style="246" customWidth="1"/>
    <col min="15115" max="15116" width="13.7109375" style="246" customWidth="1"/>
    <col min="15117" max="15360" width="9.140625" style="246"/>
    <col min="15361" max="15361" width="5.7109375" style="246" customWidth="1"/>
    <col min="15362" max="15362" width="29" style="246" customWidth="1"/>
    <col min="15363" max="15363" width="12" style="246" customWidth="1"/>
    <col min="15364" max="15364" width="12.85546875" style="246" customWidth="1"/>
    <col min="15365" max="15365" width="11.85546875" style="246" customWidth="1"/>
    <col min="15366" max="15367" width="7.85546875" style="246" customWidth="1"/>
    <col min="15368" max="15368" width="7.7109375" style="246" customWidth="1"/>
    <col min="15369" max="15369" width="7" style="246" customWidth="1"/>
    <col min="15370" max="15370" width="10.5703125" style="246" customWidth="1"/>
    <col min="15371" max="15372" width="13.7109375" style="246" customWidth="1"/>
    <col min="15373" max="15616" width="9.140625" style="246"/>
    <col min="15617" max="15617" width="5.7109375" style="246" customWidth="1"/>
    <col min="15618" max="15618" width="29" style="246" customWidth="1"/>
    <col min="15619" max="15619" width="12" style="246" customWidth="1"/>
    <col min="15620" max="15620" width="12.85546875" style="246" customWidth="1"/>
    <col min="15621" max="15621" width="11.85546875" style="246" customWidth="1"/>
    <col min="15622" max="15623" width="7.85546875" style="246" customWidth="1"/>
    <col min="15624" max="15624" width="7.7109375" style="246" customWidth="1"/>
    <col min="15625" max="15625" width="7" style="246" customWidth="1"/>
    <col min="15626" max="15626" width="10.5703125" style="246" customWidth="1"/>
    <col min="15627" max="15628" width="13.7109375" style="246" customWidth="1"/>
    <col min="15629" max="15872" width="9.140625" style="246"/>
    <col min="15873" max="15873" width="5.7109375" style="246" customWidth="1"/>
    <col min="15874" max="15874" width="29" style="246" customWidth="1"/>
    <col min="15875" max="15875" width="12" style="246" customWidth="1"/>
    <col min="15876" max="15876" width="12.85546875" style="246" customWidth="1"/>
    <col min="15877" max="15877" width="11.85546875" style="246" customWidth="1"/>
    <col min="15878" max="15879" width="7.85546875" style="246" customWidth="1"/>
    <col min="15880" max="15880" width="7.7109375" style="246" customWidth="1"/>
    <col min="15881" max="15881" width="7" style="246" customWidth="1"/>
    <col min="15882" max="15882" width="10.5703125" style="246" customWidth="1"/>
    <col min="15883" max="15884" width="13.7109375" style="246" customWidth="1"/>
    <col min="15885" max="16128" width="9.140625" style="246"/>
    <col min="16129" max="16129" width="5.7109375" style="246" customWidth="1"/>
    <col min="16130" max="16130" width="29" style="246" customWidth="1"/>
    <col min="16131" max="16131" width="12" style="246" customWidth="1"/>
    <col min="16132" max="16132" width="12.85546875" style="246" customWidth="1"/>
    <col min="16133" max="16133" width="11.85546875" style="246" customWidth="1"/>
    <col min="16134" max="16135" width="7.85546875" style="246" customWidth="1"/>
    <col min="16136" max="16136" width="7.7109375" style="246" customWidth="1"/>
    <col min="16137" max="16137" width="7" style="246" customWidth="1"/>
    <col min="16138" max="16138" width="10.5703125" style="246" customWidth="1"/>
    <col min="16139" max="16140" width="13.7109375" style="246" customWidth="1"/>
    <col min="16141" max="16384" width="9.140625" style="246"/>
  </cols>
  <sheetData>
    <row r="1" spans="1:14" x14ac:dyDescent="0.25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x14ac:dyDescent="0.2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1:14" ht="18.75" x14ac:dyDescent="0.3">
      <c r="A3" s="663" t="s">
        <v>405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245"/>
      <c r="N3" s="245"/>
    </row>
    <row r="4" spans="1:14" ht="18.75" x14ac:dyDescent="0.3">
      <c r="A4" s="663" t="s">
        <v>792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245"/>
      <c r="N4" s="245"/>
    </row>
    <row r="5" spans="1:14" x14ac:dyDescent="0.25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</row>
    <row r="6" spans="1:14" x14ac:dyDescent="0.25">
      <c r="A6" s="247" t="s">
        <v>406</v>
      </c>
      <c r="B6" s="248" t="s">
        <v>407</v>
      </c>
      <c r="C6" s="248" t="s">
        <v>408</v>
      </c>
      <c r="D6" s="248" t="s">
        <v>793</v>
      </c>
      <c r="E6" s="664" t="s">
        <v>794</v>
      </c>
      <c r="F6" s="247"/>
      <c r="G6" s="247"/>
      <c r="H6" s="247"/>
      <c r="I6" s="247"/>
      <c r="J6" s="665" t="s">
        <v>796</v>
      </c>
      <c r="K6" s="668" t="s">
        <v>409</v>
      </c>
      <c r="L6" s="664" t="s">
        <v>410</v>
      </c>
      <c r="M6" s="245"/>
      <c r="N6" s="245"/>
    </row>
    <row r="7" spans="1:14" x14ac:dyDescent="0.25">
      <c r="A7" s="249"/>
      <c r="B7" s="250"/>
      <c r="C7" s="251" t="s">
        <v>411</v>
      </c>
      <c r="D7" s="251" t="s">
        <v>412</v>
      </c>
      <c r="E7" s="664"/>
      <c r="F7" s="251" t="s">
        <v>414</v>
      </c>
      <c r="G7" s="251" t="s">
        <v>415</v>
      </c>
      <c r="H7" s="252" t="s">
        <v>440</v>
      </c>
      <c r="I7" s="252" t="s">
        <v>795</v>
      </c>
      <c r="J7" s="666"/>
      <c r="K7" s="668"/>
      <c r="L7" s="664"/>
      <c r="M7" s="245"/>
      <c r="N7" s="245"/>
    </row>
    <row r="8" spans="1:14" ht="31.5" x14ac:dyDescent="0.25">
      <c r="A8" s="253"/>
      <c r="B8" s="254"/>
      <c r="C8" s="255" t="s">
        <v>416</v>
      </c>
      <c r="D8" s="256" t="s">
        <v>417</v>
      </c>
      <c r="E8" s="664"/>
      <c r="F8" s="255"/>
      <c r="G8" s="255"/>
      <c r="H8" s="257"/>
      <c r="I8" s="257"/>
      <c r="J8" s="667"/>
      <c r="K8" s="668"/>
      <c r="L8" s="664"/>
      <c r="M8" s="245"/>
      <c r="N8" s="245"/>
    </row>
    <row r="9" spans="1:14" x14ac:dyDescent="0.25">
      <c r="A9" s="258" t="s">
        <v>418</v>
      </c>
      <c r="B9" s="259" t="s">
        <v>419</v>
      </c>
      <c r="C9" s="259" t="s">
        <v>420</v>
      </c>
      <c r="D9" s="259" t="s">
        <v>421</v>
      </c>
      <c r="E9" s="259" t="s">
        <v>422</v>
      </c>
      <c r="F9" s="259" t="s">
        <v>423</v>
      </c>
      <c r="G9" s="259" t="s">
        <v>424</v>
      </c>
      <c r="H9" s="259" t="s">
        <v>425</v>
      </c>
      <c r="I9" s="259" t="s">
        <v>426</v>
      </c>
      <c r="J9" s="259" t="s">
        <v>427</v>
      </c>
      <c r="K9" s="260" t="s">
        <v>428</v>
      </c>
      <c r="L9" s="261" t="s">
        <v>429</v>
      </c>
      <c r="M9" s="245"/>
      <c r="N9" s="245"/>
    </row>
    <row r="10" spans="1:14" x14ac:dyDescent="0.25">
      <c r="A10" s="247" t="s">
        <v>418</v>
      </c>
      <c r="B10" s="262" t="s">
        <v>430</v>
      </c>
      <c r="C10" s="263"/>
      <c r="D10" s="264"/>
      <c r="E10" s="265"/>
      <c r="F10" s="265"/>
      <c r="G10" s="265"/>
      <c r="H10" s="265"/>
      <c r="I10" s="265"/>
      <c r="J10" s="265"/>
      <c r="K10" s="265"/>
      <c r="L10" s="266"/>
      <c r="M10" s="245"/>
      <c r="N10" s="245"/>
    </row>
    <row r="11" spans="1:14" x14ac:dyDescent="0.25">
      <c r="A11" s="249"/>
      <c r="B11" s="267" t="s">
        <v>431</v>
      </c>
      <c r="C11" s="268"/>
      <c r="D11" s="269"/>
      <c r="E11" s="269"/>
      <c r="F11" s="269"/>
      <c r="G11" s="269"/>
      <c r="H11" s="269"/>
      <c r="I11" s="269"/>
      <c r="J11" s="269"/>
      <c r="K11" s="270"/>
      <c r="L11" s="266"/>
      <c r="M11" s="245"/>
      <c r="N11" s="245"/>
    </row>
    <row r="12" spans="1:14" x14ac:dyDescent="0.25">
      <c r="A12" s="271"/>
      <c r="B12" s="272"/>
      <c r="C12" s="272"/>
      <c r="D12" s="272"/>
      <c r="E12" s="272"/>
      <c r="F12" s="272"/>
      <c r="G12" s="272"/>
      <c r="H12" s="272"/>
      <c r="I12" s="272"/>
      <c r="J12" s="272"/>
      <c r="K12" s="273"/>
      <c r="L12" s="266"/>
      <c r="M12" s="245"/>
      <c r="N12" s="245"/>
    </row>
    <row r="13" spans="1:14" x14ac:dyDescent="0.25">
      <c r="A13" s="247" t="s">
        <v>419</v>
      </c>
      <c r="B13" s="274" t="s">
        <v>432</v>
      </c>
      <c r="C13" s="263"/>
      <c r="D13" s="275"/>
      <c r="E13" s="275"/>
      <c r="F13" s="275"/>
      <c r="G13" s="275"/>
      <c r="H13" s="275"/>
      <c r="I13" s="275"/>
      <c r="J13" s="275"/>
      <c r="K13" s="276"/>
      <c r="L13" s="266"/>
      <c r="M13" s="245"/>
      <c r="N13" s="245"/>
    </row>
    <row r="14" spans="1:14" x14ac:dyDescent="0.25">
      <c r="A14" s="249"/>
      <c r="B14" s="277" t="s">
        <v>433</v>
      </c>
      <c r="C14" s="268"/>
      <c r="D14" s="278">
        <f>D20+D26+D28+D30</f>
        <v>0</v>
      </c>
      <c r="E14" s="278">
        <f t="shared" ref="E14:J14" si="0">E20+E26+E28+E30</f>
        <v>0</v>
      </c>
      <c r="F14" s="278">
        <f t="shared" si="0"/>
        <v>0</v>
      </c>
      <c r="G14" s="278">
        <f t="shared" si="0"/>
        <v>0</v>
      </c>
      <c r="H14" s="278">
        <f t="shared" si="0"/>
        <v>0</v>
      </c>
      <c r="I14" s="278"/>
      <c r="J14" s="278">
        <f t="shared" si="0"/>
        <v>0</v>
      </c>
      <c r="K14" s="278">
        <f>K20+K26+K28+K30</f>
        <v>0</v>
      </c>
      <c r="L14" s="278">
        <f>L20+L26+L28+L30</f>
        <v>0</v>
      </c>
      <c r="M14" s="245"/>
      <c r="N14" s="245"/>
    </row>
    <row r="15" spans="1:14" x14ac:dyDescent="0.25">
      <c r="A15" s="271"/>
      <c r="B15" s="279"/>
      <c r="C15" s="280"/>
      <c r="D15" s="281"/>
      <c r="E15" s="281"/>
      <c r="F15" s="281"/>
      <c r="G15" s="281"/>
      <c r="H15" s="281"/>
      <c r="I15" s="281"/>
      <c r="J15" s="278"/>
      <c r="K15" s="282">
        <f>F15+G15+H15+I15+J15</f>
        <v>0</v>
      </c>
      <c r="L15" s="283">
        <f>D15+E15+K15</f>
        <v>0</v>
      </c>
      <c r="M15" s="245"/>
      <c r="N15" s="245"/>
    </row>
    <row r="16" spans="1:14" x14ac:dyDescent="0.25">
      <c r="A16" s="271"/>
      <c r="B16" s="284"/>
      <c r="C16" s="285"/>
      <c r="D16" s="281"/>
      <c r="E16" s="281"/>
      <c r="F16" s="281"/>
      <c r="G16" s="281"/>
      <c r="H16" s="281"/>
      <c r="I16" s="281"/>
      <c r="J16" s="278"/>
      <c r="K16" s="282"/>
      <c r="L16" s="283"/>
      <c r="M16" s="245"/>
      <c r="N16" s="245"/>
    </row>
    <row r="17" spans="1:14" x14ac:dyDescent="0.25">
      <c r="A17" s="271"/>
      <c r="B17" s="284"/>
      <c r="C17" s="285"/>
      <c r="D17" s="281"/>
      <c r="E17" s="281"/>
      <c r="F17" s="281"/>
      <c r="G17" s="281"/>
      <c r="H17" s="281"/>
      <c r="I17" s="281"/>
      <c r="J17" s="278"/>
      <c r="K17" s="282"/>
      <c r="L17" s="283"/>
      <c r="M17" s="245"/>
      <c r="N17" s="245"/>
    </row>
    <row r="18" spans="1:14" x14ac:dyDescent="0.25">
      <c r="A18" s="271"/>
      <c r="B18" s="284"/>
      <c r="C18" s="285"/>
      <c r="D18" s="281"/>
      <c r="E18" s="281"/>
      <c r="F18" s="281"/>
      <c r="G18" s="281"/>
      <c r="H18" s="281"/>
      <c r="I18" s="281"/>
      <c r="J18" s="278"/>
      <c r="K18" s="282"/>
      <c r="L18" s="283"/>
      <c r="M18" s="245"/>
      <c r="N18" s="245"/>
    </row>
    <row r="19" spans="1:14" x14ac:dyDescent="0.25">
      <c r="A19" s="271"/>
      <c r="B19" s="284"/>
      <c r="C19" s="285"/>
      <c r="D19" s="281"/>
      <c r="E19" s="281"/>
      <c r="F19" s="281"/>
      <c r="G19" s="281"/>
      <c r="H19" s="281"/>
      <c r="I19" s="281"/>
      <c r="J19" s="286"/>
      <c r="K19" s="282"/>
      <c r="L19" s="283"/>
      <c r="M19" s="245"/>
      <c r="N19" s="245"/>
    </row>
    <row r="20" spans="1:14" x14ac:dyDescent="0.25">
      <c r="A20" s="258" t="s">
        <v>425</v>
      </c>
      <c r="B20" s="287" t="s">
        <v>434</v>
      </c>
      <c r="C20" s="261"/>
      <c r="D20" s="288">
        <f>SUM(D15:D18)</f>
        <v>0</v>
      </c>
      <c r="E20" s="288">
        <f>SUM(E15:E18)</f>
        <v>0</v>
      </c>
      <c r="F20" s="288">
        <f t="shared" ref="F20:L20" si="1">SUM(F15:F19)</f>
        <v>0</v>
      </c>
      <c r="G20" s="288">
        <f t="shared" si="1"/>
        <v>0</v>
      </c>
      <c r="H20" s="288">
        <f t="shared" si="1"/>
        <v>0</v>
      </c>
      <c r="I20" s="288">
        <f t="shared" si="1"/>
        <v>0</v>
      </c>
      <c r="J20" s="288">
        <f t="shared" si="1"/>
        <v>0</v>
      </c>
      <c r="K20" s="288">
        <f t="shared" si="1"/>
        <v>0</v>
      </c>
      <c r="L20" s="288">
        <f t="shared" si="1"/>
        <v>0</v>
      </c>
      <c r="M20" s="289"/>
      <c r="N20" s="289"/>
    </row>
    <row r="21" spans="1:14" x14ac:dyDescent="0.25">
      <c r="A21" s="271"/>
      <c r="B21" s="284"/>
      <c r="C21" s="285"/>
      <c r="D21" s="281"/>
      <c r="E21" s="281"/>
      <c r="F21" s="281"/>
      <c r="G21" s="281"/>
      <c r="H21" s="281"/>
      <c r="I21" s="281"/>
      <c r="J21" s="278"/>
      <c r="K21" s="282">
        <f>F21+G21+H21+I21+J21</f>
        <v>0</v>
      </c>
      <c r="L21" s="283">
        <f>D21+E21+K21</f>
        <v>0</v>
      </c>
      <c r="M21" s="289"/>
      <c r="N21" s="289"/>
    </row>
    <row r="22" spans="1:14" x14ac:dyDescent="0.25">
      <c r="A22" s="271"/>
      <c r="B22" s="284"/>
      <c r="C22" s="285"/>
      <c r="D22" s="281"/>
      <c r="E22" s="281"/>
      <c r="F22" s="281"/>
      <c r="G22" s="281"/>
      <c r="H22" s="281"/>
      <c r="I22" s="281"/>
      <c r="J22" s="278"/>
      <c r="K22" s="282"/>
      <c r="L22" s="283"/>
      <c r="M22" s="289"/>
      <c r="N22" s="289"/>
    </row>
    <row r="23" spans="1:14" x14ac:dyDescent="0.25">
      <c r="A23" s="271"/>
      <c r="B23" s="284"/>
      <c r="C23" s="285"/>
      <c r="D23" s="281"/>
      <c r="E23" s="281"/>
      <c r="F23" s="281"/>
      <c r="G23" s="281"/>
      <c r="H23" s="281"/>
      <c r="I23" s="281"/>
      <c r="J23" s="278"/>
      <c r="K23" s="282"/>
      <c r="L23" s="283"/>
      <c r="M23" s="289"/>
      <c r="N23" s="289"/>
    </row>
    <row r="24" spans="1:14" x14ac:dyDescent="0.25">
      <c r="A24" s="271"/>
      <c r="B24" s="284"/>
      <c r="C24" s="290"/>
      <c r="D24" s="281"/>
      <c r="E24" s="281"/>
      <c r="F24" s="281"/>
      <c r="G24" s="281"/>
      <c r="H24" s="281"/>
      <c r="I24" s="281"/>
      <c r="J24" s="278"/>
      <c r="K24" s="282"/>
      <c r="L24" s="283"/>
      <c r="M24" s="289"/>
      <c r="N24" s="289"/>
    </row>
    <row r="25" spans="1:14" x14ac:dyDescent="0.25">
      <c r="A25" s="271"/>
      <c r="B25" s="284"/>
      <c r="C25" s="290"/>
      <c r="D25" s="281"/>
      <c r="E25" s="281"/>
      <c r="F25" s="281"/>
      <c r="G25" s="281"/>
      <c r="H25" s="281"/>
      <c r="I25" s="281"/>
      <c r="J25" s="286"/>
      <c r="K25" s="282"/>
      <c r="L25" s="283"/>
      <c r="M25" s="289"/>
      <c r="N25" s="289"/>
    </row>
    <row r="26" spans="1:14" x14ac:dyDescent="0.25">
      <c r="A26" s="258">
        <v>14</v>
      </c>
      <c r="B26" s="287" t="s">
        <v>435</v>
      </c>
      <c r="C26" s="261"/>
      <c r="D26" s="288">
        <f>SUM(D21:D25)</f>
        <v>0</v>
      </c>
      <c r="E26" s="288">
        <f>SUM(E21:E25)</f>
        <v>0</v>
      </c>
      <c r="F26" s="288">
        <f t="shared" ref="F26:L26" si="2">SUM(F21:F25)</f>
        <v>0</v>
      </c>
      <c r="G26" s="288">
        <f t="shared" si="2"/>
        <v>0</v>
      </c>
      <c r="H26" s="288">
        <f t="shared" si="2"/>
        <v>0</v>
      </c>
      <c r="I26" s="288">
        <f t="shared" si="2"/>
        <v>0</v>
      </c>
      <c r="J26" s="288">
        <f t="shared" si="2"/>
        <v>0</v>
      </c>
      <c r="K26" s="288">
        <f t="shared" si="2"/>
        <v>0</v>
      </c>
      <c r="L26" s="288">
        <f t="shared" si="2"/>
        <v>0</v>
      </c>
      <c r="M26" s="289"/>
      <c r="N26" s="289"/>
    </row>
    <row r="27" spans="1:14" x14ac:dyDescent="0.25">
      <c r="A27" s="271"/>
      <c r="B27" s="284"/>
      <c r="C27" s="290"/>
      <c r="D27" s="281"/>
      <c r="E27" s="281"/>
      <c r="F27" s="281"/>
      <c r="G27" s="281"/>
      <c r="H27" s="281"/>
      <c r="I27" s="281"/>
      <c r="J27" s="278"/>
      <c r="K27" s="282">
        <f>F27+G27+H27+I27+J27</f>
        <v>0</v>
      </c>
      <c r="L27" s="283">
        <f>D27+E27+K27</f>
        <v>0</v>
      </c>
      <c r="M27" s="289"/>
      <c r="N27" s="289"/>
    </row>
    <row r="28" spans="1:14" ht="31.5" x14ac:dyDescent="0.25">
      <c r="A28" s="258">
        <v>16</v>
      </c>
      <c r="B28" s="287" t="s">
        <v>436</v>
      </c>
      <c r="C28" s="261"/>
      <c r="D28" s="288">
        <f t="shared" ref="D28:L28" si="3">SUM(D27)</f>
        <v>0</v>
      </c>
      <c r="E28" s="288">
        <f t="shared" si="3"/>
        <v>0</v>
      </c>
      <c r="F28" s="288">
        <f t="shared" si="3"/>
        <v>0</v>
      </c>
      <c r="G28" s="288">
        <f t="shared" si="3"/>
        <v>0</v>
      </c>
      <c r="H28" s="288">
        <f t="shared" si="3"/>
        <v>0</v>
      </c>
      <c r="I28" s="288"/>
      <c r="J28" s="288">
        <f t="shared" si="3"/>
        <v>0</v>
      </c>
      <c r="K28" s="288">
        <f t="shared" si="3"/>
        <v>0</v>
      </c>
      <c r="L28" s="288">
        <f t="shared" si="3"/>
        <v>0</v>
      </c>
      <c r="M28" s="289"/>
      <c r="N28" s="289"/>
    </row>
    <row r="29" spans="1:14" x14ac:dyDescent="0.25">
      <c r="A29" s="271"/>
      <c r="B29" s="284"/>
      <c r="C29" s="290"/>
      <c r="D29" s="281"/>
      <c r="E29" s="281"/>
      <c r="F29" s="281"/>
      <c r="G29" s="281"/>
      <c r="H29" s="281"/>
      <c r="I29" s="281"/>
      <c r="J29" s="278"/>
      <c r="K29" s="282">
        <f>F29+G29+H29+I29+J29</f>
        <v>0</v>
      </c>
      <c r="L29" s="283">
        <f>D29+E29+K29</f>
        <v>0</v>
      </c>
      <c r="M29" s="289"/>
      <c r="N29" s="289"/>
    </row>
    <row r="30" spans="1:14" ht="31.5" x14ac:dyDescent="0.25">
      <c r="A30" s="258">
        <v>18</v>
      </c>
      <c r="B30" s="287" t="s">
        <v>437</v>
      </c>
      <c r="C30" s="261"/>
      <c r="D30" s="288">
        <f t="shared" ref="D30:L30" si="4">SUM(D29)</f>
        <v>0</v>
      </c>
      <c r="E30" s="288">
        <f t="shared" si="4"/>
        <v>0</v>
      </c>
      <c r="F30" s="288">
        <f t="shared" si="4"/>
        <v>0</v>
      </c>
      <c r="G30" s="288">
        <f t="shared" si="4"/>
        <v>0</v>
      </c>
      <c r="H30" s="288">
        <f t="shared" si="4"/>
        <v>0</v>
      </c>
      <c r="I30" s="288"/>
      <c r="J30" s="288">
        <f t="shared" si="4"/>
        <v>0</v>
      </c>
      <c r="K30" s="288">
        <f t="shared" si="4"/>
        <v>0</v>
      </c>
      <c r="L30" s="288">
        <f t="shared" si="4"/>
        <v>0</v>
      </c>
      <c r="M30" s="289"/>
      <c r="N30" s="289"/>
    </row>
    <row r="31" spans="1:14" x14ac:dyDescent="0.25">
      <c r="A31" s="258">
        <v>19</v>
      </c>
      <c r="B31" s="291" t="s">
        <v>438</v>
      </c>
      <c r="C31" s="292"/>
      <c r="D31" s="278">
        <f t="shared" ref="D31:L31" si="5">SUM(D32:D33)</f>
        <v>0</v>
      </c>
      <c r="E31" s="278">
        <f t="shared" si="5"/>
        <v>0</v>
      </c>
      <c r="F31" s="278">
        <f t="shared" si="5"/>
        <v>0</v>
      </c>
      <c r="G31" s="278">
        <f t="shared" si="5"/>
        <v>0</v>
      </c>
      <c r="H31" s="278">
        <f t="shared" si="5"/>
        <v>0</v>
      </c>
      <c r="I31" s="278">
        <f t="shared" si="5"/>
        <v>0</v>
      </c>
      <c r="J31" s="278">
        <f t="shared" si="5"/>
        <v>0</v>
      </c>
      <c r="K31" s="278">
        <f t="shared" si="5"/>
        <v>0</v>
      </c>
      <c r="L31" s="278">
        <f t="shared" si="5"/>
        <v>0</v>
      </c>
      <c r="M31" s="245"/>
      <c r="N31" s="245"/>
    </row>
    <row r="32" spans="1:14" x14ac:dyDescent="0.25">
      <c r="A32" s="271"/>
      <c r="B32" s="293"/>
      <c r="C32" s="271"/>
      <c r="D32" s="294"/>
      <c r="E32" s="294"/>
      <c r="F32" s="295"/>
      <c r="G32" s="295"/>
      <c r="H32" s="295"/>
      <c r="I32" s="295"/>
      <c r="J32" s="286"/>
      <c r="K32" s="282">
        <f>F32+G32+H32+I32+J32</f>
        <v>0</v>
      </c>
      <c r="L32" s="283">
        <f>D32+E32+K32</f>
        <v>0</v>
      </c>
      <c r="M32" s="245"/>
      <c r="N32" s="245"/>
    </row>
    <row r="33" spans="1:14" x14ac:dyDescent="0.25">
      <c r="A33" s="271"/>
      <c r="B33" s="293"/>
      <c r="C33" s="271"/>
      <c r="D33" s="294"/>
      <c r="E33" s="294"/>
      <c r="F33" s="295"/>
      <c r="G33" s="295"/>
      <c r="H33" s="295"/>
      <c r="I33" s="295"/>
      <c r="J33" s="286"/>
      <c r="K33" s="282"/>
      <c r="L33" s="283"/>
      <c r="M33" s="245"/>
      <c r="N33" s="245"/>
    </row>
    <row r="34" spans="1:14" x14ac:dyDescent="0.25">
      <c r="A34" s="258"/>
      <c r="B34" s="291" t="s">
        <v>439</v>
      </c>
      <c r="C34" s="292"/>
      <c r="D34" s="288">
        <f t="shared" ref="D34:L34" si="6">D31+D14</f>
        <v>0</v>
      </c>
      <c r="E34" s="288">
        <f t="shared" si="6"/>
        <v>0</v>
      </c>
      <c r="F34" s="288">
        <f t="shared" si="6"/>
        <v>0</v>
      </c>
      <c r="G34" s="288">
        <f t="shared" si="6"/>
        <v>0</v>
      </c>
      <c r="H34" s="288">
        <f t="shared" si="6"/>
        <v>0</v>
      </c>
      <c r="I34" s="288">
        <f t="shared" si="6"/>
        <v>0</v>
      </c>
      <c r="J34" s="288">
        <f t="shared" si="6"/>
        <v>0</v>
      </c>
      <c r="K34" s="288">
        <f t="shared" si="6"/>
        <v>0</v>
      </c>
      <c r="L34" s="288">
        <f t="shared" si="6"/>
        <v>0</v>
      </c>
      <c r="M34" s="245"/>
      <c r="N34" s="245"/>
    </row>
  </sheetData>
  <mergeCells count="6">
    <mergeCell ref="A3:L3"/>
    <mergeCell ref="A4:L4"/>
    <mergeCell ref="E6:E8"/>
    <mergeCell ref="J6:J8"/>
    <mergeCell ref="K6:K8"/>
    <mergeCell ref="L6:L8"/>
  </mergeCells>
  <printOptions horizontalCentered="1"/>
  <pageMargins left="0.31496062992125984" right="0.31496062992125984" top="0.46707692307692306" bottom="0" header="0.11811023622047245" footer="0.31496062992125984"/>
  <pageSetup paperSize="9" scale="96" orientation="landscape" r:id="rId1"/>
  <headerFooter>
    <oddHeader>&amp;L&amp;"Times New Roman,Normál"Vászoly Község 
Önkormányzata &amp;C&amp;"Times New Roman,Normál"11. mellékelt
az önkormányzat 2017. évi költségvetési gazdálkodási beszámolójáról szóló 7/2018. (V. 30.) önkormányzati rendeletéhez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9.140625" style="297"/>
    <col min="2" max="2" width="38.85546875" style="297" customWidth="1"/>
    <col min="3" max="4" width="9.140625" style="297"/>
    <col min="5" max="5" width="7.7109375" style="297" customWidth="1"/>
    <col min="6" max="6" width="7.28515625" style="297" customWidth="1"/>
    <col min="7" max="7" width="7" style="297" customWidth="1"/>
    <col min="8" max="8" width="8.140625" style="297" customWidth="1"/>
    <col min="9" max="257" width="9.140625" style="297"/>
    <col min="258" max="258" width="38.85546875" style="297" customWidth="1"/>
    <col min="259" max="260" width="9.140625" style="297"/>
    <col min="261" max="261" width="6.7109375" style="297" customWidth="1"/>
    <col min="262" max="262" width="7.140625" style="297" customWidth="1"/>
    <col min="263" max="513" width="9.140625" style="297"/>
    <col min="514" max="514" width="38.85546875" style="297" customWidth="1"/>
    <col min="515" max="516" width="9.140625" style="297"/>
    <col min="517" max="517" width="6.7109375" style="297" customWidth="1"/>
    <col min="518" max="518" width="7.140625" style="297" customWidth="1"/>
    <col min="519" max="769" width="9.140625" style="297"/>
    <col min="770" max="770" width="38.85546875" style="297" customWidth="1"/>
    <col min="771" max="772" width="9.140625" style="297"/>
    <col min="773" max="773" width="6.7109375" style="297" customWidth="1"/>
    <col min="774" max="774" width="7.140625" style="297" customWidth="1"/>
    <col min="775" max="1025" width="9.140625" style="297"/>
    <col min="1026" max="1026" width="38.85546875" style="297" customWidth="1"/>
    <col min="1027" max="1028" width="9.140625" style="297"/>
    <col min="1029" max="1029" width="6.7109375" style="297" customWidth="1"/>
    <col min="1030" max="1030" width="7.140625" style="297" customWidth="1"/>
    <col min="1031" max="1281" width="9.140625" style="297"/>
    <col min="1282" max="1282" width="38.85546875" style="297" customWidth="1"/>
    <col min="1283" max="1284" width="9.140625" style="297"/>
    <col min="1285" max="1285" width="6.7109375" style="297" customWidth="1"/>
    <col min="1286" max="1286" width="7.140625" style="297" customWidth="1"/>
    <col min="1287" max="1537" width="9.140625" style="297"/>
    <col min="1538" max="1538" width="38.85546875" style="297" customWidth="1"/>
    <col min="1539" max="1540" width="9.140625" style="297"/>
    <col min="1541" max="1541" width="6.7109375" style="297" customWidth="1"/>
    <col min="1542" max="1542" width="7.140625" style="297" customWidth="1"/>
    <col min="1543" max="1793" width="9.140625" style="297"/>
    <col min="1794" max="1794" width="38.85546875" style="297" customWidth="1"/>
    <col min="1795" max="1796" width="9.140625" style="297"/>
    <col min="1797" max="1797" width="6.7109375" style="297" customWidth="1"/>
    <col min="1798" max="1798" width="7.140625" style="297" customWidth="1"/>
    <col min="1799" max="2049" width="9.140625" style="297"/>
    <col min="2050" max="2050" width="38.85546875" style="297" customWidth="1"/>
    <col min="2051" max="2052" width="9.140625" style="297"/>
    <col min="2053" max="2053" width="6.7109375" style="297" customWidth="1"/>
    <col min="2054" max="2054" width="7.140625" style="297" customWidth="1"/>
    <col min="2055" max="2305" width="9.140625" style="297"/>
    <col min="2306" max="2306" width="38.85546875" style="297" customWidth="1"/>
    <col min="2307" max="2308" width="9.140625" style="297"/>
    <col min="2309" max="2309" width="6.7109375" style="297" customWidth="1"/>
    <col min="2310" max="2310" width="7.140625" style="297" customWidth="1"/>
    <col min="2311" max="2561" width="9.140625" style="297"/>
    <col min="2562" max="2562" width="38.85546875" style="297" customWidth="1"/>
    <col min="2563" max="2564" width="9.140625" style="297"/>
    <col min="2565" max="2565" width="6.7109375" style="297" customWidth="1"/>
    <col min="2566" max="2566" width="7.140625" style="297" customWidth="1"/>
    <col min="2567" max="2817" width="9.140625" style="297"/>
    <col min="2818" max="2818" width="38.85546875" style="297" customWidth="1"/>
    <col min="2819" max="2820" width="9.140625" style="297"/>
    <col min="2821" max="2821" width="6.7109375" style="297" customWidth="1"/>
    <col min="2822" max="2822" width="7.140625" style="297" customWidth="1"/>
    <col min="2823" max="3073" width="9.140625" style="297"/>
    <col min="3074" max="3074" width="38.85546875" style="297" customWidth="1"/>
    <col min="3075" max="3076" width="9.140625" style="297"/>
    <col min="3077" max="3077" width="6.7109375" style="297" customWidth="1"/>
    <col min="3078" max="3078" width="7.140625" style="297" customWidth="1"/>
    <col min="3079" max="3329" width="9.140625" style="297"/>
    <col min="3330" max="3330" width="38.85546875" style="297" customWidth="1"/>
    <col min="3331" max="3332" width="9.140625" style="297"/>
    <col min="3333" max="3333" width="6.7109375" style="297" customWidth="1"/>
    <col min="3334" max="3334" width="7.140625" style="297" customWidth="1"/>
    <col min="3335" max="3585" width="9.140625" style="297"/>
    <col min="3586" max="3586" width="38.85546875" style="297" customWidth="1"/>
    <col min="3587" max="3588" width="9.140625" style="297"/>
    <col min="3589" max="3589" width="6.7109375" style="297" customWidth="1"/>
    <col min="3590" max="3590" width="7.140625" style="297" customWidth="1"/>
    <col min="3591" max="3841" width="9.140625" style="297"/>
    <col min="3842" max="3842" width="38.85546875" style="297" customWidth="1"/>
    <col min="3843" max="3844" width="9.140625" style="297"/>
    <col min="3845" max="3845" width="6.7109375" style="297" customWidth="1"/>
    <col min="3846" max="3846" width="7.140625" style="297" customWidth="1"/>
    <col min="3847" max="4097" width="9.140625" style="297"/>
    <col min="4098" max="4098" width="38.85546875" style="297" customWidth="1"/>
    <col min="4099" max="4100" width="9.140625" style="297"/>
    <col min="4101" max="4101" width="6.7109375" style="297" customWidth="1"/>
    <col min="4102" max="4102" width="7.140625" style="297" customWidth="1"/>
    <col min="4103" max="4353" width="9.140625" style="297"/>
    <col min="4354" max="4354" width="38.85546875" style="297" customWidth="1"/>
    <col min="4355" max="4356" width="9.140625" style="297"/>
    <col min="4357" max="4357" width="6.7109375" style="297" customWidth="1"/>
    <col min="4358" max="4358" width="7.140625" style="297" customWidth="1"/>
    <col min="4359" max="4609" width="9.140625" style="297"/>
    <col min="4610" max="4610" width="38.85546875" style="297" customWidth="1"/>
    <col min="4611" max="4612" width="9.140625" style="297"/>
    <col min="4613" max="4613" width="6.7109375" style="297" customWidth="1"/>
    <col min="4614" max="4614" width="7.140625" style="297" customWidth="1"/>
    <col min="4615" max="4865" width="9.140625" style="297"/>
    <col min="4866" max="4866" width="38.85546875" style="297" customWidth="1"/>
    <col min="4867" max="4868" width="9.140625" style="297"/>
    <col min="4869" max="4869" width="6.7109375" style="297" customWidth="1"/>
    <col min="4870" max="4870" width="7.140625" style="297" customWidth="1"/>
    <col min="4871" max="5121" width="9.140625" style="297"/>
    <col min="5122" max="5122" width="38.85546875" style="297" customWidth="1"/>
    <col min="5123" max="5124" width="9.140625" style="297"/>
    <col min="5125" max="5125" width="6.7109375" style="297" customWidth="1"/>
    <col min="5126" max="5126" width="7.140625" style="297" customWidth="1"/>
    <col min="5127" max="5377" width="9.140625" style="297"/>
    <col min="5378" max="5378" width="38.85546875" style="297" customWidth="1"/>
    <col min="5379" max="5380" width="9.140625" style="297"/>
    <col min="5381" max="5381" width="6.7109375" style="297" customWidth="1"/>
    <col min="5382" max="5382" width="7.140625" style="297" customWidth="1"/>
    <col min="5383" max="5633" width="9.140625" style="297"/>
    <col min="5634" max="5634" width="38.85546875" style="297" customWidth="1"/>
    <col min="5635" max="5636" width="9.140625" style="297"/>
    <col min="5637" max="5637" width="6.7109375" style="297" customWidth="1"/>
    <col min="5638" max="5638" width="7.140625" style="297" customWidth="1"/>
    <col min="5639" max="5889" width="9.140625" style="297"/>
    <col min="5890" max="5890" width="38.85546875" style="297" customWidth="1"/>
    <col min="5891" max="5892" width="9.140625" style="297"/>
    <col min="5893" max="5893" width="6.7109375" style="297" customWidth="1"/>
    <col min="5894" max="5894" width="7.140625" style="297" customWidth="1"/>
    <col min="5895" max="6145" width="9.140625" style="297"/>
    <col min="6146" max="6146" width="38.85546875" style="297" customWidth="1"/>
    <col min="6147" max="6148" width="9.140625" style="297"/>
    <col min="6149" max="6149" width="6.7109375" style="297" customWidth="1"/>
    <col min="6150" max="6150" width="7.140625" style="297" customWidth="1"/>
    <col min="6151" max="6401" width="9.140625" style="297"/>
    <col min="6402" max="6402" width="38.85546875" style="297" customWidth="1"/>
    <col min="6403" max="6404" width="9.140625" style="297"/>
    <col min="6405" max="6405" width="6.7109375" style="297" customWidth="1"/>
    <col min="6406" max="6406" width="7.140625" style="297" customWidth="1"/>
    <col min="6407" max="6657" width="9.140625" style="297"/>
    <col min="6658" max="6658" width="38.85546875" style="297" customWidth="1"/>
    <col min="6659" max="6660" width="9.140625" style="297"/>
    <col min="6661" max="6661" width="6.7109375" style="297" customWidth="1"/>
    <col min="6662" max="6662" width="7.140625" style="297" customWidth="1"/>
    <col min="6663" max="6913" width="9.140625" style="297"/>
    <col min="6914" max="6914" width="38.85546875" style="297" customWidth="1"/>
    <col min="6915" max="6916" width="9.140625" style="297"/>
    <col min="6917" max="6917" width="6.7109375" style="297" customWidth="1"/>
    <col min="6918" max="6918" width="7.140625" style="297" customWidth="1"/>
    <col min="6919" max="7169" width="9.140625" style="297"/>
    <col min="7170" max="7170" width="38.85546875" style="297" customWidth="1"/>
    <col min="7171" max="7172" width="9.140625" style="297"/>
    <col min="7173" max="7173" width="6.7109375" style="297" customWidth="1"/>
    <col min="7174" max="7174" width="7.140625" style="297" customWidth="1"/>
    <col min="7175" max="7425" width="9.140625" style="297"/>
    <col min="7426" max="7426" width="38.85546875" style="297" customWidth="1"/>
    <col min="7427" max="7428" width="9.140625" style="297"/>
    <col min="7429" max="7429" width="6.7109375" style="297" customWidth="1"/>
    <col min="7430" max="7430" width="7.140625" style="297" customWidth="1"/>
    <col min="7431" max="7681" width="9.140625" style="297"/>
    <col min="7682" max="7682" width="38.85546875" style="297" customWidth="1"/>
    <col min="7683" max="7684" width="9.140625" style="297"/>
    <col min="7685" max="7685" width="6.7109375" style="297" customWidth="1"/>
    <col min="7686" max="7686" width="7.140625" style="297" customWidth="1"/>
    <col min="7687" max="7937" width="9.140625" style="297"/>
    <col min="7938" max="7938" width="38.85546875" style="297" customWidth="1"/>
    <col min="7939" max="7940" width="9.140625" style="297"/>
    <col min="7941" max="7941" width="6.7109375" style="297" customWidth="1"/>
    <col min="7942" max="7942" width="7.140625" style="297" customWidth="1"/>
    <col min="7943" max="8193" width="9.140625" style="297"/>
    <col min="8194" max="8194" width="38.85546875" style="297" customWidth="1"/>
    <col min="8195" max="8196" width="9.140625" style="297"/>
    <col min="8197" max="8197" width="6.7109375" style="297" customWidth="1"/>
    <col min="8198" max="8198" width="7.140625" style="297" customWidth="1"/>
    <col min="8199" max="8449" width="9.140625" style="297"/>
    <col min="8450" max="8450" width="38.85546875" style="297" customWidth="1"/>
    <col min="8451" max="8452" width="9.140625" style="297"/>
    <col min="8453" max="8453" width="6.7109375" style="297" customWidth="1"/>
    <col min="8454" max="8454" width="7.140625" style="297" customWidth="1"/>
    <col min="8455" max="8705" width="9.140625" style="297"/>
    <col min="8706" max="8706" width="38.85546875" style="297" customWidth="1"/>
    <col min="8707" max="8708" width="9.140625" style="297"/>
    <col min="8709" max="8709" width="6.7109375" style="297" customWidth="1"/>
    <col min="8710" max="8710" width="7.140625" style="297" customWidth="1"/>
    <col min="8711" max="8961" width="9.140625" style="297"/>
    <col min="8962" max="8962" width="38.85546875" style="297" customWidth="1"/>
    <col min="8963" max="8964" width="9.140625" style="297"/>
    <col min="8965" max="8965" width="6.7109375" style="297" customWidth="1"/>
    <col min="8966" max="8966" width="7.140625" style="297" customWidth="1"/>
    <col min="8967" max="9217" width="9.140625" style="297"/>
    <col min="9218" max="9218" width="38.85546875" style="297" customWidth="1"/>
    <col min="9219" max="9220" width="9.140625" style="297"/>
    <col min="9221" max="9221" width="6.7109375" style="297" customWidth="1"/>
    <col min="9222" max="9222" width="7.140625" style="297" customWidth="1"/>
    <col min="9223" max="9473" width="9.140625" style="297"/>
    <col min="9474" max="9474" width="38.85546875" style="297" customWidth="1"/>
    <col min="9475" max="9476" width="9.140625" style="297"/>
    <col min="9477" max="9477" width="6.7109375" style="297" customWidth="1"/>
    <col min="9478" max="9478" width="7.140625" style="297" customWidth="1"/>
    <col min="9479" max="9729" width="9.140625" style="297"/>
    <col min="9730" max="9730" width="38.85546875" style="297" customWidth="1"/>
    <col min="9731" max="9732" width="9.140625" style="297"/>
    <col min="9733" max="9733" width="6.7109375" style="297" customWidth="1"/>
    <col min="9734" max="9734" width="7.140625" style="297" customWidth="1"/>
    <col min="9735" max="9985" width="9.140625" style="297"/>
    <col min="9986" max="9986" width="38.85546875" style="297" customWidth="1"/>
    <col min="9987" max="9988" width="9.140625" style="297"/>
    <col min="9989" max="9989" width="6.7109375" style="297" customWidth="1"/>
    <col min="9990" max="9990" width="7.140625" style="297" customWidth="1"/>
    <col min="9991" max="10241" width="9.140625" style="297"/>
    <col min="10242" max="10242" width="38.85546875" style="297" customWidth="1"/>
    <col min="10243" max="10244" width="9.140625" style="297"/>
    <col min="10245" max="10245" width="6.7109375" style="297" customWidth="1"/>
    <col min="10246" max="10246" width="7.140625" style="297" customWidth="1"/>
    <col min="10247" max="10497" width="9.140625" style="297"/>
    <col min="10498" max="10498" width="38.85546875" style="297" customWidth="1"/>
    <col min="10499" max="10500" width="9.140625" style="297"/>
    <col min="10501" max="10501" width="6.7109375" style="297" customWidth="1"/>
    <col min="10502" max="10502" width="7.140625" style="297" customWidth="1"/>
    <col min="10503" max="10753" width="9.140625" style="297"/>
    <col min="10754" max="10754" width="38.85546875" style="297" customWidth="1"/>
    <col min="10755" max="10756" width="9.140625" style="297"/>
    <col min="10757" max="10757" width="6.7109375" style="297" customWidth="1"/>
    <col min="10758" max="10758" width="7.140625" style="297" customWidth="1"/>
    <col min="10759" max="11009" width="9.140625" style="297"/>
    <col min="11010" max="11010" width="38.85546875" style="297" customWidth="1"/>
    <col min="11011" max="11012" width="9.140625" style="297"/>
    <col min="11013" max="11013" width="6.7109375" style="297" customWidth="1"/>
    <col min="11014" max="11014" width="7.140625" style="297" customWidth="1"/>
    <col min="11015" max="11265" width="9.140625" style="297"/>
    <col min="11266" max="11266" width="38.85546875" style="297" customWidth="1"/>
    <col min="11267" max="11268" width="9.140625" style="297"/>
    <col min="11269" max="11269" width="6.7109375" style="297" customWidth="1"/>
    <col min="11270" max="11270" width="7.140625" style="297" customWidth="1"/>
    <col min="11271" max="11521" width="9.140625" style="297"/>
    <col min="11522" max="11522" width="38.85546875" style="297" customWidth="1"/>
    <col min="11523" max="11524" width="9.140625" style="297"/>
    <col min="11525" max="11525" width="6.7109375" style="297" customWidth="1"/>
    <col min="11526" max="11526" width="7.140625" style="297" customWidth="1"/>
    <col min="11527" max="11777" width="9.140625" style="297"/>
    <col min="11778" max="11778" width="38.85546875" style="297" customWidth="1"/>
    <col min="11779" max="11780" width="9.140625" style="297"/>
    <col min="11781" max="11781" width="6.7109375" style="297" customWidth="1"/>
    <col min="11782" max="11782" width="7.140625" style="297" customWidth="1"/>
    <col min="11783" max="12033" width="9.140625" style="297"/>
    <col min="12034" max="12034" width="38.85546875" style="297" customWidth="1"/>
    <col min="12035" max="12036" width="9.140625" style="297"/>
    <col min="12037" max="12037" width="6.7109375" style="297" customWidth="1"/>
    <col min="12038" max="12038" width="7.140625" style="297" customWidth="1"/>
    <col min="12039" max="12289" width="9.140625" style="297"/>
    <col min="12290" max="12290" width="38.85546875" style="297" customWidth="1"/>
    <col min="12291" max="12292" width="9.140625" style="297"/>
    <col min="12293" max="12293" width="6.7109375" style="297" customWidth="1"/>
    <col min="12294" max="12294" width="7.140625" style="297" customWidth="1"/>
    <col min="12295" max="12545" width="9.140625" style="297"/>
    <col min="12546" max="12546" width="38.85546875" style="297" customWidth="1"/>
    <col min="12547" max="12548" width="9.140625" style="297"/>
    <col min="12549" max="12549" width="6.7109375" style="297" customWidth="1"/>
    <col min="12550" max="12550" width="7.140625" style="297" customWidth="1"/>
    <col min="12551" max="12801" width="9.140625" style="297"/>
    <col min="12802" max="12802" width="38.85546875" style="297" customWidth="1"/>
    <col min="12803" max="12804" width="9.140625" style="297"/>
    <col min="12805" max="12805" width="6.7109375" style="297" customWidth="1"/>
    <col min="12806" max="12806" width="7.140625" style="297" customWidth="1"/>
    <col min="12807" max="13057" width="9.140625" style="297"/>
    <col min="13058" max="13058" width="38.85546875" style="297" customWidth="1"/>
    <col min="13059" max="13060" width="9.140625" style="297"/>
    <col min="13061" max="13061" width="6.7109375" style="297" customWidth="1"/>
    <col min="13062" max="13062" width="7.140625" style="297" customWidth="1"/>
    <col min="13063" max="13313" width="9.140625" style="297"/>
    <col min="13314" max="13314" width="38.85546875" style="297" customWidth="1"/>
    <col min="13315" max="13316" width="9.140625" style="297"/>
    <col min="13317" max="13317" width="6.7109375" style="297" customWidth="1"/>
    <col min="13318" max="13318" width="7.140625" style="297" customWidth="1"/>
    <col min="13319" max="13569" width="9.140625" style="297"/>
    <col min="13570" max="13570" width="38.85546875" style="297" customWidth="1"/>
    <col min="13571" max="13572" width="9.140625" style="297"/>
    <col min="13573" max="13573" width="6.7109375" style="297" customWidth="1"/>
    <col min="13574" max="13574" width="7.140625" style="297" customWidth="1"/>
    <col min="13575" max="13825" width="9.140625" style="297"/>
    <col min="13826" max="13826" width="38.85546875" style="297" customWidth="1"/>
    <col min="13827" max="13828" width="9.140625" style="297"/>
    <col min="13829" max="13829" width="6.7109375" style="297" customWidth="1"/>
    <col min="13830" max="13830" width="7.140625" style="297" customWidth="1"/>
    <col min="13831" max="14081" width="9.140625" style="297"/>
    <col min="14082" max="14082" width="38.85546875" style="297" customWidth="1"/>
    <col min="14083" max="14084" width="9.140625" style="297"/>
    <col min="14085" max="14085" width="6.7109375" style="297" customWidth="1"/>
    <col min="14086" max="14086" width="7.140625" style="297" customWidth="1"/>
    <col min="14087" max="14337" width="9.140625" style="297"/>
    <col min="14338" max="14338" width="38.85546875" style="297" customWidth="1"/>
    <col min="14339" max="14340" width="9.140625" style="297"/>
    <col min="14341" max="14341" width="6.7109375" style="297" customWidth="1"/>
    <col min="14342" max="14342" width="7.140625" style="297" customWidth="1"/>
    <col min="14343" max="14593" width="9.140625" style="297"/>
    <col min="14594" max="14594" width="38.85546875" style="297" customWidth="1"/>
    <col min="14595" max="14596" width="9.140625" style="297"/>
    <col min="14597" max="14597" width="6.7109375" style="297" customWidth="1"/>
    <col min="14598" max="14598" width="7.140625" style="297" customWidth="1"/>
    <col min="14599" max="14849" width="9.140625" style="297"/>
    <col min="14850" max="14850" width="38.85546875" style="297" customWidth="1"/>
    <col min="14851" max="14852" width="9.140625" style="297"/>
    <col min="14853" max="14853" width="6.7109375" style="297" customWidth="1"/>
    <col min="14854" max="14854" width="7.140625" style="297" customWidth="1"/>
    <col min="14855" max="15105" width="9.140625" style="297"/>
    <col min="15106" max="15106" width="38.85546875" style="297" customWidth="1"/>
    <col min="15107" max="15108" width="9.140625" style="297"/>
    <col min="15109" max="15109" width="6.7109375" style="297" customWidth="1"/>
    <col min="15110" max="15110" width="7.140625" style="297" customWidth="1"/>
    <col min="15111" max="15361" width="9.140625" style="297"/>
    <col min="15362" max="15362" width="38.85546875" style="297" customWidth="1"/>
    <col min="15363" max="15364" width="9.140625" style="297"/>
    <col min="15365" max="15365" width="6.7109375" style="297" customWidth="1"/>
    <col min="15366" max="15366" width="7.140625" style="297" customWidth="1"/>
    <col min="15367" max="15617" width="9.140625" style="297"/>
    <col min="15618" max="15618" width="38.85546875" style="297" customWidth="1"/>
    <col min="15619" max="15620" width="9.140625" style="297"/>
    <col min="15621" max="15621" width="6.7109375" style="297" customWidth="1"/>
    <col min="15622" max="15622" width="7.140625" style="297" customWidth="1"/>
    <col min="15623" max="15873" width="9.140625" style="297"/>
    <col min="15874" max="15874" width="38.85546875" style="297" customWidth="1"/>
    <col min="15875" max="15876" width="9.140625" style="297"/>
    <col min="15877" max="15877" width="6.7109375" style="297" customWidth="1"/>
    <col min="15878" max="15878" width="7.140625" style="297" customWidth="1"/>
    <col min="15879" max="16129" width="9.140625" style="297"/>
    <col min="16130" max="16130" width="38.85546875" style="297" customWidth="1"/>
    <col min="16131" max="16132" width="9.140625" style="297"/>
    <col min="16133" max="16133" width="6.7109375" style="297" customWidth="1"/>
    <col min="16134" max="16134" width="7.140625" style="297" customWidth="1"/>
    <col min="16135" max="16384" width="9.140625" style="297"/>
  </cols>
  <sheetData>
    <row r="1" spans="1:8" x14ac:dyDescent="0.25">
      <c r="A1" s="296"/>
      <c r="B1" s="296"/>
      <c r="C1" s="296"/>
      <c r="D1" s="296"/>
      <c r="E1" s="296"/>
      <c r="F1" s="296"/>
      <c r="G1" s="296"/>
      <c r="H1" s="296"/>
    </row>
    <row r="2" spans="1:8" x14ac:dyDescent="0.25">
      <c r="A2" s="296"/>
      <c r="B2" s="296"/>
      <c r="C2" s="296"/>
      <c r="D2" s="296"/>
      <c r="E2" s="296"/>
      <c r="F2" s="296"/>
      <c r="G2" s="296"/>
      <c r="H2" s="296"/>
    </row>
    <row r="3" spans="1:8" x14ac:dyDescent="0.25">
      <c r="A3" s="669" t="s">
        <v>441</v>
      </c>
      <c r="B3" s="669"/>
      <c r="C3" s="669"/>
      <c r="D3" s="669"/>
      <c r="E3" s="669"/>
      <c r="F3" s="669"/>
      <c r="G3" s="669"/>
      <c r="H3" s="669"/>
    </row>
    <row r="4" spans="1:8" x14ac:dyDescent="0.25">
      <c r="A4" s="669" t="s">
        <v>813</v>
      </c>
      <c r="B4" s="669"/>
      <c r="C4" s="669"/>
      <c r="D4" s="669"/>
      <c r="E4" s="669"/>
      <c r="F4" s="669"/>
      <c r="G4" s="669"/>
      <c r="H4" s="669"/>
    </row>
    <row r="5" spans="1:8" x14ac:dyDescent="0.25">
      <c r="A5" s="298"/>
      <c r="B5" s="298"/>
      <c r="C5" s="298"/>
      <c r="D5" s="298"/>
      <c r="E5" s="298"/>
      <c r="F5" s="298"/>
      <c r="G5" s="298"/>
      <c r="H5" s="298"/>
    </row>
    <row r="6" spans="1:8" x14ac:dyDescent="0.25">
      <c r="A6" s="296"/>
      <c r="B6" s="296"/>
      <c r="C6" s="296"/>
      <c r="D6" s="296"/>
      <c r="E6" s="296"/>
      <c r="F6" s="296"/>
      <c r="G6" s="296"/>
      <c r="H6" s="296"/>
    </row>
    <row r="7" spans="1:8" x14ac:dyDescent="0.25">
      <c r="A7" s="299" t="s">
        <v>442</v>
      </c>
      <c r="B7" s="299"/>
      <c r="C7" s="300" t="s">
        <v>443</v>
      </c>
      <c r="D7" s="299" t="s">
        <v>444</v>
      </c>
      <c r="E7" s="670" t="s">
        <v>445</v>
      </c>
      <c r="F7" s="670"/>
      <c r="G7" s="670"/>
      <c r="H7" s="670"/>
    </row>
    <row r="8" spans="1:8" x14ac:dyDescent="0.25">
      <c r="A8" s="301"/>
      <c r="B8" s="302" t="s">
        <v>446</v>
      </c>
      <c r="C8" s="303" t="s">
        <v>447</v>
      </c>
      <c r="D8" s="500" t="s">
        <v>447</v>
      </c>
      <c r="E8" s="502" t="s">
        <v>413</v>
      </c>
      <c r="F8" s="503" t="s">
        <v>414</v>
      </c>
      <c r="G8" s="503" t="s">
        <v>415</v>
      </c>
      <c r="H8" s="504" t="s">
        <v>440</v>
      </c>
    </row>
    <row r="9" spans="1:8" x14ac:dyDescent="0.25">
      <c r="A9" s="304"/>
      <c r="B9" s="304"/>
      <c r="C9" s="305"/>
      <c r="D9" s="501"/>
      <c r="E9" s="505"/>
      <c r="F9" s="506"/>
      <c r="G9" s="506"/>
      <c r="H9" s="507"/>
    </row>
    <row r="10" spans="1:8" x14ac:dyDescent="0.25">
      <c r="A10" s="302" t="s">
        <v>418</v>
      </c>
      <c r="B10" s="302" t="s">
        <v>419</v>
      </c>
      <c r="C10" s="303" t="s">
        <v>420</v>
      </c>
      <c r="D10" s="303" t="s">
        <v>421</v>
      </c>
      <c r="E10" s="303" t="s">
        <v>422</v>
      </c>
      <c r="F10" s="303" t="s">
        <v>423</v>
      </c>
      <c r="G10" s="303" t="s">
        <v>424</v>
      </c>
      <c r="H10" s="303" t="s">
        <v>425</v>
      </c>
    </row>
    <row r="11" spans="1:8" x14ac:dyDescent="0.25">
      <c r="A11" s="306"/>
      <c r="B11" s="306" t="s">
        <v>448</v>
      </c>
      <c r="C11" s="306"/>
      <c r="D11" s="306"/>
      <c r="E11" s="306"/>
      <c r="F11" s="306"/>
      <c r="G11" s="306"/>
      <c r="H11" s="306"/>
    </row>
    <row r="12" spans="1:8" x14ac:dyDescent="0.25">
      <c r="A12" s="306" t="s">
        <v>418</v>
      </c>
      <c r="B12" s="307" t="s">
        <v>449</v>
      </c>
      <c r="C12" s="308"/>
      <c r="D12" s="308"/>
      <c r="E12" s="309"/>
      <c r="F12" s="309"/>
      <c r="G12" s="309"/>
      <c r="H12" s="309"/>
    </row>
    <row r="13" spans="1:8" x14ac:dyDescent="0.25">
      <c r="A13" s="310" t="s">
        <v>419</v>
      </c>
      <c r="B13" s="311"/>
      <c r="C13" s="311"/>
      <c r="D13" s="311"/>
      <c r="E13" s="311"/>
      <c r="F13" s="311"/>
      <c r="G13" s="311"/>
      <c r="H13" s="311"/>
    </row>
    <row r="14" spans="1:8" x14ac:dyDescent="0.25">
      <c r="A14" s="306" t="s">
        <v>420</v>
      </c>
      <c r="B14" s="312" t="s">
        <v>450</v>
      </c>
      <c r="C14" s="309"/>
      <c r="D14" s="309"/>
      <c r="E14" s="309"/>
      <c r="F14" s="309"/>
      <c r="G14" s="309"/>
      <c r="H14" s="309"/>
    </row>
    <row r="15" spans="1:8" x14ac:dyDescent="0.25">
      <c r="A15" s="306" t="s">
        <v>421</v>
      </c>
      <c r="B15" s="309"/>
      <c r="C15" s="309"/>
      <c r="D15" s="309"/>
      <c r="E15" s="309"/>
      <c r="F15" s="309"/>
      <c r="G15" s="309"/>
      <c r="H15" s="309"/>
    </row>
    <row r="16" spans="1:8" x14ac:dyDescent="0.25">
      <c r="A16" s="299" t="s">
        <v>422</v>
      </c>
      <c r="B16" s="312" t="s">
        <v>451</v>
      </c>
      <c r="C16" s="313"/>
      <c r="D16" s="313"/>
      <c r="E16" s="313"/>
      <c r="F16" s="313"/>
      <c r="G16" s="313"/>
      <c r="H16" s="313"/>
    </row>
    <row r="17" spans="1:8" ht="31.5" x14ac:dyDescent="0.25">
      <c r="A17" s="306" t="s">
        <v>423</v>
      </c>
      <c r="B17" s="307" t="s">
        <v>452</v>
      </c>
      <c r="C17" s="308"/>
      <c r="D17" s="308"/>
      <c r="E17" s="314">
        <f>E19+E21</f>
        <v>0</v>
      </c>
      <c r="F17" s="314">
        <f>F19+F21</f>
        <v>0</v>
      </c>
      <c r="G17" s="314">
        <f>G19+G21</f>
        <v>0</v>
      </c>
      <c r="H17" s="314">
        <f>H19+H21</f>
        <v>0</v>
      </c>
    </row>
    <row r="18" spans="1:8" x14ac:dyDescent="0.25">
      <c r="A18" s="306" t="s">
        <v>424</v>
      </c>
      <c r="B18" s="311"/>
      <c r="C18" s="311"/>
      <c r="D18" s="311"/>
      <c r="E18" s="315">
        <v>0</v>
      </c>
      <c r="F18" s="315"/>
      <c r="G18" s="315"/>
      <c r="H18" s="315"/>
    </row>
    <row r="19" spans="1:8" x14ac:dyDescent="0.25">
      <c r="A19" s="306" t="s">
        <v>425</v>
      </c>
      <c r="B19" s="312" t="s">
        <v>453</v>
      </c>
      <c r="C19" s="309"/>
      <c r="D19" s="309"/>
      <c r="E19" s="314">
        <f>SUM(E18:E18)</f>
        <v>0</v>
      </c>
      <c r="F19" s="314">
        <f>SUM(F18:F18)</f>
        <v>0</v>
      </c>
      <c r="G19" s="314">
        <f>SUM(G18:G18)</f>
        <v>0</v>
      </c>
      <c r="H19" s="314">
        <f>SUM(H18:H18)</f>
        <v>0</v>
      </c>
    </row>
    <row r="20" spans="1:8" x14ac:dyDescent="0.25">
      <c r="A20" s="306" t="s">
        <v>426</v>
      </c>
      <c r="B20" s="311"/>
      <c r="C20" s="311"/>
      <c r="D20" s="311"/>
      <c r="E20" s="315">
        <v>0</v>
      </c>
      <c r="F20" s="315"/>
      <c r="G20" s="315"/>
      <c r="H20" s="315"/>
    </row>
    <row r="21" spans="1:8" x14ac:dyDescent="0.25">
      <c r="A21" s="299" t="s">
        <v>427</v>
      </c>
      <c r="B21" s="316" t="s">
        <v>454</v>
      </c>
      <c r="C21" s="313"/>
      <c r="D21" s="313"/>
      <c r="E21" s="317">
        <f>SUM(E20:E20)</f>
        <v>0</v>
      </c>
      <c r="F21" s="317">
        <f>SUM(F20:F20)</f>
        <v>0</v>
      </c>
      <c r="G21" s="317">
        <f>SUM(G20:G20)</f>
        <v>0</v>
      </c>
      <c r="H21" s="317">
        <f>SUM(H20:H20)</f>
        <v>0</v>
      </c>
    </row>
    <row r="22" spans="1:8" x14ac:dyDescent="0.25">
      <c r="A22" s="306" t="s">
        <v>428</v>
      </c>
      <c r="B22" s="318" t="s">
        <v>455</v>
      </c>
      <c r="C22" s="308"/>
      <c r="D22" s="308"/>
      <c r="E22" s="314">
        <f>E17+E12</f>
        <v>0</v>
      </c>
      <c r="F22" s="314">
        <f>F17+F12</f>
        <v>0</v>
      </c>
      <c r="G22" s="314">
        <f>G17+G12</f>
        <v>0</v>
      </c>
      <c r="H22" s="314">
        <f>H17+H12</f>
        <v>0</v>
      </c>
    </row>
    <row r="23" spans="1:8" x14ac:dyDescent="0.25">
      <c r="A23" s="306" t="s">
        <v>429</v>
      </c>
      <c r="B23" s="306" t="s">
        <v>456</v>
      </c>
      <c r="C23" s="306"/>
      <c r="D23" s="306"/>
      <c r="E23" s="306"/>
      <c r="F23" s="306"/>
      <c r="G23" s="306"/>
      <c r="H23" s="306"/>
    </row>
    <row r="24" spans="1:8" x14ac:dyDescent="0.25">
      <c r="A24" s="306" t="s">
        <v>457</v>
      </c>
      <c r="B24" s="307" t="s">
        <v>449</v>
      </c>
      <c r="C24" s="308"/>
      <c r="D24" s="308"/>
      <c r="E24" s="309"/>
      <c r="F24" s="309"/>
      <c r="G24" s="309"/>
      <c r="H24" s="309"/>
    </row>
    <row r="25" spans="1:8" x14ac:dyDescent="0.25">
      <c r="A25" s="310" t="s">
        <v>458</v>
      </c>
      <c r="B25" s="311"/>
      <c r="C25" s="311"/>
      <c r="D25" s="311"/>
      <c r="E25" s="311"/>
      <c r="F25" s="311"/>
      <c r="G25" s="311"/>
      <c r="H25" s="311"/>
    </row>
    <row r="26" spans="1:8" x14ac:dyDescent="0.25">
      <c r="A26" s="306" t="s">
        <v>459</v>
      </c>
      <c r="B26" s="312" t="s">
        <v>450</v>
      </c>
      <c r="C26" s="309"/>
      <c r="D26" s="309"/>
      <c r="E26" s="309"/>
      <c r="F26" s="309"/>
      <c r="G26" s="309"/>
      <c r="H26" s="309"/>
    </row>
    <row r="27" spans="1:8" x14ac:dyDescent="0.25">
      <c r="A27" s="306" t="s">
        <v>460</v>
      </c>
      <c r="B27" s="309"/>
      <c r="C27" s="309"/>
      <c r="D27" s="309"/>
      <c r="E27" s="309"/>
      <c r="F27" s="309"/>
      <c r="G27" s="309"/>
      <c r="H27" s="309"/>
    </row>
    <row r="28" spans="1:8" x14ac:dyDescent="0.25">
      <c r="A28" s="299" t="s">
        <v>461</v>
      </c>
      <c r="B28" s="312" t="s">
        <v>451</v>
      </c>
      <c r="C28" s="313"/>
      <c r="D28" s="313"/>
      <c r="E28" s="313"/>
      <c r="F28" s="313"/>
      <c r="G28" s="313"/>
      <c r="H28" s="313"/>
    </row>
    <row r="29" spans="1:8" ht="31.5" x14ac:dyDescent="0.25">
      <c r="A29" s="306" t="s">
        <v>462</v>
      </c>
      <c r="B29" s="307" t="s">
        <v>452</v>
      </c>
      <c r="C29" s="308"/>
      <c r="D29" s="308"/>
      <c r="E29" s="314"/>
      <c r="F29" s="314"/>
      <c r="G29" s="314"/>
      <c r="H29" s="314"/>
    </row>
    <row r="30" spans="1:8" x14ac:dyDescent="0.25">
      <c r="A30" s="310" t="s">
        <v>463</v>
      </c>
      <c r="B30" s="311"/>
      <c r="C30" s="311"/>
      <c r="D30" s="311"/>
      <c r="E30" s="319"/>
      <c r="F30" s="319"/>
      <c r="G30" s="319"/>
      <c r="H30" s="319"/>
    </row>
    <row r="31" spans="1:8" x14ac:dyDescent="0.25">
      <c r="A31" s="306" t="s">
        <v>464</v>
      </c>
      <c r="B31" s="309"/>
      <c r="C31" s="309"/>
      <c r="D31" s="309"/>
      <c r="E31" s="315"/>
      <c r="F31" s="315"/>
      <c r="G31" s="315"/>
      <c r="H31" s="315"/>
    </row>
    <row r="32" spans="1:8" x14ac:dyDescent="0.25">
      <c r="A32" s="306" t="s">
        <v>465</v>
      </c>
      <c r="B32" s="309"/>
      <c r="C32" s="309"/>
      <c r="D32" s="309"/>
      <c r="E32" s="315"/>
      <c r="F32" s="315"/>
      <c r="G32" s="315"/>
      <c r="H32" s="315"/>
    </row>
    <row r="33" spans="1:8" x14ac:dyDescent="0.25">
      <c r="A33" s="306" t="s">
        <v>466</v>
      </c>
      <c r="B33" s="312" t="s">
        <v>450</v>
      </c>
      <c r="C33" s="309"/>
      <c r="D33" s="309"/>
      <c r="E33" s="315"/>
      <c r="F33" s="315"/>
      <c r="G33" s="315"/>
      <c r="H33" s="315"/>
    </row>
    <row r="34" spans="1:8" x14ac:dyDescent="0.25">
      <c r="A34" s="306" t="s">
        <v>467</v>
      </c>
      <c r="B34" s="309"/>
      <c r="C34" s="309"/>
      <c r="D34" s="309"/>
      <c r="E34" s="315"/>
      <c r="F34" s="315"/>
      <c r="G34" s="315"/>
      <c r="H34" s="315"/>
    </row>
    <row r="35" spans="1:8" x14ac:dyDescent="0.25">
      <c r="A35" s="306" t="s">
        <v>468</v>
      </c>
      <c r="B35" s="309"/>
      <c r="C35" s="309"/>
      <c r="D35" s="309"/>
      <c r="E35" s="315"/>
      <c r="F35" s="315"/>
      <c r="G35" s="315"/>
      <c r="H35" s="315"/>
    </row>
    <row r="36" spans="1:8" x14ac:dyDescent="0.25">
      <c r="A36" s="306" t="s">
        <v>469</v>
      </c>
      <c r="B36" s="320"/>
      <c r="C36" s="309"/>
      <c r="D36" s="309"/>
      <c r="E36" s="315"/>
      <c r="F36" s="315"/>
      <c r="G36" s="315"/>
      <c r="H36" s="315"/>
    </row>
    <row r="37" spans="1:8" x14ac:dyDescent="0.25">
      <c r="A37" s="299" t="s">
        <v>470</v>
      </c>
      <c r="B37" s="316" t="s">
        <v>451</v>
      </c>
      <c r="C37" s="313"/>
      <c r="D37" s="313"/>
      <c r="E37" s="321"/>
      <c r="F37" s="321"/>
      <c r="G37" s="321"/>
      <c r="H37" s="321"/>
    </row>
    <row r="38" spans="1:8" x14ac:dyDescent="0.25">
      <c r="A38" s="306" t="s">
        <v>471</v>
      </c>
      <c r="B38" s="318" t="s">
        <v>472</v>
      </c>
      <c r="C38" s="308"/>
      <c r="D38" s="308"/>
      <c r="E38" s="314"/>
      <c r="F38" s="314"/>
      <c r="G38" s="314"/>
      <c r="H38" s="314"/>
    </row>
    <row r="39" spans="1:8" x14ac:dyDescent="0.25">
      <c r="A39" s="306" t="s">
        <v>473</v>
      </c>
      <c r="B39" s="318" t="s">
        <v>474</v>
      </c>
      <c r="C39" s="309"/>
      <c r="D39" s="309"/>
      <c r="E39" s="314">
        <f>E22+E38</f>
        <v>0</v>
      </c>
      <c r="F39" s="314">
        <f>F22+F38</f>
        <v>0</v>
      </c>
      <c r="G39" s="314">
        <f>G22+G38</f>
        <v>0</v>
      </c>
      <c r="H39" s="314">
        <f>H22+H38</f>
        <v>0</v>
      </c>
    </row>
  </sheetData>
  <mergeCells count="3">
    <mergeCell ref="A3:H3"/>
    <mergeCell ref="A4:H4"/>
    <mergeCell ref="E7:H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&amp;L&amp;"Times New Roman,Normál"Vászoly Község 
Önkormányzata &amp;C&amp;"Times New Roman,Normál"12.sz.melléklet
az önkormányzat 2017. évi költségvetési gazdálkodási beszámolójáról szóló
7/2018. (V. 30.) önkormányzati rendeletéhez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4"/>
  <sheetViews>
    <sheetView view="pageLayout" zoomScaleNormal="100" workbookViewId="0">
      <selection activeCell="A4" sqref="A4:E4"/>
    </sheetView>
  </sheetViews>
  <sheetFormatPr defaultRowHeight="15.75" x14ac:dyDescent="0.25"/>
  <cols>
    <col min="1" max="1" width="4.85546875" style="322" customWidth="1"/>
    <col min="2" max="2" width="25.42578125" style="322" customWidth="1"/>
    <col min="3" max="3" width="20.85546875" style="322" customWidth="1"/>
    <col min="4" max="4" width="18.42578125" style="322" bestFit="1" customWidth="1"/>
    <col min="5" max="5" width="17.28515625" style="322" bestFit="1" customWidth="1"/>
    <col min="6" max="6" width="18.42578125" style="322" bestFit="1" customWidth="1"/>
    <col min="7" max="257" width="9.140625" style="322"/>
    <col min="258" max="258" width="25.42578125" style="322" customWidth="1"/>
    <col min="259" max="259" width="20.85546875" style="322" customWidth="1"/>
    <col min="260" max="260" width="17.28515625" style="322" bestFit="1" customWidth="1"/>
    <col min="261" max="261" width="13.85546875" style="322" bestFit="1" customWidth="1"/>
    <col min="262" max="513" width="9.140625" style="322"/>
    <col min="514" max="514" width="25.42578125" style="322" customWidth="1"/>
    <col min="515" max="515" width="20.85546875" style="322" customWidth="1"/>
    <col min="516" max="516" width="17.28515625" style="322" bestFit="1" customWidth="1"/>
    <col min="517" max="517" width="13.85546875" style="322" bestFit="1" customWidth="1"/>
    <col min="518" max="769" width="9.140625" style="322"/>
    <col min="770" max="770" width="25.42578125" style="322" customWidth="1"/>
    <col min="771" max="771" width="20.85546875" style="322" customWidth="1"/>
    <col min="772" max="772" width="17.28515625" style="322" bestFit="1" customWidth="1"/>
    <col min="773" max="773" width="13.85546875" style="322" bestFit="1" customWidth="1"/>
    <col min="774" max="1025" width="9.140625" style="322"/>
    <col min="1026" max="1026" width="25.42578125" style="322" customWidth="1"/>
    <col min="1027" max="1027" width="20.85546875" style="322" customWidth="1"/>
    <col min="1028" max="1028" width="17.28515625" style="322" bestFit="1" customWidth="1"/>
    <col min="1029" max="1029" width="13.85546875" style="322" bestFit="1" customWidth="1"/>
    <col min="1030" max="1281" width="9.140625" style="322"/>
    <col min="1282" max="1282" width="25.42578125" style="322" customWidth="1"/>
    <col min="1283" max="1283" width="20.85546875" style="322" customWidth="1"/>
    <col min="1284" max="1284" width="17.28515625" style="322" bestFit="1" customWidth="1"/>
    <col min="1285" max="1285" width="13.85546875" style="322" bestFit="1" customWidth="1"/>
    <col min="1286" max="1537" width="9.140625" style="322"/>
    <col min="1538" max="1538" width="25.42578125" style="322" customWidth="1"/>
    <col min="1539" max="1539" width="20.85546875" style="322" customWidth="1"/>
    <col min="1540" max="1540" width="17.28515625" style="322" bestFit="1" customWidth="1"/>
    <col min="1541" max="1541" width="13.85546875" style="322" bestFit="1" customWidth="1"/>
    <col min="1542" max="1793" width="9.140625" style="322"/>
    <col min="1794" max="1794" width="25.42578125" style="322" customWidth="1"/>
    <col min="1795" max="1795" width="20.85546875" style="322" customWidth="1"/>
    <col min="1796" max="1796" width="17.28515625" style="322" bestFit="1" customWidth="1"/>
    <col min="1797" max="1797" width="13.85546875" style="322" bestFit="1" customWidth="1"/>
    <col min="1798" max="2049" width="9.140625" style="322"/>
    <col min="2050" max="2050" width="25.42578125" style="322" customWidth="1"/>
    <col min="2051" max="2051" width="20.85546875" style="322" customWidth="1"/>
    <col min="2052" max="2052" width="17.28515625" style="322" bestFit="1" customWidth="1"/>
    <col min="2053" max="2053" width="13.85546875" style="322" bestFit="1" customWidth="1"/>
    <col min="2054" max="2305" width="9.140625" style="322"/>
    <col min="2306" max="2306" width="25.42578125" style="322" customWidth="1"/>
    <col min="2307" max="2307" width="20.85546875" style="322" customWidth="1"/>
    <col min="2308" max="2308" width="17.28515625" style="322" bestFit="1" customWidth="1"/>
    <col min="2309" max="2309" width="13.85546875" style="322" bestFit="1" customWidth="1"/>
    <col min="2310" max="2561" width="9.140625" style="322"/>
    <col min="2562" max="2562" width="25.42578125" style="322" customWidth="1"/>
    <col min="2563" max="2563" width="20.85546875" style="322" customWidth="1"/>
    <col min="2564" max="2564" width="17.28515625" style="322" bestFit="1" customWidth="1"/>
    <col min="2565" max="2565" width="13.85546875" style="322" bestFit="1" customWidth="1"/>
    <col min="2566" max="2817" width="9.140625" style="322"/>
    <col min="2818" max="2818" width="25.42578125" style="322" customWidth="1"/>
    <col min="2819" max="2819" width="20.85546875" style="322" customWidth="1"/>
    <col min="2820" max="2820" width="17.28515625" style="322" bestFit="1" customWidth="1"/>
    <col min="2821" max="2821" width="13.85546875" style="322" bestFit="1" customWidth="1"/>
    <col min="2822" max="3073" width="9.140625" style="322"/>
    <col min="3074" max="3074" width="25.42578125" style="322" customWidth="1"/>
    <col min="3075" max="3075" width="20.85546875" style="322" customWidth="1"/>
    <col min="3076" max="3076" width="17.28515625" style="322" bestFit="1" customWidth="1"/>
    <col min="3077" max="3077" width="13.85546875" style="322" bestFit="1" customWidth="1"/>
    <col min="3078" max="3329" width="9.140625" style="322"/>
    <col min="3330" max="3330" width="25.42578125" style="322" customWidth="1"/>
    <col min="3331" max="3331" width="20.85546875" style="322" customWidth="1"/>
    <col min="3332" max="3332" width="17.28515625" style="322" bestFit="1" customWidth="1"/>
    <col min="3333" max="3333" width="13.85546875" style="322" bestFit="1" customWidth="1"/>
    <col min="3334" max="3585" width="9.140625" style="322"/>
    <col min="3586" max="3586" width="25.42578125" style="322" customWidth="1"/>
    <col min="3587" max="3587" width="20.85546875" style="322" customWidth="1"/>
    <col min="3588" max="3588" width="17.28515625" style="322" bestFit="1" customWidth="1"/>
    <col min="3589" max="3589" width="13.85546875" style="322" bestFit="1" customWidth="1"/>
    <col min="3590" max="3841" width="9.140625" style="322"/>
    <col min="3842" max="3842" width="25.42578125" style="322" customWidth="1"/>
    <col min="3843" max="3843" width="20.85546875" style="322" customWidth="1"/>
    <col min="3844" max="3844" width="17.28515625" style="322" bestFit="1" customWidth="1"/>
    <col min="3845" max="3845" width="13.85546875" style="322" bestFit="1" customWidth="1"/>
    <col min="3846" max="4097" width="9.140625" style="322"/>
    <col min="4098" max="4098" width="25.42578125" style="322" customWidth="1"/>
    <col min="4099" max="4099" width="20.85546875" style="322" customWidth="1"/>
    <col min="4100" max="4100" width="17.28515625" style="322" bestFit="1" customWidth="1"/>
    <col min="4101" max="4101" width="13.85546875" style="322" bestFit="1" customWidth="1"/>
    <col min="4102" max="4353" width="9.140625" style="322"/>
    <col min="4354" max="4354" width="25.42578125" style="322" customWidth="1"/>
    <col min="4355" max="4355" width="20.85546875" style="322" customWidth="1"/>
    <col min="4356" max="4356" width="17.28515625" style="322" bestFit="1" customWidth="1"/>
    <col min="4357" max="4357" width="13.85546875" style="322" bestFit="1" customWidth="1"/>
    <col min="4358" max="4609" width="9.140625" style="322"/>
    <col min="4610" max="4610" width="25.42578125" style="322" customWidth="1"/>
    <col min="4611" max="4611" width="20.85546875" style="322" customWidth="1"/>
    <col min="4612" max="4612" width="17.28515625" style="322" bestFit="1" customWidth="1"/>
    <col min="4613" max="4613" width="13.85546875" style="322" bestFit="1" customWidth="1"/>
    <col min="4614" max="4865" width="9.140625" style="322"/>
    <col min="4866" max="4866" width="25.42578125" style="322" customWidth="1"/>
    <col min="4867" max="4867" width="20.85546875" style="322" customWidth="1"/>
    <col min="4868" max="4868" width="17.28515625" style="322" bestFit="1" customWidth="1"/>
    <col min="4869" max="4869" width="13.85546875" style="322" bestFit="1" customWidth="1"/>
    <col min="4870" max="5121" width="9.140625" style="322"/>
    <col min="5122" max="5122" width="25.42578125" style="322" customWidth="1"/>
    <col min="5123" max="5123" width="20.85546875" style="322" customWidth="1"/>
    <col min="5124" max="5124" width="17.28515625" style="322" bestFit="1" customWidth="1"/>
    <col min="5125" max="5125" width="13.85546875" style="322" bestFit="1" customWidth="1"/>
    <col min="5126" max="5377" width="9.140625" style="322"/>
    <col min="5378" max="5378" width="25.42578125" style="322" customWidth="1"/>
    <col min="5379" max="5379" width="20.85546875" style="322" customWidth="1"/>
    <col min="5380" max="5380" width="17.28515625" style="322" bestFit="1" customWidth="1"/>
    <col min="5381" max="5381" width="13.85546875" style="322" bestFit="1" customWidth="1"/>
    <col min="5382" max="5633" width="9.140625" style="322"/>
    <col min="5634" max="5634" width="25.42578125" style="322" customWidth="1"/>
    <col min="5635" max="5635" width="20.85546875" style="322" customWidth="1"/>
    <col min="5636" max="5636" width="17.28515625" style="322" bestFit="1" customWidth="1"/>
    <col min="5637" max="5637" width="13.85546875" style="322" bestFit="1" customWidth="1"/>
    <col min="5638" max="5889" width="9.140625" style="322"/>
    <col min="5890" max="5890" width="25.42578125" style="322" customWidth="1"/>
    <col min="5891" max="5891" width="20.85546875" style="322" customWidth="1"/>
    <col min="5892" max="5892" width="17.28515625" style="322" bestFit="1" customWidth="1"/>
    <col min="5893" max="5893" width="13.85546875" style="322" bestFit="1" customWidth="1"/>
    <col min="5894" max="6145" width="9.140625" style="322"/>
    <col min="6146" max="6146" width="25.42578125" style="322" customWidth="1"/>
    <col min="6147" max="6147" width="20.85546875" style="322" customWidth="1"/>
    <col min="6148" max="6148" width="17.28515625" style="322" bestFit="1" customWidth="1"/>
    <col min="6149" max="6149" width="13.85546875" style="322" bestFit="1" customWidth="1"/>
    <col min="6150" max="6401" width="9.140625" style="322"/>
    <col min="6402" max="6402" width="25.42578125" style="322" customWidth="1"/>
    <col min="6403" max="6403" width="20.85546875" style="322" customWidth="1"/>
    <col min="6404" max="6404" width="17.28515625" style="322" bestFit="1" customWidth="1"/>
    <col min="6405" max="6405" width="13.85546875" style="322" bestFit="1" customWidth="1"/>
    <col min="6406" max="6657" width="9.140625" style="322"/>
    <col min="6658" max="6658" width="25.42578125" style="322" customWidth="1"/>
    <col min="6659" max="6659" width="20.85546875" style="322" customWidth="1"/>
    <col min="6660" max="6660" width="17.28515625" style="322" bestFit="1" customWidth="1"/>
    <col min="6661" max="6661" width="13.85546875" style="322" bestFit="1" customWidth="1"/>
    <col min="6662" max="6913" width="9.140625" style="322"/>
    <col min="6914" max="6914" width="25.42578125" style="322" customWidth="1"/>
    <col min="6915" max="6915" width="20.85546875" style="322" customWidth="1"/>
    <col min="6916" max="6916" width="17.28515625" style="322" bestFit="1" customWidth="1"/>
    <col min="6917" max="6917" width="13.85546875" style="322" bestFit="1" customWidth="1"/>
    <col min="6918" max="7169" width="9.140625" style="322"/>
    <col min="7170" max="7170" width="25.42578125" style="322" customWidth="1"/>
    <col min="7171" max="7171" width="20.85546875" style="322" customWidth="1"/>
    <col min="7172" max="7172" width="17.28515625" style="322" bestFit="1" customWidth="1"/>
    <col min="7173" max="7173" width="13.85546875" style="322" bestFit="1" customWidth="1"/>
    <col min="7174" max="7425" width="9.140625" style="322"/>
    <col min="7426" max="7426" width="25.42578125" style="322" customWidth="1"/>
    <col min="7427" max="7427" width="20.85546875" style="322" customWidth="1"/>
    <col min="7428" max="7428" width="17.28515625" style="322" bestFit="1" customWidth="1"/>
    <col min="7429" max="7429" width="13.85546875" style="322" bestFit="1" customWidth="1"/>
    <col min="7430" max="7681" width="9.140625" style="322"/>
    <col min="7682" max="7682" width="25.42578125" style="322" customWidth="1"/>
    <col min="7683" max="7683" width="20.85546875" style="322" customWidth="1"/>
    <col min="7684" max="7684" width="17.28515625" style="322" bestFit="1" customWidth="1"/>
    <col min="7685" max="7685" width="13.85546875" style="322" bestFit="1" customWidth="1"/>
    <col min="7686" max="7937" width="9.140625" style="322"/>
    <col min="7938" max="7938" width="25.42578125" style="322" customWidth="1"/>
    <col min="7939" max="7939" width="20.85546875" style="322" customWidth="1"/>
    <col min="7940" max="7940" width="17.28515625" style="322" bestFit="1" customWidth="1"/>
    <col min="7941" max="7941" width="13.85546875" style="322" bestFit="1" customWidth="1"/>
    <col min="7942" max="8193" width="9.140625" style="322"/>
    <col min="8194" max="8194" width="25.42578125" style="322" customWidth="1"/>
    <col min="8195" max="8195" width="20.85546875" style="322" customWidth="1"/>
    <col min="8196" max="8196" width="17.28515625" style="322" bestFit="1" customWidth="1"/>
    <col min="8197" max="8197" width="13.85546875" style="322" bestFit="1" customWidth="1"/>
    <col min="8198" max="8449" width="9.140625" style="322"/>
    <col min="8450" max="8450" width="25.42578125" style="322" customWidth="1"/>
    <col min="8451" max="8451" width="20.85546875" style="322" customWidth="1"/>
    <col min="8452" max="8452" width="17.28515625" style="322" bestFit="1" customWidth="1"/>
    <col min="8453" max="8453" width="13.85546875" style="322" bestFit="1" customWidth="1"/>
    <col min="8454" max="8705" width="9.140625" style="322"/>
    <col min="8706" max="8706" width="25.42578125" style="322" customWidth="1"/>
    <col min="8707" max="8707" width="20.85546875" style="322" customWidth="1"/>
    <col min="8708" max="8708" width="17.28515625" style="322" bestFit="1" customWidth="1"/>
    <col min="8709" max="8709" width="13.85546875" style="322" bestFit="1" customWidth="1"/>
    <col min="8710" max="8961" width="9.140625" style="322"/>
    <col min="8962" max="8962" width="25.42578125" style="322" customWidth="1"/>
    <col min="8963" max="8963" width="20.85546875" style="322" customWidth="1"/>
    <col min="8964" max="8964" width="17.28515625" style="322" bestFit="1" customWidth="1"/>
    <col min="8965" max="8965" width="13.85546875" style="322" bestFit="1" customWidth="1"/>
    <col min="8966" max="9217" width="9.140625" style="322"/>
    <col min="9218" max="9218" width="25.42578125" style="322" customWidth="1"/>
    <col min="9219" max="9219" width="20.85546875" style="322" customWidth="1"/>
    <col min="9220" max="9220" width="17.28515625" style="322" bestFit="1" customWidth="1"/>
    <col min="9221" max="9221" width="13.85546875" style="322" bestFit="1" customWidth="1"/>
    <col min="9222" max="9473" width="9.140625" style="322"/>
    <col min="9474" max="9474" width="25.42578125" style="322" customWidth="1"/>
    <col min="9475" max="9475" width="20.85546875" style="322" customWidth="1"/>
    <col min="9476" max="9476" width="17.28515625" style="322" bestFit="1" customWidth="1"/>
    <col min="9477" max="9477" width="13.85546875" style="322" bestFit="1" customWidth="1"/>
    <col min="9478" max="9729" width="9.140625" style="322"/>
    <col min="9730" max="9730" width="25.42578125" style="322" customWidth="1"/>
    <col min="9731" max="9731" width="20.85546875" style="322" customWidth="1"/>
    <col min="9732" max="9732" width="17.28515625" style="322" bestFit="1" customWidth="1"/>
    <col min="9733" max="9733" width="13.85546875" style="322" bestFit="1" customWidth="1"/>
    <col min="9734" max="9985" width="9.140625" style="322"/>
    <col min="9986" max="9986" width="25.42578125" style="322" customWidth="1"/>
    <col min="9987" max="9987" width="20.85546875" style="322" customWidth="1"/>
    <col min="9988" max="9988" width="17.28515625" style="322" bestFit="1" customWidth="1"/>
    <col min="9989" max="9989" width="13.85546875" style="322" bestFit="1" customWidth="1"/>
    <col min="9990" max="10241" width="9.140625" style="322"/>
    <col min="10242" max="10242" width="25.42578125" style="322" customWidth="1"/>
    <col min="10243" max="10243" width="20.85546875" style="322" customWidth="1"/>
    <col min="10244" max="10244" width="17.28515625" style="322" bestFit="1" customWidth="1"/>
    <col min="10245" max="10245" width="13.85546875" style="322" bestFit="1" customWidth="1"/>
    <col min="10246" max="10497" width="9.140625" style="322"/>
    <col min="10498" max="10498" width="25.42578125" style="322" customWidth="1"/>
    <col min="10499" max="10499" width="20.85546875" style="322" customWidth="1"/>
    <col min="10500" max="10500" width="17.28515625" style="322" bestFit="1" customWidth="1"/>
    <col min="10501" max="10501" width="13.85546875" style="322" bestFit="1" customWidth="1"/>
    <col min="10502" max="10753" width="9.140625" style="322"/>
    <col min="10754" max="10754" width="25.42578125" style="322" customWidth="1"/>
    <col min="10755" max="10755" width="20.85546875" style="322" customWidth="1"/>
    <col min="10756" max="10756" width="17.28515625" style="322" bestFit="1" customWidth="1"/>
    <col min="10757" max="10757" width="13.85546875" style="322" bestFit="1" customWidth="1"/>
    <col min="10758" max="11009" width="9.140625" style="322"/>
    <col min="11010" max="11010" width="25.42578125" style="322" customWidth="1"/>
    <col min="11011" max="11011" width="20.85546875" style="322" customWidth="1"/>
    <col min="11012" max="11012" width="17.28515625" style="322" bestFit="1" customWidth="1"/>
    <col min="11013" max="11013" width="13.85546875" style="322" bestFit="1" customWidth="1"/>
    <col min="11014" max="11265" width="9.140625" style="322"/>
    <col min="11266" max="11266" width="25.42578125" style="322" customWidth="1"/>
    <col min="11267" max="11267" width="20.85546875" style="322" customWidth="1"/>
    <col min="11268" max="11268" width="17.28515625" style="322" bestFit="1" customWidth="1"/>
    <col min="11269" max="11269" width="13.85546875" style="322" bestFit="1" customWidth="1"/>
    <col min="11270" max="11521" width="9.140625" style="322"/>
    <col min="11522" max="11522" width="25.42578125" style="322" customWidth="1"/>
    <col min="11523" max="11523" width="20.85546875" style="322" customWidth="1"/>
    <col min="11524" max="11524" width="17.28515625" style="322" bestFit="1" customWidth="1"/>
    <col min="11525" max="11525" width="13.85546875" style="322" bestFit="1" customWidth="1"/>
    <col min="11526" max="11777" width="9.140625" style="322"/>
    <col min="11778" max="11778" width="25.42578125" style="322" customWidth="1"/>
    <col min="11779" max="11779" width="20.85546875" style="322" customWidth="1"/>
    <col min="11780" max="11780" width="17.28515625" style="322" bestFit="1" customWidth="1"/>
    <col min="11781" max="11781" width="13.85546875" style="322" bestFit="1" customWidth="1"/>
    <col min="11782" max="12033" width="9.140625" style="322"/>
    <col min="12034" max="12034" width="25.42578125" style="322" customWidth="1"/>
    <col min="12035" max="12035" width="20.85546875" style="322" customWidth="1"/>
    <col min="12036" max="12036" width="17.28515625" style="322" bestFit="1" customWidth="1"/>
    <col min="12037" max="12037" width="13.85546875" style="322" bestFit="1" customWidth="1"/>
    <col min="12038" max="12289" width="9.140625" style="322"/>
    <col min="12290" max="12290" width="25.42578125" style="322" customWidth="1"/>
    <col min="12291" max="12291" width="20.85546875" style="322" customWidth="1"/>
    <col min="12292" max="12292" width="17.28515625" style="322" bestFit="1" customWidth="1"/>
    <col min="12293" max="12293" width="13.85546875" style="322" bestFit="1" customWidth="1"/>
    <col min="12294" max="12545" width="9.140625" style="322"/>
    <col min="12546" max="12546" width="25.42578125" style="322" customWidth="1"/>
    <col min="12547" max="12547" width="20.85546875" style="322" customWidth="1"/>
    <col min="12548" max="12548" width="17.28515625" style="322" bestFit="1" customWidth="1"/>
    <col min="12549" max="12549" width="13.85546875" style="322" bestFit="1" customWidth="1"/>
    <col min="12550" max="12801" width="9.140625" style="322"/>
    <col min="12802" max="12802" width="25.42578125" style="322" customWidth="1"/>
    <col min="12803" max="12803" width="20.85546875" style="322" customWidth="1"/>
    <col min="12804" max="12804" width="17.28515625" style="322" bestFit="1" customWidth="1"/>
    <col min="12805" max="12805" width="13.85546875" style="322" bestFit="1" customWidth="1"/>
    <col min="12806" max="13057" width="9.140625" style="322"/>
    <col min="13058" max="13058" width="25.42578125" style="322" customWidth="1"/>
    <col min="13059" max="13059" width="20.85546875" style="322" customWidth="1"/>
    <col min="13060" max="13060" width="17.28515625" style="322" bestFit="1" customWidth="1"/>
    <col min="13061" max="13061" width="13.85546875" style="322" bestFit="1" customWidth="1"/>
    <col min="13062" max="13313" width="9.140625" style="322"/>
    <col min="13314" max="13314" width="25.42578125" style="322" customWidth="1"/>
    <col min="13315" max="13315" width="20.85546875" style="322" customWidth="1"/>
    <col min="13316" max="13316" width="17.28515625" style="322" bestFit="1" customWidth="1"/>
    <col min="13317" max="13317" width="13.85546875" style="322" bestFit="1" customWidth="1"/>
    <col min="13318" max="13569" width="9.140625" style="322"/>
    <col min="13570" max="13570" width="25.42578125" style="322" customWidth="1"/>
    <col min="13571" max="13571" width="20.85546875" style="322" customWidth="1"/>
    <col min="13572" max="13572" width="17.28515625" style="322" bestFit="1" customWidth="1"/>
    <col min="13573" max="13573" width="13.85546875" style="322" bestFit="1" customWidth="1"/>
    <col min="13574" max="13825" width="9.140625" style="322"/>
    <col min="13826" max="13826" width="25.42578125" style="322" customWidth="1"/>
    <col min="13827" max="13827" width="20.85546875" style="322" customWidth="1"/>
    <col min="13828" max="13828" width="17.28515625" style="322" bestFit="1" customWidth="1"/>
    <col min="13829" max="13829" width="13.85546875" style="322" bestFit="1" customWidth="1"/>
    <col min="13830" max="14081" width="9.140625" style="322"/>
    <col min="14082" max="14082" width="25.42578125" style="322" customWidth="1"/>
    <col min="14083" max="14083" width="20.85546875" style="322" customWidth="1"/>
    <col min="14084" max="14084" width="17.28515625" style="322" bestFit="1" customWidth="1"/>
    <col min="14085" max="14085" width="13.85546875" style="322" bestFit="1" customWidth="1"/>
    <col min="14086" max="14337" width="9.140625" style="322"/>
    <col min="14338" max="14338" width="25.42578125" style="322" customWidth="1"/>
    <col min="14339" max="14339" width="20.85546875" style="322" customWidth="1"/>
    <col min="14340" max="14340" width="17.28515625" style="322" bestFit="1" customWidth="1"/>
    <col min="14341" max="14341" width="13.85546875" style="322" bestFit="1" customWidth="1"/>
    <col min="14342" max="14593" width="9.140625" style="322"/>
    <col min="14594" max="14594" width="25.42578125" style="322" customWidth="1"/>
    <col min="14595" max="14595" width="20.85546875" style="322" customWidth="1"/>
    <col min="14596" max="14596" width="17.28515625" style="322" bestFit="1" customWidth="1"/>
    <col min="14597" max="14597" width="13.85546875" style="322" bestFit="1" customWidth="1"/>
    <col min="14598" max="14849" width="9.140625" style="322"/>
    <col min="14850" max="14850" width="25.42578125" style="322" customWidth="1"/>
    <col min="14851" max="14851" width="20.85546875" style="322" customWidth="1"/>
    <col min="14852" max="14852" width="17.28515625" style="322" bestFit="1" customWidth="1"/>
    <col min="14853" max="14853" width="13.85546875" style="322" bestFit="1" customWidth="1"/>
    <col min="14854" max="15105" width="9.140625" style="322"/>
    <col min="15106" max="15106" width="25.42578125" style="322" customWidth="1"/>
    <col min="15107" max="15107" width="20.85546875" style="322" customWidth="1"/>
    <col min="15108" max="15108" width="17.28515625" style="322" bestFit="1" customWidth="1"/>
    <col min="15109" max="15109" width="13.85546875" style="322" bestFit="1" customWidth="1"/>
    <col min="15110" max="15361" width="9.140625" style="322"/>
    <col min="15362" max="15362" width="25.42578125" style="322" customWidth="1"/>
    <col min="15363" max="15363" width="20.85546875" style="322" customWidth="1"/>
    <col min="15364" max="15364" width="17.28515625" style="322" bestFit="1" customWidth="1"/>
    <col min="15365" max="15365" width="13.85546875" style="322" bestFit="1" customWidth="1"/>
    <col min="15366" max="15617" width="9.140625" style="322"/>
    <col min="15618" max="15618" width="25.42578125" style="322" customWidth="1"/>
    <col min="15619" max="15619" width="20.85546875" style="322" customWidth="1"/>
    <col min="15620" max="15620" width="17.28515625" style="322" bestFit="1" customWidth="1"/>
    <col min="15621" max="15621" width="13.85546875" style="322" bestFit="1" customWidth="1"/>
    <col min="15622" max="15873" width="9.140625" style="322"/>
    <col min="15874" max="15874" width="25.42578125" style="322" customWidth="1"/>
    <col min="15875" max="15875" width="20.85546875" style="322" customWidth="1"/>
    <col min="15876" max="15876" width="17.28515625" style="322" bestFit="1" customWidth="1"/>
    <col min="15877" max="15877" width="13.85546875" style="322" bestFit="1" customWidth="1"/>
    <col min="15878" max="16129" width="9.140625" style="322"/>
    <col min="16130" max="16130" width="25.42578125" style="322" customWidth="1"/>
    <col min="16131" max="16131" width="20.85546875" style="322" customWidth="1"/>
    <col min="16132" max="16132" width="17.28515625" style="322" bestFit="1" customWidth="1"/>
    <col min="16133" max="16133" width="13.85546875" style="322" bestFit="1" customWidth="1"/>
    <col min="16134" max="16384" width="9.140625" style="322"/>
  </cols>
  <sheetData>
    <row r="4" spans="1:6" ht="18.75" x14ac:dyDescent="0.3">
      <c r="A4" s="671" t="s">
        <v>475</v>
      </c>
      <c r="B4" s="671"/>
      <c r="C4" s="671"/>
      <c r="D4" s="671"/>
      <c r="E4" s="671"/>
    </row>
    <row r="5" spans="1:6" ht="18.75" x14ac:dyDescent="0.3">
      <c r="A5" s="671" t="s">
        <v>780</v>
      </c>
      <c r="B5" s="671"/>
      <c r="C5" s="671"/>
      <c r="D5" s="671"/>
      <c r="E5" s="671"/>
    </row>
    <row r="7" spans="1:6" ht="31.5" x14ac:dyDescent="0.25">
      <c r="A7" s="609" t="s">
        <v>494</v>
      </c>
      <c r="B7" s="610" t="s">
        <v>476</v>
      </c>
      <c r="C7" s="610" t="s">
        <v>477</v>
      </c>
      <c r="D7" s="610" t="s">
        <v>478</v>
      </c>
      <c r="E7" s="610" t="s">
        <v>479</v>
      </c>
    </row>
    <row r="8" spans="1:6" x14ac:dyDescent="0.25">
      <c r="A8" s="611"/>
      <c r="B8" s="323"/>
      <c r="C8" s="324" t="s">
        <v>480</v>
      </c>
      <c r="D8" s="324" t="s">
        <v>481</v>
      </c>
      <c r="E8" s="324" t="s">
        <v>482</v>
      </c>
    </row>
    <row r="9" spans="1:6" x14ac:dyDescent="0.25">
      <c r="A9" s="611"/>
      <c r="B9" s="323"/>
      <c r="C9" s="323"/>
      <c r="D9" s="324" t="s">
        <v>797</v>
      </c>
      <c r="E9" s="324" t="s">
        <v>798</v>
      </c>
    </row>
    <row r="10" spans="1:6" x14ac:dyDescent="0.25">
      <c r="A10" s="612" t="s">
        <v>418</v>
      </c>
      <c r="B10" s="613" t="s">
        <v>419</v>
      </c>
      <c r="C10" s="613" t="s">
        <v>420</v>
      </c>
      <c r="D10" s="613" t="s">
        <v>421</v>
      </c>
      <c r="E10" s="613" t="s">
        <v>422</v>
      </c>
    </row>
    <row r="11" spans="1:6" ht="94.5" x14ac:dyDescent="0.25">
      <c r="A11" s="617" t="s">
        <v>419</v>
      </c>
      <c r="B11" s="326" t="s">
        <v>483</v>
      </c>
      <c r="C11" s="327"/>
      <c r="D11" s="328"/>
      <c r="E11" s="328"/>
    </row>
    <row r="12" spans="1:6" ht="78.75" x14ac:dyDescent="0.25">
      <c r="A12" s="618" t="s">
        <v>420</v>
      </c>
      <c r="B12" s="326" t="s">
        <v>484</v>
      </c>
      <c r="C12" s="329"/>
      <c r="D12" s="330"/>
      <c r="E12" s="330">
        <v>0</v>
      </c>
    </row>
    <row r="13" spans="1:6" ht="63" x14ac:dyDescent="0.25">
      <c r="A13" s="618"/>
      <c r="B13" s="326" t="s">
        <v>485</v>
      </c>
      <c r="C13" s="327"/>
      <c r="D13" s="619">
        <f>SUM(D14:D20)</f>
        <v>14644934</v>
      </c>
      <c r="E13" s="619">
        <f>SUM(E14:E20)</f>
        <v>1758000</v>
      </c>
      <c r="F13" s="614">
        <f>SUM(F14:F20)</f>
        <v>12886934</v>
      </c>
    </row>
    <row r="14" spans="1:6" x14ac:dyDescent="0.25">
      <c r="A14" s="618"/>
      <c r="B14" s="331"/>
      <c r="C14" s="329" t="s">
        <v>896</v>
      </c>
      <c r="D14" s="482">
        <f t="shared" ref="D14:D20" si="0">F14+E14</f>
        <v>2133400</v>
      </c>
      <c r="E14" s="482">
        <v>683000</v>
      </c>
      <c r="F14" s="615">
        <f>'5.sz.tábla'!D30</f>
        <v>1450400</v>
      </c>
    </row>
    <row r="15" spans="1:6" x14ac:dyDescent="0.25">
      <c r="A15" s="618"/>
      <c r="B15" s="331"/>
      <c r="C15" s="329" t="s">
        <v>486</v>
      </c>
      <c r="D15" s="482">
        <f t="shared" si="0"/>
        <v>3340590</v>
      </c>
      <c r="E15" s="482">
        <v>7000</v>
      </c>
      <c r="F15" s="615">
        <f>'5.sz.tábla'!D33</f>
        <v>3333590</v>
      </c>
    </row>
    <row r="16" spans="1:6" x14ac:dyDescent="0.25">
      <c r="A16" s="618"/>
      <c r="B16" s="331"/>
      <c r="C16" s="332" t="s">
        <v>487</v>
      </c>
      <c r="D16" s="482">
        <f t="shared" si="0"/>
        <v>609600</v>
      </c>
      <c r="E16" s="482">
        <v>57000</v>
      </c>
      <c r="F16" s="615">
        <f>'5.sz.tábla'!D36</f>
        <v>552600</v>
      </c>
    </row>
    <row r="17" spans="1:6" x14ac:dyDescent="0.25">
      <c r="A17" s="618"/>
      <c r="B17" s="331"/>
      <c r="C17" s="332" t="s">
        <v>897</v>
      </c>
      <c r="D17" s="482">
        <f t="shared" si="0"/>
        <v>7195187</v>
      </c>
      <c r="E17" s="482">
        <v>814000</v>
      </c>
      <c r="F17" s="615">
        <f>'5.sz.tábla'!D29</f>
        <v>6381187</v>
      </c>
    </row>
    <row r="18" spans="1:6" x14ac:dyDescent="0.25">
      <c r="A18" s="618"/>
      <c r="B18" s="331"/>
      <c r="C18" s="332" t="s">
        <v>488</v>
      </c>
      <c r="D18" s="482">
        <f t="shared" si="0"/>
        <v>0</v>
      </c>
      <c r="E18" s="482">
        <v>0</v>
      </c>
      <c r="F18" s="616">
        <v>0</v>
      </c>
    </row>
    <row r="19" spans="1:6" x14ac:dyDescent="0.25">
      <c r="A19" s="618"/>
      <c r="B19" s="331"/>
      <c r="C19" s="329" t="s">
        <v>489</v>
      </c>
      <c r="D19" s="482">
        <f t="shared" si="0"/>
        <v>1233128</v>
      </c>
      <c r="E19" s="482">
        <v>197000</v>
      </c>
      <c r="F19" s="616">
        <f>'5.sz.tábla'!D34</f>
        <v>1036128</v>
      </c>
    </row>
    <row r="20" spans="1:6" x14ac:dyDescent="0.25">
      <c r="A20" s="618"/>
      <c r="B20" s="331"/>
      <c r="C20" s="329" t="s">
        <v>490</v>
      </c>
      <c r="D20" s="482">
        <f t="shared" si="0"/>
        <v>133029</v>
      </c>
      <c r="E20" s="482">
        <v>0</v>
      </c>
      <c r="F20" s="616">
        <f>'5.sz.tábla'!D39</f>
        <v>133029</v>
      </c>
    </row>
    <row r="21" spans="1:6" ht="78.75" x14ac:dyDescent="0.25">
      <c r="A21" s="618" t="s">
        <v>421</v>
      </c>
      <c r="B21" s="326" t="s">
        <v>491</v>
      </c>
      <c r="C21" s="329"/>
      <c r="D21" s="482"/>
      <c r="E21" s="482"/>
      <c r="F21" s="616"/>
    </row>
    <row r="22" spans="1:6" ht="63" x14ac:dyDescent="0.25">
      <c r="A22" s="618" t="s">
        <v>422</v>
      </c>
      <c r="B22" s="326" t="s">
        <v>492</v>
      </c>
      <c r="C22" s="329"/>
      <c r="D22" s="482"/>
      <c r="E22" s="482">
        <v>0</v>
      </c>
      <c r="F22" s="616"/>
    </row>
    <row r="23" spans="1:6" ht="16.5" thickBot="1" x14ac:dyDescent="0.3">
      <c r="A23" s="325"/>
      <c r="B23" s="327" t="s">
        <v>493</v>
      </c>
      <c r="C23" s="327"/>
      <c r="D23" s="620">
        <f>D22+D21+D12+D13+D11</f>
        <v>14644934</v>
      </c>
      <c r="E23" s="620">
        <f>E22+E21+E12+E13+E11</f>
        <v>1758000</v>
      </c>
      <c r="F23" s="483"/>
    </row>
    <row r="24" spans="1:6" x14ac:dyDescent="0.25">
      <c r="F24" s="483"/>
    </row>
  </sheetData>
  <mergeCells count="2">
    <mergeCell ref="A4:E4"/>
    <mergeCell ref="A5:E5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  <headerFooter>
    <oddHeader>&amp;L&amp;"Times New Roman,Normál"Vászoly Község 
Önkormányzata &amp;C&amp;"Times New Roman,Normál"13. melléklet
az önkormányzat 2017. évi költségvetési gazdálkodási beszámolójáról szóló
7/2018. (V. 30.) önkormányzati rendeletéhez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V19"/>
  <sheetViews>
    <sheetView view="pageLayout" zoomScaleNormal="100" workbookViewId="0">
      <selection activeCell="A4" sqref="A4:G4"/>
    </sheetView>
  </sheetViews>
  <sheetFormatPr defaultRowHeight="15.75" x14ac:dyDescent="0.25"/>
  <cols>
    <col min="1" max="1" width="60.85546875" style="343" customWidth="1"/>
    <col min="2" max="2" width="13.42578125" style="342" customWidth="1"/>
    <col min="3" max="4" width="12.140625" style="342" customWidth="1"/>
    <col min="5" max="5" width="11.140625" style="342" customWidth="1"/>
    <col min="6" max="6" width="11.28515625" style="342" customWidth="1"/>
    <col min="7" max="7" width="11.42578125" style="342" customWidth="1"/>
    <col min="8" max="8" width="18" style="342" customWidth="1"/>
    <col min="9" max="256" width="9.140625" style="342"/>
    <col min="257" max="257" width="60.85546875" style="342" customWidth="1"/>
    <col min="258" max="258" width="13.42578125" style="342" customWidth="1"/>
    <col min="259" max="260" width="12.140625" style="342" customWidth="1"/>
    <col min="261" max="261" width="11.140625" style="342" customWidth="1"/>
    <col min="262" max="262" width="11.28515625" style="342" customWidth="1"/>
    <col min="263" max="263" width="13.5703125" style="342" customWidth="1"/>
    <col min="264" max="264" width="18" style="342" customWidth="1"/>
    <col min="265" max="512" width="9.140625" style="342"/>
    <col min="513" max="513" width="60.85546875" style="342" customWidth="1"/>
    <col min="514" max="514" width="13.42578125" style="342" customWidth="1"/>
    <col min="515" max="516" width="12.140625" style="342" customWidth="1"/>
    <col min="517" max="517" width="11.140625" style="342" customWidth="1"/>
    <col min="518" max="518" width="11.28515625" style="342" customWidth="1"/>
    <col min="519" max="519" width="13.5703125" style="342" customWidth="1"/>
    <col min="520" max="520" width="18" style="342" customWidth="1"/>
    <col min="521" max="768" width="9.140625" style="342"/>
    <col min="769" max="769" width="60.85546875" style="342" customWidth="1"/>
    <col min="770" max="770" width="13.42578125" style="342" customWidth="1"/>
    <col min="771" max="772" width="12.140625" style="342" customWidth="1"/>
    <col min="773" max="773" width="11.140625" style="342" customWidth="1"/>
    <col min="774" max="774" width="11.28515625" style="342" customWidth="1"/>
    <col min="775" max="775" width="13.5703125" style="342" customWidth="1"/>
    <col min="776" max="776" width="18" style="342" customWidth="1"/>
    <col min="777" max="1024" width="9.140625" style="342"/>
    <col min="1025" max="1025" width="60.85546875" style="342" customWidth="1"/>
    <col min="1026" max="1026" width="13.42578125" style="342" customWidth="1"/>
    <col min="1027" max="1028" width="12.140625" style="342" customWidth="1"/>
    <col min="1029" max="1029" width="11.140625" style="342" customWidth="1"/>
    <col min="1030" max="1030" width="11.28515625" style="342" customWidth="1"/>
    <col min="1031" max="1031" width="13.5703125" style="342" customWidth="1"/>
    <col min="1032" max="1032" width="18" style="342" customWidth="1"/>
    <col min="1033" max="1280" width="9.140625" style="342"/>
    <col min="1281" max="1281" width="60.85546875" style="342" customWidth="1"/>
    <col min="1282" max="1282" width="13.42578125" style="342" customWidth="1"/>
    <col min="1283" max="1284" width="12.140625" style="342" customWidth="1"/>
    <col min="1285" max="1285" width="11.140625" style="342" customWidth="1"/>
    <col min="1286" max="1286" width="11.28515625" style="342" customWidth="1"/>
    <col min="1287" max="1287" width="13.5703125" style="342" customWidth="1"/>
    <col min="1288" max="1288" width="18" style="342" customWidth="1"/>
    <col min="1289" max="1536" width="9.140625" style="342"/>
    <col min="1537" max="1537" width="60.85546875" style="342" customWidth="1"/>
    <col min="1538" max="1538" width="13.42578125" style="342" customWidth="1"/>
    <col min="1539" max="1540" width="12.140625" style="342" customWidth="1"/>
    <col min="1541" max="1541" width="11.140625" style="342" customWidth="1"/>
    <col min="1542" max="1542" width="11.28515625" style="342" customWidth="1"/>
    <col min="1543" max="1543" width="13.5703125" style="342" customWidth="1"/>
    <col min="1544" max="1544" width="18" style="342" customWidth="1"/>
    <col min="1545" max="1792" width="9.140625" style="342"/>
    <col min="1793" max="1793" width="60.85546875" style="342" customWidth="1"/>
    <col min="1794" max="1794" width="13.42578125" style="342" customWidth="1"/>
    <col min="1795" max="1796" width="12.140625" style="342" customWidth="1"/>
    <col min="1797" max="1797" width="11.140625" style="342" customWidth="1"/>
    <col min="1798" max="1798" width="11.28515625" style="342" customWidth="1"/>
    <col min="1799" max="1799" width="13.5703125" style="342" customWidth="1"/>
    <col min="1800" max="1800" width="18" style="342" customWidth="1"/>
    <col min="1801" max="2048" width="9.140625" style="342"/>
    <col min="2049" max="2049" width="60.85546875" style="342" customWidth="1"/>
    <col min="2050" max="2050" width="13.42578125" style="342" customWidth="1"/>
    <col min="2051" max="2052" width="12.140625" style="342" customWidth="1"/>
    <col min="2053" max="2053" width="11.140625" style="342" customWidth="1"/>
    <col min="2054" max="2054" width="11.28515625" style="342" customWidth="1"/>
    <col min="2055" max="2055" width="13.5703125" style="342" customWidth="1"/>
    <col min="2056" max="2056" width="18" style="342" customWidth="1"/>
    <col min="2057" max="2304" width="9.140625" style="342"/>
    <col min="2305" max="2305" width="60.85546875" style="342" customWidth="1"/>
    <col min="2306" max="2306" width="13.42578125" style="342" customWidth="1"/>
    <col min="2307" max="2308" width="12.140625" style="342" customWidth="1"/>
    <col min="2309" max="2309" width="11.140625" style="342" customWidth="1"/>
    <col min="2310" max="2310" width="11.28515625" style="342" customWidth="1"/>
    <col min="2311" max="2311" width="13.5703125" style="342" customWidth="1"/>
    <col min="2312" max="2312" width="18" style="342" customWidth="1"/>
    <col min="2313" max="2560" width="9.140625" style="342"/>
    <col min="2561" max="2561" width="60.85546875" style="342" customWidth="1"/>
    <col min="2562" max="2562" width="13.42578125" style="342" customWidth="1"/>
    <col min="2563" max="2564" width="12.140625" style="342" customWidth="1"/>
    <col min="2565" max="2565" width="11.140625" style="342" customWidth="1"/>
    <col min="2566" max="2566" width="11.28515625" style="342" customWidth="1"/>
    <col min="2567" max="2567" width="13.5703125" style="342" customWidth="1"/>
    <col min="2568" max="2568" width="18" style="342" customWidth="1"/>
    <col min="2569" max="2816" width="9.140625" style="342"/>
    <col min="2817" max="2817" width="60.85546875" style="342" customWidth="1"/>
    <col min="2818" max="2818" width="13.42578125" style="342" customWidth="1"/>
    <col min="2819" max="2820" width="12.140625" style="342" customWidth="1"/>
    <col min="2821" max="2821" width="11.140625" style="342" customWidth="1"/>
    <col min="2822" max="2822" width="11.28515625" style="342" customWidth="1"/>
    <col min="2823" max="2823" width="13.5703125" style="342" customWidth="1"/>
    <col min="2824" max="2824" width="18" style="342" customWidth="1"/>
    <col min="2825" max="3072" width="9.140625" style="342"/>
    <col min="3073" max="3073" width="60.85546875" style="342" customWidth="1"/>
    <col min="3074" max="3074" width="13.42578125" style="342" customWidth="1"/>
    <col min="3075" max="3076" width="12.140625" style="342" customWidth="1"/>
    <col min="3077" max="3077" width="11.140625" style="342" customWidth="1"/>
    <col min="3078" max="3078" width="11.28515625" style="342" customWidth="1"/>
    <col min="3079" max="3079" width="13.5703125" style="342" customWidth="1"/>
    <col min="3080" max="3080" width="18" style="342" customWidth="1"/>
    <col min="3081" max="3328" width="9.140625" style="342"/>
    <col min="3329" max="3329" width="60.85546875" style="342" customWidth="1"/>
    <col min="3330" max="3330" width="13.42578125" style="342" customWidth="1"/>
    <col min="3331" max="3332" width="12.140625" style="342" customWidth="1"/>
    <col min="3333" max="3333" width="11.140625" style="342" customWidth="1"/>
    <col min="3334" max="3334" width="11.28515625" style="342" customWidth="1"/>
    <col min="3335" max="3335" width="13.5703125" style="342" customWidth="1"/>
    <col min="3336" max="3336" width="18" style="342" customWidth="1"/>
    <col min="3337" max="3584" width="9.140625" style="342"/>
    <col min="3585" max="3585" width="60.85546875" style="342" customWidth="1"/>
    <col min="3586" max="3586" width="13.42578125" style="342" customWidth="1"/>
    <col min="3587" max="3588" width="12.140625" style="342" customWidth="1"/>
    <col min="3589" max="3589" width="11.140625" style="342" customWidth="1"/>
    <col min="3590" max="3590" width="11.28515625" style="342" customWidth="1"/>
    <col min="3591" max="3591" width="13.5703125" style="342" customWidth="1"/>
    <col min="3592" max="3592" width="18" style="342" customWidth="1"/>
    <col min="3593" max="3840" width="9.140625" style="342"/>
    <col min="3841" max="3841" width="60.85546875" style="342" customWidth="1"/>
    <col min="3842" max="3842" width="13.42578125" style="342" customWidth="1"/>
    <col min="3843" max="3844" width="12.140625" style="342" customWidth="1"/>
    <col min="3845" max="3845" width="11.140625" style="342" customWidth="1"/>
    <col min="3846" max="3846" width="11.28515625" style="342" customWidth="1"/>
    <col min="3847" max="3847" width="13.5703125" style="342" customWidth="1"/>
    <col min="3848" max="3848" width="18" style="342" customWidth="1"/>
    <col min="3849" max="4096" width="9.140625" style="342"/>
    <col min="4097" max="4097" width="60.85546875" style="342" customWidth="1"/>
    <col min="4098" max="4098" width="13.42578125" style="342" customWidth="1"/>
    <col min="4099" max="4100" width="12.140625" style="342" customWidth="1"/>
    <col min="4101" max="4101" width="11.140625" style="342" customWidth="1"/>
    <col min="4102" max="4102" width="11.28515625" style="342" customWidth="1"/>
    <col min="4103" max="4103" width="13.5703125" style="342" customWidth="1"/>
    <col min="4104" max="4104" width="18" style="342" customWidth="1"/>
    <col min="4105" max="4352" width="9.140625" style="342"/>
    <col min="4353" max="4353" width="60.85546875" style="342" customWidth="1"/>
    <col min="4354" max="4354" width="13.42578125" style="342" customWidth="1"/>
    <col min="4355" max="4356" width="12.140625" style="342" customWidth="1"/>
    <col min="4357" max="4357" width="11.140625" style="342" customWidth="1"/>
    <col min="4358" max="4358" width="11.28515625" style="342" customWidth="1"/>
    <col min="4359" max="4359" width="13.5703125" style="342" customWidth="1"/>
    <col min="4360" max="4360" width="18" style="342" customWidth="1"/>
    <col min="4361" max="4608" width="9.140625" style="342"/>
    <col min="4609" max="4609" width="60.85546875" style="342" customWidth="1"/>
    <col min="4610" max="4610" width="13.42578125" style="342" customWidth="1"/>
    <col min="4611" max="4612" width="12.140625" style="342" customWidth="1"/>
    <col min="4613" max="4613" width="11.140625" style="342" customWidth="1"/>
    <col min="4614" max="4614" width="11.28515625" style="342" customWidth="1"/>
    <col min="4615" max="4615" width="13.5703125" style="342" customWidth="1"/>
    <col min="4616" max="4616" width="18" style="342" customWidth="1"/>
    <col min="4617" max="4864" width="9.140625" style="342"/>
    <col min="4865" max="4865" width="60.85546875" style="342" customWidth="1"/>
    <col min="4866" max="4866" width="13.42578125" style="342" customWidth="1"/>
    <col min="4867" max="4868" width="12.140625" style="342" customWidth="1"/>
    <col min="4869" max="4869" width="11.140625" style="342" customWidth="1"/>
    <col min="4870" max="4870" width="11.28515625" style="342" customWidth="1"/>
    <col min="4871" max="4871" width="13.5703125" style="342" customWidth="1"/>
    <col min="4872" max="4872" width="18" style="342" customWidth="1"/>
    <col min="4873" max="5120" width="9.140625" style="342"/>
    <col min="5121" max="5121" width="60.85546875" style="342" customWidth="1"/>
    <col min="5122" max="5122" width="13.42578125" style="342" customWidth="1"/>
    <col min="5123" max="5124" width="12.140625" style="342" customWidth="1"/>
    <col min="5125" max="5125" width="11.140625" style="342" customWidth="1"/>
    <col min="5126" max="5126" width="11.28515625" style="342" customWidth="1"/>
    <col min="5127" max="5127" width="13.5703125" style="342" customWidth="1"/>
    <col min="5128" max="5128" width="18" style="342" customWidth="1"/>
    <col min="5129" max="5376" width="9.140625" style="342"/>
    <col min="5377" max="5377" width="60.85546875" style="342" customWidth="1"/>
    <col min="5378" max="5378" width="13.42578125" style="342" customWidth="1"/>
    <col min="5379" max="5380" width="12.140625" style="342" customWidth="1"/>
    <col min="5381" max="5381" width="11.140625" style="342" customWidth="1"/>
    <col min="5382" max="5382" width="11.28515625" style="342" customWidth="1"/>
    <col min="5383" max="5383" width="13.5703125" style="342" customWidth="1"/>
    <col min="5384" max="5384" width="18" style="342" customWidth="1"/>
    <col min="5385" max="5632" width="9.140625" style="342"/>
    <col min="5633" max="5633" width="60.85546875" style="342" customWidth="1"/>
    <col min="5634" max="5634" width="13.42578125" style="342" customWidth="1"/>
    <col min="5635" max="5636" width="12.140625" style="342" customWidth="1"/>
    <col min="5637" max="5637" width="11.140625" style="342" customWidth="1"/>
    <col min="5638" max="5638" width="11.28515625" style="342" customWidth="1"/>
    <col min="5639" max="5639" width="13.5703125" style="342" customWidth="1"/>
    <col min="5640" max="5640" width="18" style="342" customWidth="1"/>
    <col min="5641" max="5888" width="9.140625" style="342"/>
    <col min="5889" max="5889" width="60.85546875" style="342" customWidth="1"/>
    <col min="5890" max="5890" width="13.42578125" style="342" customWidth="1"/>
    <col min="5891" max="5892" width="12.140625" style="342" customWidth="1"/>
    <col min="5893" max="5893" width="11.140625" style="342" customWidth="1"/>
    <col min="5894" max="5894" width="11.28515625" style="342" customWidth="1"/>
    <col min="5895" max="5895" width="13.5703125" style="342" customWidth="1"/>
    <col min="5896" max="5896" width="18" style="342" customWidth="1"/>
    <col min="5897" max="6144" width="9.140625" style="342"/>
    <col min="6145" max="6145" width="60.85546875" style="342" customWidth="1"/>
    <col min="6146" max="6146" width="13.42578125" style="342" customWidth="1"/>
    <col min="6147" max="6148" width="12.140625" style="342" customWidth="1"/>
    <col min="6149" max="6149" width="11.140625" style="342" customWidth="1"/>
    <col min="6150" max="6150" width="11.28515625" style="342" customWidth="1"/>
    <col min="6151" max="6151" width="13.5703125" style="342" customWidth="1"/>
    <col min="6152" max="6152" width="18" style="342" customWidth="1"/>
    <col min="6153" max="6400" width="9.140625" style="342"/>
    <col min="6401" max="6401" width="60.85546875" style="342" customWidth="1"/>
    <col min="6402" max="6402" width="13.42578125" style="342" customWidth="1"/>
    <col min="6403" max="6404" width="12.140625" style="342" customWidth="1"/>
    <col min="6405" max="6405" width="11.140625" style="342" customWidth="1"/>
    <col min="6406" max="6406" width="11.28515625" style="342" customWidth="1"/>
    <col min="6407" max="6407" width="13.5703125" style="342" customWidth="1"/>
    <col min="6408" max="6408" width="18" style="342" customWidth="1"/>
    <col min="6409" max="6656" width="9.140625" style="342"/>
    <col min="6657" max="6657" width="60.85546875" style="342" customWidth="1"/>
    <col min="6658" max="6658" width="13.42578125" style="342" customWidth="1"/>
    <col min="6659" max="6660" width="12.140625" style="342" customWidth="1"/>
    <col min="6661" max="6661" width="11.140625" style="342" customWidth="1"/>
    <col min="6662" max="6662" width="11.28515625" style="342" customWidth="1"/>
    <col min="6663" max="6663" width="13.5703125" style="342" customWidth="1"/>
    <col min="6664" max="6664" width="18" style="342" customWidth="1"/>
    <col min="6665" max="6912" width="9.140625" style="342"/>
    <col min="6913" max="6913" width="60.85546875" style="342" customWidth="1"/>
    <col min="6914" max="6914" width="13.42578125" style="342" customWidth="1"/>
    <col min="6915" max="6916" width="12.140625" style="342" customWidth="1"/>
    <col min="6917" max="6917" width="11.140625" style="342" customWidth="1"/>
    <col min="6918" max="6918" width="11.28515625" style="342" customWidth="1"/>
    <col min="6919" max="6919" width="13.5703125" style="342" customWidth="1"/>
    <col min="6920" max="6920" width="18" style="342" customWidth="1"/>
    <col min="6921" max="7168" width="9.140625" style="342"/>
    <col min="7169" max="7169" width="60.85546875" style="342" customWidth="1"/>
    <col min="7170" max="7170" width="13.42578125" style="342" customWidth="1"/>
    <col min="7171" max="7172" width="12.140625" style="342" customWidth="1"/>
    <col min="7173" max="7173" width="11.140625" style="342" customWidth="1"/>
    <col min="7174" max="7174" width="11.28515625" style="342" customWidth="1"/>
    <col min="7175" max="7175" width="13.5703125" style="342" customWidth="1"/>
    <col min="7176" max="7176" width="18" style="342" customWidth="1"/>
    <col min="7177" max="7424" width="9.140625" style="342"/>
    <col min="7425" max="7425" width="60.85546875" style="342" customWidth="1"/>
    <col min="7426" max="7426" width="13.42578125" style="342" customWidth="1"/>
    <col min="7427" max="7428" width="12.140625" style="342" customWidth="1"/>
    <col min="7429" max="7429" width="11.140625" style="342" customWidth="1"/>
    <col min="7430" max="7430" width="11.28515625" style="342" customWidth="1"/>
    <col min="7431" max="7431" width="13.5703125" style="342" customWidth="1"/>
    <col min="7432" max="7432" width="18" style="342" customWidth="1"/>
    <col min="7433" max="7680" width="9.140625" style="342"/>
    <col min="7681" max="7681" width="60.85546875" style="342" customWidth="1"/>
    <col min="7682" max="7682" width="13.42578125" style="342" customWidth="1"/>
    <col min="7683" max="7684" width="12.140625" style="342" customWidth="1"/>
    <col min="7685" max="7685" width="11.140625" style="342" customWidth="1"/>
    <col min="7686" max="7686" width="11.28515625" style="342" customWidth="1"/>
    <col min="7687" max="7687" width="13.5703125" style="342" customWidth="1"/>
    <col min="7688" max="7688" width="18" style="342" customWidth="1"/>
    <col min="7689" max="7936" width="9.140625" style="342"/>
    <col min="7937" max="7937" width="60.85546875" style="342" customWidth="1"/>
    <col min="7938" max="7938" width="13.42578125" style="342" customWidth="1"/>
    <col min="7939" max="7940" width="12.140625" style="342" customWidth="1"/>
    <col min="7941" max="7941" width="11.140625" style="342" customWidth="1"/>
    <col min="7942" max="7942" width="11.28515625" style="342" customWidth="1"/>
    <col min="7943" max="7943" width="13.5703125" style="342" customWidth="1"/>
    <col min="7944" max="7944" width="18" style="342" customWidth="1"/>
    <col min="7945" max="8192" width="9.140625" style="342"/>
    <col min="8193" max="8193" width="60.85546875" style="342" customWidth="1"/>
    <col min="8194" max="8194" width="13.42578125" style="342" customWidth="1"/>
    <col min="8195" max="8196" width="12.140625" style="342" customWidth="1"/>
    <col min="8197" max="8197" width="11.140625" style="342" customWidth="1"/>
    <col min="8198" max="8198" width="11.28515625" style="342" customWidth="1"/>
    <col min="8199" max="8199" width="13.5703125" style="342" customWidth="1"/>
    <col min="8200" max="8200" width="18" style="342" customWidth="1"/>
    <col min="8201" max="8448" width="9.140625" style="342"/>
    <col min="8449" max="8449" width="60.85546875" style="342" customWidth="1"/>
    <col min="8450" max="8450" width="13.42578125" style="342" customWidth="1"/>
    <col min="8451" max="8452" width="12.140625" style="342" customWidth="1"/>
    <col min="8453" max="8453" width="11.140625" style="342" customWidth="1"/>
    <col min="8454" max="8454" width="11.28515625" style="342" customWidth="1"/>
    <col min="8455" max="8455" width="13.5703125" style="342" customWidth="1"/>
    <col min="8456" max="8456" width="18" style="342" customWidth="1"/>
    <col min="8457" max="8704" width="9.140625" style="342"/>
    <col min="8705" max="8705" width="60.85546875" style="342" customWidth="1"/>
    <col min="8706" max="8706" width="13.42578125" style="342" customWidth="1"/>
    <col min="8707" max="8708" width="12.140625" style="342" customWidth="1"/>
    <col min="8709" max="8709" width="11.140625" style="342" customWidth="1"/>
    <col min="8710" max="8710" width="11.28515625" style="342" customWidth="1"/>
    <col min="8711" max="8711" width="13.5703125" style="342" customWidth="1"/>
    <col min="8712" max="8712" width="18" style="342" customWidth="1"/>
    <col min="8713" max="8960" width="9.140625" style="342"/>
    <col min="8961" max="8961" width="60.85546875" style="342" customWidth="1"/>
    <col min="8962" max="8962" width="13.42578125" style="342" customWidth="1"/>
    <col min="8963" max="8964" width="12.140625" style="342" customWidth="1"/>
    <col min="8965" max="8965" width="11.140625" style="342" customWidth="1"/>
    <col min="8966" max="8966" width="11.28515625" style="342" customWidth="1"/>
    <col min="8967" max="8967" width="13.5703125" style="342" customWidth="1"/>
    <col min="8968" max="8968" width="18" style="342" customWidth="1"/>
    <col min="8969" max="9216" width="9.140625" style="342"/>
    <col min="9217" max="9217" width="60.85546875" style="342" customWidth="1"/>
    <col min="9218" max="9218" width="13.42578125" style="342" customWidth="1"/>
    <col min="9219" max="9220" width="12.140625" style="342" customWidth="1"/>
    <col min="9221" max="9221" width="11.140625" style="342" customWidth="1"/>
    <col min="9222" max="9222" width="11.28515625" style="342" customWidth="1"/>
    <col min="9223" max="9223" width="13.5703125" style="342" customWidth="1"/>
    <col min="9224" max="9224" width="18" style="342" customWidth="1"/>
    <col min="9225" max="9472" width="9.140625" style="342"/>
    <col min="9473" max="9473" width="60.85546875" style="342" customWidth="1"/>
    <col min="9474" max="9474" width="13.42578125" style="342" customWidth="1"/>
    <col min="9475" max="9476" width="12.140625" style="342" customWidth="1"/>
    <col min="9477" max="9477" width="11.140625" style="342" customWidth="1"/>
    <col min="9478" max="9478" width="11.28515625" style="342" customWidth="1"/>
    <col min="9479" max="9479" width="13.5703125" style="342" customWidth="1"/>
    <col min="9480" max="9480" width="18" style="342" customWidth="1"/>
    <col min="9481" max="9728" width="9.140625" style="342"/>
    <col min="9729" max="9729" width="60.85546875" style="342" customWidth="1"/>
    <col min="9730" max="9730" width="13.42578125" style="342" customWidth="1"/>
    <col min="9731" max="9732" width="12.140625" style="342" customWidth="1"/>
    <col min="9733" max="9733" width="11.140625" style="342" customWidth="1"/>
    <col min="9734" max="9734" width="11.28515625" style="342" customWidth="1"/>
    <col min="9735" max="9735" width="13.5703125" style="342" customWidth="1"/>
    <col min="9736" max="9736" width="18" style="342" customWidth="1"/>
    <col min="9737" max="9984" width="9.140625" style="342"/>
    <col min="9985" max="9985" width="60.85546875" style="342" customWidth="1"/>
    <col min="9986" max="9986" width="13.42578125" style="342" customWidth="1"/>
    <col min="9987" max="9988" width="12.140625" style="342" customWidth="1"/>
    <col min="9989" max="9989" width="11.140625" style="342" customWidth="1"/>
    <col min="9990" max="9990" width="11.28515625" style="342" customWidth="1"/>
    <col min="9991" max="9991" width="13.5703125" style="342" customWidth="1"/>
    <col min="9992" max="9992" width="18" style="342" customWidth="1"/>
    <col min="9993" max="10240" width="9.140625" style="342"/>
    <col min="10241" max="10241" width="60.85546875" style="342" customWidth="1"/>
    <col min="10242" max="10242" width="13.42578125" style="342" customWidth="1"/>
    <col min="10243" max="10244" width="12.140625" style="342" customWidth="1"/>
    <col min="10245" max="10245" width="11.140625" style="342" customWidth="1"/>
    <col min="10246" max="10246" width="11.28515625" style="342" customWidth="1"/>
    <col min="10247" max="10247" width="13.5703125" style="342" customWidth="1"/>
    <col min="10248" max="10248" width="18" style="342" customWidth="1"/>
    <col min="10249" max="10496" width="9.140625" style="342"/>
    <col min="10497" max="10497" width="60.85546875" style="342" customWidth="1"/>
    <col min="10498" max="10498" width="13.42578125" style="342" customWidth="1"/>
    <col min="10499" max="10500" width="12.140625" style="342" customWidth="1"/>
    <col min="10501" max="10501" width="11.140625" style="342" customWidth="1"/>
    <col min="10502" max="10502" width="11.28515625" style="342" customWidth="1"/>
    <col min="10503" max="10503" width="13.5703125" style="342" customWidth="1"/>
    <col min="10504" max="10504" width="18" style="342" customWidth="1"/>
    <col min="10505" max="10752" width="9.140625" style="342"/>
    <col min="10753" max="10753" width="60.85546875" style="342" customWidth="1"/>
    <col min="10754" max="10754" width="13.42578125" style="342" customWidth="1"/>
    <col min="10755" max="10756" width="12.140625" style="342" customWidth="1"/>
    <col min="10757" max="10757" width="11.140625" style="342" customWidth="1"/>
    <col min="10758" max="10758" width="11.28515625" style="342" customWidth="1"/>
    <col min="10759" max="10759" width="13.5703125" style="342" customWidth="1"/>
    <col min="10760" max="10760" width="18" style="342" customWidth="1"/>
    <col min="10761" max="11008" width="9.140625" style="342"/>
    <col min="11009" max="11009" width="60.85546875" style="342" customWidth="1"/>
    <col min="11010" max="11010" width="13.42578125" style="342" customWidth="1"/>
    <col min="11011" max="11012" width="12.140625" style="342" customWidth="1"/>
    <col min="11013" max="11013" width="11.140625" style="342" customWidth="1"/>
    <col min="11014" max="11014" width="11.28515625" style="342" customWidth="1"/>
    <col min="11015" max="11015" width="13.5703125" style="342" customWidth="1"/>
    <col min="11016" max="11016" width="18" style="342" customWidth="1"/>
    <col min="11017" max="11264" width="9.140625" style="342"/>
    <col min="11265" max="11265" width="60.85546875" style="342" customWidth="1"/>
    <col min="11266" max="11266" width="13.42578125" style="342" customWidth="1"/>
    <col min="11267" max="11268" width="12.140625" style="342" customWidth="1"/>
    <col min="11269" max="11269" width="11.140625" style="342" customWidth="1"/>
    <col min="11270" max="11270" width="11.28515625" style="342" customWidth="1"/>
    <col min="11271" max="11271" width="13.5703125" style="342" customWidth="1"/>
    <col min="11272" max="11272" width="18" style="342" customWidth="1"/>
    <col min="11273" max="11520" width="9.140625" style="342"/>
    <col min="11521" max="11521" width="60.85546875" style="342" customWidth="1"/>
    <col min="11522" max="11522" width="13.42578125" style="342" customWidth="1"/>
    <col min="11523" max="11524" width="12.140625" style="342" customWidth="1"/>
    <col min="11525" max="11525" width="11.140625" style="342" customWidth="1"/>
    <col min="11526" max="11526" width="11.28515625" style="342" customWidth="1"/>
    <col min="11527" max="11527" width="13.5703125" style="342" customWidth="1"/>
    <col min="11528" max="11528" width="18" style="342" customWidth="1"/>
    <col min="11529" max="11776" width="9.140625" style="342"/>
    <col min="11777" max="11777" width="60.85546875" style="342" customWidth="1"/>
    <col min="11778" max="11778" width="13.42578125" style="342" customWidth="1"/>
    <col min="11779" max="11780" width="12.140625" style="342" customWidth="1"/>
    <col min="11781" max="11781" width="11.140625" style="342" customWidth="1"/>
    <col min="11782" max="11782" width="11.28515625" style="342" customWidth="1"/>
    <col min="11783" max="11783" width="13.5703125" style="342" customWidth="1"/>
    <col min="11784" max="11784" width="18" style="342" customWidth="1"/>
    <col min="11785" max="12032" width="9.140625" style="342"/>
    <col min="12033" max="12033" width="60.85546875" style="342" customWidth="1"/>
    <col min="12034" max="12034" width="13.42578125" style="342" customWidth="1"/>
    <col min="12035" max="12036" width="12.140625" style="342" customWidth="1"/>
    <col min="12037" max="12037" width="11.140625" style="342" customWidth="1"/>
    <col min="12038" max="12038" width="11.28515625" style="342" customWidth="1"/>
    <col min="12039" max="12039" width="13.5703125" style="342" customWidth="1"/>
    <col min="12040" max="12040" width="18" style="342" customWidth="1"/>
    <col min="12041" max="12288" width="9.140625" style="342"/>
    <col min="12289" max="12289" width="60.85546875" style="342" customWidth="1"/>
    <col min="12290" max="12290" width="13.42578125" style="342" customWidth="1"/>
    <col min="12291" max="12292" width="12.140625" style="342" customWidth="1"/>
    <col min="12293" max="12293" width="11.140625" style="342" customWidth="1"/>
    <col min="12294" max="12294" width="11.28515625" style="342" customWidth="1"/>
    <col min="12295" max="12295" width="13.5703125" style="342" customWidth="1"/>
    <col min="12296" max="12296" width="18" style="342" customWidth="1"/>
    <col min="12297" max="12544" width="9.140625" style="342"/>
    <col min="12545" max="12545" width="60.85546875" style="342" customWidth="1"/>
    <col min="12546" max="12546" width="13.42578125" style="342" customWidth="1"/>
    <col min="12547" max="12548" width="12.140625" style="342" customWidth="1"/>
    <col min="12549" max="12549" width="11.140625" style="342" customWidth="1"/>
    <col min="12550" max="12550" width="11.28515625" style="342" customWidth="1"/>
    <col min="12551" max="12551" width="13.5703125" style="342" customWidth="1"/>
    <col min="12552" max="12552" width="18" style="342" customWidth="1"/>
    <col min="12553" max="12800" width="9.140625" style="342"/>
    <col min="12801" max="12801" width="60.85546875" style="342" customWidth="1"/>
    <col min="12802" max="12802" width="13.42578125" style="342" customWidth="1"/>
    <col min="12803" max="12804" width="12.140625" style="342" customWidth="1"/>
    <col min="12805" max="12805" width="11.140625" style="342" customWidth="1"/>
    <col min="12806" max="12806" width="11.28515625" style="342" customWidth="1"/>
    <col min="12807" max="12807" width="13.5703125" style="342" customWidth="1"/>
    <col min="12808" max="12808" width="18" style="342" customWidth="1"/>
    <col min="12809" max="13056" width="9.140625" style="342"/>
    <col min="13057" max="13057" width="60.85546875" style="342" customWidth="1"/>
    <col min="13058" max="13058" width="13.42578125" style="342" customWidth="1"/>
    <col min="13059" max="13060" width="12.140625" style="342" customWidth="1"/>
    <col min="13061" max="13061" width="11.140625" style="342" customWidth="1"/>
    <col min="13062" max="13062" width="11.28515625" style="342" customWidth="1"/>
    <col min="13063" max="13063" width="13.5703125" style="342" customWidth="1"/>
    <col min="13064" max="13064" width="18" style="342" customWidth="1"/>
    <col min="13065" max="13312" width="9.140625" style="342"/>
    <col min="13313" max="13313" width="60.85546875" style="342" customWidth="1"/>
    <col min="13314" max="13314" width="13.42578125" style="342" customWidth="1"/>
    <col min="13315" max="13316" width="12.140625" style="342" customWidth="1"/>
    <col min="13317" max="13317" width="11.140625" style="342" customWidth="1"/>
    <col min="13318" max="13318" width="11.28515625" style="342" customWidth="1"/>
    <col min="13319" max="13319" width="13.5703125" style="342" customWidth="1"/>
    <col min="13320" max="13320" width="18" style="342" customWidth="1"/>
    <col min="13321" max="13568" width="9.140625" style="342"/>
    <col min="13569" max="13569" width="60.85546875" style="342" customWidth="1"/>
    <col min="13570" max="13570" width="13.42578125" style="342" customWidth="1"/>
    <col min="13571" max="13572" width="12.140625" style="342" customWidth="1"/>
    <col min="13573" max="13573" width="11.140625" style="342" customWidth="1"/>
    <col min="13574" max="13574" width="11.28515625" style="342" customWidth="1"/>
    <col min="13575" max="13575" width="13.5703125" style="342" customWidth="1"/>
    <col min="13576" max="13576" width="18" style="342" customWidth="1"/>
    <col min="13577" max="13824" width="9.140625" style="342"/>
    <col min="13825" max="13825" width="60.85546875" style="342" customWidth="1"/>
    <col min="13826" max="13826" width="13.42578125" style="342" customWidth="1"/>
    <col min="13827" max="13828" width="12.140625" style="342" customWidth="1"/>
    <col min="13829" max="13829" width="11.140625" style="342" customWidth="1"/>
    <col min="13830" max="13830" width="11.28515625" style="342" customWidth="1"/>
    <col min="13831" max="13831" width="13.5703125" style="342" customWidth="1"/>
    <col min="13832" max="13832" width="18" style="342" customWidth="1"/>
    <col min="13833" max="14080" width="9.140625" style="342"/>
    <col min="14081" max="14081" width="60.85546875" style="342" customWidth="1"/>
    <col min="14082" max="14082" width="13.42578125" style="342" customWidth="1"/>
    <col min="14083" max="14084" width="12.140625" style="342" customWidth="1"/>
    <col min="14085" max="14085" width="11.140625" style="342" customWidth="1"/>
    <col min="14086" max="14086" width="11.28515625" style="342" customWidth="1"/>
    <col min="14087" max="14087" width="13.5703125" style="342" customWidth="1"/>
    <col min="14088" max="14088" width="18" style="342" customWidth="1"/>
    <col min="14089" max="14336" width="9.140625" style="342"/>
    <col min="14337" max="14337" width="60.85546875" style="342" customWidth="1"/>
    <col min="14338" max="14338" width="13.42578125" style="342" customWidth="1"/>
    <col min="14339" max="14340" width="12.140625" style="342" customWidth="1"/>
    <col min="14341" max="14341" width="11.140625" style="342" customWidth="1"/>
    <col min="14342" max="14342" width="11.28515625" style="342" customWidth="1"/>
    <col min="14343" max="14343" width="13.5703125" style="342" customWidth="1"/>
    <col min="14344" max="14344" width="18" style="342" customWidth="1"/>
    <col min="14345" max="14592" width="9.140625" style="342"/>
    <col min="14593" max="14593" width="60.85546875" style="342" customWidth="1"/>
    <col min="14594" max="14594" width="13.42578125" style="342" customWidth="1"/>
    <col min="14595" max="14596" width="12.140625" style="342" customWidth="1"/>
    <col min="14597" max="14597" width="11.140625" style="342" customWidth="1"/>
    <col min="14598" max="14598" width="11.28515625" style="342" customWidth="1"/>
    <col min="14599" max="14599" width="13.5703125" style="342" customWidth="1"/>
    <col min="14600" max="14600" width="18" style="342" customWidth="1"/>
    <col min="14601" max="14848" width="9.140625" style="342"/>
    <col min="14849" max="14849" width="60.85546875" style="342" customWidth="1"/>
    <col min="14850" max="14850" width="13.42578125" style="342" customWidth="1"/>
    <col min="14851" max="14852" width="12.140625" style="342" customWidth="1"/>
    <col min="14853" max="14853" width="11.140625" style="342" customWidth="1"/>
    <col min="14854" max="14854" width="11.28515625" style="342" customWidth="1"/>
    <col min="14855" max="14855" width="13.5703125" style="342" customWidth="1"/>
    <col min="14856" max="14856" width="18" style="342" customWidth="1"/>
    <col min="14857" max="15104" width="9.140625" style="342"/>
    <col min="15105" max="15105" width="60.85546875" style="342" customWidth="1"/>
    <col min="15106" max="15106" width="13.42578125" style="342" customWidth="1"/>
    <col min="15107" max="15108" width="12.140625" style="342" customWidth="1"/>
    <col min="15109" max="15109" width="11.140625" style="342" customWidth="1"/>
    <col min="15110" max="15110" width="11.28515625" style="342" customWidth="1"/>
    <col min="15111" max="15111" width="13.5703125" style="342" customWidth="1"/>
    <col min="15112" max="15112" width="18" style="342" customWidth="1"/>
    <col min="15113" max="15360" width="9.140625" style="342"/>
    <col min="15361" max="15361" width="60.85546875" style="342" customWidth="1"/>
    <col min="15362" max="15362" width="13.42578125" style="342" customWidth="1"/>
    <col min="15363" max="15364" width="12.140625" style="342" customWidth="1"/>
    <col min="15365" max="15365" width="11.140625" style="342" customWidth="1"/>
    <col min="15366" max="15366" width="11.28515625" style="342" customWidth="1"/>
    <col min="15367" max="15367" width="13.5703125" style="342" customWidth="1"/>
    <col min="15368" max="15368" width="18" style="342" customWidth="1"/>
    <col min="15369" max="15616" width="9.140625" style="342"/>
    <col min="15617" max="15617" width="60.85546875" style="342" customWidth="1"/>
    <col min="15618" max="15618" width="13.42578125" style="342" customWidth="1"/>
    <col min="15619" max="15620" width="12.140625" style="342" customWidth="1"/>
    <col min="15621" max="15621" width="11.140625" style="342" customWidth="1"/>
    <col min="15622" max="15622" width="11.28515625" style="342" customWidth="1"/>
    <col min="15623" max="15623" width="13.5703125" style="342" customWidth="1"/>
    <col min="15624" max="15624" width="18" style="342" customWidth="1"/>
    <col min="15625" max="15872" width="9.140625" style="342"/>
    <col min="15873" max="15873" width="60.85546875" style="342" customWidth="1"/>
    <col min="15874" max="15874" width="13.42578125" style="342" customWidth="1"/>
    <col min="15875" max="15876" width="12.140625" style="342" customWidth="1"/>
    <col min="15877" max="15877" width="11.140625" style="342" customWidth="1"/>
    <col min="15878" max="15878" width="11.28515625" style="342" customWidth="1"/>
    <col min="15879" max="15879" width="13.5703125" style="342" customWidth="1"/>
    <col min="15880" max="15880" width="18" style="342" customWidth="1"/>
    <col min="15881" max="16128" width="9.140625" style="342"/>
    <col min="16129" max="16129" width="60.85546875" style="342" customWidth="1"/>
    <col min="16130" max="16130" width="13.42578125" style="342" customWidth="1"/>
    <col min="16131" max="16132" width="12.140625" style="342" customWidth="1"/>
    <col min="16133" max="16133" width="11.140625" style="342" customWidth="1"/>
    <col min="16134" max="16134" width="11.28515625" style="342" customWidth="1"/>
    <col min="16135" max="16135" width="13.5703125" style="342" customWidth="1"/>
    <col min="16136" max="16136" width="18" style="342" customWidth="1"/>
    <col min="16137" max="16384" width="9.140625" style="342"/>
  </cols>
  <sheetData>
    <row r="4" spans="1:256" ht="54" customHeight="1" x14ac:dyDescent="0.3">
      <c r="A4" s="672" t="s">
        <v>495</v>
      </c>
      <c r="B4" s="672"/>
      <c r="C4" s="672"/>
      <c r="D4" s="672"/>
      <c r="E4" s="672"/>
      <c r="F4" s="672"/>
      <c r="G4" s="672"/>
      <c r="H4" s="340"/>
    </row>
    <row r="5" spans="1:256" x14ac:dyDescent="0.25">
      <c r="A5" s="341"/>
      <c r="B5" s="343"/>
      <c r="C5" s="343"/>
      <c r="D5" s="343"/>
      <c r="E5" s="343"/>
      <c r="F5" s="343"/>
      <c r="G5" s="343"/>
    </row>
    <row r="7" spans="1:256" ht="31.5" x14ac:dyDescent="0.25">
      <c r="A7" s="344" t="s">
        <v>496</v>
      </c>
      <c r="B7" s="345"/>
      <c r="C7" s="346" t="s">
        <v>497</v>
      </c>
      <c r="D7" s="346" t="s">
        <v>781</v>
      </c>
      <c r="E7" s="346" t="s">
        <v>498</v>
      </c>
      <c r="F7" s="346" t="s">
        <v>509</v>
      </c>
      <c r="G7" s="346" t="s">
        <v>782</v>
      </c>
    </row>
    <row r="8" spans="1:256" x14ac:dyDescent="0.25">
      <c r="A8" s="347" t="s">
        <v>499</v>
      </c>
      <c r="B8" s="348"/>
      <c r="C8" s="349">
        <v>10500000</v>
      </c>
      <c r="D8" s="349">
        <f>'13.sz.tábla'!F13-133029</f>
        <v>12753905</v>
      </c>
      <c r="E8" s="350">
        <v>8433000</v>
      </c>
      <c r="F8" s="349">
        <v>8433000</v>
      </c>
      <c r="G8" s="349">
        <v>8433000</v>
      </c>
      <c r="H8" s="351"/>
    </row>
    <row r="9" spans="1:256" x14ac:dyDescent="0.25">
      <c r="A9" s="347" t="s">
        <v>500</v>
      </c>
      <c r="B9" s="348"/>
      <c r="C9" s="352"/>
      <c r="D9" s="352"/>
      <c r="E9" s="352"/>
      <c r="F9" s="352"/>
      <c r="G9" s="352"/>
      <c r="H9" s="353"/>
    </row>
    <row r="10" spans="1:256" x14ac:dyDescent="0.25">
      <c r="A10" s="347" t="s">
        <v>501</v>
      </c>
      <c r="B10" s="348"/>
      <c r="C10" s="352"/>
      <c r="D10" s="352"/>
      <c r="E10" s="352"/>
      <c r="F10" s="352"/>
      <c r="G10" s="352"/>
    </row>
    <row r="11" spans="1:256" ht="31.5" x14ac:dyDescent="0.25">
      <c r="A11" s="347" t="s">
        <v>502</v>
      </c>
      <c r="B11" s="348"/>
      <c r="C11" s="352">
        <v>0</v>
      </c>
      <c r="D11" s="352">
        <v>2655520</v>
      </c>
      <c r="E11" s="352"/>
      <c r="F11" s="352"/>
      <c r="G11" s="352"/>
      <c r="H11" s="351"/>
    </row>
    <row r="12" spans="1:256" x14ac:dyDescent="0.25">
      <c r="A12" s="347" t="s">
        <v>503</v>
      </c>
      <c r="B12" s="348"/>
      <c r="C12" s="352">
        <f>'5.sz.tábla'!C39</f>
        <v>150000</v>
      </c>
      <c r="D12" s="352">
        <f>'5.sz.tábla'!D39</f>
        <v>133029</v>
      </c>
      <c r="E12" s="352"/>
      <c r="F12" s="352"/>
      <c r="G12" s="352"/>
    </row>
    <row r="13" spans="1:256" x14ac:dyDescent="0.25">
      <c r="A13" s="347" t="s">
        <v>504</v>
      </c>
      <c r="B13" s="348"/>
      <c r="C13" s="352"/>
      <c r="D13" s="352"/>
      <c r="E13" s="352"/>
      <c r="F13" s="352"/>
      <c r="G13" s="352"/>
    </row>
    <row r="14" spans="1:256" x14ac:dyDescent="0.25">
      <c r="A14" s="347" t="s">
        <v>505</v>
      </c>
      <c r="B14" s="348"/>
      <c r="C14" s="352">
        <f>C8+C9+C10+C11+C12+C13</f>
        <v>10650000</v>
      </c>
      <c r="D14" s="352">
        <f>D8+D9+D10+D11+D12+D13</f>
        <v>15542454</v>
      </c>
      <c r="E14" s="352">
        <f>E8+E9+E10+E11+E12+E13</f>
        <v>8433000</v>
      </c>
      <c r="F14" s="352">
        <f>F8+F9+F10+F11+F12+F13</f>
        <v>8433000</v>
      </c>
      <c r="G14" s="352">
        <f>G8+G9+G10+G11+G12+G13</f>
        <v>8433000</v>
      </c>
    </row>
    <row r="15" spans="1:256" x14ac:dyDescent="0.25">
      <c r="A15" s="354" t="s">
        <v>506</v>
      </c>
      <c r="B15" s="355"/>
      <c r="C15" s="356">
        <f>C14*0.5</f>
        <v>5325000</v>
      </c>
      <c r="D15" s="356">
        <f>D14*0.5</f>
        <v>7771227</v>
      </c>
      <c r="E15" s="356">
        <f>E14*0.5</f>
        <v>4216500</v>
      </c>
      <c r="F15" s="356">
        <f>F14*0.5</f>
        <v>4216500</v>
      </c>
      <c r="G15" s="356">
        <f>G14*0.5</f>
        <v>4216500</v>
      </c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7"/>
      <c r="AO15" s="357"/>
      <c r="AP15" s="357"/>
      <c r="AQ15" s="357"/>
      <c r="AR15" s="357"/>
      <c r="AS15" s="357"/>
      <c r="AT15" s="357"/>
      <c r="AU15" s="357"/>
      <c r="AV15" s="357"/>
      <c r="AW15" s="357"/>
      <c r="AX15" s="357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7"/>
      <c r="CD15" s="357"/>
      <c r="CE15" s="357"/>
      <c r="CF15" s="357"/>
      <c r="CG15" s="357"/>
      <c r="CH15" s="357"/>
      <c r="CI15" s="357"/>
      <c r="CJ15" s="357"/>
      <c r="CK15" s="357"/>
      <c r="CL15" s="357"/>
      <c r="CM15" s="357"/>
      <c r="CN15" s="357"/>
      <c r="CO15" s="357"/>
      <c r="CP15" s="357"/>
      <c r="CQ15" s="357"/>
      <c r="CR15" s="357"/>
      <c r="CS15" s="357"/>
      <c r="CT15" s="357"/>
      <c r="CU15" s="357"/>
      <c r="CV15" s="357"/>
      <c r="CW15" s="357"/>
      <c r="CX15" s="357"/>
      <c r="CY15" s="357"/>
      <c r="CZ15" s="357"/>
      <c r="DA15" s="357"/>
      <c r="DB15" s="357"/>
      <c r="DC15" s="357"/>
      <c r="DD15" s="357"/>
      <c r="DE15" s="357"/>
      <c r="DF15" s="357"/>
      <c r="DG15" s="357"/>
      <c r="DH15" s="357"/>
      <c r="DI15" s="357"/>
      <c r="DJ15" s="357"/>
      <c r="DK15" s="357"/>
      <c r="DL15" s="357"/>
      <c r="DM15" s="357"/>
      <c r="DN15" s="357"/>
      <c r="DO15" s="357"/>
      <c r="DP15" s="357"/>
      <c r="DQ15" s="357"/>
      <c r="DR15" s="357"/>
      <c r="DS15" s="357"/>
      <c r="DT15" s="357"/>
      <c r="DU15" s="357"/>
      <c r="DV15" s="357"/>
      <c r="DW15" s="357"/>
      <c r="DX15" s="357"/>
      <c r="DY15" s="357"/>
      <c r="DZ15" s="357"/>
      <c r="EA15" s="357"/>
      <c r="EB15" s="357"/>
      <c r="EC15" s="357"/>
      <c r="ED15" s="357"/>
      <c r="EE15" s="357"/>
      <c r="EF15" s="357"/>
      <c r="EG15" s="357"/>
      <c r="EH15" s="357"/>
      <c r="EI15" s="357"/>
      <c r="EJ15" s="357"/>
      <c r="EK15" s="357"/>
      <c r="EL15" s="357"/>
      <c r="EM15" s="357"/>
      <c r="EN15" s="357"/>
      <c r="EO15" s="357"/>
      <c r="EP15" s="357"/>
      <c r="EQ15" s="357"/>
      <c r="ER15" s="357"/>
      <c r="ES15" s="357"/>
      <c r="ET15" s="357"/>
      <c r="EU15" s="357"/>
      <c r="EV15" s="357"/>
      <c r="EW15" s="357"/>
      <c r="EX15" s="357"/>
      <c r="EY15" s="357"/>
      <c r="EZ15" s="357"/>
      <c r="FA15" s="357"/>
      <c r="FB15" s="357"/>
      <c r="FC15" s="357"/>
      <c r="FD15" s="357"/>
      <c r="FE15" s="357"/>
      <c r="FF15" s="357"/>
      <c r="FG15" s="357"/>
      <c r="FH15" s="357"/>
      <c r="FI15" s="357"/>
      <c r="FJ15" s="357"/>
      <c r="FK15" s="357"/>
      <c r="FL15" s="357"/>
      <c r="FM15" s="357"/>
      <c r="FN15" s="357"/>
      <c r="FO15" s="357"/>
      <c r="FP15" s="357"/>
      <c r="FQ15" s="357"/>
      <c r="FR15" s="357"/>
      <c r="FS15" s="357"/>
      <c r="FT15" s="357"/>
      <c r="FU15" s="357"/>
      <c r="FV15" s="357"/>
      <c r="FW15" s="357"/>
      <c r="FX15" s="357"/>
      <c r="FY15" s="357"/>
      <c r="FZ15" s="357"/>
      <c r="GA15" s="357"/>
      <c r="GB15" s="357"/>
      <c r="GC15" s="357"/>
      <c r="GD15" s="357"/>
      <c r="GE15" s="357"/>
      <c r="GF15" s="357"/>
      <c r="GG15" s="357"/>
      <c r="GH15" s="357"/>
      <c r="GI15" s="357"/>
      <c r="GJ15" s="357"/>
      <c r="GK15" s="357"/>
      <c r="GL15" s="357"/>
      <c r="GM15" s="357"/>
      <c r="GN15" s="357"/>
      <c r="GO15" s="357"/>
      <c r="GP15" s="357"/>
      <c r="GQ15" s="357"/>
      <c r="GR15" s="357"/>
      <c r="GS15" s="357"/>
      <c r="GT15" s="357"/>
      <c r="GU15" s="357"/>
      <c r="GV15" s="357"/>
      <c r="GW15" s="357"/>
      <c r="GX15" s="357"/>
      <c r="GY15" s="357"/>
      <c r="GZ15" s="357"/>
      <c r="HA15" s="357"/>
      <c r="HB15" s="357"/>
      <c r="HC15" s="357"/>
      <c r="HD15" s="357"/>
      <c r="HE15" s="357"/>
      <c r="HF15" s="357"/>
      <c r="HG15" s="357"/>
      <c r="HH15" s="357"/>
      <c r="HI15" s="357"/>
      <c r="HJ15" s="357"/>
      <c r="HK15" s="357"/>
      <c r="HL15" s="357"/>
      <c r="HM15" s="357"/>
      <c r="HN15" s="357"/>
      <c r="HO15" s="357"/>
      <c r="HP15" s="357"/>
      <c r="HQ15" s="357"/>
      <c r="HR15" s="357"/>
      <c r="HS15" s="357"/>
      <c r="HT15" s="357"/>
      <c r="HU15" s="357"/>
      <c r="HV15" s="357"/>
      <c r="HW15" s="357"/>
      <c r="HX15" s="357"/>
      <c r="HY15" s="357"/>
      <c r="HZ15" s="357"/>
      <c r="IA15" s="357"/>
      <c r="IB15" s="357"/>
      <c r="IC15" s="357"/>
      <c r="ID15" s="357"/>
      <c r="IE15" s="357"/>
      <c r="IF15" s="357"/>
      <c r="IG15" s="357"/>
      <c r="IH15" s="357"/>
      <c r="II15" s="357"/>
      <c r="IJ15" s="357"/>
      <c r="IK15" s="357"/>
      <c r="IL15" s="357"/>
      <c r="IM15" s="357"/>
      <c r="IN15" s="357"/>
      <c r="IO15" s="357"/>
      <c r="IP15" s="357"/>
      <c r="IQ15" s="357"/>
      <c r="IR15" s="357"/>
      <c r="IS15" s="357"/>
      <c r="IT15" s="357"/>
      <c r="IU15" s="357"/>
      <c r="IV15" s="357"/>
    </row>
    <row r="16" spans="1:256" x14ac:dyDescent="0.25">
      <c r="A16" s="358"/>
      <c r="B16" s="359"/>
      <c r="C16" s="360"/>
      <c r="D16" s="360"/>
      <c r="E16" s="360"/>
      <c r="F16" s="360"/>
      <c r="G16" s="360"/>
    </row>
    <row r="18" spans="1:7" ht="31.5" x14ac:dyDescent="0.25">
      <c r="A18" s="354" t="s">
        <v>507</v>
      </c>
      <c r="B18" s="361" t="s">
        <v>508</v>
      </c>
      <c r="C18" s="346" t="s">
        <v>497</v>
      </c>
      <c r="D18" s="346" t="s">
        <v>781</v>
      </c>
      <c r="E18" s="346" t="s">
        <v>498</v>
      </c>
      <c r="F18" s="346" t="s">
        <v>509</v>
      </c>
      <c r="G18" s="346" t="s">
        <v>782</v>
      </c>
    </row>
    <row r="19" spans="1:7" x14ac:dyDescent="0.25">
      <c r="A19" s="362" t="s">
        <v>505</v>
      </c>
      <c r="B19" s="363"/>
      <c r="C19" s="364">
        <v>0</v>
      </c>
      <c r="D19" s="364">
        <v>0</v>
      </c>
      <c r="E19" s="364">
        <v>0</v>
      </c>
      <c r="F19" s="364">
        <v>0</v>
      </c>
      <c r="G19" s="364">
        <v>0</v>
      </c>
    </row>
  </sheetData>
  <mergeCells count="1">
    <mergeCell ref="A4:G4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landscape" r:id="rId1"/>
  <headerFooter>
    <oddHeader>&amp;L&amp;"Times New Roman,Normál"Vászoly Község 
Önkormányzata &amp;C&amp;"Times New Roman,Normál"14. melléklet
az önkormányzat 2017. évi költségvetési gazdálkodási beszámolójáról szóló
7/2018. (V. 30.) önkormányzati rendeletéhez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Layout" zoomScaleNormal="100" workbookViewId="0">
      <selection sqref="A1:F1"/>
    </sheetView>
  </sheetViews>
  <sheetFormatPr defaultRowHeight="15.75" x14ac:dyDescent="0.25"/>
  <cols>
    <col min="1" max="1" width="43.28515625" style="246" customWidth="1"/>
    <col min="2" max="2" width="20.28515625" style="246" customWidth="1"/>
    <col min="3" max="3" width="16.5703125" style="246" customWidth="1"/>
    <col min="4" max="4" width="20.28515625" style="246" bestFit="1" customWidth="1"/>
    <col min="5" max="5" width="13.85546875" style="246" customWidth="1"/>
    <col min="6" max="6" width="21" style="246" bestFit="1" customWidth="1"/>
    <col min="7" max="256" width="9.140625" style="246"/>
    <col min="257" max="257" width="43.28515625" style="246" customWidth="1"/>
    <col min="258" max="258" width="20.42578125" style="246" customWidth="1"/>
    <col min="259" max="259" width="16.5703125" style="246" customWidth="1"/>
    <col min="260" max="260" width="23.7109375" style="246" customWidth="1"/>
    <col min="261" max="261" width="13.85546875" style="246" customWidth="1"/>
    <col min="262" max="262" width="23.7109375" style="246" customWidth="1"/>
    <col min="263" max="512" width="9.140625" style="246"/>
    <col min="513" max="513" width="43.28515625" style="246" customWidth="1"/>
    <col min="514" max="514" width="20.42578125" style="246" customWidth="1"/>
    <col min="515" max="515" width="16.5703125" style="246" customWidth="1"/>
    <col min="516" max="516" width="23.7109375" style="246" customWidth="1"/>
    <col min="517" max="517" width="13.85546875" style="246" customWidth="1"/>
    <col min="518" max="518" width="23.7109375" style="246" customWidth="1"/>
    <col min="519" max="768" width="9.140625" style="246"/>
    <col min="769" max="769" width="43.28515625" style="246" customWidth="1"/>
    <col min="770" max="770" width="20.42578125" style="246" customWidth="1"/>
    <col min="771" max="771" width="16.5703125" style="246" customWidth="1"/>
    <col min="772" max="772" width="23.7109375" style="246" customWidth="1"/>
    <col min="773" max="773" width="13.85546875" style="246" customWidth="1"/>
    <col min="774" max="774" width="23.7109375" style="246" customWidth="1"/>
    <col min="775" max="1024" width="9.140625" style="246"/>
    <col min="1025" max="1025" width="43.28515625" style="246" customWidth="1"/>
    <col min="1026" max="1026" width="20.42578125" style="246" customWidth="1"/>
    <col min="1027" max="1027" width="16.5703125" style="246" customWidth="1"/>
    <col min="1028" max="1028" width="23.7109375" style="246" customWidth="1"/>
    <col min="1029" max="1029" width="13.85546875" style="246" customWidth="1"/>
    <col min="1030" max="1030" width="23.7109375" style="246" customWidth="1"/>
    <col min="1031" max="1280" width="9.140625" style="246"/>
    <col min="1281" max="1281" width="43.28515625" style="246" customWidth="1"/>
    <col min="1282" max="1282" width="20.42578125" style="246" customWidth="1"/>
    <col min="1283" max="1283" width="16.5703125" style="246" customWidth="1"/>
    <col min="1284" max="1284" width="23.7109375" style="246" customWidth="1"/>
    <col min="1285" max="1285" width="13.85546875" style="246" customWidth="1"/>
    <col min="1286" max="1286" width="23.7109375" style="246" customWidth="1"/>
    <col min="1287" max="1536" width="9.140625" style="246"/>
    <col min="1537" max="1537" width="43.28515625" style="246" customWidth="1"/>
    <col min="1538" max="1538" width="20.42578125" style="246" customWidth="1"/>
    <col min="1539" max="1539" width="16.5703125" style="246" customWidth="1"/>
    <col min="1540" max="1540" width="23.7109375" style="246" customWidth="1"/>
    <col min="1541" max="1541" width="13.85546875" style="246" customWidth="1"/>
    <col min="1542" max="1542" width="23.7109375" style="246" customWidth="1"/>
    <col min="1543" max="1792" width="9.140625" style="246"/>
    <col min="1793" max="1793" width="43.28515625" style="246" customWidth="1"/>
    <col min="1794" max="1794" width="20.42578125" style="246" customWidth="1"/>
    <col min="1795" max="1795" width="16.5703125" style="246" customWidth="1"/>
    <col min="1796" max="1796" width="23.7109375" style="246" customWidth="1"/>
    <col min="1797" max="1797" width="13.85546875" style="246" customWidth="1"/>
    <col min="1798" max="1798" width="23.7109375" style="246" customWidth="1"/>
    <col min="1799" max="2048" width="9.140625" style="246"/>
    <col min="2049" max="2049" width="43.28515625" style="246" customWidth="1"/>
    <col min="2050" max="2050" width="20.42578125" style="246" customWidth="1"/>
    <col min="2051" max="2051" width="16.5703125" style="246" customWidth="1"/>
    <col min="2052" max="2052" width="23.7109375" style="246" customWidth="1"/>
    <col min="2053" max="2053" width="13.85546875" style="246" customWidth="1"/>
    <col min="2054" max="2054" width="23.7109375" style="246" customWidth="1"/>
    <col min="2055" max="2304" width="9.140625" style="246"/>
    <col min="2305" max="2305" width="43.28515625" style="246" customWidth="1"/>
    <col min="2306" max="2306" width="20.42578125" style="246" customWidth="1"/>
    <col min="2307" max="2307" width="16.5703125" style="246" customWidth="1"/>
    <col min="2308" max="2308" width="23.7109375" style="246" customWidth="1"/>
    <col min="2309" max="2309" width="13.85546875" style="246" customWidth="1"/>
    <col min="2310" max="2310" width="23.7109375" style="246" customWidth="1"/>
    <col min="2311" max="2560" width="9.140625" style="246"/>
    <col min="2561" max="2561" width="43.28515625" style="246" customWidth="1"/>
    <col min="2562" max="2562" width="20.42578125" style="246" customWidth="1"/>
    <col min="2563" max="2563" width="16.5703125" style="246" customWidth="1"/>
    <col min="2564" max="2564" width="23.7109375" style="246" customWidth="1"/>
    <col min="2565" max="2565" width="13.85546875" style="246" customWidth="1"/>
    <col min="2566" max="2566" width="23.7109375" style="246" customWidth="1"/>
    <col min="2567" max="2816" width="9.140625" style="246"/>
    <col min="2817" max="2817" width="43.28515625" style="246" customWidth="1"/>
    <col min="2818" max="2818" width="20.42578125" style="246" customWidth="1"/>
    <col min="2819" max="2819" width="16.5703125" style="246" customWidth="1"/>
    <col min="2820" max="2820" width="23.7109375" style="246" customWidth="1"/>
    <col min="2821" max="2821" width="13.85546875" style="246" customWidth="1"/>
    <col min="2822" max="2822" width="23.7109375" style="246" customWidth="1"/>
    <col min="2823" max="3072" width="9.140625" style="246"/>
    <col min="3073" max="3073" width="43.28515625" style="246" customWidth="1"/>
    <col min="3074" max="3074" width="20.42578125" style="246" customWidth="1"/>
    <col min="3075" max="3075" width="16.5703125" style="246" customWidth="1"/>
    <col min="3076" max="3076" width="23.7109375" style="246" customWidth="1"/>
    <col min="3077" max="3077" width="13.85546875" style="246" customWidth="1"/>
    <col min="3078" max="3078" width="23.7109375" style="246" customWidth="1"/>
    <col min="3079" max="3328" width="9.140625" style="246"/>
    <col min="3329" max="3329" width="43.28515625" style="246" customWidth="1"/>
    <col min="3330" max="3330" width="20.42578125" style="246" customWidth="1"/>
    <col min="3331" max="3331" width="16.5703125" style="246" customWidth="1"/>
    <col min="3332" max="3332" width="23.7109375" style="246" customWidth="1"/>
    <col min="3333" max="3333" width="13.85546875" style="246" customWidth="1"/>
    <col min="3334" max="3334" width="23.7109375" style="246" customWidth="1"/>
    <col min="3335" max="3584" width="9.140625" style="246"/>
    <col min="3585" max="3585" width="43.28515625" style="246" customWidth="1"/>
    <col min="3586" max="3586" width="20.42578125" style="246" customWidth="1"/>
    <col min="3587" max="3587" width="16.5703125" style="246" customWidth="1"/>
    <col min="3588" max="3588" width="23.7109375" style="246" customWidth="1"/>
    <col min="3589" max="3589" width="13.85546875" style="246" customWidth="1"/>
    <col min="3590" max="3590" width="23.7109375" style="246" customWidth="1"/>
    <col min="3591" max="3840" width="9.140625" style="246"/>
    <col min="3841" max="3841" width="43.28515625" style="246" customWidth="1"/>
    <col min="3842" max="3842" width="20.42578125" style="246" customWidth="1"/>
    <col min="3843" max="3843" width="16.5703125" style="246" customWidth="1"/>
    <col min="3844" max="3844" width="23.7109375" style="246" customWidth="1"/>
    <col min="3845" max="3845" width="13.85546875" style="246" customWidth="1"/>
    <col min="3846" max="3846" width="23.7109375" style="246" customWidth="1"/>
    <col min="3847" max="4096" width="9.140625" style="246"/>
    <col min="4097" max="4097" width="43.28515625" style="246" customWidth="1"/>
    <col min="4098" max="4098" width="20.42578125" style="246" customWidth="1"/>
    <col min="4099" max="4099" width="16.5703125" style="246" customWidth="1"/>
    <col min="4100" max="4100" width="23.7109375" style="246" customWidth="1"/>
    <col min="4101" max="4101" width="13.85546875" style="246" customWidth="1"/>
    <col min="4102" max="4102" width="23.7109375" style="246" customWidth="1"/>
    <col min="4103" max="4352" width="9.140625" style="246"/>
    <col min="4353" max="4353" width="43.28515625" style="246" customWidth="1"/>
    <col min="4354" max="4354" width="20.42578125" style="246" customWidth="1"/>
    <col min="4355" max="4355" width="16.5703125" style="246" customWidth="1"/>
    <col min="4356" max="4356" width="23.7109375" style="246" customWidth="1"/>
    <col min="4357" max="4357" width="13.85546875" style="246" customWidth="1"/>
    <col min="4358" max="4358" width="23.7109375" style="246" customWidth="1"/>
    <col min="4359" max="4608" width="9.140625" style="246"/>
    <col min="4609" max="4609" width="43.28515625" style="246" customWidth="1"/>
    <col min="4610" max="4610" width="20.42578125" style="246" customWidth="1"/>
    <col min="4611" max="4611" width="16.5703125" style="246" customWidth="1"/>
    <col min="4612" max="4612" width="23.7109375" style="246" customWidth="1"/>
    <col min="4613" max="4613" width="13.85546875" style="246" customWidth="1"/>
    <col min="4614" max="4614" width="23.7109375" style="246" customWidth="1"/>
    <col min="4615" max="4864" width="9.140625" style="246"/>
    <col min="4865" max="4865" width="43.28515625" style="246" customWidth="1"/>
    <col min="4866" max="4866" width="20.42578125" style="246" customWidth="1"/>
    <col min="4867" max="4867" width="16.5703125" style="246" customWidth="1"/>
    <col min="4868" max="4868" width="23.7109375" style="246" customWidth="1"/>
    <col min="4869" max="4869" width="13.85546875" style="246" customWidth="1"/>
    <col min="4870" max="4870" width="23.7109375" style="246" customWidth="1"/>
    <col min="4871" max="5120" width="9.140625" style="246"/>
    <col min="5121" max="5121" width="43.28515625" style="246" customWidth="1"/>
    <col min="5122" max="5122" width="20.42578125" style="246" customWidth="1"/>
    <col min="5123" max="5123" width="16.5703125" style="246" customWidth="1"/>
    <col min="5124" max="5124" width="23.7109375" style="246" customWidth="1"/>
    <col min="5125" max="5125" width="13.85546875" style="246" customWidth="1"/>
    <col min="5126" max="5126" width="23.7109375" style="246" customWidth="1"/>
    <col min="5127" max="5376" width="9.140625" style="246"/>
    <col min="5377" max="5377" width="43.28515625" style="246" customWidth="1"/>
    <col min="5378" max="5378" width="20.42578125" style="246" customWidth="1"/>
    <col min="5379" max="5379" width="16.5703125" style="246" customWidth="1"/>
    <col min="5380" max="5380" width="23.7109375" style="246" customWidth="1"/>
    <col min="5381" max="5381" width="13.85546875" style="246" customWidth="1"/>
    <col min="5382" max="5382" width="23.7109375" style="246" customWidth="1"/>
    <col min="5383" max="5632" width="9.140625" style="246"/>
    <col min="5633" max="5633" width="43.28515625" style="246" customWidth="1"/>
    <col min="5634" max="5634" width="20.42578125" style="246" customWidth="1"/>
    <col min="5635" max="5635" width="16.5703125" style="246" customWidth="1"/>
    <col min="5636" max="5636" width="23.7109375" style="246" customWidth="1"/>
    <col min="5637" max="5637" width="13.85546875" style="246" customWidth="1"/>
    <col min="5638" max="5638" width="23.7109375" style="246" customWidth="1"/>
    <col min="5639" max="5888" width="9.140625" style="246"/>
    <col min="5889" max="5889" width="43.28515625" style="246" customWidth="1"/>
    <col min="5890" max="5890" width="20.42578125" style="246" customWidth="1"/>
    <col min="5891" max="5891" width="16.5703125" style="246" customWidth="1"/>
    <col min="5892" max="5892" width="23.7109375" style="246" customWidth="1"/>
    <col min="5893" max="5893" width="13.85546875" style="246" customWidth="1"/>
    <col min="5894" max="5894" width="23.7109375" style="246" customWidth="1"/>
    <col min="5895" max="6144" width="9.140625" style="246"/>
    <col min="6145" max="6145" width="43.28515625" style="246" customWidth="1"/>
    <col min="6146" max="6146" width="20.42578125" style="246" customWidth="1"/>
    <col min="6147" max="6147" width="16.5703125" style="246" customWidth="1"/>
    <col min="6148" max="6148" width="23.7109375" style="246" customWidth="1"/>
    <col min="6149" max="6149" width="13.85546875" style="246" customWidth="1"/>
    <col min="6150" max="6150" width="23.7109375" style="246" customWidth="1"/>
    <col min="6151" max="6400" width="9.140625" style="246"/>
    <col min="6401" max="6401" width="43.28515625" style="246" customWidth="1"/>
    <col min="6402" max="6402" width="20.42578125" style="246" customWidth="1"/>
    <col min="6403" max="6403" width="16.5703125" style="246" customWidth="1"/>
    <col min="6404" max="6404" width="23.7109375" style="246" customWidth="1"/>
    <col min="6405" max="6405" width="13.85546875" style="246" customWidth="1"/>
    <col min="6406" max="6406" width="23.7109375" style="246" customWidth="1"/>
    <col min="6407" max="6656" width="9.140625" style="246"/>
    <col min="6657" max="6657" width="43.28515625" style="246" customWidth="1"/>
    <col min="6658" max="6658" width="20.42578125" style="246" customWidth="1"/>
    <col min="6659" max="6659" width="16.5703125" style="246" customWidth="1"/>
    <col min="6660" max="6660" width="23.7109375" style="246" customWidth="1"/>
    <col min="6661" max="6661" width="13.85546875" style="246" customWidth="1"/>
    <col min="6662" max="6662" width="23.7109375" style="246" customWidth="1"/>
    <col min="6663" max="6912" width="9.140625" style="246"/>
    <col min="6913" max="6913" width="43.28515625" style="246" customWidth="1"/>
    <col min="6914" max="6914" width="20.42578125" style="246" customWidth="1"/>
    <col min="6915" max="6915" width="16.5703125" style="246" customWidth="1"/>
    <col min="6916" max="6916" width="23.7109375" style="246" customWidth="1"/>
    <col min="6917" max="6917" width="13.85546875" style="246" customWidth="1"/>
    <col min="6918" max="6918" width="23.7109375" style="246" customWidth="1"/>
    <col min="6919" max="7168" width="9.140625" style="246"/>
    <col min="7169" max="7169" width="43.28515625" style="246" customWidth="1"/>
    <col min="7170" max="7170" width="20.42578125" style="246" customWidth="1"/>
    <col min="7171" max="7171" width="16.5703125" style="246" customWidth="1"/>
    <col min="7172" max="7172" width="23.7109375" style="246" customWidth="1"/>
    <col min="7173" max="7173" width="13.85546875" style="246" customWidth="1"/>
    <col min="7174" max="7174" width="23.7109375" style="246" customWidth="1"/>
    <col min="7175" max="7424" width="9.140625" style="246"/>
    <col min="7425" max="7425" width="43.28515625" style="246" customWidth="1"/>
    <col min="7426" max="7426" width="20.42578125" style="246" customWidth="1"/>
    <col min="7427" max="7427" width="16.5703125" style="246" customWidth="1"/>
    <col min="7428" max="7428" width="23.7109375" style="246" customWidth="1"/>
    <col min="7429" max="7429" width="13.85546875" style="246" customWidth="1"/>
    <col min="7430" max="7430" width="23.7109375" style="246" customWidth="1"/>
    <col min="7431" max="7680" width="9.140625" style="246"/>
    <col min="7681" max="7681" width="43.28515625" style="246" customWidth="1"/>
    <col min="7682" max="7682" width="20.42578125" style="246" customWidth="1"/>
    <col min="7683" max="7683" width="16.5703125" style="246" customWidth="1"/>
    <col min="7684" max="7684" width="23.7109375" style="246" customWidth="1"/>
    <col min="7685" max="7685" width="13.85546875" style="246" customWidth="1"/>
    <col min="7686" max="7686" width="23.7109375" style="246" customWidth="1"/>
    <col min="7687" max="7936" width="9.140625" style="246"/>
    <col min="7937" max="7937" width="43.28515625" style="246" customWidth="1"/>
    <col min="7938" max="7938" width="20.42578125" style="246" customWidth="1"/>
    <col min="7939" max="7939" width="16.5703125" style="246" customWidth="1"/>
    <col min="7940" max="7940" width="23.7109375" style="246" customWidth="1"/>
    <col min="7941" max="7941" width="13.85546875" style="246" customWidth="1"/>
    <col min="7942" max="7942" width="23.7109375" style="246" customWidth="1"/>
    <col min="7943" max="8192" width="9.140625" style="246"/>
    <col min="8193" max="8193" width="43.28515625" style="246" customWidth="1"/>
    <col min="8194" max="8194" width="20.42578125" style="246" customWidth="1"/>
    <col min="8195" max="8195" width="16.5703125" style="246" customWidth="1"/>
    <col min="8196" max="8196" width="23.7109375" style="246" customWidth="1"/>
    <col min="8197" max="8197" width="13.85546875" style="246" customWidth="1"/>
    <col min="8198" max="8198" width="23.7109375" style="246" customWidth="1"/>
    <col min="8199" max="8448" width="9.140625" style="246"/>
    <col min="8449" max="8449" width="43.28515625" style="246" customWidth="1"/>
    <col min="8450" max="8450" width="20.42578125" style="246" customWidth="1"/>
    <col min="8451" max="8451" width="16.5703125" style="246" customWidth="1"/>
    <col min="8452" max="8452" width="23.7109375" style="246" customWidth="1"/>
    <col min="8453" max="8453" width="13.85546875" style="246" customWidth="1"/>
    <col min="8454" max="8454" width="23.7109375" style="246" customWidth="1"/>
    <col min="8455" max="8704" width="9.140625" style="246"/>
    <col min="8705" max="8705" width="43.28515625" style="246" customWidth="1"/>
    <col min="8706" max="8706" width="20.42578125" style="246" customWidth="1"/>
    <col min="8707" max="8707" width="16.5703125" style="246" customWidth="1"/>
    <col min="8708" max="8708" width="23.7109375" style="246" customWidth="1"/>
    <col min="8709" max="8709" width="13.85546875" style="246" customWidth="1"/>
    <col min="8710" max="8710" width="23.7109375" style="246" customWidth="1"/>
    <col min="8711" max="8960" width="9.140625" style="246"/>
    <col min="8961" max="8961" width="43.28515625" style="246" customWidth="1"/>
    <col min="8962" max="8962" width="20.42578125" style="246" customWidth="1"/>
    <col min="8963" max="8963" width="16.5703125" style="246" customWidth="1"/>
    <col min="8964" max="8964" width="23.7109375" style="246" customWidth="1"/>
    <col min="8965" max="8965" width="13.85546875" style="246" customWidth="1"/>
    <col min="8966" max="8966" width="23.7109375" style="246" customWidth="1"/>
    <col min="8967" max="9216" width="9.140625" style="246"/>
    <col min="9217" max="9217" width="43.28515625" style="246" customWidth="1"/>
    <col min="9218" max="9218" width="20.42578125" style="246" customWidth="1"/>
    <col min="9219" max="9219" width="16.5703125" style="246" customWidth="1"/>
    <col min="9220" max="9220" width="23.7109375" style="246" customWidth="1"/>
    <col min="9221" max="9221" width="13.85546875" style="246" customWidth="1"/>
    <col min="9222" max="9222" width="23.7109375" style="246" customWidth="1"/>
    <col min="9223" max="9472" width="9.140625" style="246"/>
    <col min="9473" max="9473" width="43.28515625" style="246" customWidth="1"/>
    <col min="9474" max="9474" width="20.42578125" style="246" customWidth="1"/>
    <col min="9475" max="9475" width="16.5703125" style="246" customWidth="1"/>
    <col min="9476" max="9476" width="23.7109375" style="246" customWidth="1"/>
    <col min="9477" max="9477" width="13.85546875" style="246" customWidth="1"/>
    <col min="9478" max="9478" width="23.7109375" style="246" customWidth="1"/>
    <col min="9479" max="9728" width="9.140625" style="246"/>
    <col min="9729" max="9729" width="43.28515625" style="246" customWidth="1"/>
    <col min="9730" max="9730" width="20.42578125" style="246" customWidth="1"/>
    <col min="9731" max="9731" width="16.5703125" style="246" customWidth="1"/>
    <col min="9732" max="9732" width="23.7109375" style="246" customWidth="1"/>
    <col min="9733" max="9733" width="13.85546875" style="246" customWidth="1"/>
    <col min="9734" max="9734" width="23.7109375" style="246" customWidth="1"/>
    <col min="9735" max="9984" width="9.140625" style="246"/>
    <col min="9985" max="9985" width="43.28515625" style="246" customWidth="1"/>
    <col min="9986" max="9986" width="20.42578125" style="246" customWidth="1"/>
    <col min="9987" max="9987" width="16.5703125" style="246" customWidth="1"/>
    <col min="9988" max="9988" width="23.7109375" style="246" customWidth="1"/>
    <col min="9989" max="9989" width="13.85546875" style="246" customWidth="1"/>
    <col min="9990" max="9990" width="23.7109375" style="246" customWidth="1"/>
    <col min="9991" max="10240" width="9.140625" style="246"/>
    <col min="10241" max="10241" width="43.28515625" style="246" customWidth="1"/>
    <col min="10242" max="10242" width="20.42578125" style="246" customWidth="1"/>
    <col min="10243" max="10243" width="16.5703125" style="246" customWidth="1"/>
    <col min="10244" max="10244" width="23.7109375" style="246" customWidth="1"/>
    <col min="10245" max="10245" width="13.85546875" style="246" customWidth="1"/>
    <col min="10246" max="10246" width="23.7109375" style="246" customWidth="1"/>
    <col min="10247" max="10496" width="9.140625" style="246"/>
    <col min="10497" max="10497" width="43.28515625" style="246" customWidth="1"/>
    <col min="10498" max="10498" width="20.42578125" style="246" customWidth="1"/>
    <col min="10499" max="10499" width="16.5703125" style="246" customWidth="1"/>
    <col min="10500" max="10500" width="23.7109375" style="246" customWidth="1"/>
    <col min="10501" max="10501" width="13.85546875" style="246" customWidth="1"/>
    <col min="10502" max="10502" width="23.7109375" style="246" customWidth="1"/>
    <col min="10503" max="10752" width="9.140625" style="246"/>
    <col min="10753" max="10753" width="43.28515625" style="246" customWidth="1"/>
    <col min="10754" max="10754" width="20.42578125" style="246" customWidth="1"/>
    <col min="10755" max="10755" width="16.5703125" style="246" customWidth="1"/>
    <col min="10756" max="10756" width="23.7109375" style="246" customWidth="1"/>
    <col min="10757" max="10757" width="13.85546875" style="246" customWidth="1"/>
    <col min="10758" max="10758" width="23.7109375" style="246" customWidth="1"/>
    <col min="10759" max="11008" width="9.140625" style="246"/>
    <col min="11009" max="11009" width="43.28515625" style="246" customWidth="1"/>
    <col min="11010" max="11010" width="20.42578125" style="246" customWidth="1"/>
    <col min="11011" max="11011" width="16.5703125" style="246" customWidth="1"/>
    <col min="11012" max="11012" width="23.7109375" style="246" customWidth="1"/>
    <col min="11013" max="11013" width="13.85546875" style="246" customWidth="1"/>
    <col min="11014" max="11014" width="23.7109375" style="246" customWidth="1"/>
    <col min="11015" max="11264" width="9.140625" style="246"/>
    <col min="11265" max="11265" width="43.28515625" style="246" customWidth="1"/>
    <col min="11266" max="11266" width="20.42578125" style="246" customWidth="1"/>
    <col min="11267" max="11267" width="16.5703125" style="246" customWidth="1"/>
    <col min="11268" max="11268" width="23.7109375" style="246" customWidth="1"/>
    <col min="11269" max="11269" width="13.85546875" style="246" customWidth="1"/>
    <col min="11270" max="11270" width="23.7109375" style="246" customWidth="1"/>
    <col min="11271" max="11520" width="9.140625" style="246"/>
    <col min="11521" max="11521" width="43.28515625" style="246" customWidth="1"/>
    <col min="11522" max="11522" width="20.42578125" style="246" customWidth="1"/>
    <col min="11523" max="11523" width="16.5703125" style="246" customWidth="1"/>
    <col min="11524" max="11524" width="23.7109375" style="246" customWidth="1"/>
    <col min="11525" max="11525" width="13.85546875" style="246" customWidth="1"/>
    <col min="11526" max="11526" width="23.7109375" style="246" customWidth="1"/>
    <col min="11527" max="11776" width="9.140625" style="246"/>
    <col min="11777" max="11777" width="43.28515625" style="246" customWidth="1"/>
    <col min="11778" max="11778" width="20.42578125" style="246" customWidth="1"/>
    <col min="11779" max="11779" width="16.5703125" style="246" customWidth="1"/>
    <col min="11780" max="11780" width="23.7109375" style="246" customWidth="1"/>
    <col min="11781" max="11781" width="13.85546875" style="246" customWidth="1"/>
    <col min="11782" max="11782" width="23.7109375" style="246" customWidth="1"/>
    <col min="11783" max="12032" width="9.140625" style="246"/>
    <col min="12033" max="12033" width="43.28515625" style="246" customWidth="1"/>
    <col min="12034" max="12034" width="20.42578125" style="246" customWidth="1"/>
    <col min="12035" max="12035" width="16.5703125" style="246" customWidth="1"/>
    <col min="12036" max="12036" width="23.7109375" style="246" customWidth="1"/>
    <col min="12037" max="12037" width="13.85546875" style="246" customWidth="1"/>
    <col min="12038" max="12038" width="23.7109375" style="246" customWidth="1"/>
    <col min="12039" max="12288" width="9.140625" style="246"/>
    <col min="12289" max="12289" width="43.28515625" style="246" customWidth="1"/>
    <col min="12290" max="12290" width="20.42578125" style="246" customWidth="1"/>
    <col min="12291" max="12291" width="16.5703125" style="246" customWidth="1"/>
    <col min="12292" max="12292" width="23.7109375" style="246" customWidth="1"/>
    <col min="12293" max="12293" width="13.85546875" style="246" customWidth="1"/>
    <col min="12294" max="12294" width="23.7109375" style="246" customWidth="1"/>
    <col min="12295" max="12544" width="9.140625" style="246"/>
    <col min="12545" max="12545" width="43.28515625" style="246" customWidth="1"/>
    <col min="12546" max="12546" width="20.42578125" style="246" customWidth="1"/>
    <col min="12547" max="12547" width="16.5703125" style="246" customWidth="1"/>
    <col min="12548" max="12548" width="23.7109375" style="246" customWidth="1"/>
    <col min="12549" max="12549" width="13.85546875" style="246" customWidth="1"/>
    <col min="12550" max="12550" width="23.7109375" style="246" customWidth="1"/>
    <col min="12551" max="12800" width="9.140625" style="246"/>
    <col min="12801" max="12801" width="43.28515625" style="246" customWidth="1"/>
    <col min="12802" max="12802" width="20.42578125" style="246" customWidth="1"/>
    <col min="12803" max="12803" width="16.5703125" style="246" customWidth="1"/>
    <col min="12804" max="12804" width="23.7109375" style="246" customWidth="1"/>
    <col min="12805" max="12805" width="13.85546875" style="246" customWidth="1"/>
    <col min="12806" max="12806" width="23.7109375" style="246" customWidth="1"/>
    <col min="12807" max="13056" width="9.140625" style="246"/>
    <col min="13057" max="13057" width="43.28515625" style="246" customWidth="1"/>
    <col min="13058" max="13058" width="20.42578125" style="246" customWidth="1"/>
    <col min="13059" max="13059" width="16.5703125" style="246" customWidth="1"/>
    <col min="13060" max="13060" width="23.7109375" style="246" customWidth="1"/>
    <col min="13061" max="13061" width="13.85546875" style="246" customWidth="1"/>
    <col min="13062" max="13062" width="23.7109375" style="246" customWidth="1"/>
    <col min="13063" max="13312" width="9.140625" style="246"/>
    <col min="13313" max="13313" width="43.28515625" style="246" customWidth="1"/>
    <col min="13314" max="13314" width="20.42578125" style="246" customWidth="1"/>
    <col min="13315" max="13315" width="16.5703125" style="246" customWidth="1"/>
    <col min="13316" max="13316" width="23.7109375" style="246" customWidth="1"/>
    <col min="13317" max="13317" width="13.85546875" style="246" customWidth="1"/>
    <col min="13318" max="13318" width="23.7109375" style="246" customWidth="1"/>
    <col min="13319" max="13568" width="9.140625" style="246"/>
    <col min="13569" max="13569" width="43.28515625" style="246" customWidth="1"/>
    <col min="13570" max="13570" width="20.42578125" style="246" customWidth="1"/>
    <col min="13571" max="13571" width="16.5703125" style="246" customWidth="1"/>
    <col min="13572" max="13572" width="23.7109375" style="246" customWidth="1"/>
    <col min="13573" max="13573" width="13.85546875" style="246" customWidth="1"/>
    <col min="13574" max="13574" width="23.7109375" style="246" customWidth="1"/>
    <col min="13575" max="13824" width="9.140625" style="246"/>
    <col min="13825" max="13825" width="43.28515625" style="246" customWidth="1"/>
    <col min="13826" max="13826" width="20.42578125" style="246" customWidth="1"/>
    <col min="13827" max="13827" width="16.5703125" style="246" customWidth="1"/>
    <col min="13828" max="13828" width="23.7109375" style="246" customWidth="1"/>
    <col min="13829" max="13829" width="13.85546875" style="246" customWidth="1"/>
    <col min="13830" max="13830" width="23.7109375" style="246" customWidth="1"/>
    <col min="13831" max="14080" width="9.140625" style="246"/>
    <col min="14081" max="14081" width="43.28515625" style="246" customWidth="1"/>
    <col min="14082" max="14082" width="20.42578125" style="246" customWidth="1"/>
    <col min="14083" max="14083" width="16.5703125" style="246" customWidth="1"/>
    <col min="14084" max="14084" width="23.7109375" style="246" customWidth="1"/>
    <col min="14085" max="14085" width="13.85546875" style="246" customWidth="1"/>
    <col min="14086" max="14086" width="23.7109375" style="246" customWidth="1"/>
    <col min="14087" max="14336" width="9.140625" style="246"/>
    <col min="14337" max="14337" width="43.28515625" style="246" customWidth="1"/>
    <col min="14338" max="14338" width="20.42578125" style="246" customWidth="1"/>
    <col min="14339" max="14339" width="16.5703125" style="246" customWidth="1"/>
    <col min="14340" max="14340" width="23.7109375" style="246" customWidth="1"/>
    <col min="14341" max="14341" width="13.85546875" style="246" customWidth="1"/>
    <col min="14342" max="14342" width="23.7109375" style="246" customWidth="1"/>
    <col min="14343" max="14592" width="9.140625" style="246"/>
    <col min="14593" max="14593" width="43.28515625" style="246" customWidth="1"/>
    <col min="14594" max="14594" width="20.42578125" style="246" customWidth="1"/>
    <col min="14595" max="14595" width="16.5703125" style="246" customWidth="1"/>
    <col min="14596" max="14596" width="23.7109375" style="246" customWidth="1"/>
    <col min="14597" max="14597" width="13.85546875" style="246" customWidth="1"/>
    <col min="14598" max="14598" width="23.7109375" style="246" customWidth="1"/>
    <col min="14599" max="14848" width="9.140625" style="246"/>
    <col min="14849" max="14849" width="43.28515625" style="246" customWidth="1"/>
    <col min="14850" max="14850" width="20.42578125" style="246" customWidth="1"/>
    <col min="14851" max="14851" width="16.5703125" style="246" customWidth="1"/>
    <col min="14852" max="14852" width="23.7109375" style="246" customWidth="1"/>
    <col min="14853" max="14853" width="13.85546875" style="246" customWidth="1"/>
    <col min="14854" max="14854" width="23.7109375" style="246" customWidth="1"/>
    <col min="14855" max="15104" width="9.140625" style="246"/>
    <col min="15105" max="15105" width="43.28515625" style="246" customWidth="1"/>
    <col min="15106" max="15106" width="20.42578125" style="246" customWidth="1"/>
    <col min="15107" max="15107" width="16.5703125" style="246" customWidth="1"/>
    <col min="15108" max="15108" width="23.7109375" style="246" customWidth="1"/>
    <col min="15109" max="15109" width="13.85546875" style="246" customWidth="1"/>
    <col min="15110" max="15110" width="23.7109375" style="246" customWidth="1"/>
    <col min="15111" max="15360" width="9.140625" style="246"/>
    <col min="15361" max="15361" width="43.28515625" style="246" customWidth="1"/>
    <col min="15362" max="15362" width="20.42578125" style="246" customWidth="1"/>
    <col min="15363" max="15363" width="16.5703125" style="246" customWidth="1"/>
    <col min="15364" max="15364" width="23.7109375" style="246" customWidth="1"/>
    <col min="15365" max="15365" width="13.85546875" style="246" customWidth="1"/>
    <col min="15366" max="15366" width="23.7109375" style="246" customWidth="1"/>
    <col min="15367" max="15616" width="9.140625" style="246"/>
    <col min="15617" max="15617" width="43.28515625" style="246" customWidth="1"/>
    <col min="15618" max="15618" width="20.42578125" style="246" customWidth="1"/>
    <col min="15619" max="15619" width="16.5703125" style="246" customWidth="1"/>
    <col min="15620" max="15620" width="23.7109375" style="246" customWidth="1"/>
    <col min="15621" max="15621" width="13.85546875" style="246" customWidth="1"/>
    <col min="15622" max="15622" width="23.7109375" style="246" customWidth="1"/>
    <col min="15623" max="15872" width="9.140625" style="246"/>
    <col min="15873" max="15873" width="43.28515625" style="246" customWidth="1"/>
    <col min="15874" max="15874" width="20.42578125" style="246" customWidth="1"/>
    <col min="15875" max="15875" width="16.5703125" style="246" customWidth="1"/>
    <col min="15876" max="15876" width="23.7109375" style="246" customWidth="1"/>
    <col min="15877" max="15877" width="13.85546875" style="246" customWidth="1"/>
    <col min="15878" max="15878" width="23.7109375" style="246" customWidth="1"/>
    <col min="15879" max="16128" width="9.140625" style="246"/>
    <col min="16129" max="16129" width="43.28515625" style="246" customWidth="1"/>
    <col min="16130" max="16130" width="20.42578125" style="246" customWidth="1"/>
    <col min="16131" max="16131" width="16.5703125" style="246" customWidth="1"/>
    <col min="16132" max="16132" width="23.7109375" style="246" customWidth="1"/>
    <col min="16133" max="16133" width="13.85546875" style="246" customWidth="1"/>
    <col min="16134" max="16134" width="23.7109375" style="246" customWidth="1"/>
    <col min="16135" max="16384" width="9.140625" style="246"/>
  </cols>
  <sheetData>
    <row r="1" spans="1:8" x14ac:dyDescent="0.25">
      <c r="A1" s="673" t="s">
        <v>815</v>
      </c>
      <c r="B1" s="673"/>
      <c r="C1" s="673"/>
      <c r="D1" s="673"/>
      <c r="E1" s="673"/>
      <c r="F1" s="673"/>
    </row>
    <row r="2" spans="1:8" x14ac:dyDescent="0.25">
      <c r="A2" s="333"/>
      <c r="B2" s="334"/>
      <c r="C2" s="334"/>
      <c r="D2" s="334"/>
      <c r="E2" s="334"/>
      <c r="F2" s="335"/>
    </row>
    <row r="3" spans="1:8" x14ac:dyDescent="0.25">
      <c r="A3" s="333"/>
      <c r="B3" s="334"/>
      <c r="C3" s="334"/>
      <c r="D3" s="334"/>
      <c r="E3" s="334"/>
      <c r="F3" s="335"/>
    </row>
    <row r="4" spans="1:8" x14ac:dyDescent="0.25">
      <c r="A4" s="336"/>
      <c r="B4" s="337"/>
      <c r="C4" s="337"/>
      <c r="D4" s="337"/>
      <c r="E4" s="337"/>
      <c r="F4" s="335"/>
    </row>
    <row r="5" spans="1:8" ht="31.5" x14ac:dyDescent="0.25">
      <c r="A5" s="634" t="s">
        <v>510</v>
      </c>
      <c r="B5" s="635" t="s">
        <v>517</v>
      </c>
      <c r="C5" s="635" t="s">
        <v>511</v>
      </c>
      <c r="D5" s="635" t="s">
        <v>814</v>
      </c>
      <c r="E5" s="635" t="s">
        <v>512</v>
      </c>
      <c r="F5" s="635" t="s">
        <v>783</v>
      </c>
    </row>
    <row r="6" spans="1:8" x14ac:dyDescent="0.25">
      <c r="A6" s="374" t="s">
        <v>513</v>
      </c>
      <c r="B6" s="380">
        <v>29427700</v>
      </c>
      <c r="C6" s="380"/>
      <c r="D6" s="380">
        <f>F6-B6</f>
        <v>0</v>
      </c>
      <c r="E6" s="380"/>
      <c r="F6" s="380">
        <f>18059500+11368200</f>
        <v>29427700</v>
      </c>
      <c r="G6" s="338"/>
    </row>
    <row r="7" spans="1:8" x14ac:dyDescent="0.25">
      <c r="A7" s="636" t="s">
        <v>514</v>
      </c>
      <c r="B7" s="383">
        <f>150201816+1</f>
        <v>150201817</v>
      </c>
      <c r="C7" s="380"/>
      <c r="D7" s="380">
        <f>F7-B7</f>
        <v>4141018</v>
      </c>
      <c r="E7" s="383"/>
      <c r="F7" s="383">
        <f>5281200+7258480+3781111+32798691+1400000+82205283+21618070</f>
        <v>154342835</v>
      </c>
    </row>
    <row r="8" spans="1:8" x14ac:dyDescent="0.25">
      <c r="A8" s="374" t="s">
        <v>515</v>
      </c>
      <c r="B8" s="380">
        <v>145340565</v>
      </c>
      <c r="C8" s="380"/>
      <c r="D8" s="380">
        <f>F8-B8</f>
        <v>7479673</v>
      </c>
      <c r="E8" s="380"/>
      <c r="F8" s="380">
        <f>53471860+252938+99095440</f>
        <v>152820238</v>
      </c>
    </row>
    <row r="9" spans="1:8" ht="31.5" x14ac:dyDescent="0.25">
      <c r="A9" s="637" t="s">
        <v>516</v>
      </c>
      <c r="B9" s="380"/>
      <c r="C9" s="380"/>
      <c r="D9" s="380"/>
      <c r="E9" s="380"/>
      <c r="F9" s="380"/>
      <c r="G9" s="339"/>
    </row>
    <row r="10" spans="1:8" x14ac:dyDescent="0.25">
      <c r="A10" s="638" t="s">
        <v>505</v>
      </c>
      <c r="B10" s="378">
        <f>SUM(B6:B9)</f>
        <v>324970082</v>
      </c>
      <c r="C10" s="378"/>
      <c r="D10" s="378">
        <f>F10-B10</f>
        <v>11620691</v>
      </c>
      <c r="E10" s="378">
        <v>0</v>
      </c>
      <c r="F10" s="378">
        <f>SUM(F6:F9)</f>
        <v>336590773</v>
      </c>
      <c r="H10" s="338"/>
    </row>
    <row r="11" spans="1:8" x14ac:dyDescent="0.25">
      <c r="A11" s="336"/>
      <c r="B11" s="337"/>
      <c r="C11" s="337"/>
      <c r="D11" s="337"/>
      <c r="E11" s="337"/>
      <c r="F11" s="337"/>
    </row>
    <row r="12" spans="1:8" x14ac:dyDescent="0.25">
      <c r="A12" s="336"/>
      <c r="B12" s="337"/>
      <c r="C12" s="337"/>
      <c r="D12" s="337"/>
      <c r="E12" s="337"/>
      <c r="F12" s="337"/>
    </row>
    <row r="13" spans="1:8" x14ac:dyDescent="0.25">
      <c r="A13" s="336"/>
      <c r="B13" s="337"/>
      <c r="C13" s="337"/>
      <c r="D13" s="337"/>
      <c r="E13" s="337"/>
      <c r="F13" s="337"/>
    </row>
  </sheetData>
  <mergeCells count="1">
    <mergeCell ref="A1:F1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landscape" r:id="rId1"/>
  <headerFooter>
    <oddHeader>&amp;L&amp;"Times New Roman,Normál"Vászoly Község 
Önkormányzata &amp;C&amp;"Times New Roman,Normál"15.  melléklet 
az önkormányzat 2017. évi költségvetési gazdálkodási beszámolójáról szóló
7/2018. (V. 30.) önkormányzati rendeletéhez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4"/>
  <sheetViews>
    <sheetView view="pageLayout" zoomScaleNormal="100" workbookViewId="0">
      <selection activeCell="A2" sqref="A2:G2"/>
    </sheetView>
  </sheetViews>
  <sheetFormatPr defaultRowHeight="15.75" x14ac:dyDescent="0.25"/>
  <cols>
    <col min="1" max="1" width="46.7109375" style="368" customWidth="1"/>
    <col min="2" max="2" width="6.5703125" style="246" customWidth="1"/>
    <col min="3" max="3" width="13.42578125" style="246" customWidth="1"/>
    <col min="4" max="4" width="14.28515625" style="246" customWidth="1"/>
    <col min="5" max="5" width="13.5703125" style="246" customWidth="1"/>
    <col min="6" max="6" width="13.7109375" style="246" customWidth="1"/>
    <col min="7" max="7" width="7.5703125" style="373" customWidth="1"/>
    <col min="8" max="8" width="9.5703125" style="246" bestFit="1" customWidth="1"/>
    <col min="9" max="10" width="9.140625" style="246"/>
    <col min="11" max="11" width="11.28515625" style="246" bestFit="1" customWidth="1"/>
    <col min="12" max="12" width="9.140625" style="246"/>
    <col min="13" max="13" width="11.28515625" style="246" bestFit="1" customWidth="1"/>
    <col min="14" max="256" width="9.140625" style="246"/>
    <col min="257" max="257" width="46.7109375" style="246" customWidth="1"/>
    <col min="258" max="258" width="6.5703125" style="246" customWidth="1"/>
    <col min="259" max="259" width="11.140625" style="246" customWidth="1"/>
    <col min="260" max="260" width="11.5703125" style="246" customWidth="1"/>
    <col min="261" max="261" width="11" style="246" customWidth="1"/>
    <col min="262" max="262" width="10.7109375" style="246" customWidth="1"/>
    <col min="263" max="263" width="7.140625" style="246" customWidth="1"/>
    <col min="264" max="264" width="9.5703125" style="246" bestFit="1" customWidth="1"/>
    <col min="265" max="512" width="9.140625" style="246"/>
    <col min="513" max="513" width="46.7109375" style="246" customWidth="1"/>
    <col min="514" max="514" width="6.5703125" style="246" customWidth="1"/>
    <col min="515" max="515" width="11.140625" style="246" customWidth="1"/>
    <col min="516" max="516" width="11.5703125" style="246" customWidth="1"/>
    <col min="517" max="517" width="11" style="246" customWidth="1"/>
    <col min="518" max="518" width="10.7109375" style="246" customWidth="1"/>
    <col min="519" max="519" width="7.140625" style="246" customWidth="1"/>
    <col min="520" max="520" width="9.5703125" style="246" bestFit="1" customWidth="1"/>
    <col min="521" max="768" width="9.140625" style="246"/>
    <col min="769" max="769" width="46.7109375" style="246" customWidth="1"/>
    <col min="770" max="770" width="6.5703125" style="246" customWidth="1"/>
    <col min="771" max="771" width="11.140625" style="246" customWidth="1"/>
    <col min="772" max="772" width="11.5703125" style="246" customWidth="1"/>
    <col min="773" max="773" width="11" style="246" customWidth="1"/>
    <col min="774" max="774" width="10.7109375" style="246" customWidth="1"/>
    <col min="775" max="775" width="7.140625" style="246" customWidth="1"/>
    <col min="776" max="776" width="9.5703125" style="246" bestFit="1" customWidth="1"/>
    <col min="777" max="1024" width="9.140625" style="246"/>
    <col min="1025" max="1025" width="46.7109375" style="246" customWidth="1"/>
    <col min="1026" max="1026" width="6.5703125" style="246" customWidth="1"/>
    <col min="1027" max="1027" width="11.140625" style="246" customWidth="1"/>
    <col min="1028" max="1028" width="11.5703125" style="246" customWidth="1"/>
    <col min="1029" max="1029" width="11" style="246" customWidth="1"/>
    <col min="1030" max="1030" width="10.7109375" style="246" customWidth="1"/>
    <col min="1031" max="1031" width="7.140625" style="246" customWidth="1"/>
    <col min="1032" max="1032" width="9.5703125" style="246" bestFit="1" customWidth="1"/>
    <col min="1033" max="1280" width="9.140625" style="246"/>
    <col min="1281" max="1281" width="46.7109375" style="246" customWidth="1"/>
    <col min="1282" max="1282" width="6.5703125" style="246" customWidth="1"/>
    <col min="1283" max="1283" width="11.140625" style="246" customWidth="1"/>
    <col min="1284" max="1284" width="11.5703125" style="246" customWidth="1"/>
    <col min="1285" max="1285" width="11" style="246" customWidth="1"/>
    <col min="1286" max="1286" width="10.7109375" style="246" customWidth="1"/>
    <col min="1287" max="1287" width="7.140625" style="246" customWidth="1"/>
    <col min="1288" max="1288" width="9.5703125" style="246" bestFit="1" customWidth="1"/>
    <col min="1289" max="1536" width="9.140625" style="246"/>
    <col min="1537" max="1537" width="46.7109375" style="246" customWidth="1"/>
    <col min="1538" max="1538" width="6.5703125" style="246" customWidth="1"/>
    <col min="1539" max="1539" width="11.140625" style="246" customWidth="1"/>
    <col min="1540" max="1540" width="11.5703125" style="246" customWidth="1"/>
    <col min="1541" max="1541" width="11" style="246" customWidth="1"/>
    <col min="1542" max="1542" width="10.7109375" style="246" customWidth="1"/>
    <col min="1543" max="1543" width="7.140625" style="246" customWidth="1"/>
    <col min="1544" max="1544" width="9.5703125" style="246" bestFit="1" customWidth="1"/>
    <col min="1545" max="1792" width="9.140625" style="246"/>
    <col min="1793" max="1793" width="46.7109375" style="246" customWidth="1"/>
    <col min="1794" max="1794" width="6.5703125" style="246" customWidth="1"/>
    <col min="1795" max="1795" width="11.140625" style="246" customWidth="1"/>
    <col min="1796" max="1796" width="11.5703125" style="246" customWidth="1"/>
    <col min="1797" max="1797" width="11" style="246" customWidth="1"/>
    <col min="1798" max="1798" width="10.7109375" style="246" customWidth="1"/>
    <col min="1799" max="1799" width="7.140625" style="246" customWidth="1"/>
    <col min="1800" max="1800" width="9.5703125" style="246" bestFit="1" customWidth="1"/>
    <col min="1801" max="2048" width="9.140625" style="246"/>
    <col min="2049" max="2049" width="46.7109375" style="246" customWidth="1"/>
    <col min="2050" max="2050" width="6.5703125" style="246" customWidth="1"/>
    <col min="2051" max="2051" width="11.140625" style="246" customWidth="1"/>
    <col min="2052" max="2052" width="11.5703125" style="246" customWidth="1"/>
    <col min="2053" max="2053" width="11" style="246" customWidth="1"/>
    <col min="2054" max="2054" width="10.7109375" style="246" customWidth="1"/>
    <col min="2055" max="2055" width="7.140625" style="246" customWidth="1"/>
    <col min="2056" max="2056" width="9.5703125" style="246" bestFit="1" customWidth="1"/>
    <col min="2057" max="2304" width="9.140625" style="246"/>
    <col min="2305" max="2305" width="46.7109375" style="246" customWidth="1"/>
    <col min="2306" max="2306" width="6.5703125" style="246" customWidth="1"/>
    <col min="2307" max="2307" width="11.140625" style="246" customWidth="1"/>
    <col min="2308" max="2308" width="11.5703125" style="246" customWidth="1"/>
    <col min="2309" max="2309" width="11" style="246" customWidth="1"/>
    <col min="2310" max="2310" width="10.7109375" style="246" customWidth="1"/>
    <col min="2311" max="2311" width="7.140625" style="246" customWidth="1"/>
    <col min="2312" max="2312" width="9.5703125" style="246" bestFit="1" customWidth="1"/>
    <col min="2313" max="2560" width="9.140625" style="246"/>
    <col min="2561" max="2561" width="46.7109375" style="246" customWidth="1"/>
    <col min="2562" max="2562" width="6.5703125" style="246" customWidth="1"/>
    <col min="2563" max="2563" width="11.140625" style="246" customWidth="1"/>
    <col min="2564" max="2564" width="11.5703125" style="246" customWidth="1"/>
    <col min="2565" max="2565" width="11" style="246" customWidth="1"/>
    <col min="2566" max="2566" width="10.7109375" style="246" customWidth="1"/>
    <col min="2567" max="2567" width="7.140625" style="246" customWidth="1"/>
    <col min="2568" max="2568" width="9.5703125" style="246" bestFit="1" customWidth="1"/>
    <col min="2569" max="2816" width="9.140625" style="246"/>
    <col min="2817" max="2817" width="46.7109375" style="246" customWidth="1"/>
    <col min="2818" max="2818" width="6.5703125" style="246" customWidth="1"/>
    <col min="2819" max="2819" width="11.140625" style="246" customWidth="1"/>
    <col min="2820" max="2820" width="11.5703125" style="246" customWidth="1"/>
    <col min="2821" max="2821" width="11" style="246" customWidth="1"/>
    <col min="2822" max="2822" width="10.7109375" style="246" customWidth="1"/>
    <col min="2823" max="2823" width="7.140625" style="246" customWidth="1"/>
    <col min="2824" max="2824" width="9.5703125" style="246" bestFit="1" customWidth="1"/>
    <col min="2825" max="3072" width="9.140625" style="246"/>
    <col min="3073" max="3073" width="46.7109375" style="246" customWidth="1"/>
    <col min="3074" max="3074" width="6.5703125" style="246" customWidth="1"/>
    <col min="3075" max="3075" width="11.140625" style="246" customWidth="1"/>
    <col min="3076" max="3076" width="11.5703125" style="246" customWidth="1"/>
    <col min="3077" max="3077" width="11" style="246" customWidth="1"/>
    <col min="3078" max="3078" width="10.7109375" style="246" customWidth="1"/>
    <col min="3079" max="3079" width="7.140625" style="246" customWidth="1"/>
    <col min="3080" max="3080" width="9.5703125" style="246" bestFit="1" customWidth="1"/>
    <col min="3081" max="3328" width="9.140625" style="246"/>
    <col min="3329" max="3329" width="46.7109375" style="246" customWidth="1"/>
    <col min="3330" max="3330" width="6.5703125" style="246" customWidth="1"/>
    <col min="3331" max="3331" width="11.140625" style="246" customWidth="1"/>
    <col min="3332" max="3332" width="11.5703125" style="246" customWidth="1"/>
    <col min="3333" max="3333" width="11" style="246" customWidth="1"/>
    <col min="3334" max="3334" width="10.7109375" style="246" customWidth="1"/>
    <col min="3335" max="3335" width="7.140625" style="246" customWidth="1"/>
    <col min="3336" max="3336" width="9.5703125" style="246" bestFit="1" customWidth="1"/>
    <col min="3337" max="3584" width="9.140625" style="246"/>
    <col min="3585" max="3585" width="46.7109375" style="246" customWidth="1"/>
    <col min="3586" max="3586" width="6.5703125" style="246" customWidth="1"/>
    <col min="3587" max="3587" width="11.140625" style="246" customWidth="1"/>
    <col min="3588" max="3588" width="11.5703125" style="246" customWidth="1"/>
    <col min="3589" max="3589" width="11" style="246" customWidth="1"/>
    <col min="3590" max="3590" width="10.7109375" style="246" customWidth="1"/>
    <col min="3591" max="3591" width="7.140625" style="246" customWidth="1"/>
    <col min="3592" max="3592" width="9.5703125" style="246" bestFit="1" customWidth="1"/>
    <col min="3593" max="3840" width="9.140625" style="246"/>
    <col min="3841" max="3841" width="46.7109375" style="246" customWidth="1"/>
    <col min="3842" max="3842" width="6.5703125" style="246" customWidth="1"/>
    <col min="3843" max="3843" width="11.140625" style="246" customWidth="1"/>
    <col min="3844" max="3844" width="11.5703125" style="246" customWidth="1"/>
    <col min="3845" max="3845" width="11" style="246" customWidth="1"/>
    <col min="3846" max="3846" width="10.7109375" style="246" customWidth="1"/>
    <col min="3847" max="3847" width="7.140625" style="246" customWidth="1"/>
    <col min="3848" max="3848" width="9.5703125" style="246" bestFit="1" customWidth="1"/>
    <col min="3849" max="4096" width="9.140625" style="246"/>
    <col min="4097" max="4097" width="46.7109375" style="246" customWidth="1"/>
    <col min="4098" max="4098" width="6.5703125" style="246" customWidth="1"/>
    <col min="4099" max="4099" width="11.140625" style="246" customWidth="1"/>
    <col min="4100" max="4100" width="11.5703125" style="246" customWidth="1"/>
    <col min="4101" max="4101" width="11" style="246" customWidth="1"/>
    <col min="4102" max="4102" width="10.7109375" style="246" customWidth="1"/>
    <col min="4103" max="4103" width="7.140625" style="246" customWidth="1"/>
    <col min="4104" max="4104" width="9.5703125" style="246" bestFit="1" customWidth="1"/>
    <col min="4105" max="4352" width="9.140625" style="246"/>
    <col min="4353" max="4353" width="46.7109375" style="246" customWidth="1"/>
    <col min="4354" max="4354" width="6.5703125" style="246" customWidth="1"/>
    <col min="4355" max="4355" width="11.140625" style="246" customWidth="1"/>
    <col min="4356" max="4356" width="11.5703125" style="246" customWidth="1"/>
    <col min="4357" max="4357" width="11" style="246" customWidth="1"/>
    <col min="4358" max="4358" width="10.7109375" style="246" customWidth="1"/>
    <col min="4359" max="4359" width="7.140625" style="246" customWidth="1"/>
    <col min="4360" max="4360" width="9.5703125" style="246" bestFit="1" customWidth="1"/>
    <col min="4361" max="4608" width="9.140625" style="246"/>
    <col min="4609" max="4609" width="46.7109375" style="246" customWidth="1"/>
    <col min="4610" max="4610" width="6.5703125" style="246" customWidth="1"/>
    <col min="4611" max="4611" width="11.140625" style="246" customWidth="1"/>
    <col min="4612" max="4612" width="11.5703125" style="246" customWidth="1"/>
    <col min="4613" max="4613" width="11" style="246" customWidth="1"/>
    <col min="4614" max="4614" width="10.7109375" style="246" customWidth="1"/>
    <col min="4615" max="4615" width="7.140625" style="246" customWidth="1"/>
    <col min="4616" max="4616" width="9.5703125" style="246" bestFit="1" customWidth="1"/>
    <col min="4617" max="4864" width="9.140625" style="246"/>
    <col min="4865" max="4865" width="46.7109375" style="246" customWidth="1"/>
    <col min="4866" max="4866" width="6.5703125" style="246" customWidth="1"/>
    <col min="4867" max="4867" width="11.140625" style="246" customWidth="1"/>
    <col min="4868" max="4868" width="11.5703125" style="246" customWidth="1"/>
    <col min="4869" max="4869" width="11" style="246" customWidth="1"/>
    <col min="4870" max="4870" width="10.7109375" style="246" customWidth="1"/>
    <col min="4871" max="4871" width="7.140625" style="246" customWidth="1"/>
    <col min="4872" max="4872" width="9.5703125" style="246" bestFit="1" customWidth="1"/>
    <col min="4873" max="5120" width="9.140625" style="246"/>
    <col min="5121" max="5121" width="46.7109375" style="246" customWidth="1"/>
    <col min="5122" max="5122" width="6.5703125" style="246" customWidth="1"/>
    <col min="5123" max="5123" width="11.140625" style="246" customWidth="1"/>
    <col min="5124" max="5124" width="11.5703125" style="246" customWidth="1"/>
    <col min="5125" max="5125" width="11" style="246" customWidth="1"/>
    <col min="5126" max="5126" width="10.7109375" style="246" customWidth="1"/>
    <col min="5127" max="5127" width="7.140625" style="246" customWidth="1"/>
    <col min="5128" max="5128" width="9.5703125" style="246" bestFit="1" customWidth="1"/>
    <col min="5129" max="5376" width="9.140625" style="246"/>
    <col min="5377" max="5377" width="46.7109375" style="246" customWidth="1"/>
    <col min="5378" max="5378" width="6.5703125" style="246" customWidth="1"/>
    <col min="5379" max="5379" width="11.140625" style="246" customWidth="1"/>
    <col min="5380" max="5380" width="11.5703125" style="246" customWidth="1"/>
    <col min="5381" max="5381" width="11" style="246" customWidth="1"/>
    <col min="5382" max="5382" width="10.7109375" style="246" customWidth="1"/>
    <col min="5383" max="5383" width="7.140625" style="246" customWidth="1"/>
    <col min="5384" max="5384" width="9.5703125" style="246" bestFit="1" customWidth="1"/>
    <col min="5385" max="5632" width="9.140625" style="246"/>
    <col min="5633" max="5633" width="46.7109375" style="246" customWidth="1"/>
    <col min="5634" max="5634" width="6.5703125" style="246" customWidth="1"/>
    <col min="5635" max="5635" width="11.140625" style="246" customWidth="1"/>
    <col min="5636" max="5636" width="11.5703125" style="246" customWidth="1"/>
    <col min="5637" max="5637" width="11" style="246" customWidth="1"/>
    <col min="5638" max="5638" width="10.7109375" style="246" customWidth="1"/>
    <col min="5639" max="5639" width="7.140625" style="246" customWidth="1"/>
    <col min="5640" max="5640" width="9.5703125" style="246" bestFit="1" customWidth="1"/>
    <col min="5641" max="5888" width="9.140625" style="246"/>
    <col min="5889" max="5889" width="46.7109375" style="246" customWidth="1"/>
    <col min="5890" max="5890" width="6.5703125" style="246" customWidth="1"/>
    <col min="5891" max="5891" width="11.140625" style="246" customWidth="1"/>
    <col min="5892" max="5892" width="11.5703125" style="246" customWidth="1"/>
    <col min="5893" max="5893" width="11" style="246" customWidth="1"/>
    <col min="5894" max="5894" width="10.7109375" style="246" customWidth="1"/>
    <col min="5895" max="5895" width="7.140625" style="246" customWidth="1"/>
    <col min="5896" max="5896" width="9.5703125" style="246" bestFit="1" customWidth="1"/>
    <col min="5897" max="6144" width="9.140625" style="246"/>
    <col min="6145" max="6145" width="46.7109375" style="246" customWidth="1"/>
    <col min="6146" max="6146" width="6.5703125" style="246" customWidth="1"/>
    <col min="6147" max="6147" width="11.140625" style="246" customWidth="1"/>
    <col min="6148" max="6148" width="11.5703125" style="246" customWidth="1"/>
    <col min="6149" max="6149" width="11" style="246" customWidth="1"/>
    <col min="6150" max="6150" width="10.7109375" style="246" customWidth="1"/>
    <col min="6151" max="6151" width="7.140625" style="246" customWidth="1"/>
    <col min="6152" max="6152" width="9.5703125" style="246" bestFit="1" customWidth="1"/>
    <col min="6153" max="6400" width="9.140625" style="246"/>
    <col min="6401" max="6401" width="46.7109375" style="246" customWidth="1"/>
    <col min="6402" max="6402" width="6.5703125" style="246" customWidth="1"/>
    <col min="6403" max="6403" width="11.140625" style="246" customWidth="1"/>
    <col min="6404" max="6404" width="11.5703125" style="246" customWidth="1"/>
    <col min="6405" max="6405" width="11" style="246" customWidth="1"/>
    <col min="6406" max="6406" width="10.7109375" style="246" customWidth="1"/>
    <col min="6407" max="6407" width="7.140625" style="246" customWidth="1"/>
    <col min="6408" max="6408" width="9.5703125" style="246" bestFit="1" customWidth="1"/>
    <col min="6409" max="6656" width="9.140625" style="246"/>
    <col min="6657" max="6657" width="46.7109375" style="246" customWidth="1"/>
    <col min="6658" max="6658" width="6.5703125" style="246" customWidth="1"/>
    <col min="6659" max="6659" width="11.140625" style="246" customWidth="1"/>
    <col min="6660" max="6660" width="11.5703125" style="246" customWidth="1"/>
    <col min="6661" max="6661" width="11" style="246" customWidth="1"/>
    <col min="6662" max="6662" width="10.7109375" style="246" customWidth="1"/>
    <col min="6663" max="6663" width="7.140625" style="246" customWidth="1"/>
    <col min="6664" max="6664" width="9.5703125" style="246" bestFit="1" customWidth="1"/>
    <col min="6665" max="6912" width="9.140625" style="246"/>
    <col min="6913" max="6913" width="46.7109375" style="246" customWidth="1"/>
    <col min="6914" max="6914" width="6.5703125" style="246" customWidth="1"/>
    <col min="6915" max="6915" width="11.140625" style="246" customWidth="1"/>
    <col min="6916" max="6916" width="11.5703125" style="246" customWidth="1"/>
    <col min="6917" max="6917" width="11" style="246" customWidth="1"/>
    <col min="6918" max="6918" width="10.7109375" style="246" customWidth="1"/>
    <col min="6919" max="6919" width="7.140625" style="246" customWidth="1"/>
    <col min="6920" max="6920" width="9.5703125" style="246" bestFit="1" customWidth="1"/>
    <col min="6921" max="7168" width="9.140625" style="246"/>
    <col min="7169" max="7169" width="46.7109375" style="246" customWidth="1"/>
    <col min="7170" max="7170" width="6.5703125" style="246" customWidth="1"/>
    <col min="7171" max="7171" width="11.140625" style="246" customWidth="1"/>
    <col min="7172" max="7172" width="11.5703125" style="246" customWidth="1"/>
    <col min="7173" max="7173" width="11" style="246" customWidth="1"/>
    <col min="7174" max="7174" width="10.7109375" style="246" customWidth="1"/>
    <col min="7175" max="7175" width="7.140625" style="246" customWidth="1"/>
    <col min="7176" max="7176" width="9.5703125" style="246" bestFit="1" customWidth="1"/>
    <col min="7177" max="7424" width="9.140625" style="246"/>
    <col min="7425" max="7425" width="46.7109375" style="246" customWidth="1"/>
    <col min="7426" max="7426" width="6.5703125" style="246" customWidth="1"/>
    <col min="7427" max="7427" width="11.140625" style="246" customWidth="1"/>
    <col min="7428" max="7428" width="11.5703125" style="246" customWidth="1"/>
    <col min="7429" max="7429" width="11" style="246" customWidth="1"/>
    <col min="7430" max="7430" width="10.7109375" style="246" customWidth="1"/>
    <col min="7431" max="7431" width="7.140625" style="246" customWidth="1"/>
    <col min="7432" max="7432" width="9.5703125" style="246" bestFit="1" customWidth="1"/>
    <col min="7433" max="7680" width="9.140625" style="246"/>
    <col min="7681" max="7681" width="46.7109375" style="246" customWidth="1"/>
    <col min="7682" max="7682" width="6.5703125" style="246" customWidth="1"/>
    <col min="7683" max="7683" width="11.140625" style="246" customWidth="1"/>
    <col min="7684" max="7684" width="11.5703125" style="246" customWidth="1"/>
    <col min="7685" max="7685" width="11" style="246" customWidth="1"/>
    <col min="7686" max="7686" width="10.7109375" style="246" customWidth="1"/>
    <col min="7687" max="7687" width="7.140625" style="246" customWidth="1"/>
    <col min="7688" max="7688" width="9.5703125" style="246" bestFit="1" customWidth="1"/>
    <col min="7689" max="7936" width="9.140625" style="246"/>
    <col min="7937" max="7937" width="46.7109375" style="246" customWidth="1"/>
    <col min="7938" max="7938" width="6.5703125" style="246" customWidth="1"/>
    <col min="7939" max="7939" width="11.140625" style="246" customWidth="1"/>
    <col min="7940" max="7940" width="11.5703125" style="246" customWidth="1"/>
    <col min="7941" max="7941" width="11" style="246" customWidth="1"/>
    <col min="7942" max="7942" width="10.7109375" style="246" customWidth="1"/>
    <col min="7943" max="7943" width="7.140625" style="246" customWidth="1"/>
    <col min="7944" max="7944" width="9.5703125" style="246" bestFit="1" customWidth="1"/>
    <col min="7945" max="8192" width="9.140625" style="246"/>
    <col min="8193" max="8193" width="46.7109375" style="246" customWidth="1"/>
    <col min="8194" max="8194" width="6.5703125" style="246" customWidth="1"/>
    <col min="8195" max="8195" width="11.140625" style="246" customWidth="1"/>
    <col min="8196" max="8196" width="11.5703125" style="246" customWidth="1"/>
    <col min="8197" max="8197" width="11" style="246" customWidth="1"/>
    <col min="8198" max="8198" width="10.7109375" style="246" customWidth="1"/>
    <col min="8199" max="8199" width="7.140625" style="246" customWidth="1"/>
    <col min="8200" max="8200" width="9.5703125" style="246" bestFit="1" customWidth="1"/>
    <col min="8201" max="8448" width="9.140625" style="246"/>
    <col min="8449" max="8449" width="46.7109375" style="246" customWidth="1"/>
    <col min="8450" max="8450" width="6.5703125" style="246" customWidth="1"/>
    <col min="8451" max="8451" width="11.140625" style="246" customWidth="1"/>
    <col min="8452" max="8452" width="11.5703125" style="246" customWidth="1"/>
    <col min="8453" max="8453" width="11" style="246" customWidth="1"/>
    <col min="8454" max="8454" width="10.7109375" style="246" customWidth="1"/>
    <col min="8455" max="8455" width="7.140625" style="246" customWidth="1"/>
    <col min="8456" max="8456" width="9.5703125" style="246" bestFit="1" customWidth="1"/>
    <col min="8457" max="8704" width="9.140625" style="246"/>
    <col min="8705" max="8705" width="46.7109375" style="246" customWidth="1"/>
    <col min="8706" max="8706" width="6.5703125" style="246" customWidth="1"/>
    <col min="8707" max="8707" width="11.140625" style="246" customWidth="1"/>
    <col min="8708" max="8708" width="11.5703125" style="246" customWidth="1"/>
    <col min="8709" max="8709" width="11" style="246" customWidth="1"/>
    <col min="8710" max="8710" width="10.7109375" style="246" customWidth="1"/>
    <col min="8711" max="8711" width="7.140625" style="246" customWidth="1"/>
    <col min="8712" max="8712" width="9.5703125" style="246" bestFit="1" customWidth="1"/>
    <col min="8713" max="8960" width="9.140625" style="246"/>
    <col min="8961" max="8961" width="46.7109375" style="246" customWidth="1"/>
    <col min="8962" max="8962" width="6.5703125" style="246" customWidth="1"/>
    <col min="8963" max="8963" width="11.140625" style="246" customWidth="1"/>
    <col min="8964" max="8964" width="11.5703125" style="246" customWidth="1"/>
    <col min="8965" max="8965" width="11" style="246" customWidth="1"/>
    <col min="8966" max="8966" width="10.7109375" style="246" customWidth="1"/>
    <col min="8967" max="8967" width="7.140625" style="246" customWidth="1"/>
    <col min="8968" max="8968" width="9.5703125" style="246" bestFit="1" customWidth="1"/>
    <col min="8969" max="9216" width="9.140625" style="246"/>
    <col min="9217" max="9217" width="46.7109375" style="246" customWidth="1"/>
    <col min="9218" max="9218" width="6.5703125" style="246" customWidth="1"/>
    <col min="9219" max="9219" width="11.140625" style="246" customWidth="1"/>
    <col min="9220" max="9220" width="11.5703125" style="246" customWidth="1"/>
    <col min="9221" max="9221" width="11" style="246" customWidth="1"/>
    <col min="9222" max="9222" width="10.7109375" style="246" customWidth="1"/>
    <col min="9223" max="9223" width="7.140625" style="246" customWidth="1"/>
    <col min="9224" max="9224" width="9.5703125" style="246" bestFit="1" customWidth="1"/>
    <col min="9225" max="9472" width="9.140625" style="246"/>
    <col min="9473" max="9473" width="46.7109375" style="246" customWidth="1"/>
    <col min="9474" max="9474" width="6.5703125" style="246" customWidth="1"/>
    <col min="9475" max="9475" width="11.140625" style="246" customWidth="1"/>
    <col min="9476" max="9476" width="11.5703125" style="246" customWidth="1"/>
    <col min="9477" max="9477" width="11" style="246" customWidth="1"/>
    <col min="9478" max="9478" width="10.7109375" style="246" customWidth="1"/>
    <col min="9479" max="9479" width="7.140625" style="246" customWidth="1"/>
    <col min="9480" max="9480" width="9.5703125" style="246" bestFit="1" customWidth="1"/>
    <col min="9481" max="9728" width="9.140625" style="246"/>
    <col min="9729" max="9729" width="46.7109375" style="246" customWidth="1"/>
    <col min="9730" max="9730" width="6.5703125" style="246" customWidth="1"/>
    <col min="9731" max="9731" width="11.140625" style="246" customWidth="1"/>
    <col min="9732" max="9732" width="11.5703125" style="246" customWidth="1"/>
    <col min="9733" max="9733" width="11" style="246" customWidth="1"/>
    <col min="9734" max="9734" width="10.7109375" style="246" customWidth="1"/>
    <col min="9735" max="9735" width="7.140625" style="246" customWidth="1"/>
    <col min="9736" max="9736" width="9.5703125" style="246" bestFit="1" customWidth="1"/>
    <col min="9737" max="9984" width="9.140625" style="246"/>
    <col min="9985" max="9985" width="46.7109375" style="246" customWidth="1"/>
    <col min="9986" max="9986" width="6.5703125" style="246" customWidth="1"/>
    <col min="9987" max="9987" width="11.140625" style="246" customWidth="1"/>
    <col min="9988" max="9988" width="11.5703125" style="246" customWidth="1"/>
    <col min="9989" max="9989" width="11" style="246" customWidth="1"/>
    <col min="9990" max="9990" width="10.7109375" style="246" customWidth="1"/>
    <col min="9991" max="9991" width="7.140625" style="246" customWidth="1"/>
    <col min="9992" max="9992" width="9.5703125" style="246" bestFit="1" customWidth="1"/>
    <col min="9993" max="10240" width="9.140625" style="246"/>
    <col min="10241" max="10241" width="46.7109375" style="246" customWidth="1"/>
    <col min="10242" max="10242" width="6.5703125" style="246" customWidth="1"/>
    <col min="10243" max="10243" width="11.140625" style="246" customWidth="1"/>
    <col min="10244" max="10244" width="11.5703125" style="246" customWidth="1"/>
    <col min="10245" max="10245" width="11" style="246" customWidth="1"/>
    <col min="10246" max="10246" width="10.7109375" style="246" customWidth="1"/>
    <col min="10247" max="10247" width="7.140625" style="246" customWidth="1"/>
    <col min="10248" max="10248" width="9.5703125" style="246" bestFit="1" customWidth="1"/>
    <col min="10249" max="10496" width="9.140625" style="246"/>
    <col min="10497" max="10497" width="46.7109375" style="246" customWidth="1"/>
    <col min="10498" max="10498" width="6.5703125" style="246" customWidth="1"/>
    <col min="10499" max="10499" width="11.140625" style="246" customWidth="1"/>
    <col min="10500" max="10500" width="11.5703125" style="246" customWidth="1"/>
    <col min="10501" max="10501" width="11" style="246" customWidth="1"/>
    <col min="10502" max="10502" width="10.7109375" style="246" customWidth="1"/>
    <col min="10503" max="10503" width="7.140625" style="246" customWidth="1"/>
    <col min="10504" max="10504" width="9.5703125" style="246" bestFit="1" customWidth="1"/>
    <col min="10505" max="10752" width="9.140625" style="246"/>
    <col min="10753" max="10753" width="46.7109375" style="246" customWidth="1"/>
    <col min="10754" max="10754" width="6.5703125" style="246" customWidth="1"/>
    <col min="10755" max="10755" width="11.140625" style="246" customWidth="1"/>
    <col min="10756" max="10756" width="11.5703125" style="246" customWidth="1"/>
    <col min="10757" max="10757" width="11" style="246" customWidth="1"/>
    <col min="10758" max="10758" width="10.7109375" style="246" customWidth="1"/>
    <col min="10759" max="10759" width="7.140625" style="246" customWidth="1"/>
    <col min="10760" max="10760" width="9.5703125" style="246" bestFit="1" customWidth="1"/>
    <col min="10761" max="11008" width="9.140625" style="246"/>
    <col min="11009" max="11009" width="46.7109375" style="246" customWidth="1"/>
    <col min="11010" max="11010" width="6.5703125" style="246" customWidth="1"/>
    <col min="11011" max="11011" width="11.140625" style="246" customWidth="1"/>
    <col min="11012" max="11012" width="11.5703125" style="246" customWidth="1"/>
    <col min="11013" max="11013" width="11" style="246" customWidth="1"/>
    <col min="11014" max="11014" width="10.7109375" style="246" customWidth="1"/>
    <col min="11015" max="11015" width="7.140625" style="246" customWidth="1"/>
    <col min="11016" max="11016" width="9.5703125" style="246" bestFit="1" customWidth="1"/>
    <col min="11017" max="11264" width="9.140625" style="246"/>
    <col min="11265" max="11265" width="46.7109375" style="246" customWidth="1"/>
    <col min="11266" max="11266" width="6.5703125" style="246" customWidth="1"/>
    <col min="11267" max="11267" width="11.140625" style="246" customWidth="1"/>
    <col min="11268" max="11268" width="11.5703125" style="246" customWidth="1"/>
    <col min="11269" max="11269" width="11" style="246" customWidth="1"/>
    <col min="11270" max="11270" width="10.7109375" style="246" customWidth="1"/>
    <col min="11271" max="11271" width="7.140625" style="246" customWidth="1"/>
    <col min="11272" max="11272" width="9.5703125" style="246" bestFit="1" customWidth="1"/>
    <col min="11273" max="11520" width="9.140625" style="246"/>
    <col min="11521" max="11521" width="46.7109375" style="246" customWidth="1"/>
    <col min="11522" max="11522" width="6.5703125" style="246" customWidth="1"/>
    <col min="11523" max="11523" width="11.140625" style="246" customWidth="1"/>
    <col min="11524" max="11524" width="11.5703125" style="246" customWidth="1"/>
    <col min="11525" max="11525" width="11" style="246" customWidth="1"/>
    <col min="11526" max="11526" width="10.7109375" style="246" customWidth="1"/>
    <col min="11527" max="11527" width="7.140625" style="246" customWidth="1"/>
    <col min="11528" max="11528" width="9.5703125" style="246" bestFit="1" customWidth="1"/>
    <col min="11529" max="11776" width="9.140625" style="246"/>
    <col min="11777" max="11777" width="46.7109375" style="246" customWidth="1"/>
    <col min="11778" max="11778" width="6.5703125" style="246" customWidth="1"/>
    <col min="11779" max="11779" width="11.140625" style="246" customWidth="1"/>
    <col min="11780" max="11780" width="11.5703125" style="246" customWidth="1"/>
    <col min="11781" max="11781" width="11" style="246" customWidth="1"/>
    <col min="11782" max="11782" width="10.7109375" style="246" customWidth="1"/>
    <col min="11783" max="11783" width="7.140625" style="246" customWidth="1"/>
    <col min="11784" max="11784" width="9.5703125" style="246" bestFit="1" customWidth="1"/>
    <col min="11785" max="12032" width="9.140625" style="246"/>
    <col min="12033" max="12033" width="46.7109375" style="246" customWidth="1"/>
    <col min="12034" max="12034" width="6.5703125" style="246" customWidth="1"/>
    <col min="12035" max="12035" width="11.140625" style="246" customWidth="1"/>
    <col min="12036" max="12036" width="11.5703125" style="246" customWidth="1"/>
    <col min="12037" max="12037" width="11" style="246" customWidth="1"/>
    <col min="12038" max="12038" width="10.7109375" style="246" customWidth="1"/>
    <col min="12039" max="12039" width="7.140625" style="246" customWidth="1"/>
    <col min="12040" max="12040" width="9.5703125" style="246" bestFit="1" customWidth="1"/>
    <col min="12041" max="12288" width="9.140625" style="246"/>
    <col min="12289" max="12289" width="46.7109375" style="246" customWidth="1"/>
    <col min="12290" max="12290" width="6.5703125" style="246" customWidth="1"/>
    <col min="12291" max="12291" width="11.140625" style="246" customWidth="1"/>
    <col min="12292" max="12292" width="11.5703125" style="246" customWidth="1"/>
    <col min="12293" max="12293" width="11" style="246" customWidth="1"/>
    <col min="12294" max="12294" width="10.7109375" style="246" customWidth="1"/>
    <col min="12295" max="12295" width="7.140625" style="246" customWidth="1"/>
    <col min="12296" max="12296" width="9.5703125" style="246" bestFit="1" customWidth="1"/>
    <col min="12297" max="12544" width="9.140625" style="246"/>
    <col min="12545" max="12545" width="46.7109375" style="246" customWidth="1"/>
    <col min="12546" max="12546" width="6.5703125" style="246" customWidth="1"/>
    <col min="12547" max="12547" width="11.140625" style="246" customWidth="1"/>
    <col min="12548" max="12548" width="11.5703125" style="246" customWidth="1"/>
    <col min="12549" max="12549" width="11" style="246" customWidth="1"/>
    <col min="12550" max="12550" width="10.7109375" style="246" customWidth="1"/>
    <col min="12551" max="12551" width="7.140625" style="246" customWidth="1"/>
    <col min="12552" max="12552" width="9.5703125" style="246" bestFit="1" customWidth="1"/>
    <col min="12553" max="12800" width="9.140625" style="246"/>
    <col min="12801" max="12801" width="46.7109375" style="246" customWidth="1"/>
    <col min="12802" max="12802" width="6.5703125" style="246" customWidth="1"/>
    <col min="12803" max="12803" width="11.140625" style="246" customWidth="1"/>
    <col min="12804" max="12804" width="11.5703125" style="246" customWidth="1"/>
    <col min="12805" max="12805" width="11" style="246" customWidth="1"/>
    <col min="12806" max="12806" width="10.7109375" style="246" customWidth="1"/>
    <col min="12807" max="12807" width="7.140625" style="246" customWidth="1"/>
    <col min="12808" max="12808" width="9.5703125" style="246" bestFit="1" customWidth="1"/>
    <col min="12809" max="13056" width="9.140625" style="246"/>
    <col min="13057" max="13057" width="46.7109375" style="246" customWidth="1"/>
    <col min="13058" max="13058" width="6.5703125" style="246" customWidth="1"/>
    <col min="13059" max="13059" width="11.140625" style="246" customWidth="1"/>
    <col min="13060" max="13060" width="11.5703125" style="246" customWidth="1"/>
    <col min="13061" max="13061" width="11" style="246" customWidth="1"/>
    <col min="13062" max="13062" width="10.7109375" style="246" customWidth="1"/>
    <col min="13063" max="13063" width="7.140625" style="246" customWidth="1"/>
    <col min="13064" max="13064" width="9.5703125" style="246" bestFit="1" customWidth="1"/>
    <col min="13065" max="13312" width="9.140625" style="246"/>
    <col min="13313" max="13313" width="46.7109375" style="246" customWidth="1"/>
    <col min="13314" max="13314" width="6.5703125" style="246" customWidth="1"/>
    <col min="13315" max="13315" width="11.140625" style="246" customWidth="1"/>
    <col min="13316" max="13316" width="11.5703125" style="246" customWidth="1"/>
    <col min="13317" max="13317" width="11" style="246" customWidth="1"/>
    <col min="13318" max="13318" width="10.7109375" style="246" customWidth="1"/>
    <col min="13319" max="13319" width="7.140625" style="246" customWidth="1"/>
    <col min="13320" max="13320" width="9.5703125" style="246" bestFit="1" customWidth="1"/>
    <col min="13321" max="13568" width="9.140625" style="246"/>
    <col min="13569" max="13569" width="46.7109375" style="246" customWidth="1"/>
    <col min="13570" max="13570" width="6.5703125" style="246" customWidth="1"/>
    <col min="13571" max="13571" width="11.140625" style="246" customWidth="1"/>
    <col min="13572" max="13572" width="11.5703125" style="246" customWidth="1"/>
    <col min="13573" max="13573" width="11" style="246" customWidth="1"/>
    <col min="13574" max="13574" width="10.7109375" style="246" customWidth="1"/>
    <col min="13575" max="13575" width="7.140625" style="246" customWidth="1"/>
    <col min="13576" max="13576" width="9.5703125" style="246" bestFit="1" customWidth="1"/>
    <col min="13577" max="13824" width="9.140625" style="246"/>
    <col min="13825" max="13825" width="46.7109375" style="246" customWidth="1"/>
    <col min="13826" max="13826" width="6.5703125" style="246" customWidth="1"/>
    <col min="13827" max="13827" width="11.140625" style="246" customWidth="1"/>
    <col min="13828" max="13828" width="11.5703125" style="246" customWidth="1"/>
    <col min="13829" max="13829" width="11" style="246" customWidth="1"/>
    <col min="13830" max="13830" width="10.7109375" style="246" customWidth="1"/>
    <col min="13831" max="13831" width="7.140625" style="246" customWidth="1"/>
    <col min="13832" max="13832" width="9.5703125" style="246" bestFit="1" customWidth="1"/>
    <col min="13833" max="14080" width="9.140625" style="246"/>
    <col min="14081" max="14081" width="46.7109375" style="246" customWidth="1"/>
    <col min="14082" max="14082" width="6.5703125" style="246" customWidth="1"/>
    <col min="14083" max="14083" width="11.140625" style="246" customWidth="1"/>
    <col min="14084" max="14084" width="11.5703125" style="246" customWidth="1"/>
    <col min="14085" max="14085" width="11" style="246" customWidth="1"/>
    <col min="14086" max="14086" width="10.7109375" style="246" customWidth="1"/>
    <col min="14087" max="14087" width="7.140625" style="246" customWidth="1"/>
    <col min="14088" max="14088" width="9.5703125" style="246" bestFit="1" customWidth="1"/>
    <col min="14089" max="14336" width="9.140625" style="246"/>
    <col min="14337" max="14337" width="46.7109375" style="246" customWidth="1"/>
    <col min="14338" max="14338" width="6.5703125" style="246" customWidth="1"/>
    <col min="14339" max="14339" width="11.140625" style="246" customWidth="1"/>
    <col min="14340" max="14340" width="11.5703125" style="246" customWidth="1"/>
    <col min="14341" max="14341" width="11" style="246" customWidth="1"/>
    <col min="14342" max="14342" width="10.7109375" style="246" customWidth="1"/>
    <col min="14343" max="14343" width="7.140625" style="246" customWidth="1"/>
    <col min="14344" max="14344" width="9.5703125" style="246" bestFit="1" customWidth="1"/>
    <col min="14345" max="14592" width="9.140625" style="246"/>
    <col min="14593" max="14593" width="46.7109375" style="246" customWidth="1"/>
    <col min="14594" max="14594" width="6.5703125" style="246" customWidth="1"/>
    <col min="14595" max="14595" width="11.140625" style="246" customWidth="1"/>
    <col min="14596" max="14596" width="11.5703125" style="246" customWidth="1"/>
    <col min="14597" max="14597" width="11" style="246" customWidth="1"/>
    <col min="14598" max="14598" width="10.7109375" style="246" customWidth="1"/>
    <col min="14599" max="14599" width="7.140625" style="246" customWidth="1"/>
    <col min="14600" max="14600" width="9.5703125" style="246" bestFit="1" customWidth="1"/>
    <col min="14601" max="14848" width="9.140625" style="246"/>
    <col min="14849" max="14849" width="46.7109375" style="246" customWidth="1"/>
    <col min="14850" max="14850" width="6.5703125" style="246" customWidth="1"/>
    <col min="14851" max="14851" width="11.140625" style="246" customWidth="1"/>
    <col min="14852" max="14852" width="11.5703125" style="246" customWidth="1"/>
    <col min="14853" max="14853" width="11" style="246" customWidth="1"/>
    <col min="14854" max="14854" width="10.7109375" style="246" customWidth="1"/>
    <col min="14855" max="14855" width="7.140625" style="246" customWidth="1"/>
    <col min="14856" max="14856" width="9.5703125" style="246" bestFit="1" customWidth="1"/>
    <col min="14857" max="15104" width="9.140625" style="246"/>
    <col min="15105" max="15105" width="46.7109375" style="246" customWidth="1"/>
    <col min="15106" max="15106" width="6.5703125" style="246" customWidth="1"/>
    <col min="15107" max="15107" width="11.140625" style="246" customWidth="1"/>
    <col min="15108" max="15108" width="11.5703125" style="246" customWidth="1"/>
    <col min="15109" max="15109" width="11" style="246" customWidth="1"/>
    <col min="15110" max="15110" width="10.7109375" style="246" customWidth="1"/>
    <col min="15111" max="15111" width="7.140625" style="246" customWidth="1"/>
    <col min="15112" max="15112" width="9.5703125" style="246" bestFit="1" customWidth="1"/>
    <col min="15113" max="15360" width="9.140625" style="246"/>
    <col min="15361" max="15361" width="46.7109375" style="246" customWidth="1"/>
    <col min="15362" max="15362" width="6.5703125" style="246" customWidth="1"/>
    <col min="15363" max="15363" width="11.140625" style="246" customWidth="1"/>
    <col min="15364" max="15364" width="11.5703125" style="246" customWidth="1"/>
    <col min="15365" max="15365" width="11" style="246" customWidth="1"/>
    <col min="15366" max="15366" width="10.7109375" style="246" customWidth="1"/>
    <col min="15367" max="15367" width="7.140625" style="246" customWidth="1"/>
    <col min="15368" max="15368" width="9.5703125" style="246" bestFit="1" customWidth="1"/>
    <col min="15369" max="15616" width="9.140625" style="246"/>
    <col min="15617" max="15617" width="46.7109375" style="246" customWidth="1"/>
    <col min="15618" max="15618" width="6.5703125" style="246" customWidth="1"/>
    <col min="15619" max="15619" width="11.140625" style="246" customWidth="1"/>
    <col min="15620" max="15620" width="11.5703125" style="246" customWidth="1"/>
    <col min="15621" max="15621" width="11" style="246" customWidth="1"/>
    <col min="15622" max="15622" width="10.7109375" style="246" customWidth="1"/>
    <col min="15623" max="15623" width="7.140625" style="246" customWidth="1"/>
    <col min="15624" max="15624" width="9.5703125" style="246" bestFit="1" customWidth="1"/>
    <col min="15625" max="15872" width="9.140625" style="246"/>
    <col min="15873" max="15873" width="46.7109375" style="246" customWidth="1"/>
    <col min="15874" max="15874" width="6.5703125" style="246" customWidth="1"/>
    <col min="15875" max="15875" width="11.140625" style="246" customWidth="1"/>
    <col min="15876" max="15876" width="11.5703125" style="246" customWidth="1"/>
    <col min="15877" max="15877" width="11" style="246" customWidth="1"/>
    <col min="15878" max="15878" width="10.7109375" style="246" customWidth="1"/>
    <col min="15879" max="15879" width="7.140625" style="246" customWidth="1"/>
    <col min="15880" max="15880" width="9.5703125" style="246" bestFit="1" customWidth="1"/>
    <col min="15881" max="16128" width="9.140625" style="246"/>
    <col min="16129" max="16129" width="46.7109375" style="246" customWidth="1"/>
    <col min="16130" max="16130" width="6.5703125" style="246" customWidth="1"/>
    <col min="16131" max="16131" width="11.140625" style="246" customWidth="1"/>
    <col min="16132" max="16132" width="11.5703125" style="246" customWidth="1"/>
    <col min="16133" max="16133" width="11" style="246" customWidth="1"/>
    <col min="16134" max="16134" width="10.7109375" style="246" customWidth="1"/>
    <col min="16135" max="16135" width="7.140625" style="246" customWidth="1"/>
    <col min="16136" max="16136" width="9.5703125" style="246" bestFit="1" customWidth="1"/>
    <col min="16137" max="16384" width="9.140625" style="246"/>
  </cols>
  <sheetData>
    <row r="1" spans="1:13" ht="16.5" thickBot="1" x14ac:dyDescent="0.3">
      <c r="A1" s="365"/>
      <c r="B1" s="336"/>
      <c r="C1" s="336"/>
      <c r="D1" s="336"/>
      <c r="E1" s="336"/>
      <c r="F1" s="336"/>
      <c r="G1" s="366"/>
    </row>
    <row r="2" spans="1:13" x14ac:dyDescent="0.25">
      <c r="A2" s="674" t="s">
        <v>817</v>
      </c>
      <c r="B2" s="675"/>
      <c r="C2" s="675"/>
      <c r="D2" s="675"/>
      <c r="E2" s="675"/>
      <c r="F2" s="675"/>
      <c r="G2" s="676"/>
    </row>
    <row r="3" spans="1:13" x14ac:dyDescent="0.25">
      <c r="A3" s="677"/>
      <c r="B3" s="678"/>
      <c r="C3" s="678"/>
      <c r="D3" s="678"/>
      <c r="E3" s="678"/>
      <c r="F3" s="678"/>
      <c r="G3" s="679"/>
    </row>
    <row r="4" spans="1:13" x14ac:dyDescent="0.25">
      <c r="A4" s="386"/>
      <c r="B4" s="375" t="s">
        <v>518</v>
      </c>
      <c r="C4" s="678" t="s">
        <v>519</v>
      </c>
      <c r="D4" s="678"/>
      <c r="E4" s="678" t="s">
        <v>520</v>
      </c>
      <c r="F4" s="678"/>
      <c r="G4" s="680" t="s">
        <v>197</v>
      </c>
    </row>
    <row r="5" spans="1:13" x14ac:dyDescent="0.25">
      <c r="A5" s="386"/>
      <c r="B5" s="375"/>
      <c r="C5" s="375" t="s">
        <v>521</v>
      </c>
      <c r="D5" s="375" t="s">
        <v>522</v>
      </c>
      <c r="E5" s="375" t="s">
        <v>521</v>
      </c>
      <c r="F5" s="375" t="s">
        <v>522</v>
      </c>
      <c r="G5" s="680"/>
    </row>
    <row r="6" spans="1:13" x14ac:dyDescent="0.25">
      <c r="A6" s="386" t="s">
        <v>523</v>
      </c>
      <c r="B6" s="370"/>
      <c r="C6" s="678" t="s">
        <v>816</v>
      </c>
      <c r="D6" s="678"/>
      <c r="E6" s="678" t="s">
        <v>816</v>
      </c>
      <c r="F6" s="678"/>
      <c r="G6" s="680"/>
    </row>
    <row r="7" spans="1:13" x14ac:dyDescent="0.25">
      <c r="A7" s="387" t="s">
        <v>418</v>
      </c>
      <c r="B7" s="376" t="s">
        <v>419</v>
      </c>
      <c r="C7" s="375" t="s">
        <v>420</v>
      </c>
      <c r="D7" s="375" t="s">
        <v>421</v>
      </c>
      <c r="E7" s="375" t="s">
        <v>422</v>
      </c>
      <c r="F7" s="375" t="s">
        <v>423</v>
      </c>
      <c r="G7" s="388" t="s">
        <v>424</v>
      </c>
    </row>
    <row r="8" spans="1:13" ht="31.5" x14ac:dyDescent="0.25">
      <c r="A8" s="389" t="s">
        <v>525</v>
      </c>
      <c r="B8" s="375" t="s">
        <v>526</v>
      </c>
      <c r="C8" s="377">
        <f>C9+C13+C38+C30</f>
        <v>465601064</v>
      </c>
      <c r="D8" s="377">
        <f>D9+D13+D38+D30</f>
        <v>343829426</v>
      </c>
      <c r="E8" s="377">
        <f>E9+E13+E38+E30</f>
        <v>489627971</v>
      </c>
      <c r="F8" s="377">
        <f>F9+F13+F38+F30</f>
        <v>356453532</v>
      </c>
      <c r="G8" s="390">
        <f>F8/D8*100</f>
        <v>103.67161884509559</v>
      </c>
      <c r="I8" s="338"/>
      <c r="J8" s="338"/>
    </row>
    <row r="9" spans="1:13" x14ac:dyDescent="0.25">
      <c r="A9" s="389" t="s">
        <v>527</v>
      </c>
      <c r="B9" s="375" t="s">
        <v>526</v>
      </c>
      <c r="C9" s="378">
        <f>SUM(C10:C12)</f>
        <v>4988375</v>
      </c>
      <c r="D9" s="378">
        <f>SUM(D10:D12)</f>
        <v>0</v>
      </c>
      <c r="E9" s="378">
        <f>SUM(E10:E12)</f>
        <v>5738375</v>
      </c>
      <c r="F9" s="378">
        <f>SUM(F10:F12)</f>
        <v>742541</v>
      </c>
      <c r="G9" s="390"/>
      <c r="I9" s="338"/>
      <c r="J9" s="338"/>
      <c r="K9" s="402"/>
      <c r="L9" s="402"/>
      <c r="M9" s="402"/>
    </row>
    <row r="10" spans="1:13" x14ac:dyDescent="0.25">
      <c r="A10" s="391" t="s">
        <v>528</v>
      </c>
      <c r="B10" s="379" t="s">
        <v>529</v>
      </c>
      <c r="C10" s="380">
        <v>0</v>
      </c>
      <c r="D10" s="380">
        <v>0</v>
      </c>
      <c r="E10" s="380"/>
      <c r="F10" s="380"/>
      <c r="G10" s="390"/>
      <c r="I10" s="338"/>
      <c r="J10" s="338"/>
      <c r="K10" s="402"/>
      <c r="L10" s="402"/>
      <c r="M10" s="402"/>
    </row>
    <row r="11" spans="1:13" ht="18" customHeight="1" x14ac:dyDescent="0.25">
      <c r="A11" s="385" t="s">
        <v>530</v>
      </c>
      <c r="B11" s="379" t="s">
        <v>531</v>
      </c>
      <c r="C11" s="380">
        <v>4988375</v>
      </c>
      <c r="D11" s="380">
        <v>0</v>
      </c>
      <c r="E11" s="380">
        <f>4988375+750000</f>
        <v>5738375</v>
      </c>
      <c r="F11" s="380">
        <f>'16.tábla'!C18</f>
        <v>742541</v>
      </c>
      <c r="G11" s="390"/>
      <c r="I11" s="338"/>
      <c r="J11" s="338"/>
      <c r="K11" s="402"/>
      <c r="L11" s="402"/>
      <c r="M11" s="402"/>
    </row>
    <row r="12" spans="1:13" x14ac:dyDescent="0.25">
      <c r="A12" s="385" t="s">
        <v>532</v>
      </c>
      <c r="B12" s="379" t="s">
        <v>533</v>
      </c>
      <c r="C12" s="380"/>
      <c r="D12" s="380">
        <v>0</v>
      </c>
      <c r="E12" s="380"/>
      <c r="F12" s="380"/>
      <c r="G12" s="390"/>
      <c r="I12" s="338"/>
      <c r="J12" s="338"/>
      <c r="K12" s="402"/>
      <c r="L12" s="402"/>
      <c r="M12" s="402"/>
    </row>
    <row r="13" spans="1:13" x14ac:dyDescent="0.25">
      <c r="A13" s="389" t="s">
        <v>534</v>
      </c>
      <c r="B13" s="375" t="s">
        <v>535</v>
      </c>
      <c r="C13" s="378">
        <f>C14+C19+C24+C23</f>
        <v>460612689</v>
      </c>
      <c r="D13" s="378">
        <f>D14+D19+D24+D23</f>
        <v>328770816</v>
      </c>
      <c r="E13" s="378">
        <f>E14+E19+E24+E23</f>
        <v>483889596</v>
      </c>
      <c r="F13" s="378">
        <f>F14+F19+F24+F23</f>
        <v>340652381</v>
      </c>
      <c r="G13" s="390">
        <f>F13/D13*100</f>
        <v>103.6139354291106</v>
      </c>
      <c r="I13" s="338"/>
      <c r="J13" s="338"/>
      <c r="K13" s="402"/>
      <c r="L13" s="402"/>
      <c r="M13" s="402"/>
    </row>
    <row r="14" spans="1:13" ht="31.5" x14ac:dyDescent="0.25">
      <c r="A14" s="389" t="s">
        <v>536</v>
      </c>
      <c r="B14" s="375" t="s">
        <v>537</v>
      </c>
      <c r="C14" s="378">
        <f>C15+C17+C18</f>
        <v>450237446</v>
      </c>
      <c r="D14" s="378">
        <f>D15+D17+D18</f>
        <v>324970082</v>
      </c>
      <c r="E14" s="378">
        <f>E15+E17+E18</f>
        <v>472278906</v>
      </c>
      <c r="F14" s="378">
        <f>F15+F17+F18</f>
        <v>336590773</v>
      </c>
      <c r="G14" s="390">
        <f>F14/D14*100</f>
        <v>103.57592641405063</v>
      </c>
      <c r="H14" s="338"/>
      <c r="I14" s="338"/>
      <c r="J14" s="338"/>
      <c r="K14" s="402"/>
      <c r="L14" s="402"/>
      <c r="M14" s="402"/>
    </row>
    <row r="15" spans="1:13" ht="31.5" x14ac:dyDescent="0.25">
      <c r="A15" s="385" t="s">
        <v>538</v>
      </c>
      <c r="B15" s="379" t="s">
        <v>539</v>
      </c>
      <c r="C15" s="380">
        <v>197262970</v>
      </c>
      <c r="D15" s="380">
        <f>'15.sz.tábla'!B8</f>
        <v>145340565</v>
      </c>
      <c r="E15" s="380">
        <f>53471860+362000+155507561</f>
        <v>209341421</v>
      </c>
      <c r="F15" s="380">
        <f>'15.sz.tábla'!F8</f>
        <v>152820238</v>
      </c>
      <c r="G15" s="390">
        <f>F15/D15*100</f>
        <v>105.14630791479308</v>
      </c>
      <c r="I15" s="338"/>
      <c r="J15" s="338"/>
      <c r="K15" s="402"/>
      <c r="L15" s="402"/>
      <c r="M15" s="402"/>
    </row>
    <row r="16" spans="1:13" ht="31.5" x14ac:dyDescent="0.25">
      <c r="A16" s="392" t="s">
        <v>540</v>
      </c>
      <c r="B16" s="379" t="s">
        <v>457</v>
      </c>
      <c r="C16" s="381"/>
      <c r="D16" s="381"/>
      <c r="E16" s="381"/>
      <c r="F16" s="381"/>
      <c r="G16" s="390"/>
      <c r="I16" s="338"/>
      <c r="J16" s="338"/>
      <c r="K16" s="402"/>
      <c r="L16" s="402"/>
      <c r="M16" s="402"/>
    </row>
    <row r="17" spans="1:256" ht="31.5" x14ac:dyDescent="0.25">
      <c r="A17" s="385" t="s">
        <v>541</v>
      </c>
      <c r="B17" s="379" t="s">
        <v>458</v>
      </c>
      <c r="C17" s="380">
        <v>223546776</v>
      </c>
      <c r="D17" s="380">
        <f>'15.sz.tábla'!B7</f>
        <v>150201817</v>
      </c>
      <c r="E17" s="380">
        <f>5281200+7258480+5034462+43303275+1400000+33900697+137331671</f>
        <v>233509785</v>
      </c>
      <c r="F17" s="380">
        <f>'15.sz.tábla'!F7</f>
        <v>154342835</v>
      </c>
      <c r="G17" s="390">
        <f t="shared" ref="G17:G22" si="0">F17/D17*100</f>
        <v>102.75696931149641</v>
      </c>
      <c r="I17" s="338"/>
      <c r="J17" s="338"/>
      <c r="K17" s="402"/>
      <c r="L17" s="402"/>
      <c r="M17" s="402"/>
    </row>
    <row r="18" spans="1:256" ht="31.5" x14ac:dyDescent="0.25">
      <c r="A18" s="385" t="s">
        <v>542</v>
      </c>
      <c r="B18" s="379" t="s">
        <v>465</v>
      </c>
      <c r="C18" s="380">
        <v>29427700</v>
      </c>
      <c r="D18" s="380">
        <f>'15.sz.tábla'!B6</f>
        <v>29427700</v>
      </c>
      <c r="E18" s="380">
        <f>18059500+11368200</f>
        <v>29427700</v>
      </c>
      <c r="F18" s="380">
        <f>'15.sz.tábla'!F6</f>
        <v>29427700</v>
      </c>
      <c r="G18" s="390">
        <f t="shared" si="0"/>
        <v>100</v>
      </c>
      <c r="I18" s="338"/>
      <c r="J18" s="338"/>
      <c r="K18" s="402"/>
      <c r="L18" s="402"/>
      <c r="M18" s="402"/>
    </row>
    <row r="19" spans="1:256" ht="31.5" x14ac:dyDescent="0.25">
      <c r="A19" s="389" t="s">
        <v>543</v>
      </c>
      <c r="B19" s="375" t="s">
        <v>470</v>
      </c>
      <c r="C19" s="378">
        <f>C20+C21+C22</f>
        <v>9237943</v>
      </c>
      <c r="D19" s="378">
        <f>D20+D21+D22</f>
        <v>2663434</v>
      </c>
      <c r="E19" s="378">
        <f>E20+E21+E22</f>
        <v>10348390</v>
      </c>
      <c r="F19" s="378">
        <f>F20+F21+F22</f>
        <v>2799308</v>
      </c>
      <c r="G19" s="390">
        <f t="shared" si="0"/>
        <v>105.10145924396849</v>
      </c>
      <c r="H19" s="338"/>
      <c r="I19" s="338"/>
      <c r="J19" s="338"/>
      <c r="K19" s="402"/>
      <c r="L19" s="402"/>
      <c r="M19" s="402"/>
    </row>
    <row r="20" spans="1:256" ht="29.25" customHeight="1" x14ac:dyDescent="0.25">
      <c r="A20" s="392" t="s">
        <v>544</v>
      </c>
      <c r="B20" s="379" t="s">
        <v>471</v>
      </c>
      <c r="C20" s="381"/>
      <c r="D20" s="381"/>
      <c r="E20" s="381"/>
      <c r="F20" s="381"/>
      <c r="G20" s="390"/>
      <c r="I20" s="338"/>
      <c r="J20" s="338"/>
      <c r="K20" s="402"/>
      <c r="L20" s="402"/>
      <c r="M20" s="402"/>
    </row>
    <row r="21" spans="1:256" ht="31.5" x14ac:dyDescent="0.25">
      <c r="A21" s="392" t="s">
        <v>545</v>
      </c>
      <c r="B21" s="376" t="s">
        <v>473</v>
      </c>
      <c r="C21" s="381">
        <v>39160</v>
      </c>
      <c r="D21" s="381">
        <v>0</v>
      </c>
      <c r="E21" s="381">
        <v>39160</v>
      </c>
      <c r="F21" s="381">
        <v>0</v>
      </c>
      <c r="G21" s="390"/>
      <c r="I21" s="338"/>
      <c r="J21" s="338"/>
      <c r="K21" s="402"/>
      <c r="L21" s="402"/>
      <c r="M21" s="402"/>
    </row>
    <row r="22" spans="1:256" x14ac:dyDescent="0.25">
      <c r="A22" s="392" t="s">
        <v>546</v>
      </c>
      <c r="B22" s="379" t="s">
        <v>547</v>
      </c>
      <c r="C22" s="381">
        <v>9198783</v>
      </c>
      <c r="D22" s="381">
        <v>2663434</v>
      </c>
      <c r="E22" s="381">
        <f>2800000+1415178+2289606+2159063+1553875+91508</f>
        <v>10309230</v>
      </c>
      <c r="F22" s="381">
        <f>1217500+1581808</f>
        <v>2799308</v>
      </c>
      <c r="G22" s="390">
        <f t="shared" si="0"/>
        <v>105.10145924396849</v>
      </c>
      <c r="I22" s="338"/>
      <c r="J22" s="338"/>
    </row>
    <row r="23" spans="1:256" x14ac:dyDescent="0.25">
      <c r="A23" s="393" t="s">
        <v>548</v>
      </c>
      <c r="B23" s="375" t="s">
        <v>549</v>
      </c>
      <c r="C23" s="378">
        <v>0</v>
      </c>
      <c r="D23" s="378">
        <v>0</v>
      </c>
      <c r="E23" s="378">
        <v>0</v>
      </c>
      <c r="F23" s="378">
        <v>0</v>
      </c>
      <c r="G23" s="390"/>
      <c r="H23" s="367"/>
      <c r="I23" s="338"/>
      <c r="J23" s="338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7"/>
      <c r="AV23" s="367"/>
      <c r="AW23" s="367"/>
      <c r="AX23" s="367"/>
      <c r="AY23" s="367"/>
      <c r="AZ23" s="367"/>
      <c r="BA23" s="367"/>
      <c r="BB23" s="367"/>
      <c r="BC23" s="367"/>
      <c r="BD23" s="367"/>
      <c r="BE23" s="367"/>
      <c r="BF23" s="367"/>
      <c r="BG23" s="367"/>
      <c r="BH23" s="367"/>
      <c r="BI23" s="367"/>
      <c r="BJ23" s="367"/>
      <c r="BK23" s="367"/>
      <c r="BL23" s="367"/>
      <c r="BM23" s="367"/>
      <c r="BN23" s="367"/>
      <c r="BO23" s="367"/>
      <c r="BP23" s="367"/>
      <c r="BQ23" s="367"/>
      <c r="BR23" s="367"/>
      <c r="BS23" s="367"/>
      <c r="BT23" s="367"/>
      <c r="BU23" s="367"/>
      <c r="BV23" s="367"/>
      <c r="BW23" s="367"/>
      <c r="BX23" s="367"/>
      <c r="BY23" s="367"/>
      <c r="BZ23" s="367"/>
      <c r="CA23" s="367"/>
      <c r="CB23" s="367"/>
      <c r="CC23" s="367"/>
      <c r="CD23" s="367"/>
      <c r="CE23" s="367"/>
      <c r="CF23" s="367"/>
      <c r="CG23" s="367"/>
      <c r="CH23" s="367"/>
      <c r="CI23" s="367"/>
      <c r="CJ23" s="367"/>
      <c r="CK23" s="367"/>
      <c r="CL23" s="367"/>
      <c r="CM23" s="367"/>
      <c r="CN23" s="367"/>
      <c r="CO23" s="367"/>
      <c r="CP23" s="367"/>
      <c r="CQ23" s="367"/>
      <c r="CR23" s="367"/>
      <c r="CS23" s="367"/>
      <c r="CT23" s="367"/>
      <c r="CU23" s="367"/>
      <c r="CV23" s="367"/>
      <c r="CW23" s="367"/>
      <c r="CX23" s="367"/>
      <c r="CY23" s="367"/>
      <c r="CZ23" s="367"/>
      <c r="DA23" s="367"/>
      <c r="DB23" s="367"/>
      <c r="DC23" s="367"/>
      <c r="DD23" s="367"/>
      <c r="DE23" s="367"/>
      <c r="DF23" s="367"/>
      <c r="DG23" s="367"/>
      <c r="DH23" s="367"/>
      <c r="DI23" s="367"/>
      <c r="DJ23" s="367"/>
      <c r="DK23" s="367"/>
      <c r="DL23" s="367"/>
      <c r="DM23" s="367"/>
      <c r="DN23" s="367"/>
      <c r="DO23" s="367"/>
      <c r="DP23" s="367"/>
      <c r="DQ23" s="367"/>
      <c r="DR23" s="367"/>
      <c r="DS23" s="367"/>
      <c r="DT23" s="367"/>
      <c r="DU23" s="367"/>
      <c r="DV23" s="367"/>
      <c r="DW23" s="367"/>
      <c r="DX23" s="367"/>
      <c r="DY23" s="367"/>
      <c r="DZ23" s="367"/>
      <c r="EA23" s="367"/>
      <c r="EB23" s="367"/>
      <c r="EC23" s="367"/>
      <c r="ED23" s="367"/>
      <c r="EE23" s="367"/>
      <c r="EF23" s="367"/>
      <c r="EG23" s="367"/>
      <c r="EH23" s="367"/>
      <c r="EI23" s="367"/>
      <c r="EJ23" s="367"/>
      <c r="EK23" s="367"/>
      <c r="EL23" s="367"/>
      <c r="EM23" s="367"/>
      <c r="EN23" s="367"/>
      <c r="EO23" s="367"/>
      <c r="EP23" s="367"/>
      <c r="EQ23" s="367"/>
      <c r="ER23" s="367"/>
      <c r="ES23" s="367"/>
      <c r="ET23" s="367"/>
      <c r="EU23" s="367"/>
      <c r="EV23" s="367"/>
      <c r="EW23" s="367"/>
      <c r="EX23" s="367"/>
      <c r="EY23" s="367"/>
      <c r="EZ23" s="367"/>
      <c r="FA23" s="367"/>
      <c r="FB23" s="367"/>
      <c r="FC23" s="367"/>
      <c r="FD23" s="367"/>
      <c r="FE23" s="367"/>
      <c r="FF23" s="367"/>
      <c r="FG23" s="367"/>
      <c r="FH23" s="367"/>
      <c r="FI23" s="367"/>
      <c r="FJ23" s="367"/>
      <c r="FK23" s="367"/>
      <c r="FL23" s="367"/>
      <c r="FM23" s="367"/>
      <c r="FN23" s="367"/>
      <c r="FO23" s="367"/>
      <c r="FP23" s="367"/>
      <c r="FQ23" s="367"/>
      <c r="FR23" s="367"/>
      <c r="FS23" s="367"/>
      <c r="FT23" s="367"/>
      <c r="FU23" s="367"/>
      <c r="FV23" s="367"/>
      <c r="FW23" s="367"/>
      <c r="FX23" s="367"/>
      <c r="FY23" s="367"/>
      <c r="FZ23" s="367"/>
      <c r="GA23" s="367"/>
      <c r="GB23" s="367"/>
      <c r="GC23" s="367"/>
      <c r="GD23" s="367"/>
      <c r="GE23" s="367"/>
      <c r="GF23" s="367"/>
      <c r="GG23" s="367"/>
      <c r="GH23" s="367"/>
      <c r="GI23" s="367"/>
      <c r="GJ23" s="367"/>
      <c r="GK23" s="367"/>
      <c r="GL23" s="367"/>
      <c r="GM23" s="367"/>
      <c r="GN23" s="367"/>
      <c r="GO23" s="367"/>
      <c r="GP23" s="367"/>
      <c r="GQ23" s="367"/>
      <c r="GR23" s="367"/>
      <c r="GS23" s="367"/>
      <c r="GT23" s="367"/>
      <c r="GU23" s="367"/>
      <c r="GV23" s="367"/>
      <c r="GW23" s="367"/>
      <c r="GX23" s="367"/>
      <c r="GY23" s="367"/>
      <c r="GZ23" s="367"/>
      <c r="HA23" s="367"/>
      <c r="HB23" s="367"/>
      <c r="HC23" s="367"/>
      <c r="HD23" s="367"/>
      <c r="HE23" s="367"/>
      <c r="HF23" s="367"/>
      <c r="HG23" s="367"/>
      <c r="HH23" s="367"/>
      <c r="HI23" s="367"/>
      <c r="HJ23" s="367"/>
      <c r="HK23" s="367"/>
      <c r="HL23" s="367"/>
      <c r="HM23" s="367"/>
      <c r="HN23" s="367"/>
      <c r="HO23" s="367"/>
      <c r="HP23" s="367"/>
      <c r="HQ23" s="367"/>
      <c r="HR23" s="367"/>
      <c r="HS23" s="367"/>
      <c r="HT23" s="367"/>
      <c r="HU23" s="367"/>
      <c r="HV23" s="367"/>
      <c r="HW23" s="367"/>
      <c r="HX23" s="367"/>
      <c r="HY23" s="367"/>
      <c r="HZ23" s="367"/>
      <c r="IA23" s="367"/>
      <c r="IB23" s="367"/>
      <c r="IC23" s="367"/>
      <c r="ID23" s="367"/>
      <c r="IE23" s="367"/>
      <c r="IF23" s="367"/>
      <c r="IG23" s="367"/>
      <c r="IH23" s="367"/>
      <c r="II23" s="367"/>
      <c r="IJ23" s="367"/>
      <c r="IK23" s="367"/>
      <c r="IL23" s="367"/>
      <c r="IM23" s="367"/>
      <c r="IN23" s="367"/>
      <c r="IO23" s="367"/>
      <c r="IP23" s="367"/>
      <c r="IQ23" s="367"/>
      <c r="IR23" s="367"/>
      <c r="IS23" s="367"/>
      <c r="IT23" s="367"/>
      <c r="IU23" s="367"/>
      <c r="IV23" s="367"/>
    </row>
    <row r="24" spans="1:256" x14ac:dyDescent="0.25">
      <c r="A24" s="393" t="s">
        <v>550</v>
      </c>
      <c r="B24" s="375" t="s">
        <v>551</v>
      </c>
      <c r="C24" s="378">
        <v>1137300</v>
      </c>
      <c r="D24" s="378">
        <v>1137300</v>
      </c>
      <c r="E24" s="378">
        <v>1262300</v>
      </c>
      <c r="F24" s="378">
        <v>1262300</v>
      </c>
      <c r="G24" s="390">
        <f>F24/D24*100</f>
        <v>110.99094346258683</v>
      </c>
      <c r="I24" s="338"/>
      <c r="J24" s="338"/>
    </row>
    <row r="25" spans="1:256" ht="31.5" x14ac:dyDescent="0.25">
      <c r="A25" s="392" t="s">
        <v>552</v>
      </c>
      <c r="B25" s="379" t="s">
        <v>553</v>
      </c>
      <c r="C25" s="381"/>
      <c r="D25" s="381"/>
      <c r="E25" s="381"/>
      <c r="F25" s="381"/>
      <c r="G25" s="390"/>
      <c r="I25" s="338"/>
      <c r="J25" s="338"/>
    </row>
    <row r="26" spans="1:256" ht="31.5" x14ac:dyDescent="0.25">
      <c r="A26" s="392" t="s">
        <v>554</v>
      </c>
      <c r="B26" s="379" t="s">
        <v>555</v>
      </c>
      <c r="C26" s="381"/>
      <c r="D26" s="381"/>
      <c r="E26" s="381"/>
      <c r="F26" s="381"/>
      <c r="G26" s="390"/>
      <c r="I26" s="338"/>
      <c r="J26" s="338"/>
    </row>
    <row r="27" spans="1:256" ht="31.5" x14ac:dyDescent="0.25">
      <c r="A27" s="392" t="s">
        <v>556</v>
      </c>
      <c r="B27" s="376" t="s">
        <v>557</v>
      </c>
      <c r="C27" s="381"/>
      <c r="D27" s="381"/>
      <c r="E27" s="381"/>
      <c r="F27" s="381"/>
      <c r="G27" s="390"/>
      <c r="I27" s="338"/>
      <c r="J27" s="338"/>
    </row>
    <row r="28" spans="1:256" ht="29.25" customHeight="1" x14ac:dyDescent="0.25">
      <c r="A28" s="392" t="s">
        <v>558</v>
      </c>
      <c r="B28" s="379" t="s">
        <v>559</v>
      </c>
      <c r="C28" s="381"/>
      <c r="D28" s="381"/>
      <c r="E28" s="381"/>
      <c r="F28" s="381"/>
      <c r="G28" s="390"/>
      <c r="I28" s="338"/>
      <c r="J28" s="338"/>
    </row>
    <row r="29" spans="1:256" x14ac:dyDescent="0.25">
      <c r="A29" s="394" t="s">
        <v>560</v>
      </c>
      <c r="B29" s="375" t="s">
        <v>561</v>
      </c>
      <c r="C29" s="378">
        <v>0</v>
      </c>
      <c r="D29" s="378">
        <v>0</v>
      </c>
      <c r="E29" s="378">
        <v>0</v>
      </c>
      <c r="F29" s="378">
        <v>0</v>
      </c>
      <c r="G29" s="390"/>
      <c r="H29" s="367"/>
      <c r="I29" s="338"/>
      <c r="J29" s="338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  <c r="CA29" s="367"/>
      <c r="CB29" s="367"/>
      <c r="CC29" s="367"/>
      <c r="CD29" s="367"/>
      <c r="CE29" s="367"/>
      <c r="CF29" s="367"/>
      <c r="CG29" s="367"/>
      <c r="CH29" s="367"/>
      <c r="CI29" s="367"/>
      <c r="CJ29" s="367"/>
      <c r="CK29" s="367"/>
      <c r="CL29" s="367"/>
      <c r="CM29" s="367"/>
      <c r="CN29" s="367"/>
      <c r="CO29" s="367"/>
      <c r="CP29" s="367"/>
      <c r="CQ29" s="367"/>
      <c r="CR29" s="367"/>
      <c r="CS29" s="367"/>
      <c r="CT29" s="367"/>
      <c r="CU29" s="367"/>
      <c r="CV29" s="367"/>
      <c r="CW29" s="367"/>
      <c r="CX29" s="367"/>
      <c r="CY29" s="367"/>
      <c r="CZ29" s="367"/>
      <c r="DA29" s="367"/>
      <c r="DB29" s="367"/>
      <c r="DC29" s="367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7"/>
      <c r="EE29" s="367"/>
      <c r="EF29" s="367"/>
      <c r="EG29" s="367"/>
      <c r="EH29" s="367"/>
      <c r="EI29" s="367"/>
      <c r="EJ29" s="367"/>
      <c r="EK29" s="367"/>
      <c r="EL29" s="367"/>
      <c r="EM29" s="367"/>
      <c r="EN29" s="367"/>
      <c r="EO29" s="367"/>
      <c r="EP29" s="367"/>
      <c r="EQ29" s="367"/>
      <c r="ER29" s="367"/>
      <c r="ES29" s="367"/>
      <c r="ET29" s="367"/>
      <c r="EU29" s="367"/>
      <c r="EV29" s="367"/>
      <c r="EW29" s="367"/>
      <c r="EX29" s="367"/>
      <c r="EY29" s="367"/>
      <c r="EZ29" s="367"/>
      <c r="FA29" s="367"/>
      <c r="FB29" s="367"/>
      <c r="FC29" s="367"/>
      <c r="FD29" s="367"/>
      <c r="FE29" s="367"/>
      <c r="FF29" s="367"/>
      <c r="FG29" s="367"/>
      <c r="FH29" s="367"/>
      <c r="FI29" s="367"/>
      <c r="FJ29" s="367"/>
      <c r="FK29" s="367"/>
      <c r="FL29" s="367"/>
      <c r="FM29" s="367"/>
      <c r="FN29" s="367"/>
      <c r="FO29" s="367"/>
      <c r="FP29" s="367"/>
      <c r="FQ29" s="367"/>
      <c r="FR29" s="367"/>
      <c r="FS29" s="367"/>
      <c r="FT29" s="367"/>
      <c r="FU29" s="367"/>
      <c r="FV29" s="367"/>
      <c r="FW29" s="367"/>
      <c r="FX29" s="367"/>
      <c r="FY29" s="367"/>
      <c r="FZ29" s="367"/>
      <c r="GA29" s="367"/>
      <c r="GB29" s="367"/>
      <c r="GC29" s="367"/>
      <c r="GD29" s="367"/>
      <c r="GE29" s="367"/>
      <c r="GF29" s="367"/>
      <c r="GG29" s="367"/>
      <c r="GH29" s="367"/>
      <c r="GI29" s="367"/>
      <c r="GJ29" s="367"/>
      <c r="GK29" s="367"/>
      <c r="GL29" s="367"/>
      <c r="GM29" s="367"/>
      <c r="GN29" s="367"/>
      <c r="GO29" s="367"/>
      <c r="GP29" s="367"/>
      <c r="GQ29" s="367"/>
      <c r="GR29" s="367"/>
      <c r="GS29" s="367"/>
      <c r="GT29" s="367"/>
      <c r="GU29" s="367"/>
      <c r="GV29" s="367"/>
      <c r="GW29" s="367"/>
      <c r="GX29" s="367"/>
      <c r="GY29" s="367"/>
      <c r="GZ29" s="367"/>
      <c r="HA29" s="367"/>
      <c r="HB29" s="367"/>
      <c r="HC29" s="367"/>
      <c r="HD29" s="367"/>
      <c r="HE29" s="367"/>
      <c r="HF29" s="367"/>
      <c r="HG29" s="367"/>
      <c r="HH29" s="367"/>
      <c r="HI29" s="367"/>
      <c r="HJ29" s="367"/>
      <c r="HK29" s="367"/>
      <c r="HL29" s="367"/>
      <c r="HM29" s="367"/>
      <c r="HN29" s="367"/>
      <c r="HO29" s="367"/>
      <c r="HP29" s="367"/>
      <c r="HQ29" s="367"/>
      <c r="HR29" s="367"/>
      <c r="HS29" s="367"/>
      <c r="HT29" s="367"/>
      <c r="HU29" s="367"/>
      <c r="HV29" s="367"/>
      <c r="HW29" s="367"/>
      <c r="HX29" s="367"/>
      <c r="HY29" s="367"/>
      <c r="HZ29" s="367"/>
      <c r="IA29" s="367"/>
      <c r="IB29" s="367"/>
      <c r="IC29" s="367"/>
      <c r="ID29" s="367"/>
      <c r="IE29" s="367"/>
      <c r="IF29" s="367"/>
      <c r="IG29" s="367"/>
      <c r="IH29" s="367"/>
      <c r="II29" s="367"/>
      <c r="IJ29" s="367"/>
      <c r="IK29" s="367"/>
      <c r="IL29" s="367"/>
      <c r="IM29" s="367"/>
      <c r="IN29" s="367"/>
      <c r="IO29" s="367"/>
      <c r="IP29" s="367"/>
      <c r="IQ29" s="367"/>
      <c r="IR29" s="367"/>
      <c r="IS29" s="367"/>
      <c r="IT29" s="367"/>
      <c r="IU29" s="367"/>
      <c r="IV29" s="367"/>
    </row>
    <row r="30" spans="1:256" x14ac:dyDescent="0.25">
      <c r="A30" s="389" t="s">
        <v>562</v>
      </c>
      <c r="B30" s="375" t="s">
        <v>563</v>
      </c>
      <c r="C30" s="378"/>
      <c r="D30" s="378">
        <f>D31+D36</f>
        <v>15058610</v>
      </c>
      <c r="E30" s="378"/>
      <c r="F30" s="378">
        <f>F31+F36</f>
        <v>15058610</v>
      </c>
      <c r="G30" s="390">
        <f>F30/D30*100</f>
        <v>100</v>
      </c>
      <c r="I30" s="338"/>
      <c r="J30" s="338"/>
    </row>
    <row r="31" spans="1:256" x14ac:dyDescent="0.25">
      <c r="A31" s="395" t="s">
        <v>564</v>
      </c>
      <c r="B31" s="376" t="s">
        <v>565</v>
      </c>
      <c r="C31" s="380"/>
      <c r="D31" s="380">
        <v>15058610</v>
      </c>
      <c r="E31" s="380"/>
      <c r="F31" s="380">
        <v>15058610</v>
      </c>
      <c r="G31" s="390">
        <f>F31/D31*100</f>
        <v>100</v>
      </c>
      <c r="I31" s="338"/>
      <c r="J31" s="338"/>
    </row>
    <row r="32" spans="1:256" x14ac:dyDescent="0.25">
      <c r="A32" s="395" t="s">
        <v>566</v>
      </c>
      <c r="B32" s="376" t="s">
        <v>567</v>
      </c>
      <c r="C32" s="380"/>
      <c r="D32" s="380"/>
      <c r="E32" s="380"/>
      <c r="F32" s="380"/>
      <c r="G32" s="390"/>
      <c r="I32" s="338"/>
      <c r="J32" s="338"/>
    </row>
    <row r="33" spans="1:256" ht="28.5" customHeight="1" x14ac:dyDescent="0.25">
      <c r="A33" s="395" t="s">
        <v>568</v>
      </c>
      <c r="B33" s="376" t="s">
        <v>569</v>
      </c>
      <c r="C33" s="380"/>
      <c r="D33" s="380"/>
      <c r="E33" s="380"/>
      <c r="F33" s="380"/>
      <c r="G33" s="390"/>
      <c r="I33" s="338"/>
      <c r="J33" s="338"/>
    </row>
    <row r="34" spans="1:256" x14ac:dyDescent="0.25">
      <c r="A34" s="395" t="s">
        <v>570</v>
      </c>
      <c r="B34" s="376" t="s">
        <v>571</v>
      </c>
      <c r="C34" s="380"/>
      <c r="D34" s="380">
        <v>15016610</v>
      </c>
      <c r="E34" s="380"/>
      <c r="F34" s="380">
        <v>15016610</v>
      </c>
      <c r="G34" s="639">
        <v>100</v>
      </c>
      <c r="I34" s="338"/>
      <c r="J34" s="338"/>
    </row>
    <row r="35" spans="1:256" x14ac:dyDescent="0.25">
      <c r="A35" s="395" t="s">
        <v>572</v>
      </c>
      <c r="B35" s="376" t="s">
        <v>573</v>
      </c>
      <c r="C35" s="380"/>
      <c r="D35" s="380">
        <v>42000</v>
      </c>
      <c r="E35" s="380"/>
      <c r="F35" s="380">
        <v>42000</v>
      </c>
      <c r="G35" s="639">
        <v>100</v>
      </c>
      <c r="I35" s="338"/>
      <c r="J35" s="338"/>
    </row>
    <row r="36" spans="1:256" ht="27.75" customHeight="1" x14ac:dyDescent="0.25">
      <c r="A36" s="395" t="s">
        <v>574</v>
      </c>
      <c r="B36" s="376" t="s">
        <v>575</v>
      </c>
      <c r="C36" s="380"/>
      <c r="D36" s="380"/>
      <c r="E36" s="380"/>
      <c r="F36" s="380"/>
      <c r="G36" s="390"/>
      <c r="I36" s="338"/>
      <c r="J36" s="338"/>
    </row>
    <row r="37" spans="1:256" x14ac:dyDescent="0.25">
      <c r="A37" s="395" t="s">
        <v>576</v>
      </c>
      <c r="B37" s="376" t="s">
        <v>577</v>
      </c>
      <c r="C37" s="380"/>
      <c r="D37" s="380"/>
      <c r="E37" s="380"/>
      <c r="F37" s="380"/>
      <c r="G37" s="390"/>
      <c r="I37" s="338"/>
      <c r="J37" s="338"/>
    </row>
    <row r="38" spans="1:256" ht="27" customHeight="1" x14ac:dyDescent="0.25">
      <c r="A38" s="389" t="s">
        <v>578</v>
      </c>
      <c r="B38" s="376" t="s">
        <v>579</v>
      </c>
      <c r="C38" s="378">
        <v>0</v>
      </c>
      <c r="D38" s="378">
        <v>0</v>
      </c>
      <c r="E38" s="378">
        <v>0</v>
      </c>
      <c r="F38" s="378">
        <v>0</v>
      </c>
      <c r="G38" s="390"/>
      <c r="I38" s="338"/>
      <c r="J38" s="338"/>
    </row>
    <row r="39" spans="1:256" x14ac:dyDescent="0.25">
      <c r="A39" s="385" t="s">
        <v>580</v>
      </c>
      <c r="B39" s="376" t="s">
        <v>581</v>
      </c>
      <c r="C39" s="380">
        <v>0</v>
      </c>
      <c r="D39" s="380">
        <v>0</v>
      </c>
      <c r="E39" s="380">
        <v>0</v>
      </c>
      <c r="F39" s="380">
        <v>0</v>
      </c>
      <c r="G39" s="390"/>
      <c r="I39" s="338"/>
      <c r="J39" s="338"/>
    </row>
    <row r="40" spans="1:256" ht="31.5" x14ac:dyDescent="0.25">
      <c r="A40" s="395" t="s">
        <v>582</v>
      </c>
      <c r="B40" s="376" t="s">
        <v>583</v>
      </c>
      <c r="C40" s="380"/>
      <c r="D40" s="380"/>
      <c r="E40" s="380"/>
      <c r="F40" s="380"/>
      <c r="G40" s="390"/>
      <c r="I40" s="338"/>
      <c r="J40" s="338"/>
    </row>
    <row r="41" spans="1:256" ht="47.25" x14ac:dyDescent="0.25">
      <c r="A41" s="395" t="s">
        <v>584</v>
      </c>
      <c r="B41" s="376" t="s">
        <v>585</v>
      </c>
      <c r="C41" s="380"/>
      <c r="D41" s="380"/>
      <c r="E41" s="380"/>
      <c r="F41" s="380"/>
      <c r="G41" s="390"/>
      <c r="I41" s="338"/>
      <c r="J41" s="338"/>
    </row>
    <row r="42" spans="1:256" ht="31.5" x14ac:dyDescent="0.25">
      <c r="A42" s="395" t="s">
        <v>586</v>
      </c>
      <c r="B42" s="376" t="s">
        <v>587</v>
      </c>
      <c r="C42" s="380"/>
      <c r="D42" s="380"/>
      <c r="E42" s="380"/>
      <c r="F42" s="380"/>
      <c r="G42" s="390"/>
      <c r="I42" s="338"/>
      <c r="J42" s="338"/>
    </row>
    <row r="43" spans="1:256" ht="31.5" x14ac:dyDescent="0.25">
      <c r="A43" s="395" t="s">
        <v>588</v>
      </c>
      <c r="B43" s="376" t="s">
        <v>589</v>
      </c>
      <c r="C43" s="380"/>
      <c r="D43" s="380"/>
      <c r="E43" s="380"/>
      <c r="F43" s="380"/>
      <c r="G43" s="390"/>
      <c r="I43" s="338"/>
      <c r="J43" s="338"/>
    </row>
    <row r="44" spans="1:256" ht="31.5" x14ac:dyDescent="0.25">
      <c r="A44" s="395" t="s">
        <v>590</v>
      </c>
      <c r="B44" s="376" t="s">
        <v>591</v>
      </c>
      <c r="C44" s="380"/>
      <c r="D44" s="380"/>
      <c r="E44" s="380"/>
      <c r="F44" s="380"/>
      <c r="G44" s="390"/>
      <c r="I44" s="338"/>
      <c r="J44" s="338"/>
    </row>
    <row r="45" spans="1:256" x14ac:dyDescent="0.25">
      <c r="A45" s="389" t="s">
        <v>592</v>
      </c>
      <c r="B45" s="375" t="s">
        <v>593</v>
      </c>
      <c r="C45" s="378">
        <f>C46+C47</f>
        <v>0</v>
      </c>
      <c r="D45" s="378">
        <f>D46+D47</f>
        <v>35582</v>
      </c>
      <c r="E45" s="378"/>
      <c r="F45" s="378">
        <f>F46+F47</f>
        <v>41418</v>
      </c>
      <c r="G45" s="390">
        <f t="shared" ref="G45" si="1">F45/D45*100</f>
        <v>116.40155134618628</v>
      </c>
      <c r="I45" s="338"/>
      <c r="J45" s="338"/>
    </row>
    <row r="46" spans="1:256" x14ac:dyDescent="0.25">
      <c r="A46" s="389" t="s">
        <v>594</v>
      </c>
      <c r="B46" s="376" t="s">
        <v>595</v>
      </c>
      <c r="C46" s="378"/>
      <c r="D46" s="378">
        <v>35582</v>
      </c>
      <c r="E46" s="378"/>
      <c r="F46" s="378">
        <v>41418</v>
      </c>
      <c r="G46" s="390"/>
      <c r="I46" s="338"/>
      <c r="J46" s="338"/>
    </row>
    <row r="47" spans="1:256" x14ac:dyDescent="0.25">
      <c r="A47" s="389" t="s">
        <v>596</v>
      </c>
      <c r="B47" s="376" t="s">
        <v>597</v>
      </c>
      <c r="C47" s="382"/>
      <c r="D47" s="382">
        <v>0</v>
      </c>
      <c r="E47" s="382"/>
      <c r="F47" s="382">
        <f>SUM(F48:F49)</f>
        <v>0</v>
      </c>
      <c r="G47" s="390"/>
      <c r="H47" s="368"/>
      <c r="I47" s="338"/>
      <c r="J47" s="33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</row>
    <row r="48" spans="1:256" x14ac:dyDescent="0.25">
      <c r="A48" s="385" t="s">
        <v>598</v>
      </c>
      <c r="B48" s="376" t="s">
        <v>599</v>
      </c>
      <c r="C48" s="383"/>
      <c r="D48" s="383"/>
      <c r="E48" s="383"/>
      <c r="F48" s="383"/>
      <c r="G48" s="390"/>
      <c r="H48" s="368"/>
      <c r="I48" s="338"/>
      <c r="J48" s="33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8"/>
      <c r="BB48" s="368"/>
      <c r="BC48" s="368"/>
      <c r="BD48" s="368"/>
      <c r="BE48" s="368"/>
      <c r="BF48" s="368"/>
      <c r="BG48" s="368"/>
      <c r="BH48" s="368"/>
      <c r="BI48" s="368"/>
      <c r="BJ48" s="368"/>
      <c r="BK48" s="368"/>
      <c r="BL48" s="368"/>
      <c r="BM48" s="368"/>
      <c r="BN48" s="368"/>
      <c r="BO48" s="368"/>
      <c r="BP48" s="368"/>
      <c r="BQ48" s="368"/>
      <c r="BR48" s="368"/>
      <c r="BS48" s="368"/>
      <c r="BT48" s="368"/>
      <c r="BU48" s="368"/>
      <c r="BV48" s="368"/>
      <c r="BW48" s="368"/>
      <c r="BX48" s="368"/>
      <c r="BY48" s="368"/>
      <c r="BZ48" s="368"/>
      <c r="CA48" s="368"/>
      <c r="CB48" s="368"/>
      <c r="CC48" s="368"/>
      <c r="CD48" s="368"/>
      <c r="CE48" s="368"/>
      <c r="CF48" s="368"/>
      <c r="CG48" s="368"/>
      <c r="CH48" s="368"/>
      <c r="CI48" s="368"/>
      <c r="CJ48" s="368"/>
      <c r="CK48" s="368"/>
      <c r="CL48" s="368"/>
      <c r="CM48" s="368"/>
      <c r="CN48" s="368"/>
      <c r="CO48" s="368"/>
      <c r="CP48" s="368"/>
      <c r="CQ48" s="368"/>
      <c r="CR48" s="368"/>
      <c r="CS48" s="368"/>
      <c r="CT48" s="368"/>
      <c r="CU48" s="368"/>
      <c r="CV48" s="368"/>
      <c r="CW48" s="368"/>
      <c r="CX48" s="368"/>
      <c r="CY48" s="368"/>
      <c r="CZ48" s="368"/>
      <c r="DA48" s="368"/>
      <c r="DB48" s="368"/>
      <c r="DC48" s="368"/>
      <c r="DD48" s="368"/>
      <c r="DE48" s="368"/>
      <c r="DF48" s="368"/>
      <c r="DG48" s="368"/>
      <c r="DH48" s="368"/>
      <c r="DI48" s="368"/>
      <c r="DJ48" s="368"/>
      <c r="DK48" s="368"/>
      <c r="DL48" s="368"/>
      <c r="DM48" s="368"/>
      <c r="DN48" s="368"/>
      <c r="DO48" s="368"/>
      <c r="DP48" s="368"/>
      <c r="DQ48" s="368"/>
      <c r="DR48" s="368"/>
      <c r="DS48" s="368"/>
      <c r="DT48" s="368"/>
      <c r="DU48" s="368"/>
      <c r="DV48" s="368"/>
      <c r="DW48" s="368"/>
      <c r="DX48" s="368"/>
      <c r="DY48" s="368"/>
      <c r="DZ48" s="368"/>
      <c r="EA48" s="368"/>
      <c r="EB48" s="368"/>
      <c r="EC48" s="368"/>
      <c r="ED48" s="368"/>
      <c r="EE48" s="368"/>
      <c r="EF48" s="368"/>
      <c r="EG48" s="368"/>
      <c r="EH48" s="368"/>
      <c r="EI48" s="368"/>
      <c r="EJ48" s="368"/>
      <c r="EK48" s="368"/>
      <c r="EL48" s="368"/>
      <c r="EM48" s="368"/>
      <c r="EN48" s="368"/>
      <c r="EO48" s="368"/>
      <c r="EP48" s="368"/>
      <c r="EQ48" s="368"/>
      <c r="ER48" s="368"/>
      <c r="ES48" s="368"/>
      <c r="ET48" s="368"/>
      <c r="EU48" s="368"/>
      <c r="EV48" s="368"/>
      <c r="EW48" s="368"/>
      <c r="EX48" s="368"/>
      <c r="EY48" s="368"/>
      <c r="EZ48" s="368"/>
      <c r="FA48" s="368"/>
      <c r="FB48" s="368"/>
      <c r="FC48" s="368"/>
      <c r="FD48" s="368"/>
      <c r="FE48" s="368"/>
      <c r="FF48" s="368"/>
      <c r="FG48" s="368"/>
      <c r="FH48" s="368"/>
      <c r="FI48" s="368"/>
      <c r="FJ48" s="368"/>
      <c r="FK48" s="368"/>
      <c r="FL48" s="368"/>
      <c r="FM48" s="368"/>
      <c r="FN48" s="368"/>
      <c r="FO48" s="368"/>
      <c r="FP48" s="368"/>
      <c r="FQ48" s="368"/>
      <c r="FR48" s="368"/>
      <c r="FS48" s="368"/>
      <c r="FT48" s="368"/>
      <c r="FU48" s="368"/>
      <c r="FV48" s="368"/>
      <c r="FW48" s="368"/>
      <c r="FX48" s="368"/>
      <c r="FY48" s="368"/>
      <c r="FZ48" s="368"/>
      <c r="GA48" s="368"/>
      <c r="GB48" s="368"/>
      <c r="GC48" s="368"/>
      <c r="GD48" s="368"/>
      <c r="GE48" s="368"/>
      <c r="GF48" s="368"/>
      <c r="GG48" s="368"/>
      <c r="GH48" s="368"/>
      <c r="GI48" s="368"/>
      <c r="GJ48" s="368"/>
      <c r="GK48" s="368"/>
      <c r="GL48" s="368"/>
      <c r="GM48" s="368"/>
      <c r="GN48" s="368"/>
      <c r="GO48" s="368"/>
      <c r="GP48" s="368"/>
      <c r="GQ48" s="368"/>
      <c r="GR48" s="368"/>
      <c r="GS48" s="368"/>
      <c r="GT48" s="368"/>
      <c r="GU48" s="368"/>
      <c r="GV48" s="368"/>
      <c r="GW48" s="368"/>
      <c r="GX48" s="368"/>
      <c r="GY48" s="368"/>
      <c r="GZ48" s="368"/>
      <c r="HA48" s="368"/>
      <c r="HB48" s="368"/>
      <c r="HC48" s="368"/>
      <c r="HD48" s="368"/>
      <c r="HE48" s="368"/>
      <c r="HF48" s="368"/>
      <c r="HG48" s="368"/>
      <c r="HH48" s="368"/>
      <c r="HI48" s="368"/>
      <c r="HJ48" s="368"/>
      <c r="HK48" s="368"/>
      <c r="HL48" s="368"/>
      <c r="HM48" s="368"/>
      <c r="HN48" s="368"/>
      <c r="HO48" s="368"/>
      <c r="HP48" s="368"/>
      <c r="HQ48" s="368"/>
      <c r="HR48" s="368"/>
      <c r="HS48" s="368"/>
      <c r="HT48" s="368"/>
      <c r="HU48" s="368"/>
      <c r="HV48" s="368"/>
      <c r="HW48" s="368"/>
      <c r="HX48" s="368"/>
      <c r="HY48" s="368"/>
      <c r="HZ48" s="368"/>
      <c r="IA48" s="368"/>
      <c r="IB48" s="368"/>
      <c r="IC48" s="368"/>
      <c r="ID48" s="368"/>
      <c r="IE48" s="368"/>
      <c r="IF48" s="368"/>
      <c r="IG48" s="368"/>
      <c r="IH48" s="368"/>
      <c r="II48" s="368"/>
      <c r="IJ48" s="368"/>
      <c r="IK48" s="368"/>
      <c r="IL48" s="368"/>
      <c r="IM48" s="368"/>
      <c r="IN48" s="368"/>
      <c r="IO48" s="368"/>
      <c r="IP48" s="368"/>
      <c r="IQ48" s="368"/>
      <c r="IR48" s="368"/>
      <c r="IS48" s="368"/>
      <c r="IT48" s="368"/>
      <c r="IU48" s="368"/>
      <c r="IV48" s="368"/>
    </row>
    <row r="49" spans="1:256" ht="31.5" x14ac:dyDescent="0.25">
      <c r="A49" s="385" t="s">
        <v>600</v>
      </c>
      <c r="B49" s="376" t="s">
        <v>601</v>
      </c>
      <c r="C49" s="383"/>
      <c r="D49" s="383"/>
      <c r="E49" s="383"/>
      <c r="F49" s="383"/>
      <c r="G49" s="390"/>
      <c r="H49" s="368"/>
      <c r="I49" s="338"/>
      <c r="J49" s="33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368"/>
      <c r="DH49" s="368"/>
      <c r="DI49" s="368"/>
      <c r="DJ49" s="368"/>
      <c r="DK49" s="368"/>
      <c r="DL49" s="368"/>
      <c r="DM49" s="368"/>
      <c r="DN49" s="368"/>
      <c r="DO49" s="368"/>
      <c r="DP49" s="368"/>
      <c r="DQ49" s="368"/>
      <c r="DR49" s="368"/>
      <c r="DS49" s="368"/>
      <c r="DT49" s="368"/>
      <c r="DU49" s="368"/>
      <c r="DV49" s="368"/>
      <c r="DW49" s="368"/>
      <c r="DX49" s="368"/>
      <c r="DY49" s="368"/>
      <c r="DZ49" s="368"/>
      <c r="EA49" s="368"/>
      <c r="EB49" s="368"/>
      <c r="EC49" s="368"/>
      <c r="ED49" s="368"/>
      <c r="EE49" s="368"/>
      <c r="EF49" s="368"/>
      <c r="EG49" s="368"/>
      <c r="EH49" s="368"/>
      <c r="EI49" s="368"/>
      <c r="EJ49" s="368"/>
      <c r="EK49" s="368"/>
      <c r="EL49" s="368"/>
      <c r="EM49" s="368"/>
      <c r="EN49" s="368"/>
      <c r="EO49" s="368"/>
      <c r="EP49" s="368"/>
      <c r="EQ49" s="368"/>
      <c r="ER49" s="368"/>
      <c r="ES49" s="368"/>
      <c r="ET49" s="368"/>
      <c r="EU49" s="368"/>
      <c r="EV49" s="368"/>
      <c r="EW49" s="368"/>
      <c r="EX49" s="368"/>
      <c r="EY49" s="368"/>
      <c r="EZ49" s="368"/>
      <c r="FA49" s="368"/>
      <c r="FB49" s="368"/>
      <c r="FC49" s="368"/>
      <c r="FD49" s="368"/>
      <c r="FE49" s="368"/>
      <c r="FF49" s="368"/>
      <c r="FG49" s="368"/>
      <c r="FH49" s="368"/>
      <c r="FI49" s="368"/>
      <c r="FJ49" s="368"/>
      <c r="FK49" s="368"/>
      <c r="FL49" s="368"/>
      <c r="FM49" s="368"/>
      <c r="FN49" s="368"/>
      <c r="FO49" s="368"/>
      <c r="FP49" s="368"/>
      <c r="FQ49" s="368"/>
      <c r="FR49" s="368"/>
      <c r="FS49" s="368"/>
      <c r="FT49" s="368"/>
      <c r="FU49" s="368"/>
      <c r="FV49" s="368"/>
      <c r="FW49" s="368"/>
      <c r="FX49" s="368"/>
      <c r="FY49" s="368"/>
      <c r="FZ49" s="368"/>
      <c r="GA49" s="368"/>
      <c r="GB49" s="368"/>
      <c r="GC49" s="368"/>
      <c r="GD49" s="368"/>
      <c r="GE49" s="368"/>
      <c r="GF49" s="368"/>
      <c r="GG49" s="368"/>
      <c r="GH49" s="368"/>
      <c r="GI49" s="368"/>
      <c r="GJ49" s="368"/>
      <c r="GK49" s="368"/>
      <c r="GL49" s="368"/>
      <c r="GM49" s="368"/>
      <c r="GN49" s="368"/>
      <c r="GO49" s="368"/>
      <c r="GP49" s="368"/>
      <c r="GQ49" s="368"/>
      <c r="GR49" s="368"/>
      <c r="GS49" s="368"/>
      <c r="GT49" s="368"/>
      <c r="GU49" s="368"/>
      <c r="GV49" s="368"/>
      <c r="GW49" s="368"/>
      <c r="GX49" s="368"/>
      <c r="GY49" s="368"/>
      <c r="GZ49" s="368"/>
      <c r="HA49" s="368"/>
      <c r="HB49" s="368"/>
      <c r="HC49" s="368"/>
      <c r="HD49" s="368"/>
      <c r="HE49" s="368"/>
      <c r="HF49" s="368"/>
      <c r="HG49" s="368"/>
      <c r="HH49" s="368"/>
      <c r="HI49" s="368"/>
      <c r="HJ49" s="368"/>
      <c r="HK49" s="368"/>
      <c r="HL49" s="368"/>
      <c r="HM49" s="368"/>
      <c r="HN49" s="368"/>
      <c r="HO49" s="368"/>
      <c r="HP49" s="368"/>
      <c r="HQ49" s="368"/>
      <c r="HR49" s="368"/>
      <c r="HS49" s="368"/>
      <c r="HT49" s="368"/>
      <c r="HU49" s="368"/>
      <c r="HV49" s="368"/>
      <c r="HW49" s="368"/>
      <c r="HX49" s="368"/>
      <c r="HY49" s="368"/>
      <c r="HZ49" s="368"/>
      <c r="IA49" s="368"/>
      <c r="IB49" s="368"/>
      <c r="IC49" s="368"/>
      <c r="ID49" s="368"/>
      <c r="IE49" s="368"/>
      <c r="IF49" s="368"/>
      <c r="IG49" s="368"/>
      <c r="IH49" s="368"/>
      <c r="II49" s="368"/>
      <c r="IJ49" s="368"/>
      <c r="IK49" s="368"/>
      <c r="IL49" s="368"/>
      <c r="IM49" s="368"/>
      <c r="IN49" s="368"/>
      <c r="IO49" s="368"/>
      <c r="IP49" s="368"/>
      <c r="IQ49" s="368"/>
      <c r="IR49" s="368"/>
      <c r="IS49" s="368"/>
      <c r="IT49" s="368"/>
      <c r="IU49" s="368"/>
      <c r="IV49" s="368"/>
    </row>
    <row r="50" spans="1:256" x14ac:dyDescent="0.25">
      <c r="A50" s="389" t="s">
        <v>602</v>
      </c>
      <c r="B50" s="376" t="s">
        <v>603</v>
      </c>
      <c r="C50" s="378"/>
      <c r="D50" s="378">
        <f t="shared" ref="D50:F50" si="2">D54+D55</f>
        <v>38981482</v>
      </c>
      <c r="E50" s="378"/>
      <c r="F50" s="378">
        <f t="shared" si="2"/>
        <v>106164387</v>
      </c>
      <c r="G50" s="390">
        <f>F50/D50*100</f>
        <v>272.34569224433284</v>
      </c>
      <c r="I50" s="338"/>
      <c r="J50" s="338"/>
    </row>
    <row r="51" spans="1:256" x14ac:dyDescent="0.25">
      <c r="A51" s="389" t="s">
        <v>604</v>
      </c>
      <c r="B51" s="376" t="s">
        <v>605</v>
      </c>
      <c r="C51" s="378"/>
      <c r="D51" s="378">
        <v>0</v>
      </c>
      <c r="E51" s="378"/>
      <c r="F51" s="378">
        <v>0</v>
      </c>
      <c r="G51" s="390"/>
      <c r="I51" s="338"/>
      <c r="J51" s="338"/>
    </row>
    <row r="52" spans="1:256" x14ac:dyDescent="0.25">
      <c r="A52" s="385" t="s">
        <v>606</v>
      </c>
      <c r="B52" s="376" t="s">
        <v>607</v>
      </c>
      <c r="C52" s="380"/>
      <c r="D52" s="380">
        <v>0</v>
      </c>
      <c r="E52" s="380"/>
      <c r="F52" s="380">
        <v>0</v>
      </c>
      <c r="G52" s="390"/>
      <c r="I52" s="338"/>
      <c r="J52" s="338"/>
    </row>
    <row r="53" spans="1:256" x14ac:dyDescent="0.25">
      <c r="A53" s="385" t="s">
        <v>608</v>
      </c>
      <c r="B53" s="376" t="s">
        <v>609</v>
      </c>
      <c r="C53" s="380"/>
      <c r="D53" s="380">
        <v>0</v>
      </c>
      <c r="E53" s="380"/>
      <c r="F53" s="380">
        <v>0</v>
      </c>
      <c r="G53" s="390"/>
      <c r="I53" s="338"/>
      <c r="J53" s="338"/>
    </row>
    <row r="54" spans="1:256" x14ac:dyDescent="0.25">
      <c r="A54" s="389" t="s">
        <v>610</v>
      </c>
      <c r="B54" s="375" t="s">
        <v>611</v>
      </c>
      <c r="C54" s="378"/>
      <c r="D54" s="378">
        <v>38190</v>
      </c>
      <c r="E54" s="378"/>
      <c r="F54" s="413">
        <v>43375</v>
      </c>
      <c r="G54" s="390">
        <f>F54/D54*100</f>
        <v>113.57685257920922</v>
      </c>
      <c r="H54" s="367"/>
      <c r="I54" s="338"/>
      <c r="J54" s="338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  <c r="AH54" s="367"/>
      <c r="AI54" s="367"/>
      <c r="AJ54" s="367"/>
      <c r="AK54" s="367"/>
      <c r="AL54" s="367"/>
      <c r="AM54" s="367"/>
      <c r="AN54" s="367"/>
      <c r="AO54" s="367"/>
      <c r="AP54" s="367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  <c r="BL54" s="367"/>
      <c r="BM54" s="367"/>
      <c r="BN54" s="367"/>
      <c r="BO54" s="367"/>
      <c r="BP54" s="367"/>
      <c r="BQ54" s="367"/>
      <c r="BR54" s="367"/>
      <c r="BS54" s="367"/>
      <c r="BT54" s="367"/>
      <c r="BU54" s="367"/>
      <c r="BV54" s="367"/>
      <c r="BW54" s="367"/>
      <c r="BX54" s="367"/>
      <c r="BY54" s="367"/>
      <c r="BZ54" s="367"/>
      <c r="CA54" s="367"/>
      <c r="CB54" s="367"/>
      <c r="CC54" s="367"/>
      <c r="CD54" s="367"/>
      <c r="CE54" s="367"/>
      <c r="CF54" s="367"/>
      <c r="CG54" s="367"/>
      <c r="CH54" s="367"/>
      <c r="CI54" s="367"/>
      <c r="CJ54" s="367"/>
      <c r="CK54" s="367"/>
      <c r="CL54" s="367"/>
      <c r="CM54" s="367"/>
      <c r="CN54" s="367"/>
      <c r="CO54" s="367"/>
      <c r="CP54" s="367"/>
      <c r="CQ54" s="367"/>
      <c r="CR54" s="367"/>
      <c r="CS54" s="367"/>
      <c r="CT54" s="367"/>
      <c r="CU54" s="367"/>
      <c r="CV54" s="367"/>
      <c r="CW54" s="367"/>
      <c r="CX54" s="367"/>
      <c r="CY54" s="367"/>
      <c r="CZ54" s="367"/>
      <c r="DA54" s="367"/>
      <c r="DB54" s="367"/>
      <c r="DC54" s="367"/>
      <c r="DD54" s="367"/>
      <c r="DE54" s="367"/>
      <c r="DF54" s="367"/>
      <c r="DG54" s="367"/>
      <c r="DH54" s="367"/>
      <c r="DI54" s="367"/>
      <c r="DJ54" s="367"/>
      <c r="DK54" s="367"/>
      <c r="DL54" s="367"/>
      <c r="DM54" s="367"/>
      <c r="DN54" s="367"/>
      <c r="DO54" s="367"/>
      <c r="DP54" s="367"/>
      <c r="DQ54" s="367"/>
      <c r="DR54" s="367"/>
      <c r="DS54" s="367"/>
      <c r="DT54" s="367"/>
      <c r="DU54" s="367"/>
      <c r="DV54" s="367"/>
      <c r="DW54" s="367"/>
      <c r="DX54" s="367"/>
      <c r="DY54" s="367"/>
      <c r="DZ54" s="367"/>
      <c r="EA54" s="367"/>
      <c r="EB54" s="367"/>
      <c r="EC54" s="367"/>
      <c r="ED54" s="367"/>
      <c r="EE54" s="367"/>
      <c r="EF54" s="367"/>
      <c r="EG54" s="367"/>
      <c r="EH54" s="367"/>
      <c r="EI54" s="367"/>
      <c r="EJ54" s="367"/>
      <c r="EK54" s="367"/>
      <c r="EL54" s="367"/>
      <c r="EM54" s="367"/>
      <c r="EN54" s="367"/>
      <c r="EO54" s="367"/>
      <c r="EP54" s="367"/>
      <c r="EQ54" s="367"/>
      <c r="ER54" s="367"/>
      <c r="ES54" s="367"/>
      <c r="ET54" s="367"/>
      <c r="EU54" s="367"/>
      <c r="EV54" s="367"/>
      <c r="EW54" s="367"/>
      <c r="EX54" s="367"/>
      <c r="EY54" s="367"/>
      <c r="EZ54" s="367"/>
      <c r="FA54" s="367"/>
      <c r="FB54" s="367"/>
      <c r="FC54" s="367"/>
      <c r="FD54" s="367"/>
      <c r="FE54" s="367"/>
      <c r="FF54" s="367"/>
      <c r="FG54" s="367"/>
      <c r="FH54" s="367"/>
      <c r="FI54" s="367"/>
      <c r="FJ54" s="367"/>
      <c r="FK54" s="367"/>
      <c r="FL54" s="367"/>
      <c r="FM54" s="367"/>
      <c r="FN54" s="367"/>
      <c r="FO54" s="367"/>
      <c r="FP54" s="367"/>
      <c r="FQ54" s="367"/>
      <c r="FR54" s="367"/>
      <c r="FS54" s="367"/>
      <c r="FT54" s="367"/>
      <c r="FU54" s="367"/>
      <c r="FV54" s="367"/>
      <c r="FW54" s="367"/>
      <c r="FX54" s="367"/>
      <c r="FY54" s="367"/>
      <c r="FZ54" s="367"/>
      <c r="GA54" s="367"/>
      <c r="GB54" s="367"/>
      <c r="GC54" s="367"/>
      <c r="GD54" s="367"/>
      <c r="GE54" s="367"/>
      <c r="GF54" s="367"/>
      <c r="GG54" s="367"/>
      <c r="GH54" s="367"/>
      <c r="GI54" s="367"/>
      <c r="GJ54" s="367"/>
      <c r="GK54" s="367"/>
      <c r="GL54" s="367"/>
      <c r="GM54" s="367"/>
      <c r="GN54" s="367"/>
      <c r="GO54" s="367"/>
      <c r="GP54" s="367"/>
      <c r="GQ54" s="367"/>
      <c r="GR54" s="367"/>
      <c r="GS54" s="367"/>
      <c r="GT54" s="367"/>
      <c r="GU54" s="367"/>
      <c r="GV54" s="367"/>
      <c r="GW54" s="367"/>
      <c r="GX54" s="367"/>
      <c r="GY54" s="367"/>
      <c r="GZ54" s="367"/>
      <c r="HA54" s="367"/>
      <c r="HB54" s="367"/>
      <c r="HC54" s="367"/>
      <c r="HD54" s="367"/>
      <c r="HE54" s="367"/>
      <c r="HF54" s="367"/>
      <c r="HG54" s="367"/>
      <c r="HH54" s="367"/>
      <c r="HI54" s="367"/>
      <c r="HJ54" s="367"/>
      <c r="HK54" s="367"/>
      <c r="HL54" s="367"/>
      <c r="HM54" s="367"/>
      <c r="HN54" s="367"/>
      <c r="HO54" s="367"/>
      <c r="HP54" s="367"/>
      <c r="HQ54" s="367"/>
      <c r="HR54" s="367"/>
      <c r="HS54" s="367"/>
      <c r="HT54" s="367"/>
      <c r="HU54" s="367"/>
      <c r="HV54" s="367"/>
      <c r="HW54" s="367"/>
      <c r="HX54" s="367"/>
      <c r="HY54" s="367"/>
      <c r="HZ54" s="367"/>
      <c r="IA54" s="367"/>
      <c r="IB54" s="367"/>
      <c r="IC54" s="367"/>
      <c r="ID54" s="367"/>
      <c r="IE54" s="367"/>
      <c r="IF54" s="367"/>
      <c r="IG54" s="367"/>
      <c r="IH54" s="367"/>
      <c r="II54" s="367"/>
      <c r="IJ54" s="367"/>
      <c r="IK54" s="367"/>
      <c r="IL54" s="367"/>
      <c r="IM54" s="367"/>
      <c r="IN54" s="367"/>
      <c r="IO54" s="367"/>
      <c r="IP54" s="367"/>
      <c r="IQ54" s="367"/>
      <c r="IR54" s="367"/>
      <c r="IS54" s="367"/>
      <c r="IT54" s="367"/>
      <c r="IU54" s="367"/>
      <c r="IV54" s="367"/>
    </row>
    <row r="55" spans="1:256" x14ac:dyDescent="0.25">
      <c r="A55" s="389" t="s">
        <v>612</v>
      </c>
      <c r="B55" s="375" t="s">
        <v>613</v>
      </c>
      <c r="C55" s="378"/>
      <c r="D55" s="378">
        <v>38943292</v>
      </c>
      <c r="E55" s="378"/>
      <c r="F55" s="413">
        <v>106121012</v>
      </c>
      <c r="G55" s="390">
        <f>F55/D55*100</f>
        <v>272.5013899698053</v>
      </c>
      <c r="H55" s="367"/>
      <c r="I55" s="338"/>
      <c r="J55" s="338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H55" s="367"/>
      <c r="AI55" s="367"/>
      <c r="AJ55" s="367"/>
      <c r="AK55" s="367"/>
      <c r="AL55" s="367"/>
      <c r="AM55" s="367"/>
      <c r="AN55" s="367"/>
      <c r="AO55" s="367"/>
      <c r="AP55" s="367"/>
      <c r="AQ55" s="367"/>
      <c r="AR55" s="367"/>
      <c r="AS55" s="367"/>
      <c r="AT55" s="367"/>
      <c r="AU55" s="367"/>
      <c r="AV55" s="367"/>
      <c r="AW55" s="367"/>
      <c r="AX55" s="367"/>
      <c r="AY55" s="367"/>
      <c r="AZ55" s="367"/>
      <c r="BA55" s="367"/>
      <c r="BB55" s="367"/>
      <c r="BC55" s="367"/>
      <c r="BD55" s="367"/>
      <c r="BE55" s="367"/>
      <c r="BF55" s="367"/>
      <c r="BG55" s="367"/>
      <c r="BH55" s="367"/>
      <c r="BI55" s="367"/>
      <c r="BJ55" s="367"/>
      <c r="BK55" s="367"/>
      <c r="BL55" s="367"/>
      <c r="BM55" s="367"/>
      <c r="BN55" s="367"/>
      <c r="BO55" s="367"/>
      <c r="BP55" s="367"/>
      <c r="BQ55" s="367"/>
      <c r="BR55" s="367"/>
      <c r="BS55" s="367"/>
      <c r="BT55" s="367"/>
      <c r="BU55" s="367"/>
      <c r="BV55" s="367"/>
      <c r="BW55" s="367"/>
      <c r="BX55" s="367"/>
      <c r="BY55" s="367"/>
      <c r="BZ55" s="367"/>
      <c r="CA55" s="367"/>
      <c r="CB55" s="367"/>
      <c r="CC55" s="367"/>
      <c r="CD55" s="367"/>
      <c r="CE55" s="367"/>
      <c r="CF55" s="367"/>
      <c r="CG55" s="367"/>
      <c r="CH55" s="367"/>
      <c r="CI55" s="367"/>
      <c r="CJ55" s="367"/>
      <c r="CK55" s="367"/>
      <c r="CL55" s="367"/>
      <c r="CM55" s="367"/>
      <c r="CN55" s="367"/>
      <c r="CO55" s="367"/>
      <c r="CP55" s="367"/>
      <c r="CQ55" s="367"/>
      <c r="CR55" s="367"/>
      <c r="CS55" s="367"/>
      <c r="CT55" s="367"/>
      <c r="CU55" s="367"/>
      <c r="CV55" s="367"/>
      <c r="CW55" s="367"/>
      <c r="CX55" s="367"/>
      <c r="CY55" s="367"/>
      <c r="CZ55" s="367"/>
      <c r="DA55" s="367"/>
      <c r="DB55" s="367"/>
      <c r="DC55" s="367"/>
      <c r="DD55" s="367"/>
      <c r="DE55" s="367"/>
      <c r="DF55" s="367"/>
      <c r="DG55" s="367"/>
      <c r="DH55" s="367"/>
      <c r="DI55" s="367"/>
      <c r="DJ55" s="367"/>
      <c r="DK55" s="367"/>
      <c r="DL55" s="367"/>
      <c r="DM55" s="367"/>
      <c r="DN55" s="367"/>
      <c r="DO55" s="367"/>
      <c r="DP55" s="367"/>
      <c r="DQ55" s="367"/>
      <c r="DR55" s="367"/>
      <c r="DS55" s="367"/>
      <c r="DT55" s="367"/>
      <c r="DU55" s="367"/>
      <c r="DV55" s="367"/>
      <c r="DW55" s="367"/>
      <c r="DX55" s="367"/>
      <c r="DY55" s="367"/>
      <c r="DZ55" s="367"/>
      <c r="EA55" s="367"/>
      <c r="EB55" s="367"/>
      <c r="EC55" s="367"/>
      <c r="ED55" s="367"/>
      <c r="EE55" s="367"/>
      <c r="EF55" s="367"/>
      <c r="EG55" s="367"/>
      <c r="EH55" s="367"/>
      <c r="EI55" s="367"/>
      <c r="EJ55" s="367"/>
      <c r="EK55" s="367"/>
      <c r="EL55" s="367"/>
      <c r="EM55" s="367"/>
      <c r="EN55" s="367"/>
      <c r="EO55" s="367"/>
      <c r="EP55" s="367"/>
      <c r="EQ55" s="367"/>
      <c r="ER55" s="367"/>
      <c r="ES55" s="367"/>
      <c r="ET55" s="367"/>
      <c r="EU55" s="367"/>
      <c r="EV55" s="367"/>
      <c r="EW55" s="367"/>
      <c r="EX55" s="367"/>
      <c r="EY55" s="367"/>
      <c r="EZ55" s="367"/>
      <c r="FA55" s="367"/>
      <c r="FB55" s="367"/>
      <c r="FC55" s="367"/>
      <c r="FD55" s="367"/>
      <c r="FE55" s="367"/>
      <c r="FF55" s="367"/>
      <c r="FG55" s="367"/>
      <c r="FH55" s="367"/>
      <c r="FI55" s="367"/>
      <c r="FJ55" s="367"/>
      <c r="FK55" s="367"/>
      <c r="FL55" s="367"/>
      <c r="FM55" s="367"/>
      <c r="FN55" s="367"/>
      <c r="FO55" s="367"/>
      <c r="FP55" s="367"/>
      <c r="FQ55" s="367"/>
      <c r="FR55" s="367"/>
      <c r="FS55" s="367"/>
      <c r="FT55" s="367"/>
      <c r="FU55" s="367"/>
      <c r="FV55" s="367"/>
      <c r="FW55" s="367"/>
      <c r="FX55" s="367"/>
      <c r="FY55" s="367"/>
      <c r="FZ55" s="367"/>
      <c r="GA55" s="367"/>
      <c r="GB55" s="367"/>
      <c r="GC55" s="367"/>
      <c r="GD55" s="367"/>
      <c r="GE55" s="367"/>
      <c r="GF55" s="367"/>
      <c r="GG55" s="367"/>
      <c r="GH55" s="367"/>
      <c r="GI55" s="367"/>
      <c r="GJ55" s="367"/>
      <c r="GK55" s="367"/>
      <c r="GL55" s="367"/>
      <c r="GM55" s="367"/>
      <c r="GN55" s="367"/>
      <c r="GO55" s="367"/>
      <c r="GP55" s="367"/>
      <c r="GQ55" s="367"/>
      <c r="GR55" s="367"/>
      <c r="GS55" s="367"/>
      <c r="GT55" s="367"/>
      <c r="GU55" s="367"/>
      <c r="GV55" s="367"/>
      <c r="GW55" s="367"/>
      <c r="GX55" s="367"/>
      <c r="GY55" s="367"/>
      <c r="GZ55" s="367"/>
      <c r="HA55" s="367"/>
      <c r="HB55" s="367"/>
      <c r="HC55" s="367"/>
      <c r="HD55" s="367"/>
      <c r="HE55" s="367"/>
      <c r="HF55" s="367"/>
      <c r="HG55" s="367"/>
      <c r="HH55" s="367"/>
      <c r="HI55" s="367"/>
      <c r="HJ55" s="367"/>
      <c r="HK55" s="367"/>
      <c r="HL55" s="367"/>
      <c r="HM55" s="367"/>
      <c r="HN55" s="367"/>
      <c r="HO55" s="367"/>
      <c r="HP55" s="367"/>
      <c r="HQ55" s="367"/>
      <c r="HR55" s="367"/>
      <c r="HS55" s="367"/>
      <c r="HT55" s="367"/>
      <c r="HU55" s="367"/>
      <c r="HV55" s="367"/>
      <c r="HW55" s="367"/>
      <c r="HX55" s="367"/>
      <c r="HY55" s="367"/>
      <c r="HZ55" s="367"/>
      <c r="IA55" s="367"/>
      <c r="IB55" s="367"/>
      <c r="IC55" s="367"/>
      <c r="ID55" s="367"/>
      <c r="IE55" s="367"/>
      <c r="IF55" s="367"/>
      <c r="IG55" s="367"/>
      <c r="IH55" s="367"/>
      <c r="II55" s="367"/>
      <c r="IJ55" s="367"/>
      <c r="IK55" s="367"/>
      <c r="IL55" s="367"/>
      <c r="IM55" s="367"/>
      <c r="IN55" s="367"/>
      <c r="IO55" s="367"/>
      <c r="IP55" s="367"/>
      <c r="IQ55" s="367"/>
      <c r="IR55" s="367"/>
      <c r="IS55" s="367"/>
      <c r="IT55" s="367"/>
      <c r="IU55" s="367"/>
      <c r="IV55" s="367"/>
    </row>
    <row r="56" spans="1:256" x14ac:dyDescent="0.25">
      <c r="A56" s="389" t="s">
        <v>614</v>
      </c>
      <c r="B56" s="375" t="s">
        <v>615</v>
      </c>
      <c r="C56" s="378"/>
      <c r="D56" s="378">
        <v>0</v>
      </c>
      <c r="E56" s="378"/>
      <c r="F56" s="378">
        <v>0</v>
      </c>
      <c r="G56" s="390"/>
      <c r="H56" s="367"/>
      <c r="I56" s="338"/>
      <c r="J56" s="338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367"/>
      <c r="AI56" s="367"/>
      <c r="AJ56" s="367"/>
      <c r="AK56" s="367"/>
      <c r="AL56" s="367"/>
      <c r="AM56" s="367"/>
      <c r="AN56" s="367"/>
      <c r="AO56" s="367"/>
      <c r="AP56" s="367"/>
      <c r="AQ56" s="367"/>
      <c r="AR56" s="367"/>
      <c r="AS56" s="367"/>
      <c r="AT56" s="367"/>
      <c r="AU56" s="367"/>
      <c r="AV56" s="367"/>
      <c r="AW56" s="367"/>
      <c r="AX56" s="367"/>
      <c r="AY56" s="367"/>
      <c r="AZ56" s="367"/>
      <c r="BA56" s="367"/>
      <c r="BB56" s="367"/>
      <c r="BC56" s="367"/>
      <c r="BD56" s="367"/>
      <c r="BE56" s="367"/>
      <c r="BF56" s="367"/>
      <c r="BG56" s="367"/>
      <c r="BH56" s="367"/>
      <c r="BI56" s="367"/>
      <c r="BJ56" s="367"/>
      <c r="BK56" s="367"/>
      <c r="BL56" s="367"/>
      <c r="BM56" s="367"/>
      <c r="BN56" s="367"/>
      <c r="BO56" s="367"/>
      <c r="BP56" s="367"/>
      <c r="BQ56" s="367"/>
      <c r="BR56" s="367"/>
      <c r="BS56" s="367"/>
      <c r="BT56" s="367"/>
      <c r="BU56" s="367"/>
      <c r="BV56" s="367"/>
      <c r="BW56" s="367"/>
      <c r="BX56" s="367"/>
      <c r="BY56" s="367"/>
      <c r="BZ56" s="367"/>
      <c r="CA56" s="367"/>
      <c r="CB56" s="367"/>
      <c r="CC56" s="367"/>
      <c r="CD56" s="367"/>
      <c r="CE56" s="367"/>
      <c r="CF56" s="367"/>
      <c r="CG56" s="367"/>
      <c r="CH56" s="367"/>
      <c r="CI56" s="367"/>
      <c r="CJ56" s="367"/>
      <c r="CK56" s="367"/>
      <c r="CL56" s="367"/>
      <c r="CM56" s="367"/>
      <c r="CN56" s="367"/>
      <c r="CO56" s="367"/>
      <c r="CP56" s="367"/>
      <c r="CQ56" s="367"/>
      <c r="CR56" s="367"/>
      <c r="CS56" s="367"/>
      <c r="CT56" s="367"/>
      <c r="CU56" s="367"/>
      <c r="CV56" s="367"/>
      <c r="CW56" s="367"/>
      <c r="CX56" s="367"/>
      <c r="CY56" s="367"/>
      <c r="CZ56" s="367"/>
      <c r="DA56" s="367"/>
      <c r="DB56" s="367"/>
      <c r="DC56" s="367"/>
      <c r="DD56" s="367"/>
      <c r="DE56" s="367"/>
      <c r="DF56" s="367"/>
      <c r="DG56" s="367"/>
      <c r="DH56" s="367"/>
      <c r="DI56" s="367"/>
      <c r="DJ56" s="367"/>
      <c r="DK56" s="367"/>
      <c r="DL56" s="367"/>
      <c r="DM56" s="367"/>
      <c r="DN56" s="367"/>
      <c r="DO56" s="367"/>
      <c r="DP56" s="367"/>
      <c r="DQ56" s="367"/>
      <c r="DR56" s="367"/>
      <c r="DS56" s="367"/>
      <c r="DT56" s="367"/>
      <c r="DU56" s="367"/>
      <c r="DV56" s="367"/>
      <c r="DW56" s="367"/>
      <c r="DX56" s="367"/>
      <c r="DY56" s="367"/>
      <c r="DZ56" s="367"/>
      <c r="EA56" s="367"/>
      <c r="EB56" s="367"/>
      <c r="EC56" s="367"/>
      <c r="ED56" s="367"/>
      <c r="EE56" s="367"/>
      <c r="EF56" s="367"/>
      <c r="EG56" s="367"/>
      <c r="EH56" s="367"/>
      <c r="EI56" s="367"/>
      <c r="EJ56" s="367"/>
      <c r="EK56" s="367"/>
      <c r="EL56" s="367"/>
      <c r="EM56" s="367"/>
      <c r="EN56" s="367"/>
      <c r="EO56" s="367"/>
      <c r="EP56" s="367"/>
      <c r="EQ56" s="367"/>
      <c r="ER56" s="367"/>
      <c r="ES56" s="367"/>
      <c r="ET56" s="367"/>
      <c r="EU56" s="367"/>
      <c r="EV56" s="367"/>
      <c r="EW56" s="367"/>
      <c r="EX56" s="367"/>
      <c r="EY56" s="367"/>
      <c r="EZ56" s="367"/>
      <c r="FA56" s="367"/>
      <c r="FB56" s="367"/>
      <c r="FC56" s="367"/>
      <c r="FD56" s="367"/>
      <c r="FE56" s="367"/>
      <c r="FF56" s="367"/>
      <c r="FG56" s="367"/>
      <c r="FH56" s="367"/>
      <c r="FI56" s="367"/>
      <c r="FJ56" s="367"/>
      <c r="FK56" s="367"/>
      <c r="FL56" s="367"/>
      <c r="FM56" s="367"/>
      <c r="FN56" s="367"/>
      <c r="FO56" s="367"/>
      <c r="FP56" s="367"/>
      <c r="FQ56" s="367"/>
      <c r="FR56" s="367"/>
      <c r="FS56" s="367"/>
      <c r="FT56" s="367"/>
      <c r="FU56" s="367"/>
      <c r="FV56" s="367"/>
      <c r="FW56" s="367"/>
      <c r="FX56" s="367"/>
      <c r="FY56" s="367"/>
      <c r="FZ56" s="367"/>
      <c r="GA56" s="367"/>
      <c r="GB56" s="367"/>
      <c r="GC56" s="367"/>
      <c r="GD56" s="367"/>
      <c r="GE56" s="367"/>
      <c r="GF56" s="367"/>
      <c r="GG56" s="367"/>
      <c r="GH56" s="367"/>
      <c r="GI56" s="367"/>
      <c r="GJ56" s="367"/>
      <c r="GK56" s="367"/>
      <c r="GL56" s="367"/>
      <c r="GM56" s="367"/>
      <c r="GN56" s="367"/>
      <c r="GO56" s="367"/>
      <c r="GP56" s="367"/>
      <c r="GQ56" s="367"/>
      <c r="GR56" s="367"/>
      <c r="GS56" s="367"/>
      <c r="GT56" s="367"/>
      <c r="GU56" s="367"/>
      <c r="GV56" s="367"/>
      <c r="GW56" s="367"/>
      <c r="GX56" s="367"/>
      <c r="GY56" s="367"/>
      <c r="GZ56" s="367"/>
      <c r="HA56" s="367"/>
      <c r="HB56" s="367"/>
      <c r="HC56" s="367"/>
      <c r="HD56" s="367"/>
      <c r="HE56" s="367"/>
      <c r="HF56" s="367"/>
      <c r="HG56" s="367"/>
      <c r="HH56" s="367"/>
      <c r="HI56" s="367"/>
      <c r="HJ56" s="367"/>
      <c r="HK56" s="367"/>
      <c r="HL56" s="367"/>
      <c r="HM56" s="367"/>
      <c r="HN56" s="367"/>
      <c r="HO56" s="367"/>
      <c r="HP56" s="367"/>
      <c r="HQ56" s="367"/>
      <c r="HR56" s="367"/>
      <c r="HS56" s="367"/>
      <c r="HT56" s="367"/>
      <c r="HU56" s="367"/>
      <c r="HV56" s="367"/>
      <c r="HW56" s="367"/>
      <c r="HX56" s="367"/>
      <c r="HY56" s="367"/>
      <c r="HZ56" s="367"/>
      <c r="IA56" s="367"/>
      <c r="IB56" s="367"/>
      <c r="IC56" s="367"/>
      <c r="ID56" s="367"/>
      <c r="IE56" s="367"/>
      <c r="IF56" s="367"/>
      <c r="IG56" s="367"/>
      <c r="IH56" s="367"/>
      <c r="II56" s="367"/>
      <c r="IJ56" s="367"/>
      <c r="IK56" s="367"/>
      <c r="IL56" s="367"/>
      <c r="IM56" s="367"/>
      <c r="IN56" s="367"/>
      <c r="IO56" s="367"/>
      <c r="IP56" s="367"/>
      <c r="IQ56" s="367"/>
      <c r="IR56" s="367"/>
      <c r="IS56" s="367"/>
      <c r="IT56" s="367"/>
      <c r="IU56" s="367"/>
      <c r="IV56" s="367"/>
    </row>
    <row r="57" spans="1:256" x14ac:dyDescent="0.25">
      <c r="A57" s="389" t="s">
        <v>616</v>
      </c>
      <c r="B57" s="375" t="s">
        <v>617</v>
      </c>
      <c r="C57" s="378"/>
      <c r="D57" s="378">
        <f>D58+D59+D60</f>
        <v>2217513</v>
      </c>
      <c r="E57" s="378">
        <f>E58+E59+E60</f>
        <v>0</v>
      </c>
      <c r="F57" s="378">
        <f>F58+F59+F60</f>
        <v>3279185</v>
      </c>
      <c r="G57" s="390">
        <f>F57/D57*100</f>
        <v>147.87669790436405</v>
      </c>
      <c r="H57" s="367"/>
      <c r="I57" s="338"/>
      <c r="J57" s="338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367"/>
      <c r="AI57" s="367"/>
      <c r="AJ57" s="367"/>
      <c r="AK57" s="367"/>
      <c r="AL57" s="367"/>
      <c r="AM57" s="367"/>
      <c r="AN57" s="367"/>
      <c r="AO57" s="367"/>
      <c r="AP57" s="367"/>
      <c r="AQ57" s="367"/>
      <c r="AR57" s="367"/>
      <c r="AS57" s="367"/>
      <c r="AT57" s="367"/>
      <c r="AU57" s="367"/>
      <c r="AV57" s="367"/>
      <c r="AW57" s="367"/>
      <c r="AX57" s="367"/>
      <c r="AY57" s="367"/>
      <c r="AZ57" s="367"/>
      <c r="BA57" s="367"/>
      <c r="BB57" s="367"/>
      <c r="BC57" s="367"/>
      <c r="BD57" s="367"/>
      <c r="BE57" s="367"/>
      <c r="BF57" s="367"/>
      <c r="BG57" s="367"/>
      <c r="BH57" s="367"/>
      <c r="BI57" s="367"/>
      <c r="BJ57" s="367"/>
      <c r="BK57" s="367"/>
      <c r="BL57" s="367"/>
      <c r="BM57" s="367"/>
      <c r="BN57" s="367"/>
      <c r="BO57" s="367"/>
      <c r="BP57" s="367"/>
      <c r="BQ57" s="367"/>
      <c r="BR57" s="367"/>
      <c r="BS57" s="367"/>
      <c r="BT57" s="367"/>
      <c r="BU57" s="367"/>
      <c r="BV57" s="367"/>
      <c r="BW57" s="367"/>
      <c r="BX57" s="367"/>
      <c r="BY57" s="367"/>
      <c r="BZ57" s="367"/>
      <c r="CA57" s="367"/>
      <c r="CB57" s="367"/>
      <c r="CC57" s="367"/>
      <c r="CD57" s="367"/>
      <c r="CE57" s="367"/>
      <c r="CF57" s="367"/>
      <c r="CG57" s="367"/>
      <c r="CH57" s="367"/>
      <c r="CI57" s="367"/>
      <c r="CJ57" s="367"/>
      <c r="CK57" s="367"/>
      <c r="CL57" s="367"/>
      <c r="CM57" s="367"/>
      <c r="CN57" s="367"/>
      <c r="CO57" s="367"/>
      <c r="CP57" s="367"/>
      <c r="CQ57" s="367"/>
      <c r="CR57" s="367"/>
      <c r="CS57" s="367"/>
      <c r="CT57" s="367"/>
      <c r="CU57" s="367"/>
      <c r="CV57" s="367"/>
      <c r="CW57" s="367"/>
      <c r="CX57" s="367"/>
      <c r="CY57" s="367"/>
      <c r="CZ57" s="367"/>
      <c r="DA57" s="367"/>
      <c r="DB57" s="367"/>
      <c r="DC57" s="367"/>
      <c r="DD57" s="367"/>
      <c r="DE57" s="367"/>
      <c r="DF57" s="367"/>
      <c r="DG57" s="367"/>
      <c r="DH57" s="367"/>
      <c r="DI57" s="367"/>
      <c r="DJ57" s="367"/>
      <c r="DK57" s="367"/>
      <c r="DL57" s="367"/>
      <c r="DM57" s="367"/>
      <c r="DN57" s="367"/>
      <c r="DO57" s="367"/>
      <c r="DP57" s="367"/>
      <c r="DQ57" s="367"/>
      <c r="DR57" s="367"/>
      <c r="DS57" s="367"/>
      <c r="DT57" s="367"/>
      <c r="DU57" s="367"/>
      <c r="DV57" s="367"/>
      <c r="DW57" s="367"/>
      <c r="DX57" s="367"/>
      <c r="DY57" s="367"/>
      <c r="DZ57" s="367"/>
      <c r="EA57" s="367"/>
      <c r="EB57" s="367"/>
      <c r="EC57" s="367"/>
      <c r="ED57" s="367"/>
      <c r="EE57" s="367"/>
      <c r="EF57" s="367"/>
      <c r="EG57" s="367"/>
      <c r="EH57" s="367"/>
      <c r="EI57" s="367"/>
      <c r="EJ57" s="367"/>
      <c r="EK57" s="367"/>
      <c r="EL57" s="367"/>
      <c r="EM57" s="367"/>
      <c r="EN57" s="367"/>
      <c r="EO57" s="367"/>
      <c r="EP57" s="367"/>
      <c r="EQ57" s="367"/>
      <c r="ER57" s="367"/>
      <c r="ES57" s="367"/>
      <c r="ET57" s="367"/>
      <c r="EU57" s="367"/>
      <c r="EV57" s="367"/>
      <c r="EW57" s="367"/>
      <c r="EX57" s="367"/>
      <c r="EY57" s="367"/>
      <c r="EZ57" s="367"/>
      <c r="FA57" s="367"/>
      <c r="FB57" s="367"/>
      <c r="FC57" s="367"/>
      <c r="FD57" s="367"/>
      <c r="FE57" s="367"/>
      <c r="FF57" s="367"/>
      <c r="FG57" s="367"/>
      <c r="FH57" s="367"/>
      <c r="FI57" s="367"/>
      <c r="FJ57" s="367"/>
      <c r="FK57" s="367"/>
      <c r="FL57" s="367"/>
      <c r="FM57" s="367"/>
      <c r="FN57" s="367"/>
      <c r="FO57" s="367"/>
      <c r="FP57" s="367"/>
      <c r="FQ57" s="367"/>
      <c r="FR57" s="367"/>
      <c r="FS57" s="367"/>
      <c r="FT57" s="367"/>
      <c r="FU57" s="367"/>
      <c r="FV57" s="367"/>
      <c r="FW57" s="367"/>
      <c r="FX57" s="367"/>
      <c r="FY57" s="367"/>
      <c r="FZ57" s="367"/>
      <c r="GA57" s="367"/>
      <c r="GB57" s="367"/>
      <c r="GC57" s="367"/>
      <c r="GD57" s="367"/>
      <c r="GE57" s="367"/>
      <c r="GF57" s="367"/>
      <c r="GG57" s="367"/>
      <c r="GH57" s="367"/>
      <c r="GI57" s="367"/>
      <c r="GJ57" s="367"/>
      <c r="GK57" s="367"/>
      <c r="GL57" s="367"/>
      <c r="GM57" s="367"/>
      <c r="GN57" s="367"/>
      <c r="GO57" s="367"/>
      <c r="GP57" s="367"/>
      <c r="GQ57" s="367"/>
      <c r="GR57" s="367"/>
      <c r="GS57" s="367"/>
      <c r="GT57" s="367"/>
      <c r="GU57" s="367"/>
      <c r="GV57" s="367"/>
      <c r="GW57" s="367"/>
      <c r="GX57" s="367"/>
      <c r="GY57" s="367"/>
      <c r="GZ57" s="367"/>
      <c r="HA57" s="367"/>
      <c r="HB57" s="367"/>
      <c r="HC57" s="367"/>
      <c r="HD57" s="367"/>
      <c r="HE57" s="367"/>
      <c r="HF57" s="367"/>
      <c r="HG57" s="367"/>
      <c r="HH57" s="367"/>
      <c r="HI57" s="367"/>
      <c r="HJ57" s="367"/>
      <c r="HK57" s="367"/>
      <c r="HL57" s="367"/>
      <c r="HM57" s="367"/>
      <c r="HN57" s="367"/>
      <c r="HO57" s="367"/>
      <c r="HP57" s="367"/>
      <c r="HQ57" s="367"/>
      <c r="HR57" s="367"/>
      <c r="HS57" s="367"/>
      <c r="HT57" s="367"/>
      <c r="HU57" s="367"/>
      <c r="HV57" s="367"/>
      <c r="HW57" s="367"/>
      <c r="HX57" s="367"/>
      <c r="HY57" s="367"/>
      <c r="HZ57" s="367"/>
      <c r="IA57" s="367"/>
      <c r="IB57" s="367"/>
      <c r="IC57" s="367"/>
      <c r="ID57" s="367"/>
      <c r="IE57" s="367"/>
      <c r="IF57" s="367"/>
      <c r="IG57" s="367"/>
      <c r="IH57" s="367"/>
      <c r="II57" s="367"/>
      <c r="IJ57" s="367"/>
      <c r="IK57" s="367"/>
      <c r="IL57" s="367"/>
      <c r="IM57" s="367"/>
      <c r="IN57" s="367"/>
      <c r="IO57" s="367"/>
      <c r="IP57" s="367"/>
      <c r="IQ57" s="367"/>
      <c r="IR57" s="367"/>
      <c r="IS57" s="367"/>
      <c r="IT57" s="367"/>
      <c r="IU57" s="367"/>
      <c r="IV57" s="367"/>
    </row>
    <row r="58" spans="1:256" x14ac:dyDescent="0.25">
      <c r="A58" s="385" t="s">
        <v>618</v>
      </c>
      <c r="B58" s="376" t="s">
        <v>619</v>
      </c>
      <c r="C58" s="380"/>
      <c r="D58" s="380">
        <v>2202683</v>
      </c>
      <c r="E58" s="380"/>
      <c r="F58" s="380">
        <v>3264352</v>
      </c>
      <c r="G58" s="390">
        <f>F58/D58*100</f>
        <v>148.1989010674709</v>
      </c>
      <c r="I58" s="338"/>
      <c r="J58" s="338"/>
    </row>
    <row r="59" spans="1:256" ht="31.5" x14ac:dyDescent="0.25">
      <c r="A59" s="385" t="s">
        <v>620</v>
      </c>
      <c r="B59" s="376" t="s">
        <v>621</v>
      </c>
      <c r="C59" s="380"/>
      <c r="D59" s="380"/>
      <c r="E59" s="380"/>
      <c r="F59" s="380"/>
      <c r="G59" s="390"/>
      <c r="I59" s="338"/>
      <c r="J59" s="338"/>
    </row>
    <row r="60" spans="1:256" x14ac:dyDescent="0.25">
      <c r="A60" s="385" t="s">
        <v>622</v>
      </c>
      <c r="B60" s="376" t="s">
        <v>623</v>
      </c>
      <c r="C60" s="380"/>
      <c r="D60" s="380">
        <v>14830</v>
      </c>
      <c r="E60" s="380"/>
      <c r="F60" s="380">
        <v>14833</v>
      </c>
      <c r="G60" s="390">
        <f t="shared" ref="G60:G68" si="3">F60/D60*100</f>
        <v>100.02022926500338</v>
      </c>
      <c r="I60" s="338"/>
      <c r="J60" s="338"/>
    </row>
    <row r="61" spans="1:256" x14ac:dyDescent="0.25">
      <c r="A61" s="389" t="s">
        <v>624</v>
      </c>
      <c r="B61" s="375" t="s">
        <v>625</v>
      </c>
      <c r="C61" s="378"/>
      <c r="D61" s="378">
        <v>8000</v>
      </c>
      <c r="E61" s="378"/>
      <c r="F61" s="378">
        <v>-3069000</v>
      </c>
      <c r="G61" s="390"/>
      <c r="H61" s="367"/>
      <c r="I61" s="338"/>
      <c r="J61" s="338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  <c r="AH61" s="367"/>
      <c r="AI61" s="367"/>
      <c r="AJ61" s="367"/>
      <c r="AK61" s="367"/>
      <c r="AL61" s="367"/>
      <c r="AM61" s="367"/>
      <c r="AN61" s="367"/>
      <c r="AO61" s="367"/>
      <c r="AP61" s="367"/>
      <c r="AQ61" s="367"/>
      <c r="AR61" s="367"/>
      <c r="AS61" s="367"/>
      <c r="AT61" s="367"/>
      <c r="AU61" s="367"/>
      <c r="AV61" s="367"/>
      <c r="AW61" s="367"/>
      <c r="AX61" s="367"/>
      <c r="AY61" s="367"/>
      <c r="AZ61" s="367"/>
      <c r="BA61" s="367"/>
      <c r="BB61" s="367"/>
      <c r="BC61" s="367"/>
      <c r="BD61" s="367"/>
      <c r="BE61" s="367"/>
      <c r="BF61" s="367"/>
      <c r="BG61" s="367"/>
      <c r="BH61" s="367"/>
      <c r="BI61" s="367"/>
      <c r="BJ61" s="367"/>
      <c r="BK61" s="367"/>
      <c r="BL61" s="367"/>
      <c r="BM61" s="367"/>
      <c r="BN61" s="367"/>
      <c r="BO61" s="367"/>
      <c r="BP61" s="367"/>
      <c r="BQ61" s="367"/>
      <c r="BR61" s="367"/>
      <c r="BS61" s="367"/>
      <c r="BT61" s="367"/>
      <c r="BU61" s="367"/>
      <c r="BV61" s="367"/>
      <c r="BW61" s="367"/>
      <c r="BX61" s="367"/>
      <c r="BY61" s="367"/>
      <c r="BZ61" s="367"/>
      <c r="CA61" s="367"/>
      <c r="CB61" s="367"/>
      <c r="CC61" s="367"/>
      <c r="CD61" s="367"/>
      <c r="CE61" s="367"/>
      <c r="CF61" s="367"/>
      <c r="CG61" s="367"/>
      <c r="CH61" s="367"/>
      <c r="CI61" s="367"/>
      <c r="CJ61" s="367"/>
      <c r="CK61" s="367"/>
      <c r="CL61" s="367"/>
      <c r="CM61" s="367"/>
      <c r="CN61" s="367"/>
      <c r="CO61" s="367"/>
      <c r="CP61" s="367"/>
      <c r="CQ61" s="367"/>
      <c r="CR61" s="367"/>
      <c r="CS61" s="367"/>
      <c r="CT61" s="367"/>
      <c r="CU61" s="367"/>
      <c r="CV61" s="367"/>
      <c r="CW61" s="367"/>
      <c r="CX61" s="367"/>
      <c r="CY61" s="367"/>
      <c r="CZ61" s="367"/>
      <c r="DA61" s="367"/>
      <c r="DB61" s="367"/>
      <c r="DC61" s="367"/>
      <c r="DD61" s="367"/>
      <c r="DE61" s="367"/>
      <c r="DF61" s="367"/>
      <c r="DG61" s="367"/>
      <c r="DH61" s="367"/>
      <c r="DI61" s="367"/>
      <c r="DJ61" s="367"/>
      <c r="DK61" s="367"/>
      <c r="DL61" s="367"/>
      <c r="DM61" s="367"/>
      <c r="DN61" s="367"/>
      <c r="DO61" s="367"/>
      <c r="DP61" s="367"/>
      <c r="DQ61" s="367"/>
      <c r="DR61" s="367"/>
      <c r="DS61" s="367"/>
      <c r="DT61" s="367"/>
      <c r="DU61" s="367"/>
      <c r="DV61" s="367"/>
      <c r="DW61" s="367"/>
      <c r="DX61" s="367"/>
      <c r="DY61" s="367"/>
      <c r="DZ61" s="367"/>
      <c r="EA61" s="367"/>
      <c r="EB61" s="367"/>
      <c r="EC61" s="367"/>
      <c r="ED61" s="367"/>
      <c r="EE61" s="367"/>
      <c r="EF61" s="367"/>
      <c r="EG61" s="367"/>
      <c r="EH61" s="367"/>
      <c r="EI61" s="367"/>
      <c r="EJ61" s="367"/>
      <c r="EK61" s="367"/>
      <c r="EL61" s="367"/>
      <c r="EM61" s="367"/>
      <c r="EN61" s="367"/>
      <c r="EO61" s="367"/>
      <c r="EP61" s="367"/>
      <c r="EQ61" s="367"/>
      <c r="ER61" s="367"/>
      <c r="ES61" s="367"/>
      <c r="ET61" s="367"/>
      <c r="EU61" s="367"/>
      <c r="EV61" s="367"/>
      <c r="EW61" s="367"/>
      <c r="EX61" s="367"/>
      <c r="EY61" s="367"/>
      <c r="EZ61" s="367"/>
      <c r="FA61" s="367"/>
      <c r="FB61" s="367"/>
      <c r="FC61" s="367"/>
      <c r="FD61" s="367"/>
      <c r="FE61" s="367"/>
      <c r="FF61" s="367"/>
      <c r="FG61" s="367"/>
      <c r="FH61" s="367"/>
      <c r="FI61" s="367"/>
      <c r="FJ61" s="367"/>
      <c r="FK61" s="367"/>
      <c r="FL61" s="367"/>
      <c r="FM61" s="367"/>
      <c r="FN61" s="367"/>
      <c r="FO61" s="367"/>
      <c r="FP61" s="367"/>
      <c r="FQ61" s="367"/>
      <c r="FR61" s="367"/>
      <c r="FS61" s="367"/>
      <c r="FT61" s="367"/>
      <c r="FU61" s="367"/>
      <c r="FV61" s="367"/>
      <c r="FW61" s="367"/>
      <c r="FX61" s="367"/>
      <c r="FY61" s="367"/>
      <c r="FZ61" s="367"/>
      <c r="GA61" s="367"/>
      <c r="GB61" s="367"/>
      <c r="GC61" s="367"/>
      <c r="GD61" s="367"/>
      <c r="GE61" s="367"/>
      <c r="GF61" s="367"/>
      <c r="GG61" s="367"/>
      <c r="GH61" s="367"/>
      <c r="GI61" s="367"/>
      <c r="GJ61" s="367"/>
      <c r="GK61" s="367"/>
      <c r="GL61" s="367"/>
      <c r="GM61" s="367"/>
      <c r="GN61" s="367"/>
      <c r="GO61" s="367"/>
      <c r="GP61" s="367"/>
      <c r="GQ61" s="367"/>
      <c r="GR61" s="367"/>
      <c r="GS61" s="367"/>
      <c r="GT61" s="367"/>
      <c r="GU61" s="367"/>
      <c r="GV61" s="367"/>
      <c r="GW61" s="367"/>
      <c r="GX61" s="367"/>
      <c r="GY61" s="367"/>
      <c r="GZ61" s="367"/>
      <c r="HA61" s="367"/>
      <c r="HB61" s="367"/>
      <c r="HC61" s="367"/>
      <c r="HD61" s="367"/>
      <c r="HE61" s="367"/>
      <c r="HF61" s="367"/>
      <c r="HG61" s="367"/>
      <c r="HH61" s="367"/>
      <c r="HI61" s="367"/>
      <c r="HJ61" s="367"/>
      <c r="HK61" s="367"/>
      <c r="HL61" s="367"/>
      <c r="HM61" s="367"/>
      <c r="HN61" s="367"/>
      <c r="HO61" s="367"/>
      <c r="HP61" s="367"/>
      <c r="HQ61" s="367"/>
      <c r="HR61" s="367"/>
      <c r="HS61" s="367"/>
      <c r="HT61" s="367"/>
      <c r="HU61" s="367"/>
      <c r="HV61" s="367"/>
      <c r="HW61" s="367"/>
      <c r="HX61" s="367"/>
      <c r="HY61" s="367"/>
      <c r="HZ61" s="367"/>
      <c r="IA61" s="367"/>
      <c r="IB61" s="367"/>
      <c r="IC61" s="367"/>
      <c r="ID61" s="367"/>
      <c r="IE61" s="367"/>
      <c r="IF61" s="367"/>
      <c r="IG61" s="367"/>
      <c r="IH61" s="367"/>
      <c r="II61" s="367"/>
      <c r="IJ61" s="367"/>
      <c r="IK61" s="367"/>
      <c r="IL61" s="367"/>
      <c r="IM61" s="367"/>
      <c r="IN61" s="367"/>
      <c r="IO61" s="367"/>
      <c r="IP61" s="367"/>
      <c r="IQ61" s="367"/>
      <c r="IR61" s="367"/>
      <c r="IS61" s="367"/>
      <c r="IT61" s="367"/>
      <c r="IU61" s="367"/>
      <c r="IV61" s="367"/>
    </row>
    <row r="62" spans="1:256" x14ac:dyDescent="0.25">
      <c r="A62" s="385" t="s">
        <v>626</v>
      </c>
      <c r="B62" s="376" t="s">
        <v>627</v>
      </c>
      <c r="C62" s="380"/>
      <c r="D62" s="380"/>
      <c r="E62" s="380"/>
      <c r="F62" s="380"/>
      <c r="G62" s="390"/>
      <c r="I62" s="338"/>
      <c r="J62" s="338"/>
    </row>
    <row r="63" spans="1:256" ht="47.25" x14ac:dyDescent="0.25">
      <c r="A63" s="385" t="s">
        <v>628</v>
      </c>
      <c r="B63" s="376" t="s">
        <v>629</v>
      </c>
      <c r="C63" s="380"/>
      <c r="D63" s="380">
        <v>0</v>
      </c>
      <c r="E63" s="380"/>
      <c r="F63" s="380">
        <v>0</v>
      </c>
      <c r="G63" s="390"/>
      <c r="I63" s="338"/>
      <c r="J63" s="338"/>
    </row>
    <row r="64" spans="1:256" x14ac:dyDescent="0.25">
      <c r="A64" s="389" t="s">
        <v>630</v>
      </c>
      <c r="B64" s="375" t="s">
        <v>631</v>
      </c>
      <c r="C64" s="378"/>
      <c r="D64" s="378">
        <v>0</v>
      </c>
      <c r="E64" s="378"/>
      <c r="F64" s="378">
        <f>SUM(F65:F67)</f>
        <v>11663</v>
      </c>
      <c r="G64" s="390"/>
      <c r="H64" s="367"/>
      <c r="I64" s="338"/>
      <c r="J64" s="338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367"/>
      <c r="AP64" s="367"/>
      <c r="AQ64" s="367"/>
      <c r="AR64" s="367"/>
      <c r="AS64" s="367"/>
      <c r="AT64" s="367"/>
      <c r="AU64" s="367"/>
      <c r="AV64" s="367"/>
      <c r="AW64" s="367"/>
      <c r="AX64" s="367"/>
      <c r="AY64" s="367"/>
      <c r="AZ64" s="367"/>
      <c r="BA64" s="367"/>
      <c r="BB64" s="367"/>
      <c r="BC64" s="367"/>
      <c r="BD64" s="367"/>
      <c r="BE64" s="367"/>
      <c r="BF64" s="367"/>
      <c r="BG64" s="367"/>
      <c r="BH64" s="367"/>
      <c r="BI64" s="367"/>
      <c r="BJ64" s="367"/>
      <c r="BK64" s="367"/>
      <c r="BL64" s="367"/>
      <c r="BM64" s="367"/>
      <c r="BN64" s="367"/>
      <c r="BO64" s="367"/>
      <c r="BP64" s="367"/>
      <c r="BQ64" s="367"/>
      <c r="BR64" s="367"/>
      <c r="BS64" s="367"/>
      <c r="BT64" s="367"/>
      <c r="BU64" s="367"/>
      <c r="BV64" s="367"/>
      <c r="BW64" s="367"/>
      <c r="BX64" s="367"/>
      <c r="BY64" s="367"/>
      <c r="BZ64" s="367"/>
      <c r="CA64" s="367"/>
      <c r="CB64" s="367"/>
      <c r="CC64" s="367"/>
      <c r="CD64" s="367"/>
      <c r="CE64" s="367"/>
      <c r="CF64" s="367"/>
      <c r="CG64" s="367"/>
      <c r="CH64" s="367"/>
      <c r="CI64" s="367"/>
      <c r="CJ64" s="367"/>
      <c r="CK64" s="367"/>
      <c r="CL64" s="367"/>
      <c r="CM64" s="367"/>
      <c r="CN64" s="367"/>
      <c r="CO64" s="367"/>
      <c r="CP64" s="367"/>
      <c r="CQ64" s="367"/>
      <c r="CR64" s="367"/>
      <c r="CS64" s="367"/>
      <c r="CT64" s="367"/>
      <c r="CU64" s="367"/>
      <c r="CV64" s="367"/>
      <c r="CW64" s="367"/>
      <c r="CX64" s="367"/>
      <c r="CY64" s="367"/>
      <c r="CZ64" s="367"/>
      <c r="DA64" s="367"/>
      <c r="DB64" s="367"/>
      <c r="DC64" s="367"/>
      <c r="DD64" s="367"/>
      <c r="DE64" s="367"/>
      <c r="DF64" s="367"/>
      <c r="DG64" s="367"/>
      <c r="DH64" s="367"/>
      <c r="DI64" s="367"/>
      <c r="DJ64" s="367"/>
      <c r="DK64" s="367"/>
      <c r="DL64" s="367"/>
      <c r="DM64" s="367"/>
      <c r="DN64" s="367"/>
      <c r="DO64" s="367"/>
      <c r="DP64" s="367"/>
      <c r="DQ64" s="367"/>
      <c r="DR64" s="367"/>
      <c r="DS64" s="367"/>
      <c r="DT64" s="367"/>
      <c r="DU64" s="367"/>
      <c r="DV64" s="367"/>
      <c r="DW64" s="367"/>
      <c r="DX64" s="367"/>
      <c r="DY64" s="367"/>
      <c r="DZ64" s="367"/>
      <c r="EA64" s="367"/>
      <c r="EB64" s="367"/>
      <c r="EC64" s="367"/>
      <c r="ED64" s="367"/>
      <c r="EE64" s="367"/>
      <c r="EF64" s="367"/>
      <c r="EG64" s="367"/>
      <c r="EH64" s="367"/>
      <c r="EI64" s="367"/>
      <c r="EJ64" s="367"/>
      <c r="EK64" s="367"/>
      <c r="EL64" s="367"/>
      <c r="EM64" s="367"/>
      <c r="EN64" s="367"/>
      <c r="EO64" s="367"/>
      <c r="EP64" s="367"/>
      <c r="EQ64" s="367"/>
      <c r="ER64" s="367"/>
      <c r="ES64" s="367"/>
      <c r="ET64" s="367"/>
      <c r="EU64" s="367"/>
      <c r="EV64" s="367"/>
      <c r="EW64" s="367"/>
      <c r="EX64" s="367"/>
      <c r="EY64" s="367"/>
      <c r="EZ64" s="367"/>
      <c r="FA64" s="367"/>
      <c r="FB64" s="367"/>
      <c r="FC64" s="367"/>
      <c r="FD64" s="367"/>
      <c r="FE64" s="367"/>
      <c r="FF64" s="367"/>
      <c r="FG64" s="367"/>
      <c r="FH64" s="367"/>
      <c r="FI64" s="367"/>
      <c r="FJ64" s="367"/>
      <c r="FK64" s="367"/>
      <c r="FL64" s="367"/>
      <c r="FM64" s="367"/>
      <c r="FN64" s="367"/>
      <c r="FO64" s="367"/>
      <c r="FP64" s="367"/>
      <c r="FQ64" s="367"/>
      <c r="FR64" s="367"/>
      <c r="FS64" s="367"/>
      <c r="FT64" s="367"/>
      <c r="FU64" s="367"/>
      <c r="FV64" s="367"/>
      <c r="FW64" s="367"/>
      <c r="FX64" s="367"/>
      <c r="FY64" s="367"/>
      <c r="FZ64" s="367"/>
      <c r="GA64" s="367"/>
      <c r="GB64" s="367"/>
      <c r="GC64" s="367"/>
      <c r="GD64" s="367"/>
      <c r="GE64" s="367"/>
      <c r="GF64" s="367"/>
      <c r="GG64" s="367"/>
      <c r="GH64" s="367"/>
      <c r="GI64" s="367"/>
      <c r="GJ64" s="367"/>
      <c r="GK64" s="367"/>
      <c r="GL64" s="367"/>
      <c r="GM64" s="367"/>
      <c r="GN64" s="367"/>
      <c r="GO64" s="367"/>
      <c r="GP64" s="367"/>
      <c r="GQ64" s="367"/>
      <c r="GR64" s="367"/>
      <c r="GS64" s="367"/>
      <c r="GT64" s="367"/>
      <c r="GU64" s="367"/>
      <c r="GV64" s="367"/>
      <c r="GW64" s="367"/>
      <c r="GX64" s="367"/>
      <c r="GY64" s="367"/>
      <c r="GZ64" s="367"/>
      <c r="HA64" s="367"/>
      <c r="HB64" s="367"/>
      <c r="HC64" s="367"/>
      <c r="HD64" s="367"/>
      <c r="HE64" s="367"/>
      <c r="HF64" s="367"/>
      <c r="HG64" s="367"/>
      <c r="HH64" s="367"/>
      <c r="HI64" s="367"/>
      <c r="HJ64" s="367"/>
      <c r="HK64" s="367"/>
      <c r="HL64" s="367"/>
      <c r="HM64" s="367"/>
      <c r="HN64" s="367"/>
      <c r="HO64" s="367"/>
      <c r="HP64" s="367"/>
      <c r="HQ64" s="367"/>
      <c r="HR64" s="367"/>
      <c r="HS64" s="367"/>
      <c r="HT64" s="367"/>
      <c r="HU64" s="367"/>
      <c r="HV64" s="367"/>
      <c r="HW64" s="367"/>
      <c r="HX64" s="367"/>
      <c r="HY64" s="367"/>
      <c r="HZ64" s="367"/>
      <c r="IA64" s="367"/>
      <c r="IB64" s="367"/>
      <c r="IC64" s="367"/>
      <c r="ID64" s="367"/>
      <c r="IE64" s="367"/>
      <c r="IF64" s="367"/>
      <c r="IG64" s="367"/>
      <c r="IH64" s="367"/>
      <c r="II64" s="367"/>
      <c r="IJ64" s="367"/>
      <c r="IK64" s="367"/>
      <c r="IL64" s="367"/>
      <c r="IM64" s="367"/>
      <c r="IN64" s="367"/>
      <c r="IO64" s="367"/>
      <c r="IP64" s="367"/>
      <c r="IQ64" s="367"/>
      <c r="IR64" s="367"/>
      <c r="IS64" s="367"/>
      <c r="IT64" s="367"/>
      <c r="IU64" s="367"/>
      <c r="IV64" s="367"/>
    </row>
    <row r="65" spans="1:10" ht="31.5" x14ac:dyDescent="0.25">
      <c r="A65" s="385" t="s">
        <v>632</v>
      </c>
      <c r="B65" s="376" t="s">
        <v>633</v>
      </c>
      <c r="C65" s="380"/>
      <c r="D65" s="380"/>
      <c r="E65" s="380"/>
      <c r="F65" s="380"/>
      <c r="G65" s="390"/>
      <c r="I65" s="338"/>
      <c r="J65" s="338"/>
    </row>
    <row r="66" spans="1:10" x14ac:dyDescent="0.25">
      <c r="A66" s="385" t="s">
        <v>634</v>
      </c>
      <c r="B66" s="376" t="s">
        <v>635</v>
      </c>
      <c r="C66" s="380"/>
      <c r="D66" s="380">
        <v>0</v>
      </c>
      <c r="E66" s="380"/>
      <c r="F66" s="380">
        <v>11663</v>
      </c>
      <c r="G66" s="390"/>
      <c r="I66" s="338"/>
      <c r="J66" s="338"/>
    </row>
    <row r="67" spans="1:10" x14ac:dyDescent="0.25">
      <c r="A67" s="385" t="s">
        <v>636</v>
      </c>
      <c r="B67" s="376" t="s">
        <v>637</v>
      </c>
      <c r="C67" s="380"/>
      <c r="D67" s="380"/>
      <c r="E67" s="380"/>
      <c r="F67" s="380"/>
      <c r="G67" s="390"/>
      <c r="I67" s="338"/>
      <c r="J67" s="338"/>
    </row>
    <row r="68" spans="1:10" x14ac:dyDescent="0.25">
      <c r="A68" s="389" t="s">
        <v>638</v>
      </c>
      <c r="B68" s="376" t="s">
        <v>639</v>
      </c>
      <c r="C68" s="378">
        <f>C64+C61+C57+C50+C45+C8</f>
        <v>465601064</v>
      </c>
      <c r="D68" s="378">
        <f>D64+D61+D57+D50+D45+D8</f>
        <v>385072003</v>
      </c>
      <c r="E68" s="378">
        <f>E64+E61+E57+E50+E45+E8</f>
        <v>489627971</v>
      </c>
      <c r="F68" s="378">
        <f>F64+F61+F57+F50+F45+F8</f>
        <v>462881185</v>
      </c>
      <c r="G68" s="390">
        <f t="shared" si="3"/>
        <v>120.20639812653427</v>
      </c>
      <c r="I68" s="338"/>
      <c r="J68" s="338"/>
    </row>
    <row r="69" spans="1:10" x14ac:dyDescent="0.25">
      <c r="A69" s="385"/>
      <c r="B69" s="374"/>
      <c r="C69" s="374"/>
      <c r="D69" s="374"/>
      <c r="E69" s="374"/>
      <c r="F69" s="374"/>
      <c r="G69" s="390"/>
      <c r="I69" s="338"/>
      <c r="J69" s="338"/>
    </row>
    <row r="70" spans="1:10" x14ac:dyDescent="0.25">
      <c r="A70" s="389" t="s">
        <v>640</v>
      </c>
      <c r="B70" s="384"/>
      <c r="C70" s="370"/>
      <c r="D70" s="370"/>
      <c r="E70" s="370"/>
      <c r="F70" s="370"/>
      <c r="G70" s="390"/>
      <c r="I70" s="338"/>
      <c r="J70" s="338"/>
    </row>
    <row r="71" spans="1:10" ht="30" customHeight="1" x14ac:dyDescent="0.25">
      <c r="A71" s="396" t="s">
        <v>641</v>
      </c>
      <c r="B71" s="384" t="s">
        <v>526</v>
      </c>
      <c r="C71" s="381">
        <v>7617556</v>
      </c>
      <c r="D71" s="381"/>
      <c r="E71" s="381">
        <f>2289606+39160+1553875+4988375</f>
        <v>8871016</v>
      </c>
      <c r="F71" s="381"/>
      <c r="G71" s="390"/>
      <c r="H71" s="369"/>
      <c r="I71" s="338"/>
      <c r="J71" s="338"/>
    </row>
    <row r="72" spans="1:10" ht="31.5" x14ac:dyDescent="0.25">
      <c r="A72" s="396" t="s">
        <v>642</v>
      </c>
      <c r="B72" s="384" t="s">
        <v>529</v>
      </c>
      <c r="C72" s="381">
        <v>4930105</v>
      </c>
      <c r="D72" s="381"/>
      <c r="E72" s="381">
        <f>2159063+91508</f>
        <v>2250571</v>
      </c>
      <c r="F72" s="370"/>
      <c r="G72" s="390"/>
      <c r="I72" s="338"/>
      <c r="J72" s="338"/>
    </row>
    <row r="73" spans="1:10" ht="31.5" x14ac:dyDescent="0.25">
      <c r="A73" s="396" t="s">
        <v>643</v>
      </c>
      <c r="B73" s="384" t="s">
        <v>531</v>
      </c>
      <c r="C73" s="370">
        <v>0</v>
      </c>
      <c r="D73" s="370"/>
      <c r="E73" s="370">
        <v>0</v>
      </c>
      <c r="F73" s="370"/>
      <c r="G73" s="390"/>
      <c r="I73" s="338"/>
      <c r="J73" s="338"/>
    </row>
    <row r="74" spans="1:10" x14ac:dyDescent="0.25">
      <c r="A74" s="397" t="s">
        <v>644</v>
      </c>
      <c r="B74" s="371" t="s">
        <v>533</v>
      </c>
      <c r="C74" s="372">
        <v>0</v>
      </c>
      <c r="D74" s="372"/>
      <c r="E74" s="372">
        <v>0</v>
      </c>
      <c r="F74" s="372"/>
      <c r="G74" s="390"/>
      <c r="I74" s="338"/>
      <c r="J74" s="338"/>
    </row>
    <row r="75" spans="1:10" ht="31.5" x14ac:dyDescent="0.25">
      <c r="A75" s="397" t="s">
        <v>645</v>
      </c>
      <c r="B75" s="371" t="s">
        <v>535</v>
      </c>
      <c r="C75" s="372">
        <v>0</v>
      </c>
      <c r="D75" s="372"/>
      <c r="E75" s="372">
        <v>0</v>
      </c>
      <c r="F75" s="372"/>
      <c r="G75" s="390"/>
      <c r="I75" s="338"/>
      <c r="J75" s="338"/>
    </row>
    <row r="76" spans="1:10" x14ac:dyDescent="0.25">
      <c r="A76" s="397" t="s">
        <v>646</v>
      </c>
      <c r="B76" s="371" t="s">
        <v>537</v>
      </c>
      <c r="C76" s="372">
        <v>0</v>
      </c>
      <c r="D76" s="372"/>
      <c r="E76" s="372">
        <v>0</v>
      </c>
      <c r="F76" s="372"/>
      <c r="G76" s="390"/>
      <c r="I76" s="338"/>
      <c r="J76" s="338"/>
    </row>
    <row r="77" spans="1:10" x14ac:dyDescent="0.25">
      <c r="A77" s="397" t="s">
        <v>647</v>
      </c>
      <c r="B77" s="371" t="s">
        <v>539</v>
      </c>
      <c r="C77" s="372">
        <v>0</v>
      </c>
      <c r="D77" s="372"/>
      <c r="E77" s="372">
        <v>0</v>
      </c>
      <c r="F77" s="372"/>
      <c r="G77" s="390"/>
      <c r="I77" s="338"/>
      <c r="J77" s="338"/>
    </row>
    <row r="78" spans="1:10" x14ac:dyDescent="0.25">
      <c r="A78" s="397" t="s">
        <v>648</v>
      </c>
      <c r="B78" s="371" t="s">
        <v>649</v>
      </c>
      <c r="C78" s="381">
        <v>0</v>
      </c>
      <c r="D78" s="381"/>
      <c r="E78" s="381">
        <v>0</v>
      </c>
      <c r="F78" s="372"/>
      <c r="G78" s="390"/>
      <c r="I78" s="338"/>
      <c r="J78" s="338"/>
    </row>
    <row r="79" spans="1:10" ht="31.5" x14ac:dyDescent="0.25">
      <c r="A79" s="397" t="s">
        <v>650</v>
      </c>
      <c r="B79" s="371" t="s">
        <v>651</v>
      </c>
      <c r="C79" s="372">
        <v>0</v>
      </c>
      <c r="D79" s="372"/>
      <c r="E79" s="372">
        <v>0</v>
      </c>
      <c r="F79" s="372"/>
      <c r="G79" s="390"/>
      <c r="H79" s="369"/>
      <c r="I79" s="338"/>
      <c r="J79" s="338"/>
    </row>
    <row r="80" spans="1:10" x14ac:dyDescent="0.25">
      <c r="A80" s="397" t="s">
        <v>652</v>
      </c>
      <c r="B80" s="371" t="s">
        <v>427</v>
      </c>
      <c r="C80" s="372">
        <v>0</v>
      </c>
      <c r="D80" s="372"/>
      <c r="E80" s="372">
        <v>0</v>
      </c>
      <c r="F80" s="372"/>
      <c r="G80" s="390"/>
      <c r="I80" s="338"/>
      <c r="J80" s="338"/>
    </row>
    <row r="81" spans="1:10" ht="16.5" thickBot="1" x14ac:dyDescent="0.3">
      <c r="A81" s="398" t="s">
        <v>653</v>
      </c>
      <c r="B81" s="399" t="s">
        <v>428</v>
      </c>
      <c r="C81" s="400"/>
      <c r="D81" s="400"/>
      <c r="E81" s="400"/>
      <c r="F81" s="400"/>
      <c r="G81" s="401"/>
      <c r="I81" s="338"/>
      <c r="J81" s="338"/>
    </row>
    <row r="104" spans="1:1" x14ac:dyDescent="0.25">
      <c r="A104" s="368" t="s">
        <v>654</v>
      </c>
    </row>
  </sheetData>
  <mergeCells count="7">
    <mergeCell ref="A2:G2"/>
    <mergeCell ref="A3:G3"/>
    <mergeCell ref="C4:D4"/>
    <mergeCell ref="E4:F4"/>
    <mergeCell ref="G4:G6"/>
    <mergeCell ref="C6:D6"/>
    <mergeCell ref="E6:F6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52" orientation="portrait" r:id="rId1"/>
  <headerFooter>
    <oddHeader>&amp;L&amp;"Times New Roman,Normál"Vászoly Község 
Önkormányzata &amp;C&amp;"Times New Roman,Normál" 15.a. melléklet
az önkormányzat 2017. évi költségvetési gazdálkodási beszámolójáról szóló
7/2018. (V. 30.) önkormányzati rendeletéhez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1"/>
  <sheetViews>
    <sheetView view="pageLayout" zoomScaleNormal="100" workbookViewId="0">
      <selection sqref="A1:G1"/>
    </sheetView>
  </sheetViews>
  <sheetFormatPr defaultRowHeight="15.75" x14ac:dyDescent="0.25"/>
  <cols>
    <col min="1" max="1" width="58.140625" style="246" customWidth="1"/>
    <col min="2" max="3" width="8.7109375" style="246" customWidth="1"/>
    <col min="4" max="4" width="14.85546875" style="338" bestFit="1" customWidth="1"/>
    <col min="5" max="5" width="12.5703125" style="338" customWidth="1"/>
    <col min="6" max="6" width="14.85546875" style="338" bestFit="1" customWidth="1"/>
    <col min="7" max="7" width="9.28515625" style="373" customWidth="1"/>
    <col min="8" max="256" width="9.140625" style="246"/>
    <col min="257" max="257" width="58.140625" style="246" customWidth="1"/>
    <col min="258" max="259" width="8.7109375" style="246" customWidth="1"/>
    <col min="260" max="260" width="12.5703125" style="246" bestFit="1" customWidth="1"/>
    <col min="261" max="261" width="12.5703125" style="246" customWidth="1"/>
    <col min="262" max="262" width="12.28515625" style="246" bestFit="1" customWidth="1"/>
    <col min="263" max="263" width="9.28515625" style="246" customWidth="1"/>
    <col min="264" max="512" width="9.140625" style="246"/>
    <col min="513" max="513" width="58.140625" style="246" customWidth="1"/>
    <col min="514" max="515" width="8.7109375" style="246" customWidth="1"/>
    <col min="516" max="516" width="12.5703125" style="246" bestFit="1" customWidth="1"/>
    <col min="517" max="517" width="12.5703125" style="246" customWidth="1"/>
    <col min="518" max="518" width="12.28515625" style="246" bestFit="1" customWidth="1"/>
    <col min="519" max="519" width="9.28515625" style="246" customWidth="1"/>
    <col min="520" max="768" width="9.140625" style="246"/>
    <col min="769" max="769" width="58.140625" style="246" customWidth="1"/>
    <col min="770" max="771" width="8.7109375" style="246" customWidth="1"/>
    <col min="772" max="772" width="12.5703125" style="246" bestFit="1" customWidth="1"/>
    <col min="773" max="773" width="12.5703125" style="246" customWidth="1"/>
    <col min="774" max="774" width="12.28515625" style="246" bestFit="1" customWidth="1"/>
    <col min="775" max="775" width="9.28515625" style="246" customWidth="1"/>
    <col min="776" max="1024" width="9.140625" style="246"/>
    <col min="1025" max="1025" width="58.140625" style="246" customWidth="1"/>
    <col min="1026" max="1027" width="8.7109375" style="246" customWidth="1"/>
    <col min="1028" max="1028" width="12.5703125" style="246" bestFit="1" customWidth="1"/>
    <col min="1029" max="1029" width="12.5703125" style="246" customWidth="1"/>
    <col min="1030" max="1030" width="12.28515625" style="246" bestFit="1" customWidth="1"/>
    <col min="1031" max="1031" width="9.28515625" style="246" customWidth="1"/>
    <col min="1032" max="1280" width="9.140625" style="246"/>
    <col min="1281" max="1281" width="58.140625" style="246" customWidth="1"/>
    <col min="1282" max="1283" width="8.7109375" style="246" customWidth="1"/>
    <col min="1284" max="1284" width="12.5703125" style="246" bestFit="1" customWidth="1"/>
    <col min="1285" max="1285" width="12.5703125" style="246" customWidth="1"/>
    <col min="1286" max="1286" width="12.28515625" style="246" bestFit="1" customWidth="1"/>
    <col min="1287" max="1287" width="9.28515625" style="246" customWidth="1"/>
    <col min="1288" max="1536" width="9.140625" style="246"/>
    <col min="1537" max="1537" width="58.140625" style="246" customWidth="1"/>
    <col min="1538" max="1539" width="8.7109375" style="246" customWidth="1"/>
    <col min="1540" max="1540" width="12.5703125" style="246" bestFit="1" customWidth="1"/>
    <col min="1541" max="1541" width="12.5703125" style="246" customWidth="1"/>
    <col min="1542" max="1542" width="12.28515625" style="246" bestFit="1" customWidth="1"/>
    <col min="1543" max="1543" width="9.28515625" style="246" customWidth="1"/>
    <col min="1544" max="1792" width="9.140625" style="246"/>
    <col min="1793" max="1793" width="58.140625" style="246" customWidth="1"/>
    <col min="1794" max="1795" width="8.7109375" style="246" customWidth="1"/>
    <col min="1796" max="1796" width="12.5703125" style="246" bestFit="1" customWidth="1"/>
    <col min="1797" max="1797" width="12.5703125" style="246" customWidth="1"/>
    <col min="1798" max="1798" width="12.28515625" style="246" bestFit="1" customWidth="1"/>
    <col min="1799" max="1799" width="9.28515625" style="246" customWidth="1"/>
    <col min="1800" max="2048" width="9.140625" style="246"/>
    <col min="2049" max="2049" width="58.140625" style="246" customWidth="1"/>
    <col min="2050" max="2051" width="8.7109375" style="246" customWidth="1"/>
    <col min="2052" max="2052" width="12.5703125" style="246" bestFit="1" customWidth="1"/>
    <col min="2053" max="2053" width="12.5703125" style="246" customWidth="1"/>
    <col min="2054" max="2054" width="12.28515625" style="246" bestFit="1" customWidth="1"/>
    <col min="2055" max="2055" width="9.28515625" style="246" customWidth="1"/>
    <col min="2056" max="2304" width="9.140625" style="246"/>
    <col min="2305" max="2305" width="58.140625" style="246" customWidth="1"/>
    <col min="2306" max="2307" width="8.7109375" style="246" customWidth="1"/>
    <col min="2308" max="2308" width="12.5703125" style="246" bestFit="1" customWidth="1"/>
    <col min="2309" max="2309" width="12.5703125" style="246" customWidth="1"/>
    <col min="2310" max="2310" width="12.28515625" style="246" bestFit="1" customWidth="1"/>
    <col min="2311" max="2311" width="9.28515625" style="246" customWidth="1"/>
    <col min="2312" max="2560" width="9.140625" style="246"/>
    <col min="2561" max="2561" width="58.140625" style="246" customWidth="1"/>
    <col min="2562" max="2563" width="8.7109375" style="246" customWidth="1"/>
    <col min="2564" max="2564" width="12.5703125" style="246" bestFit="1" customWidth="1"/>
    <col min="2565" max="2565" width="12.5703125" style="246" customWidth="1"/>
    <col min="2566" max="2566" width="12.28515625" style="246" bestFit="1" customWidth="1"/>
    <col min="2567" max="2567" width="9.28515625" style="246" customWidth="1"/>
    <col min="2568" max="2816" width="9.140625" style="246"/>
    <col min="2817" max="2817" width="58.140625" style="246" customWidth="1"/>
    <col min="2818" max="2819" width="8.7109375" style="246" customWidth="1"/>
    <col min="2820" max="2820" width="12.5703125" style="246" bestFit="1" customWidth="1"/>
    <col min="2821" max="2821" width="12.5703125" style="246" customWidth="1"/>
    <col min="2822" max="2822" width="12.28515625" style="246" bestFit="1" customWidth="1"/>
    <col min="2823" max="2823" width="9.28515625" style="246" customWidth="1"/>
    <col min="2824" max="3072" width="9.140625" style="246"/>
    <col min="3073" max="3073" width="58.140625" style="246" customWidth="1"/>
    <col min="3074" max="3075" width="8.7109375" style="246" customWidth="1"/>
    <col min="3076" max="3076" width="12.5703125" style="246" bestFit="1" customWidth="1"/>
    <col min="3077" max="3077" width="12.5703125" style="246" customWidth="1"/>
    <col min="3078" max="3078" width="12.28515625" style="246" bestFit="1" customWidth="1"/>
    <col min="3079" max="3079" width="9.28515625" style="246" customWidth="1"/>
    <col min="3080" max="3328" width="9.140625" style="246"/>
    <col min="3329" max="3329" width="58.140625" style="246" customWidth="1"/>
    <col min="3330" max="3331" width="8.7109375" style="246" customWidth="1"/>
    <col min="3332" max="3332" width="12.5703125" style="246" bestFit="1" customWidth="1"/>
    <col min="3333" max="3333" width="12.5703125" style="246" customWidth="1"/>
    <col min="3334" max="3334" width="12.28515625" style="246" bestFit="1" customWidth="1"/>
    <col min="3335" max="3335" width="9.28515625" style="246" customWidth="1"/>
    <col min="3336" max="3584" width="9.140625" style="246"/>
    <col min="3585" max="3585" width="58.140625" style="246" customWidth="1"/>
    <col min="3586" max="3587" width="8.7109375" style="246" customWidth="1"/>
    <col min="3588" max="3588" width="12.5703125" style="246" bestFit="1" customWidth="1"/>
    <col min="3589" max="3589" width="12.5703125" style="246" customWidth="1"/>
    <col min="3590" max="3590" width="12.28515625" style="246" bestFit="1" customWidth="1"/>
    <col min="3591" max="3591" width="9.28515625" style="246" customWidth="1"/>
    <col min="3592" max="3840" width="9.140625" style="246"/>
    <col min="3841" max="3841" width="58.140625" style="246" customWidth="1"/>
    <col min="3842" max="3843" width="8.7109375" style="246" customWidth="1"/>
    <col min="3844" max="3844" width="12.5703125" style="246" bestFit="1" customWidth="1"/>
    <col min="3845" max="3845" width="12.5703125" style="246" customWidth="1"/>
    <col min="3846" max="3846" width="12.28515625" style="246" bestFit="1" customWidth="1"/>
    <col min="3847" max="3847" width="9.28515625" style="246" customWidth="1"/>
    <col min="3848" max="4096" width="9.140625" style="246"/>
    <col min="4097" max="4097" width="58.140625" style="246" customWidth="1"/>
    <col min="4098" max="4099" width="8.7109375" style="246" customWidth="1"/>
    <col min="4100" max="4100" width="12.5703125" style="246" bestFit="1" customWidth="1"/>
    <col min="4101" max="4101" width="12.5703125" style="246" customWidth="1"/>
    <col min="4102" max="4102" width="12.28515625" style="246" bestFit="1" customWidth="1"/>
    <col min="4103" max="4103" width="9.28515625" style="246" customWidth="1"/>
    <col min="4104" max="4352" width="9.140625" style="246"/>
    <col min="4353" max="4353" width="58.140625" style="246" customWidth="1"/>
    <col min="4354" max="4355" width="8.7109375" style="246" customWidth="1"/>
    <col min="4356" max="4356" width="12.5703125" style="246" bestFit="1" customWidth="1"/>
    <col min="4357" max="4357" width="12.5703125" style="246" customWidth="1"/>
    <col min="4358" max="4358" width="12.28515625" style="246" bestFit="1" customWidth="1"/>
    <col min="4359" max="4359" width="9.28515625" style="246" customWidth="1"/>
    <col min="4360" max="4608" width="9.140625" style="246"/>
    <col min="4609" max="4609" width="58.140625" style="246" customWidth="1"/>
    <col min="4610" max="4611" width="8.7109375" style="246" customWidth="1"/>
    <col min="4612" max="4612" width="12.5703125" style="246" bestFit="1" customWidth="1"/>
    <col min="4613" max="4613" width="12.5703125" style="246" customWidth="1"/>
    <col min="4614" max="4614" width="12.28515625" style="246" bestFit="1" customWidth="1"/>
    <col min="4615" max="4615" width="9.28515625" style="246" customWidth="1"/>
    <col min="4616" max="4864" width="9.140625" style="246"/>
    <col min="4865" max="4865" width="58.140625" style="246" customWidth="1"/>
    <col min="4866" max="4867" width="8.7109375" style="246" customWidth="1"/>
    <col min="4868" max="4868" width="12.5703125" style="246" bestFit="1" customWidth="1"/>
    <col min="4869" max="4869" width="12.5703125" style="246" customWidth="1"/>
    <col min="4870" max="4870" width="12.28515625" style="246" bestFit="1" customWidth="1"/>
    <col min="4871" max="4871" width="9.28515625" style="246" customWidth="1"/>
    <col min="4872" max="5120" width="9.140625" style="246"/>
    <col min="5121" max="5121" width="58.140625" style="246" customWidth="1"/>
    <col min="5122" max="5123" width="8.7109375" style="246" customWidth="1"/>
    <col min="5124" max="5124" width="12.5703125" style="246" bestFit="1" customWidth="1"/>
    <col min="5125" max="5125" width="12.5703125" style="246" customWidth="1"/>
    <col min="5126" max="5126" width="12.28515625" style="246" bestFit="1" customWidth="1"/>
    <col min="5127" max="5127" width="9.28515625" style="246" customWidth="1"/>
    <col min="5128" max="5376" width="9.140625" style="246"/>
    <col min="5377" max="5377" width="58.140625" style="246" customWidth="1"/>
    <col min="5378" max="5379" width="8.7109375" style="246" customWidth="1"/>
    <col min="5380" max="5380" width="12.5703125" style="246" bestFit="1" customWidth="1"/>
    <col min="5381" max="5381" width="12.5703125" style="246" customWidth="1"/>
    <col min="5382" max="5382" width="12.28515625" style="246" bestFit="1" customWidth="1"/>
    <col min="5383" max="5383" width="9.28515625" style="246" customWidth="1"/>
    <col min="5384" max="5632" width="9.140625" style="246"/>
    <col min="5633" max="5633" width="58.140625" style="246" customWidth="1"/>
    <col min="5634" max="5635" width="8.7109375" style="246" customWidth="1"/>
    <col min="5636" max="5636" width="12.5703125" style="246" bestFit="1" customWidth="1"/>
    <col min="5637" max="5637" width="12.5703125" style="246" customWidth="1"/>
    <col min="5638" max="5638" width="12.28515625" style="246" bestFit="1" customWidth="1"/>
    <col min="5639" max="5639" width="9.28515625" style="246" customWidth="1"/>
    <col min="5640" max="5888" width="9.140625" style="246"/>
    <col min="5889" max="5889" width="58.140625" style="246" customWidth="1"/>
    <col min="5890" max="5891" width="8.7109375" style="246" customWidth="1"/>
    <col min="5892" max="5892" width="12.5703125" style="246" bestFit="1" customWidth="1"/>
    <col min="5893" max="5893" width="12.5703125" style="246" customWidth="1"/>
    <col min="5894" max="5894" width="12.28515625" style="246" bestFit="1" customWidth="1"/>
    <col min="5895" max="5895" width="9.28515625" style="246" customWidth="1"/>
    <col min="5896" max="6144" width="9.140625" style="246"/>
    <col min="6145" max="6145" width="58.140625" style="246" customWidth="1"/>
    <col min="6146" max="6147" width="8.7109375" style="246" customWidth="1"/>
    <col min="6148" max="6148" width="12.5703125" style="246" bestFit="1" customWidth="1"/>
    <col min="6149" max="6149" width="12.5703125" style="246" customWidth="1"/>
    <col min="6150" max="6150" width="12.28515625" style="246" bestFit="1" customWidth="1"/>
    <col min="6151" max="6151" width="9.28515625" style="246" customWidth="1"/>
    <col min="6152" max="6400" width="9.140625" style="246"/>
    <col min="6401" max="6401" width="58.140625" style="246" customWidth="1"/>
    <col min="6402" max="6403" width="8.7109375" style="246" customWidth="1"/>
    <col min="6404" max="6404" width="12.5703125" style="246" bestFit="1" customWidth="1"/>
    <col min="6405" max="6405" width="12.5703125" style="246" customWidth="1"/>
    <col min="6406" max="6406" width="12.28515625" style="246" bestFit="1" customWidth="1"/>
    <col min="6407" max="6407" width="9.28515625" style="246" customWidth="1"/>
    <col min="6408" max="6656" width="9.140625" style="246"/>
    <col min="6657" max="6657" width="58.140625" style="246" customWidth="1"/>
    <col min="6658" max="6659" width="8.7109375" style="246" customWidth="1"/>
    <col min="6660" max="6660" width="12.5703125" style="246" bestFit="1" customWidth="1"/>
    <col min="6661" max="6661" width="12.5703125" style="246" customWidth="1"/>
    <col min="6662" max="6662" width="12.28515625" style="246" bestFit="1" customWidth="1"/>
    <col min="6663" max="6663" width="9.28515625" style="246" customWidth="1"/>
    <col min="6664" max="6912" width="9.140625" style="246"/>
    <col min="6913" max="6913" width="58.140625" style="246" customWidth="1"/>
    <col min="6914" max="6915" width="8.7109375" style="246" customWidth="1"/>
    <col min="6916" max="6916" width="12.5703125" style="246" bestFit="1" customWidth="1"/>
    <col min="6917" max="6917" width="12.5703125" style="246" customWidth="1"/>
    <col min="6918" max="6918" width="12.28515625" style="246" bestFit="1" customWidth="1"/>
    <col min="6919" max="6919" width="9.28515625" style="246" customWidth="1"/>
    <col min="6920" max="7168" width="9.140625" style="246"/>
    <col min="7169" max="7169" width="58.140625" style="246" customWidth="1"/>
    <col min="7170" max="7171" width="8.7109375" style="246" customWidth="1"/>
    <col min="7172" max="7172" width="12.5703125" style="246" bestFit="1" customWidth="1"/>
    <col min="7173" max="7173" width="12.5703125" style="246" customWidth="1"/>
    <col min="7174" max="7174" width="12.28515625" style="246" bestFit="1" customWidth="1"/>
    <col min="7175" max="7175" width="9.28515625" style="246" customWidth="1"/>
    <col min="7176" max="7424" width="9.140625" style="246"/>
    <col min="7425" max="7425" width="58.140625" style="246" customWidth="1"/>
    <col min="7426" max="7427" width="8.7109375" style="246" customWidth="1"/>
    <col min="7428" max="7428" width="12.5703125" style="246" bestFit="1" customWidth="1"/>
    <col min="7429" max="7429" width="12.5703125" style="246" customWidth="1"/>
    <col min="7430" max="7430" width="12.28515625" style="246" bestFit="1" customWidth="1"/>
    <col min="7431" max="7431" width="9.28515625" style="246" customWidth="1"/>
    <col min="7432" max="7680" width="9.140625" style="246"/>
    <col min="7681" max="7681" width="58.140625" style="246" customWidth="1"/>
    <col min="7682" max="7683" width="8.7109375" style="246" customWidth="1"/>
    <col min="7684" max="7684" width="12.5703125" style="246" bestFit="1" customWidth="1"/>
    <col min="7685" max="7685" width="12.5703125" style="246" customWidth="1"/>
    <col min="7686" max="7686" width="12.28515625" style="246" bestFit="1" customWidth="1"/>
    <col min="7687" max="7687" width="9.28515625" style="246" customWidth="1"/>
    <col min="7688" max="7936" width="9.140625" style="246"/>
    <col min="7937" max="7937" width="58.140625" style="246" customWidth="1"/>
    <col min="7938" max="7939" width="8.7109375" style="246" customWidth="1"/>
    <col min="7940" max="7940" width="12.5703125" style="246" bestFit="1" customWidth="1"/>
    <col min="7941" max="7941" width="12.5703125" style="246" customWidth="1"/>
    <col min="7942" max="7942" width="12.28515625" style="246" bestFit="1" customWidth="1"/>
    <col min="7943" max="7943" width="9.28515625" style="246" customWidth="1"/>
    <col min="7944" max="8192" width="9.140625" style="246"/>
    <col min="8193" max="8193" width="58.140625" style="246" customWidth="1"/>
    <col min="8194" max="8195" width="8.7109375" style="246" customWidth="1"/>
    <col min="8196" max="8196" width="12.5703125" style="246" bestFit="1" customWidth="1"/>
    <col min="8197" max="8197" width="12.5703125" style="246" customWidth="1"/>
    <col min="8198" max="8198" width="12.28515625" style="246" bestFit="1" customWidth="1"/>
    <col min="8199" max="8199" width="9.28515625" style="246" customWidth="1"/>
    <col min="8200" max="8448" width="9.140625" style="246"/>
    <col min="8449" max="8449" width="58.140625" style="246" customWidth="1"/>
    <col min="8450" max="8451" width="8.7109375" style="246" customWidth="1"/>
    <col min="8452" max="8452" width="12.5703125" style="246" bestFit="1" customWidth="1"/>
    <col min="8453" max="8453" width="12.5703125" style="246" customWidth="1"/>
    <col min="8454" max="8454" width="12.28515625" style="246" bestFit="1" customWidth="1"/>
    <col min="8455" max="8455" width="9.28515625" style="246" customWidth="1"/>
    <col min="8456" max="8704" width="9.140625" style="246"/>
    <col min="8705" max="8705" width="58.140625" style="246" customWidth="1"/>
    <col min="8706" max="8707" width="8.7109375" style="246" customWidth="1"/>
    <col min="8708" max="8708" width="12.5703125" style="246" bestFit="1" customWidth="1"/>
    <col min="8709" max="8709" width="12.5703125" style="246" customWidth="1"/>
    <col min="8710" max="8710" width="12.28515625" style="246" bestFit="1" customWidth="1"/>
    <col min="8711" max="8711" width="9.28515625" style="246" customWidth="1"/>
    <col min="8712" max="8960" width="9.140625" style="246"/>
    <col min="8961" max="8961" width="58.140625" style="246" customWidth="1"/>
    <col min="8962" max="8963" width="8.7109375" style="246" customWidth="1"/>
    <col min="8964" max="8964" width="12.5703125" style="246" bestFit="1" customWidth="1"/>
    <col min="8965" max="8965" width="12.5703125" style="246" customWidth="1"/>
    <col min="8966" max="8966" width="12.28515625" style="246" bestFit="1" customWidth="1"/>
    <col min="8967" max="8967" width="9.28515625" style="246" customWidth="1"/>
    <col min="8968" max="9216" width="9.140625" style="246"/>
    <col min="9217" max="9217" width="58.140625" style="246" customWidth="1"/>
    <col min="9218" max="9219" width="8.7109375" style="246" customWidth="1"/>
    <col min="9220" max="9220" width="12.5703125" style="246" bestFit="1" customWidth="1"/>
    <col min="9221" max="9221" width="12.5703125" style="246" customWidth="1"/>
    <col min="9222" max="9222" width="12.28515625" style="246" bestFit="1" customWidth="1"/>
    <col min="9223" max="9223" width="9.28515625" style="246" customWidth="1"/>
    <col min="9224" max="9472" width="9.140625" style="246"/>
    <col min="9473" max="9473" width="58.140625" style="246" customWidth="1"/>
    <col min="9474" max="9475" width="8.7109375" style="246" customWidth="1"/>
    <col min="9476" max="9476" width="12.5703125" style="246" bestFit="1" customWidth="1"/>
    <col min="9477" max="9477" width="12.5703125" style="246" customWidth="1"/>
    <col min="9478" max="9478" width="12.28515625" style="246" bestFit="1" customWidth="1"/>
    <col min="9479" max="9479" width="9.28515625" style="246" customWidth="1"/>
    <col min="9480" max="9728" width="9.140625" style="246"/>
    <col min="9729" max="9729" width="58.140625" style="246" customWidth="1"/>
    <col min="9730" max="9731" width="8.7109375" style="246" customWidth="1"/>
    <col min="9732" max="9732" width="12.5703125" style="246" bestFit="1" customWidth="1"/>
    <col min="9733" max="9733" width="12.5703125" style="246" customWidth="1"/>
    <col min="9734" max="9734" width="12.28515625" style="246" bestFit="1" customWidth="1"/>
    <col min="9735" max="9735" width="9.28515625" style="246" customWidth="1"/>
    <col min="9736" max="9984" width="9.140625" style="246"/>
    <col min="9985" max="9985" width="58.140625" style="246" customWidth="1"/>
    <col min="9986" max="9987" width="8.7109375" style="246" customWidth="1"/>
    <col min="9988" max="9988" width="12.5703125" style="246" bestFit="1" customWidth="1"/>
    <col min="9989" max="9989" width="12.5703125" style="246" customWidth="1"/>
    <col min="9990" max="9990" width="12.28515625" style="246" bestFit="1" customWidth="1"/>
    <col min="9991" max="9991" width="9.28515625" style="246" customWidth="1"/>
    <col min="9992" max="10240" width="9.140625" style="246"/>
    <col min="10241" max="10241" width="58.140625" style="246" customWidth="1"/>
    <col min="10242" max="10243" width="8.7109375" style="246" customWidth="1"/>
    <col min="10244" max="10244" width="12.5703125" style="246" bestFit="1" customWidth="1"/>
    <col min="10245" max="10245" width="12.5703125" style="246" customWidth="1"/>
    <col min="10246" max="10246" width="12.28515625" style="246" bestFit="1" customWidth="1"/>
    <col min="10247" max="10247" width="9.28515625" style="246" customWidth="1"/>
    <col min="10248" max="10496" width="9.140625" style="246"/>
    <col min="10497" max="10497" width="58.140625" style="246" customWidth="1"/>
    <col min="10498" max="10499" width="8.7109375" style="246" customWidth="1"/>
    <col min="10500" max="10500" width="12.5703125" style="246" bestFit="1" customWidth="1"/>
    <col min="10501" max="10501" width="12.5703125" style="246" customWidth="1"/>
    <col min="10502" max="10502" width="12.28515625" style="246" bestFit="1" customWidth="1"/>
    <col min="10503" max="10503" width="9.28515625" style="246" customWidth="1"/>
    <col min="10504" max="10752" width="9.140625" style="246"/>
    <col min="10753" max="10753" width="58.140625" style="246" customWidth="1"/>
    <col min="10754" max="10755" width="8.7109375" style="246" customWidth="1"/>
    <col min="10756" max="10756" width="12.5703125" style="246" bestFit="1" customWidth="1"/>
    <col min="10757" max="10757" width="12.5703125" style="246" customWidth="1"/>
    <col min="10758" max="10758" width="12.28515625" style="246" bestFit="1" customWidth="1"/>
    <col min="10759" max="10759" width="9.28515625" style="246" customWidth="1"/>
    <col min="10760" max="11008" width="9.140625" style="246"/>
    <col min="11009" max="11009" width="58.140625" style="246" customWidth="1"/>
    <col min="11010" max="11011" width="8.7109375" style="246" customWidth="1"/>
    <col min="11012" max="11012" width="12.5703125" style="246" bestFit="1" customWidth="1"/>
    <col min="11013" max="11013" width="12.5703125" style="246" customWidth="1"/>
    <col min="11014" max="11014" width="12.28515625" style="246" bestFit="1" customWidth="1"/>
    <col min="11015" max="11015" width="9.28515625" style="246" customWidth="1"/>
    <col min="11016" max="11264" width="9.140625" style="246"/>
    <col min="11265" max="11265" width="58.140625" style="246" customWidth="1"/>
    <col min="11266" max="11267" width="8.7109375" style="246" customWidth="1"/>
    <col min="11268" max="11268" width="12.5703125" style="246" bestFit="1" customWidth="1"/>
    <col min="11269" max="11269" width="12.5703125" style="246" customWidth="1"/>
    <col min="11270" max="11270" width="12.28515625" style="246" bestFit="1" customWidth="1"/>
    <col min="11271" max="11271" width="9.28515625" style="246" customWidth="1"/>
    <col min="11272" max="11520" width="9.140625" style="246"/>
    <col min="11521" max="11521" width="58.140625" style="246" customWidth="1"/>
    <col min="11522" max="11523" width="8.7109375" style="246" customWidth="1"/>
    <col min="11524" max="11524" width="12.5703125" style="246" bestFit="1" customWidth="1"/>
    <col min="11525" max="11525" width="12.5703125" style="246" customWidth="1"/>
    <col min="11526" max="11526" width="12.28515625" style="246" bestFit="1" customWidth="1"/>
    <col min="11527" max="11527" width="9.28515625" style="246" customWidth="1"/>
    <col min="11528" max="11776" width="9.140625" style="246"/>
    <col min="11777" max="11777" width="58.140625" style="246" customWidth="1"/>
    <col min="11778" max="11779" width="8.7109375" style="246" customWidth="1"/>
    <col min="11780" max="11780" width="12.5703125" style="246" bestFit="1" customWidth="1"/>
    <col min="11781" max="11781" width="12.5703125" style="246" customWidth="1"/>
    <col min="11782" max="11782" width="12.28515625" style="246" bestFit="1" customWidth="1"/>
    <col min="11783" max="11783" width="9.28515625" style="246" customWidth="1"/>
    <col min="11784" max="12032" width="9.140625" style="246"/>
    <col min="12033" max="12033" width="58.140625" style="246" customWidth="1"/>
    <col min="12034" max="12035" width="8.7109375" style="246" customWidth="1"/>
    <col min="12036" max="12036" width="12.5703125" style="246" bestFit="1" customWidth="1"/>
    <col min="12037" max="12037" width="12.5703125" style="246" customWidth="1"/>
    <col min="12038" max="12038" width="12.28515625" style="246" bestFit="1" customWidth="1"/>
    <col min="12039" max="12039" width="9.28515625" style="246" customWidth="1"/>
    <col min="12040" max="12288" width="9.140625" style="246"/>
    <col min="12289" max="12289" width="58.140625" style="246" customWidth="1"/>
    <col min="12290" max="12291" width="8.7109375" style="246" customWidth="1"/>
    <col min="12292" max="12292" width="12.5703125" style="246" bestFit="1" customWidth="1"/>
    <col min="12293" max="12293" width="12.5703125" style="246" customWidth="1"/>
    <col min="12294" max="12294" width="12.28515625" style="246" bestFit="1" customWidth="1"/>
    <col min="12295" max="12295" width="9.28515625" style="246" customWidth="1"/>
    <col min="12296" max="12544" width="9.140625" style="246"/>
    <col min="12545" max="12545" width="58.140625" style="246" customWidth="1"/>
    <col min="12546" max="12547" width="8.7109375" style="246" customWidth="1"/>
    <col min="12548" max="12548" width="12.5703125" style="246" bestFit="1" customWidth="1"/>
    <col min="12549" max="12549" width="12.5703125" style="246" customWidth="1"/>
    <col min="12550" max="12550" width="12.28515625" style="246" bestFit="1" customWidth="1"/>
    <col min="12551" max="12551" width="9.28515625" style="246" customWidth="1"/>
    <col min="12552" max="12800" width="9.140625" style="246"/>
    <col min="12801" max="12801" width="58.140625" style="246" customWidth="1"/>
    <col min="12802" max="12803" width="8.7109375" style="246" customWidth="1"/>
    <col min="12804" max="12804" width="12.5703125" style="246" bestFit="1" customWidth="1"/>
    <col min="12805" max="12805" width="12.5703125" style="246" customWidth="1"/>
    <col min="12806" max="12806" width="12.28515625" style="246" bestFit="1" customWidth="1"/>
    <col min="12807" max="12807" width="9.28515625" style="246" customWidth="1"/>
    <col min="12808" max="13056" width="9.140625" style="246"/>
    <col min="13057" max="13057" width="58.140625" style="246" customWidth="1"/>
    <col min="13058" max="13059" width="8.7109375" style="246" customWidth="1"/>
    <col min="13060" max="13060" width="12.5703125" style="246" bestFit="1" customWidth="1"/>
    <col min="13061" max="13061" width="12.5703125" style="246" customWidth="1"/>
    <col min="13062" max="13062" width="12.28515625" style="246" bestFit="1" customWidth="1"/>
    <col min="13063" max="13063" width="9.28515625" style="246" customWidth="1"/>
    <col min="13064" max="13312" width="9.140625" style="246"/>
    <col min="13313" max="13313" width="58.140625" style="246" customWidth="1"/>
    <col min="13314" max="13315" width="8.7109375" style="246" customWidth="1"/>
    <col min="13316" max="13316" width="12.5703125" style="246" bestFit="1" customWidth="1"/>
    <col min="13317" max="13317" width="12.5703125" style="246" customWidth="1"/>
    <col min="13318" max="13318" width="12.28515625" style="246" bestFit="1" customWidth="1"/>
    <col min="13319" max="13319" width="9.28515625" style="246" customWidth="1"/>
    <col min="13320" max="13568" width="9.140625" style="246"/>
    <col min="13569" max="13569" width="58.140625" style="246" customWidth="1"/>
    <col min="13570" max="13571" width="8.7109375" style="246" customWidth="1"/>
    <col min="13572" max="13572" width="12.5703125" style="246" bestFit="1" customWidth="1"/>
    <col min="13573" max="13573" width="12.5703125" style="246" customWidth="1"/>
    <col min="13574" max="13574" width="12.28515625" style="246" bestFit="1" customWidth="1"/>
    <col min="13575" max="13575" width="9.28515625" style="246" customWidth="1"/>
    <col min="13576" max="13824" width="9.140625" style="246"/>
    <col min="13825" max="13825" width="58.140625" style="246" customWidth="1"/>
    <col min="13826" max="13827" width="8.7109375" style="246" customWidth="1"/>
    <col min="13828" max="13828" width="12.5703125" style="246" bestFit="1" customWidth="1"/>
    <col min="13829" max="13829" width="12.5703125" style="246" customWidth="1"/>
    <col min="13830" max="13830" width="12.28515625" style="246" bestFit="1" customWidth="1"/>
    <col min="13831" max="13831" width="9.28515625" style="246" customWidth="1"/>
    <col min="13832" max="14080" width="9.140625" style="246"/>
    <col min="14081" max="14081" width="58.140625" style="246" customWidth="1"/>
    <col min="14082" max="14083" width="8.7109375" style="246" customWidth="1"/>
    <col min="14084" max="14084" width="12.5703125" style="246" bestFit="1" customWidth="1"/>
    <col min="14085" max="14085" width="12.5703125" style="246" customWidth="1"/>
    <col min="14086" max="14086" width="12.28515625" style="246" bestFit="1" customWidth="1"/>
    <col min="14087" max="14087" width="9.28515625" style="246" customWidth="1"/>
    <col min="14088" max="14336" width="9.140625" style="246"/>
    <col min="14337" max="14337" width="58.140625" style="246" customWidth="1"/>
    <col min="14338" max="14339" width="8.7109375" style="246" customWidth="1"/>
    <col min="14340" max="14340" width="12.5703125" style="246" bestFit="1" customWidth="1"/>
    <col min="14341" max="14341" width="12.5703125" style="246" customWidth="1"/>
    <col min="14342" max="14342" width="12.28515625" style="246" bestFit="1" customWidth="1"/>
    <col min="14343" max="14343" width="9.28515625" style="246" customWidth="1"/>
    <col min="14344" max="14592" width="9.140625" style="246"/>
    <col min="14593" max="14593" width="58.140625" style="246" customWidth="1"/>
    <col min="14594" max="14595" width="8.7109375" style="246" customWidth="1"/>
    <col min="14596" max="14596" width="12.5703125" style="246" bestFit="1" customWidth="1"/>
    <col min="14597" max="14597" width="12.5703125" style="246" customWidth="1"/>
    <col min="14598" max="14598" width="12.28515625" style="246" bestFit="1" customWidth="1"/>
    <col min="14599" max="14599" width="9.28515625" style="246" customWidth="1"/>
    <col min="14600" max="14848" width="9.140625" style="246"/>
    <col min="14849" max="14849" width="58.140625" style="246" customWidth="1"/>
    <col min="14850" max="14851" width="8.7109375" style="246" customWidth="1"/>
    <col min="14852" max="14852" width="12.5703125" style="246" bestFit="1" customWidth="1"/>
    <col min="14853" max="14853" width="12.5703125" style="246" customWidth="1"/>
    <col min="14854" max="14854" width="12.28515625" style="246" bestFit="1" customWidth="1"/>
    <col min="14855" max="14855" width="9.28515625" style="246" customWidth="1"/>
    <col min="14856" max="15104" width="9.140625" style="246"/>
    <col min="15105" max="15105" width="58.140625" style="246" customWidth="1"/>
    <col min="15106" max="15107" width="8.7109375" style="246" customWidth="1"/>
    <col min="15108" max="15108" width="12.5703125" style="246" bestFit="1" customWidth="1"/>
    <col min="15109" max="15109" width="12.5703125" style="246" customWidth="1"/>
    <col min="15110" max="15110" width="12.28515625" style="246" bestFit="1" customWidth="1"/>
    <col min="15111" max="15111" width="9.28515625" style="246" customWidth="1"/>
    <col min="15112" max="15360" width="9.140625" style="246"/>
    <col min="15361" max="15361" width="58.140625" style="246" customWidth="1"/>
    <col min="15362" max="15363" width="8.7109375" style="246" customWidth="1"/>
    <col min="15364" max="15364" width="12.5703125" style="246" bestFit="1" customWidth="1"/>
    <col min="15365" max="15365" width="12.5703125" style="246" customWidth="1"/>
    <col min="15366" max="15366" width="12.28515625" style="246" bestFit="1" customWidth="1"/>
    <col min="15367" max="15367" width="9.28515625" style="246" customWidth="1"/>
    <col min="15368" max="15616" width="9.140625" style="246"/>
    <col min="15617" max="15617" width="58.140625" style="246" customWidth="1"/>
    <col min="15618" max="15619" width="8.7109375" style="246" customWidth="1"/>
    <col min="15620" max="15620" width="12.5703125" style="246" bestFit="1" customWidth="1"/>
    <col min="15621" max="15621" width="12.5703125" style="246" customWidth="1"/>
    <col min="15622" max="15622" width="12.28515625" style="246" bestFit="1" customWidth="1"/>
    <col min="15623" max="15623" width="9.28515625" style="246" customWidth="1"/>
    <col min="15624" max="15872" width="9.140625" style="246"/>
    <col min="15873" max="15873" width="58.140625" style="246" customWidth="1"/>
    <col min="15874" max="15875" width="8.7109375" style="246" customWidth="1"/>
    <col min="15876" max="15876" width="12.5703125" style="246" bestFit="1" customWidth="1"/>
    <col min="15877" max="15877" width="12.5703125" style="246" customWidth="1"/>
    <col min="15878" max="15878" width="12.28515625" style="246" bestFit="1" customWidth="1"/>
    <col min="15879" max="15879" width="9.28515625" style="246" customWidth="1"/>
    <col min="15880" max="16128" width="9.140625" style="246"/>
    <col min="16129" max="16129" width="58.140625" style="246" customWidth="1"/>
    <col min="16130" max="16131" width="8.7109375" style="246" customWidth="1"/>
    <col min="16132" max="16132" width="12.5703125" style="246" bestFit="1" customWidth="1"/>
    <col min="16133" max="16133" width="12.5703125" style="246" customWidth="1"/>
    <col min="16134" max="16134" width="12.28515625" style="246" bestFit="1" customWidth="1"/>
    <col min="16135" max="16135" width="9.28515625" style="246" customWidth="1"/>
    <col min="16136" max="16384" width="9.140625" style="246"/>
  </cols>
  <sheetData>
    <row r="1" spans="1:255" ht="23.85" customHeight="1" x14ac:dyDescent="0.25">
      <c r="A1" s="674" t="s">
        <v>817</v>
      </c>
      <c r="B1" s="675"/>
      <c r="C1" s="675"/>
      <c r="D1" s="675"/>
      <c r="E1" s="675"/>
      <c r="F1" s="675"/>
      <c r="G1" s="676"/>
    </row>
    <row r="2" spans="1:255" x14ac:dyDescent="0.25">
      <c r="A2" s="681"/>
      <c r="B2" s="681"/>
      <c r="C2" s="681"/>
      <c r="D2" s="681"/>
      <c r="E2" s="681"/>
      <c r="F2" s="681"/>
      <c r="G2" s="681"/>
    </row>
    <row r="3" spans="1:255" x14ac:dyDescent="0.25">
      <c r="A3" s="541"/>
      <c r="B3" s="542" t="s">
        <v>655</v>
      </c>
      <c r="C3" s="682" t="s">
        <v>519</v>
      </c>
      <c r="D3" s="683"/>
      <c r="E3" s="682" t="s">
        <v>520</v>
      </c>
      <c r="F3" s="683"/>
      <c r="G3" s="684" t="s">
        <v>197</v>
      </c>
    </row>
    <row r="4" spans="1:255" x14ac:dyDescent="0.25">
      <c r="A4" s="543" t="s">
        <v>656</v>
      </c>
      <c r="B4" s="544" t="s">
        <v>657</v>
      </c>
      <c r="C4" s="545" t="s">
        <v>521</v>
      </c>
      <c r="D4" s="546" t="s">
        <v>522</v>
      </c>
      <c r="E4" s="545" t="s">
        <v>521</v>
      </c>
      <c r="F4" s="546" t="s">
        <v>522</v>
      </c>
      <c r="G4" s="684"/>
    </row>
    <row r="5" spans="1:255" x14ac:dyDescent="0.25">
      <c r="A5" s="547"/>
      <c r="B5" s="547"/>
      <c r="C5" s="686" t="s">
        <v>524</v>
      </c>
      <c r="D5" s="673"/>
      <c r="E5" s="686" t="s">
        <v>524</v>
      </c>
      <c r="F5" s="673"/>
      <c r="G5" s="685"/>
    </row>
    <row r="6" spans="1:255" x14ac:dyDescent="0.25">
      <c r="A6" s="371" t="s">
        <v>418</v>
      </c>
      <c r="B6" s="371" t="s">
        <v>419</v>
      </c>
      <c r="C6" s="371"/>
      <c r="D6" s="548" t="s">
        <v>420</v>
      </c>
      <c r="E6" s="548"/>
      <c r="F6" s="548" t="s">
        <v>421</v>
      </c>
      <c r="G6" s="549" t="s">
        <v>422</v>
      </c>
    </row>
    <row r="7" spans="1:255" x14ac:dyDescent="0.25">
      <c r="A7" s="550" t="s">
        <v>658</v>
      </c>
      <c r="B7" s="551" t="s">
        <v>659</v>
      </c>
      <c r="C7" s="551"/>
      <c r="D7" s="552">
        <f>SUM(D8:D13)</f>
        <v>340015270</v>
      </c>
      <c r="E7" s="552"/>
      <c r="F7" s="552">
        <f>SUM(F8:F13)</f>
        <v>346569981</v>
      </c>
      <c r="G7" s="553">
        <f>F7/D7*100</f>
        <v>101.92776959693603</v>
      </c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67"/>
      <c r="AR7" s="367"/>
      <c r="AS7" s="367"/>
      <c r="AT7" s="367"/>
      <c r="AU7" s="367"/>
      <c r="AV7" s="367"/>
      <c r="AW7" s="367"/>
      <c r="AX7" s="367"/>
      <c r="AY7" s="367"/>
      <c r="AZ7" s="367"/>
      <c r="BA7" s="367"/>
      <c r="BB7" s="367"/>
      <c r="BC7" s="367"/>
      <c r="BD7" s="367"/>
      <c r="BE7" s="367"/>
      <c r="BF7" s="367"/>
      <c r="BG7" s="367"/>
      <c r="BH7" s="367"/>
      <c r="BI7" s="367"/>
      <c r="BJ7" s="367"/>
      <c r="BK7" s="367"/>
      <c r="BL7" s="367"/>
      <c r="BM7" s="367"/>
      <c r="BN7" s="367"/>
      <c r="BO7" s="367"/>
      <c r="BP7" s="367"/>
      <c r="BQ7" s="367"/>
      <c r="BR7" s="367"/>
      <c r="BS7" s="367"/>
      <c r="BT7" s="367"/>
      <c r="BU7" s="367"/>
      <c r="BV7" s="367"/>
      <c r="BW7" s="367"/>
      <c r="BX7" s="367"/>
      <c r="BY7" s="367"/>
      <c r="BZ7" s="367"/>
      <c r="CA7" s="367"/>
      <c r="CB7" s="367"/>
      <c r="CC7" s="367"/>
      <c r="CD7" s="367"/>
      <c r="CE7" s="367"/>
      <c r="CF7" s="367"/>
      <c r="CG7" s="367"/>
      <c r="CH7" s="367"/>
      <c r="CI7" s="367"/>
      <c r="CJ7" s="367"/>
      <c r="CK7" s="367"/>
      <c r="CL7" s="367"/>
      <c r="CM7" s="367"/>
      <c r="CN7" s="367"/>
      <c r="CO7" s="367"/>
      <c r="CP7" s="367"/>
      <c r="CQ7" s="367"/>
      <c r="CR7" s="367"/>
      <c r="CS7" s="367"/>
      <c r="CT7" s="367"/>
      <c r="CU7" s="367"/>
      <c r="CV7" s="367"/>
      <c r="CW7" s="367"/>
      <c r="CX7" s="367"/>
      <c r="CY7" s="367"/>
      <c r="CZ7" s="367"/>
      <c r="DA7" s="367"/>
      <c r="DB7" s="367"/>
      <c r="DC7" s="367"/>
      <c r="DD7" s="367"/>
      <c r="DE7" s="367"/>
      <c r="DF7" s="367"/>
      <c r="DG7" s="367"/>
      <c r="DH7" s="367"/>
      <c r="DI7" s="367"/>
      <c r="DJ7" s="367"/>
      <c r="DK7" s="367"/>
      <c r="DL7" s="367"/>
      <c r="DM7" s="367"/>
      <c r="DN7" s="367"/>
      <c r="DO7" s="367"/>
      <c r="DP7" s="367"/>
      <c r="DQ7" s="367"/>
      <c r="DR7" s="367"/>
      <c r="DS7" s="367"/>
      <c r="DT7" s="367"/>
      <c r="DU7" s="367"/>
      <c r="DV7" s="367"/>
      <c r="DW7" s="367"/>
      <c r="DX7" s="367"/>
      <c r="DY7" s="367"/>
      <c r="DZ7" s="367"/>
      <c r="EA7" s="367"/>
      <c r="EB7" s="367"/>
      <c r="EC7" s="367"/>
      <c r="ED7" s="367"/>
      <c r="EE7" s="367"/>
      <c r="EF7" s="367"/>
      <c r="EG7" s="367"/>
      <c r="EH7" s="367"/>
      <c r="EI7" s="367"/>
      <c r="EJ7" s="367"/>
      <c r="EK7" s="367"/>
      <c r="EL7" s="367"/>
      <c r="EM7" s="367"/>
      <c r="EN7" s="367"/>
      <c r="EO7" s="367"/>
      <c r="EP7" s="367"/>
      <c r="EQ7" s="367"/>
      <c r="ER7" s="367"/>
      <c r="ES7" s="367"/>
      <c r="ET7" s="367"/>
      <c r="EU7" s="367"/>
      <c r="EV7" s="367"/>
      <c r="EW7" s="367"/>
      <c r="EX7" s="367"/>
      <c r="EY7" s="367"/>
      <c r="EZ7" s="367"/>
      <c r="FA7" s="367"/>
      <c r="FB7" s="367"/>
      <c r="FC7" s="367"/>
      <c r="FD7" s="367"/>
      <c r="FE7" s="367"/>
      <c r="FF7" s="367"/>
      <c r="FG7" s="367"/>
      <c r="FH7" s="367"/>
      <c r="FI7" s="367"/>
      <c r="FJ7" s="367"/>
      <c r="FK7" s="367"/>
      <c r="FL7" s="367"/>
      <c r="FM7" s="367"/>
      <c r="FN7" s="367"/>
      <c r="FO7" s="367"/>
      <c r="FP7" s="367"/>
      <c r="FQ7" s="367"/>
      <c r="FR7" s="367"/>
      <c r="FS7" s="367"/>
      <c r="FT7" s="367"/>
      <c r="FU7" s="367"/>
      <c r="FV7" s="367"/>
      <c r="FW7" s="367"/>
      <c r="FX7" s="367"/>
      <c r="FY7" s="367"/>
      <c r="FZ7" s="367"/>
      <c r="GA7" s="367"/>
      <c r="GB7" s="367"/>
      <c r="GC7" s="367"/>
      <c r="GD7" s="367"/>
      <c r="GE7" s="367"/>
      <c r="GF7" s="367"/>
      <c r="GG7" s="367"/>
      <c r="GH7" s="367"/>
      <c r="GI7" s="367"/>
      <c r="GJ7" s="367"/>
      <c r="GK7" s="367"/>
      <c r="GL7" s="367"/>
      <c r="GM7" s="367"/>
      <c r="GN7" s="367"/>
      <c r="GO7" s="367"/>
      <c r="GP7" s="367"/>
      <c r="GQ7" s="367"/>
      <c r="GR7" s="367"/>
      <c r="GS7" s="367"/>
      <c r="GT7" s="367"/>
      <c r="GU7" s="367"/>
      <c r="GV7" s="367"/>
      <c r="GW7" s="367"/>
      <c r="GX7" s="367"/>
      <c r="GY7" s="367"/>
      <c r="GZ7" s="367"/>
      <c r="HA7" s="367"/>
      <c r="HB7" s="367"/>
      <c r="HC7" s="367"/>
      <c r="HD7" s="367"/>
      <c r="HE7" s="367"/>
      <c r="HF7" s="367"/>
      <c r="HG7" s="367"/>
      <c r="HH7" s="367"/>
      <c r="HI7" s="367"/>
      <c r="HJ7" s="367"/>
      <c r="HK7" s="367"/>
      <c r="HL7" s="367"/>
      <c r="HM7" s="367"/>
      <c r="HN7" s="367"/>
      <c r="HO7" s="367"/>
      <c r="HP7" s="367"/>
      <c r="HQ7" s="367"/>
      <c r="HR7" s="367"/>
      <c r="HS7" s="367"/>
      <c r="HT7" s="367"/>
      <c r="HU7" s="367"/>
      <c r="HV7" s="367"/>
      <c r="HW7" s="367"/>
      <c r="HX7" s="367"/>
      <c r="HY7" s="367"/>
      <c r="HZ7" s="367"/>
      <c r="IA7" s="367"/>
      <c r="IB7" s="367"/>
      <c r="IC7" s="367"/>
      <c r="ID7" s="367"/>
      <c r="IE7" s="367"/>
      <c r="IF7" s="367"/>
      <c r="IG7" s="367"/>
      <c r="IH7" s="367"/>
      <c r="II7" s="367"/>
      <c r="IJ7" s="367"/>
      <c r="IK7" s="367"/>
      <c r="IL7" s="367"/>
      <c r="IM7" s="367"/>
      <c r="IN7" s="367"/>
      <c r="IO7" s="367"/>
      <c r="IP7" s="367"/>
      <c r="IQ7" s="367"/>
      <c r="IR7" s="367"/>
      <c r="IS7" s="367"/>
      <c r="IT7" s="367"/>
      <c r="IU7" s="367"/>
    </row>
    <row r="8" spans="1:255" x14ac:dyDescent="0.25">
      <c r="A8" s="554" t="s">
        <v>660</v>
      </c>
      <c r="B8" s="371" t="s">
        <v>661</v>
      </c>
      <c r="C8" s="371"/>
      <c r="D8" s="555">
        <v>445911698</v>
      </c>
      <c r="E8" s="555"/>
      <c r="F8" s="555">
        <v>445911698</v>
      </c>
      <c r="G8" s="556">
        <f>F8/D8*100</f>
        <v>100</v>
      </c>
    </row>
    <row r="9" spans="1:255" x14ac:dyDescent="0.25">
      <c r="A9" s="554" t="s">
        <v>662</v>
      </c>
      <c r="B9" s="371" t="s">
        <v>663</v>
      </c>
      <c r="C9" s="371"/>
      <c r="D9" s="555">
        <v>0</v>
      </c>
      <c r="E9" s="555"/>
      <c r="F9" s="555">
        <v>0</v>
      </c>
      <c r="G9" s="556"/>
    </row>
    <row r="10" spans="1:255" x14ac:dyDescent="0.25">
      <c r="A10" s="554" t="s">
        <v>664</v>
      </c>
      <c r="B10" s="371" t="s">
        <v>665</v>
      </c>
      <c r="C10" s="371"/>
      <c r="D10" s="557">
        <v>8639497</v>
      </c>
      <c r="E10" s="557"/>
      <c r="F10" s="557">
        <v>8639497</v>
      </c>
      <c r="G10" s="556">
        <f>F10/D10*100</f>
        <v>100</v>
      </c>
    </row>
    <row r="11" spans="1:255" x14ac:dyDescent="0.25">
      <c r="A11" s="372" t="s">
        <v>666</v>
      </c>
      <c r="B11" s="371" t="s">
        <v>667</v>
      </c>
      <c r="C11" s="371"/>
      <c r="D11" s="557">
        <v>-118360401</v>
      </c>
      <c r="E11" s="557"/>
      <c r="F11" s="557">
        <v>-114535925</v>
      </c>
      <c r="G11" s="556">
        <f>F11/D11*100</f>
        <v>96.768787560968121</v>
      </c>
    </row>
    <row r="12" spans="1:255" x14ac:dyDescent="0.25">
      <c r="A12" s="372" t="s">
        <v>668</v>
      </c>
      <c r="B12" s="371" t="s">
        <v>669</v>
      </c>
      <c r="C12" s="371"/>
      <c r="D12" s="557">
        <v>0</v>
      </c>
      <c r="E12" s="557"/>
      <c r="F12" s="557">
        <v>0</v>
      </c>
      <c r="G12" s="556"/>
    </row>
    <row r="13" spans="1:255" x14ac:dyDescent="0.25">
      <c r="A13" s="372" t="s">
        <v>670</v>
      </c>
      <c r="B13" s="371" t="s">
        <v>671</v>
      </c>
      <c r="C13" s="371"/>
      <c r="D13" s="557">
        <v>3824476</v>
      </c>
      <c r="E13" s="557"/>
      <c r="F13" s="557">
        <v>6554711</v>
      </c>
      <c r="G13" s="556">
        <f>F13/D13*100</f>
        <v>171.38847256460755</v>
      </c>
    </row>
    <row r="14" spans="1:255" x14ac:dyDescent="0.25">
      <c r="A14" s="558" t="s">
        <v>672</v>
      </c>
      <c r="B14" s="371" t="s">
        <v>673</v>
      </c>
      <c r="C14" s="371"/>
      <c r="D14" s="559">
        <f>SUM(D15:D17)</f>
        <v>3155796</v>
      </c>
      <c r="E14" s="559"/>
      <c r="F14" s="559">
        <f>SUM(F15:F17)</f>
        <v>5671581</v>
      </c>
      <c r="G14" s="553">
        <f>F14/D14*100</f>
        <v>179.71950658407579</v>
      </c>
      <c r="H14" s="367"/>
      <c r="I14" s="373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7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  <c r="BB14" s="367"/>
      <c r="BC14" s="367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67"/>
      <c r="CF14" s="367"/>
      <c r="CG14" s="367"/>
      <c r="CH14" s="367"/>
      <c r="CI14" s="367"/>
      <c r="CJ14" s="367"/>
      <c r="CK14" s="367"/>
      <c r="CL14" s="367"/>
      <c r="CM14" s="367"/>
      <c r="CN14" s="367"/>
      <c r="CO14" s="367"/>
      <c r="CP14" s="367"/>
      <c r="CQ14" s="367"/>
      <c r="CR14" s="367"/>
      <c r="CS14" s="367"/>
      <c r="CT14" s="367"/>
      <c r="CU14" s="367"/>
      <c r="CV14" s="367"/>
      <c r="CW14" s="367"/>
      <c r="CX14" s="367"/>
      <c r="CY14" s="367"/>
      <c r="CZ14" s="367"/>
      <c r="DA14" s="367"/>
      <c r="DB14" s="367"/>
      <c r="DC14" s="367"/>
      <c r="DD14" s="367"/>
      <c r="DE14" s="367"/>
      <c r="DF14" s="367"/>
      <c r="DG14" s="367"/>
      <c r="DH14" s="367"/>
      <c r="DI14" s="367"/>
      <c r="DJ14" s="367"/>
      <c r="DK14" s="367"/>
      <c r="DL14" s="367"/>
      <c r="DM14" s="367"/>
      <c r="DN14" s="367"/>
      <c r="DO14" s="367"/>
      <c r="DP14" s="367"/>
      <c r="DQ14" s="367"/>
      <c r="DR14" s="367"/>
      <c r="DS14" s="367"/>
      <c r="DT14" s="367"/>
      <c r="DU14" s="367"/>
      <c r="DV14" s="367"/>
      <c r="DW14" s="367"/>
      <c r="DX14" s="367"/>
      <c r="DY14" s="367"/>
      <c r="DZ14" s="367"/>
      <c r="EA14" s="367"/>
      <c r="EB14" s="367"/>
      <c r="EC14" s="367"/>
      <c r="ED14" s="367"/>
      <c r="EE14" s="367"/>
      <c r="EF14" s="367"/>
      <c r="EG14" s="367"/>
      <c r="EH14" s="367"/>
      <c r="EI14" s="367"/>
      <c r="EJ14" s="367"/>
      <c r="EK14" s="367"/>
      <c r="EL14" s="367"/>
      <c r="EM14" s="367"/>
      <c r="EN14" s="367"/>
      <c r="EO14" s="367"/>
      <c r="EP14" s="367"/>
      <c r="EQ14" s="367"/>
      <c r="ER14" s="367"/>
      <c r="ES14" s="367"/>
      <c r="ET14" s="367"/>
      <c r="EU14" s="367"/>
      <c r="EV14" s="367"/>
      <c r="EW14" s="367"/>
      <c r="EX14" s="367"/>
      <c r="EY14" s="367"/>
      <c r="EZ14" s="367"/>
      <c r="FA14" s="367"/>
      <c r="FB14" s="367"/>
      <c r="FC14" s="367"/>
      <c r="FD14" s="367"/>
      <c r="FE14" s="367"/>
      <c r="FF14" s="367"/>
      <c r="FG14" s="367"/>
      <c r="FH14" s="367"/>
      <c r="FI14" s="367"/>
      <c r="FJ14" s="367"/>
      <c r="FK14" s="367"/>
      <c r="FL14" s="367"/>
      <c r="FM14" s="367"/>
      <c r="FN14" s="367"/>
      <c r="FO14" s="367"/>
      <c r="FP14" s="367"/>
      <c r="FQ14" s="367"/>
      <c r="FR14" s="367"/>
      <c r="FS14" s="367"/>
      <c r="FT14" s="367"/>
      <c r="FU14" s="367"/>
      <c r="FV14" s="367"/>
      <c r="FW14" s="367"/>
      <c r="FX14" s="367"/>
      <c r="FY14" s="367"/>
      <c r="FZ14" s="367"/>
      <c r="GA14" s="367"/>
      <c r="GB14" s="367"/>
      <c r="GC14" s="367"/>
      <c r="GD14" s="367"/>
      <c r="GE14" s="367"/>
      <c r="GF14" s="367"/>
      <c r="GG14" s="367"/>
      <c r="GH14" s="367"/>
      <c r="GI14" s="367"/>
      <c r="GJ14" s="367"/>
      <c r="GK14" s="367"/>
      <c r="GL14" s="367"/>
      <c r="GM14" s="367"/>
      <c r="GN14" s="367"/>
      <c r="GO14" s="367"/>
      <c r="GP14" s="367"/>
      <c r="GQ14" s="367"/>
      <c r="GR14" s="367"/>
      <c r="GS14" s="367"/>
      <c r="GT14" s="367"/>
      <c r="GU14" s="367"/>
      <c r="GV14" s="367"/>
      <c r="GW14" s="367"/>
      <c r="GX14" s="367"/>
      <c r="GY14" s="367"/>
      <c r="GZ14" s="367"/>
      <c r="HA14" s="367"/>
      <c r="HB14" s="367"/>
      <c r="HC14" s="367"/>
      <c r="HD14" s="367"/>
      <c r="HE14" s="367"/>
      <c r="HF14" s="367"/>
      <c r="HG14" s="367"/>
      <c r="HH14" s="367"/>
      <c r="HI14" s="367"/>
      <c r="HJ14" s="367"/>
      <c r="HK14" s="367"/>
      <c r="HL14" s="367"/>
      <c r="HM14" s="367"/>
      <c r="HN14" s="367"/>
      <c r="HO14" s="367"/>
      <c r="HP14" s="367"/>
      <c r="HQ14" s="367"/>
      <c r="HR14" s="367"/>
      <c r="HS14" s="367"/>
      <c r="HT14" s="367"/>
      <c r="HU14" s="367"/>
      <c r="HV14" s="367"/>
      <c r="HW14" s="367"/>
      <c r="HX14" s="367"/>
      <c r="HY14" s="367"/>
      <c r="HZ14" s="367"/>
      <c r="IA14" s="367"/>
      <c r="IB14" s="367"/>
      <c r="IC14" s="367"/>
      <c r="ID14" s="367"/>
      <c r="IE14" s="367"/>
      <c r="IF14" s="367"/>
      <c r="IG14" s="367"/>
      <c r="IH14" s="367"/>
      <c r="II14" s="367"/>
      <c r="IJ14" s="367"/>
      <c r="IK14" s="367"/>
      <c r="IL14" s="367"/>
      <c r="IM14" s="367"/>
      <c r="IN14" s="367"/>
      <c r="IO14" s="367"/>
      <c r="IP14" s="367"/>
      <c r="IQ14" s="367"/>
      <c r="IR14" s="367"/>
      <c r="IS14" s="367"/>
      <c r="IT14" s="367"/>
      <c r="IU14" s="367"/>
    </row>
    <row r="15" spans="1:255" x14ac:dyDescent="0.25">
      <c r="A15" s="372" t="s">
        <v>674</v>
      </c>
      <c r="B15" s="371" t="s">
        <v>675</v>
      </c>
      <c r="C15" s="371"/>
      <c r="D15" s="557">
        <v>56999</v>
      </c>
      <c r="E15" s="557"/>
      <c r="F15" s="557">
        <v>325615</v>
      </c>
      <c r="G15" s="556">
        <f>F15/D15*100</f>
        <v>571.2644081475114</v>
      </c>
    </row>
    <row r="16" spans="1:255" x14ac:dyDescent="0.25">
      <c r="A16" s="372" t="s">
        <v>676</v>
      </c>
      <c r="B16" s="371" t="s">
        <v>677</v>
      </c>
      <c r="C16" s="371"/>
      <c r="D16" s="557">
        <v>933676</v>
      </c>
      <c r="E16" s="557"/>
      <c r="F16" s="557">
        <v>3105333</v>
      </c>
      <c r="G16" s="556">
        <f>F16/D16*100</f>
        <v>332.59214117102721</v>
      </c>
    </row>
    <row r="17" spans="1:255" x14ac:dyDescent="0.25">
      <c r="A17" s="372" t="s">
        <v>678</v>
      </c>
      <c r="B17" s="371" t="s">
        <v>679</v>
      </c>
      <c r="C17" s="371"/>
      <c r="D17" s="557">
        <v>2165121</v>
      </c>
      <c r="E17" s="557"/>
      <c r="F17" s="557">
        <v>2240633</v>
      </c>
      <c r="G17" s="556">
        <f>F17/D17*100</f>
        <v>103.48765727181069</v>
      </c>
    </row>
    <row r="18" spans="1:255" x14ac:dyDescent="0.25">
      <c r="A18" s="560" t="s">
        <v>680</v>
      </c>
      <c r="B18" s="371" t="s">
        <v>681</v>
      </c>
      <c r="C18" s="371"/>
      <c r="D18" s="559">
        <v>0</v>
      </c>
      <c r="E18" s="559"/>
      <c r="F18" s="559">
        <v>0</v>
      </c>
      <c r="G18" s="553"/>
    </row>
    <row r="19" spans="1:255" x14ac:dyDescent="0.25">
      <c r="A19" s="561" t="s">
        <v>682</v>
      </c>
      <c r="B19" s="371" t="s">
        <v>683</v>
      </c>
      <c r="C19" s="371"/>
      <c r="D19" s="562">
        <v>41900937</v>
      </c>
      <c r="E19" s="562"/>
      <c r="F19" s="562">
        <v>110639623</v>
      </c>
      <c r="G19" s="553">
        <f>F19/D19*100</f>
        <v>264.050474575306</v>
      </c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7"/>
      <c r="AH19" s="367"/>
      <c r="AI19" s="367"/>
      <c r="AJ19" s="367"/>
      <c r="AK19" s="367"/>
      <c r="AL19" s="367"/>
      <c r="AM19" s="367"/>
      <c r="AN19" s="367"/>
      <c r="AO19" s="367"/>
      <c r="AP19" s="367"/>
      <c r="AQ19" s="367"/>
      <c r="AR19" s="367"/>
      <c r="AS19" s="367"/>
      <c r="AT19" s="367"/>
      <c r="AU19" s="367"/>
      <c r="AV19" s="367"/>
      <c r="AW19" s="367"/>
      <c r="AX19" s="367"/>
      <c r="AY19" s="367"/>
      <c r="AZ19" s="367"/>
      <c r="BA19" s="367"/>
      <c r="BB19" s="367"/>
      <c r="BC19" s="367"/>
      <c r="BD19" s="367"/>
      <c r="BE19" s="367"/>
      <c r="BF19" s="367"/>
      <c r="BG19" s="367"/>
      <c r="BH19" s="367"/>
      <c r="BI19" s="367"/>
      <c r="BJ19" s="367"/>
      <c r="BK19" s="367"/>
      <c r="BL19" s="367"/>
      <c r="BM19" s="367"/>
      <c r="BN19" s="367"/>
      <c r="BO19" s="367"/>
      <c r="BP19" s="367"/>
      <c r="BQ19" s="367"/>
      <c r="BR19" s="367"/>
      <c r="BS19" s="367"/>
      <c r="BT19" s="367"/>
      <c r="BU19" s="367"/>
      <c r="BV19" s="367"/>
      <c r="BW19" s="367"/>
      <c r="BX19" s="367"/>
      <c r="BY19" s="367"/>
      <c r="BZ19" s="367"/>
      <c r="CA19" s="367"/>
      <c r="CB19" s="367"/>
      <c r="CC19" s="367"/>
      <c r="CD19" s="367"/>
      <c r="CE19" s="367"/>
      <c r="CF19" s="367"/>
      <c r="CG19" s="367"/>
      <c r="CH19" s="367"/>
      <c r="CI19" s="367"/>
      <c r="CJ19" s="367"/>
      <c r="CK19" s="367"/>
      <c r="CL19" s="367"/>
      <c r="CM19" s="367"/>
      <c r="CN19" s="367"/>
      <c r="CO19" s="367"/>
      <c r="CP19" s="367"/>
      <c r="CQ19" s="367"/>
      <c r="CR19" s="367"/>
      <c r="CS19" s="367"/>
      <c r="CT19" s="367"/>
      <c r="CU19" s="367"/>
      <c r="CV19" s="367"/>
      <c r="CW19" s="367"/>
      <c r="CX19" s="367"/>
      <c r="CY19" s="367"/>
      <c r="CZ19" s="367"/>
      <c r="DA19" s="367"/>
      <c r="DB19" s="367"/>
      <c r="DC19" s="367"/>
      <c r="DD19" s="367"/>
      <c r="DE19" s="367"/>
      <c r="DF19" s="367"/>
      <c r="DG19" s="367"/>
      <c r="DH19" s="367"/>
      <c r="DI19" s="367"/>
      <c r="DJ19" s="367"/>
      <c r="DK19" s="367"/>
      <c r="DL19" s="367"/>
      <c r="DM19" s="367"/>
      <c r="DN19" s="367"/>
      <c r="DO19" s="367"/>
      <c r="DP19" s="367"/>
      <c r="DQ19" s="367"/>
      <c r="DR19" s="367"/>
      <c r="DS19" s="367"/>
      <c r="DT19" s="367"/>
      <c r="DU19" s="367"/>
      <c r="DV19" s="367"/>
      <c r="DW19" s="367"/>
      <c r="DX19" s="367"/>
      <c r="DY19" s="367"/>
      <c r="DZ19" s="367"/>
      <c r="EA19" s="367"/>
      <c r="EB19" s="367"/>
      <c r="EC19" s="367"/>
      <c r="ED19" s="367"/>
      <c r="EE19" s="367"/>
      <c r="EF19" s="367"/>
      <c r="EG19" s="367"/>
      <c r="EH19" s="367"/>
      <c r="EI19" s="367"/>
      <c r="EJ19" s="367"/>
      <c r="EK19" s="367"/>
      <c r="EL19" s="367"/>
      <c r="EM19" s="367"/>
      <c r="EN19" s="367"/>
      <c r="EO19" s="367"/>
      <c r="EP19" s="367"/>
      <c r="EQ19" s="367"/>
      <c r="ER19" s="367"/>
      <c r="ES19" s="367"/>
      <c r="ET19" s="367"/>
      <c r="EU19" s="367"/>
      <c r="EV19" s="367"/>
      <c r="EW19" s="367"/>
      <c r="EX19" s="367"/>
      <c r="EY19" s="367"/>
      <c r="EZ19" s="367"/>
      <c r="FA19" s="367"/>
      <c r="FB19" s="367"/>
      <c r="FC19" s="367"/>
      <c r="FD19" s="367"/>
      <c r="FE19" s="367"/>
      <c r="FF19" s="367"/>
      <c r="FG19" s="367"/>
      <c r="FH19" s="367"/>
      <c r="FI19" s="367"/>
      <c r="FJ19" s="367"/>
      <c r="FK19" s="367"/>
      <c r="FL19" s="367"/>
      <c r="FM19" s="367"/>
      <c r="FN19" s="367"/>
      <c r="FO19" s="367"/>
      <c r="FP19" s="367"/>
      <c r="FQ19" s="367"/>
      <c r="FR19" s="367"/>
      <c r="FS19" s="367"/>
      <c r="FT19" s="367"/>
      <c r="FU19" s="367"/>
      <c r="FV19" s="367"/>
      <c r="FW19" s="367"/>
      <c r="FX19" s="367"/>
      <c r="FY19" s="367"/>
      <c r="FZ19" s="367"/>
      <c r="GA19" s="367"/>
      <c r="GB19" s="367"/>
      <c r="GC19" s="367"/>
      <c r="GD19" s="367"/>
      <c r="GE19" s="367"/>
      <c r="GF19" s="367"/>
      <c r="GG19" s="367"/>
      <c r="GH19" s="367"/>
      <c r="GI19" s="367"/>
      <c r="GJ19" s="367"/>
      <c r="GK19" s="367"/>
      <c r="GL19" s="367"/>
      <c r="GM19" s="367"/>
      <c r="GN19" s="367"/>
      <c r="GO19" s="367"/>
      <c r="GP19" s="367"/>
      <c r="GQ19" s="367"/>
      <c r="GR19" s="367"/>
      <c r="GS19" s="367"/>
      <c r="GT19" s="367"/>
      <c r="GU19" s="367"/>
      <c r="GV19" s="367"/>
      <c r="GW19" s="367"/>
      <c r="GX19" s="367"/>
      <c r="GY19" s="367"/>
      <c r="GZ19" s="367"/>
      <c r="HA19" s="367"/>
      <c r="HB19" s="367"/>
      <c r="HC19" s="367"/>
      <c r="HD19" s="367"/>
      <c r="HE19" s="367"/>
      <c r="HF19" s="367"/>
      <c r="HG19" s="367"/>
      <c r="HH19" s="367"/>
      <c r="HI19" s="367"/>
      <c r="HJ19" s="367"/>
      <c r="HK19" s="367"/>
      <c r="HL19" s="367"/>
      <c r="HM19" s="367"/>
      <c r="HN19" s="367"/>
      <c r="HO19" s="367"/>
      <c r="HP19" s="367"/>
      <c r="HQ19" s="367"/>
      <c r="HR19" s="367"/>
      <c r="HS19" s="367"/>
      <c r="HT19" s="367"/>
      <c r="HU19" s="367"/>
      <c r="HV19" s="367"/>
      <c r="HW19" s="367"/>
      <c r="HX19" s="367"/>
      <c r="HY19" s="367"/>
      <c r="HZ19" s="367"/>
      <c r="IA19" s="367"/>
      <c r="IB19" s="367"/>
      <c r="IC19" s="367"/>
      <c r="ID19" s="367"/>
      <c r="IE19" s="367"/>
      <c r="IF19" s="367"/>
      <c r="IG19" s="367"/>
      <c r="IH19" s="367"/>
      <c r="II19" s="367"/>
      <c r="IJ19" s="367"/>
      <c r="IK19" s="367"/>
      <c r="IL19" s="367"/>
      <c r="IM19" s="367"/>
      <c r="IN19" s="367"/>
      <c r="IO19" s="367"/>
      <c r="IP19" s="367"/>
      <c r="IQ19" s="367"/>
      <c r="IR19" s="367"/>
      <c r="IS19" s="367"/>
      <c r="IT19" s="367"/>
      <c r="IU19" s="367"/>
    </row>
    <row r="20" spans="1:255" x14ac:dyDescent="0.25">
      <c r="A20" s="561" t="s">
        <v>684</v>
      </c>
      <c r="B20" s="371" t="s">
        <v>685</v>
      </c>
      <c r="C20" s="371"/>
      <c r="D20" s="559">
        <f>D19+D18+D14+D7</f>
        <v>385072003</v>
      </c>
      <c r="E20" s="559">
        <f t="shared" ref="E20:F20" si="0">E19+E18+E14+E7</f>
        <v>0</v>
      </c>
      <c r="F20" s="559">
        <f t="shared" si="0"/>
        <v>462881185</v>
      </c>
      <c r="G20" s="553">
        <f>F20/D20*100</f>
        <v>120.20639812653427</v>
      </c>
    </row>
    <row r="21" spans="1:255" x14ac:dyDescent="0.25">
      <c r="A21" s="563"/>
      <c r="B21" s="564"/>
      <c r="C21" s="564"/>
      <c r="D21" s="565"/>
      <c r="E21" s="565"/>
      <c r="F21" s="565"/>
      <c r="G21" s="566"/>
    </row>
    <row r="22" spans="1:255" x14ac:dyDescent="0.25">
      <c r="G22" s="567"/>
    </row>
    <row r="23" spans="1:255" x14ac:dyDescent="0.25">
      <c r="A23" s="568" t="s">
        <v>686</v>
      </c>
      <c r="B23" s="423"/>
      <c r="C23" s="423"/>
      <c r="D23" s="424"/>
      <c r="E23" s="424"/>
      <c r="F23" s="424"/>
      <c r="G23" s="569"/>
    </row>
    <row r="24" spans="1:255" ht="31.5" x14ac:dyDescent="0.25">
      <c r="A24" s="570" t="s">
        <v>687</v>
      </c>
      <c r="B24" s="571" t="s">
        <v>526</v>
      </c>
      <c r="C24" s="571"/>
      <c r="D24" s="424"/>
      <c r="E24" s="424"/>
      <c r="F24" s="424"/>
      <c r="G24" s="572"/>
    </row>
    <row r="25" spans="1:255" x14ac:dyDescent="0.25">
      <c r="A25" s="573" t="s">
        <v>688</v>
      </c>
      <c r="B25" s="571" t="s">
        <v>529</v>
      </c>
      <c r="C25" s="571"/>
      <c r="D25" s="424"/>
      <c r="E25" s="424"/>
      <c r="F25" s="424"/>
      <c r="G25" s="572"/>
    </row>
    <row r="26" spans="1:255" x14ac:dyDescent="0.25">
      <c r="A26" s="570" t="s">
        <v>689</v>
      </c>
      <c r="B26" s="571" t="s">
        <v>531</v>
      </c>
      <c r="C26" s="571"/>
      <c r="D26" s="424"/>
      <c r="E26" s="424"/>
      <c r="F26" s="424"/>
      <c r="G26" s="572"/>
    </row>
    <row r="27" spans="1:255" ht="31.5" x14ac:dyDescent="0.25">
      <c r="A27" s="574" t="s">
        <v>690</v>
      </c>
      <c r="B27" s="575" t="s">
        <v>533</v>
      </c>
      <c r="C27" s="575"/>
      <c r="D27" s="576"/>
      <c r="E27" s="576"/>
      <c r="F27" s="576"/>
      <c r="G27" s="572"/>
    </row>
    <row r="28" spans="1:255" x14ac:dyDescent="0.25">
      <c r="A28" s="372" t="s">
        <v>691</v>
      </c>
      <c r="B28" s="577" t="s">
        <v>535</v>
      </c>
      <c r="C28" s="577"/>
      <c r="D28" s="557"/>
      <c r="E28" s="557"/>
      <c r="F28" s="557"/>
      <c r="G28" s="572"/>
    </row>
    <row r="32" spans="1:255" x14ac:dyDescent="0.25">
      <c r="A32" s="368"/>
    </row>
    <row r="33" spans="1:1" x14ac:dyDescent="0.25">
      <c r="A33" s="368"/>
    </row>
    <row r="34" spans="1:1" x14ac:dyDescent="0.25">
      <c r="A34" s="368"/>
    </row>
    <row r="35" spans="1:1" x14ac:dyDescent="0.25">
      <c r="A35" s="368"/>
    </row>
    <row r="36" spans="1:1" x14ac:dyDescent="0.25">
      <c r="A36" s="368"/>
    </row>
    <row r="37" spans="1:1" x14ac:dyDescent="0.25">
      <c r="A37" s="368"/>
    </row>
    <row r="38" spans="1:1" x14ac:dyDescent="0.25">
      <c r="A38" s="368"/>
    </row>
    <row r="39" spans="1:1" x14ac:dyDescent="0.25">
      <c r="A39" s="368"/>
    </row>
    <row r="40" spans="1:1" x14ac:dyDescent="0.25">
      <c r="A40" s="368"/>
    </row>
    <row r="41" spans="1:1" x14ac:dyDescent="0.25">
      <c r="A41" s="368"/>
    </row>
  </sheetData>
  <mergeCells count="7">
    <mergeCell ref="A1:G1"/>
    <mergeCell ref="A2:G2"/>
    <mergeCell ref="C3:D3"/>
    <mergeCell ref="E3:F3"/>
    <mergeCell ref="G3:G5"/>
    <mergeCell ref="C5:D5"/>
    <mergeCell ref="E5:F5"/>
  </mergeCells>
  <pageMargins left="0.70866141732283472" right="0.70866141732283472" top="0.74803149606299213" bottom="0.15748031496062992" header="0.11811023622047245" footer="0.31496062992125984"/>
  <pageSetup paperSize="9" orientation="landscape" r:id="rId1"/>
  <headerFooter>
    <oddHeader xml:space="preserve">&amp;L&amp;"Times New Roman,Normál"Vászoly Község 
Önkormányzata &amp;C&amp;"Times New Roman,Normál"15.b melléklet
az önkormányzat 2017. évi költségvetési gazdálkodási beszámolójáról szóló
7/2018. (V. 30.) önkormányzati rendeletéhez&amp;R&amp;P. oldal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workbookViewId="0">
      <selection sqref="A1:I1"/>
    </sheetView>
  </sheetViews>
  <sheetFormatPr defaultRowHeight="15.75" x14ac:dyDescent="0.25"/>
  <cols>
    <col min="1" max="1" width="8.140625" style="409" customWidth="1"/>
    <col min="2" max="2" width="41" style="409" customWidth="1"/>
    <col min="3" max="3" width="14.7109375" style="409" bestFit="1" customWidth="1"/>
    <col min="4" max="4" width="15.7109375" style="409" bestFit="1" customWidth="1"/>
    <col min="5" max="5" width="17.5703125" style="409" bestFit="1" customWidth="1"/>
    <col min="6" max="6" width="6.85546875" style="409" customWidth="1"/>
    <col min="7" max="7" width="12.7109375" style="409" customWidth="1"/>
    <col min="8" max="8" width="7.85546875" style="409" customWidth="1"/>
    <col min="9" max="9" width="13.7109375" style="409" customWidth="1"/>
    <col min="10" max="256" width="9.140625" style="409"/>
    <col min="257" max="257" width="8.140625" style="409" customWidth="1"/>
    <col min="258" max="258" width="41" style="409" customWidth="1"/>
    <col min="259" max="259" width="32.85546875" style="409" customWidth="1"/>
    <col min="260" max="260" width="17.85546875" style="409" customWidth="1"/>
    <col min="261" max="261" width="23.140625" style="409" customWidth="1"/>
    <col min="262" max="262" width="12.42578125" style="409" customWidth="1"/>
    <col min="263" max="263" width="12.85546875" style="409" customWidth="1"/>
    <col min="264" max="264" width="16.140625" style="409" customWidth="1"/>
    <col min="265" max="265" width="18" style="409" customWidth="1"/>
    <col min="266" max="512" width="9.140625" style="409"/>
    <col min="513" max="513" width="8.140625" style="409" customWidth="1"/>
    <col min="514" max="514" width="41" style="409" customWidth="1"/>
    <col min="515" max="515" width="32.85546875" style="409" customWidth="1"/>
    <col min="516" max="516" width="17.85546875" style="409" customWidth="1"/>
    <col min="517" max="517" width="23.140625" style="409" customWidth="1"/>
    <col min="518" max="518" width="12.42578125" style="409" customWidth="1"/>
    <col min="519" max="519" width="12.85546875" style="409" customWidth="1"/>
    <col min="520" max="520" width="16.140625" style="409" customWidth="1"/>
    <col min="521" max="521" width="18" style="409" customWidth="1"/>
    <col min="522" max="768" width="9.140625" style="409"/>
    <col min="769" max="769" width="8.140625" style="409" customWidth="1"/>
    <col min="770" max="770" width="41" style="409" customWidth="1"/>
    <col min="771" max="771" width="32.85546875" style="409" customWidth="1"/>
    <col min="772" max="772" width="17.85546875" style="409" customWidth="1"/>
    <col min="773" max="773" width="23.140625" style="409" customWidth="1"/>
    <col min="774" max="774" width="12.42578125" style="409" customWidth="1"/>
    <col min="775" max="775" width="12.85546875" style="409" customWidth="1"/>
    <col min="776" max="776" width="16.140625" style="409" customWidth="1"/>
    <col min="777" max="777" width="18" style="409" customWidth="1"/>
    <col min="778" max="1024" width="9.140625" style="409"/>
    <col min="1025" max="1025" width="8.140625" style="409" customWidth="1"/>
    <col min="1026" max="1026" width="41" style="409" customWidth="1"/>
    <col min="1027" max="1027" width="32.85546875" style="409" customWidth="1"/>
    <col min="1028" max="1028" width="17.85546875" style="409" customWidth="1"/>
    <col min="1029" max="1029" width="23.140625" style="409" customWidth="1"/>
    <col min="1030" max="1030" width="12.42578125" style="409" customWidth="1"/>
    <col min="1031" max="1031" width="12.85546875" style="409" customWidth="1"/>
    <col min="1032" max="1032" width="16.140625" style="409" customWidth="1"/>
    <col min="1033" max="1033" width="18" style="409" customWidth="1"/>
    <col min="1034" max="1280" width="9.140625" style="409"/>
    <col min="1281" max="1281" width="8.140625" style="409" customWidth="1"/>
    <col min="1282" max="1282" width="41" style="409" customWidth="1"/>
    <col min="1283" max="1283" width="32.85546875" style="409" customWidth="1"/>
    <col min="1284" max="1284" width="17.85546875" style="409" customWidth="1"/>
    <col min="1285" max="1285" width="23.140625" style="409" customWidth="1"/>
    <col min="1286" max="1286" width="12.42578125" style="409" customWidth="1"/>
    <col min="1287" max="1287" width="12.85546875" style="409" customWidth="1"/>
    <col min="1288" max="1288" width="16.140625" style="409" customWidth="1"/>
    <col min="1289" max="1289" width="18" style="409" customWidth="1"/>
    <col min="1290" max="1536" width="9.140625" style="409"/>
    <col min="1537" max="1537" width="8.140625" style="409" customWidth="1"/>
    <col min="1538" max="1538" width="41" style="409" customWidth="1"/>
    <col min="1539" max="1539" width="32.85546875" style="409" customWidth="1"/>
    <col min="1540" max="1540" width="17.85546875" style="409" customWidth="1"/>
    <col min="1541" max="1541" width="23.140625" style="409" customWidth="1"/>
    <col min="1542" max="1542" width="12.42578125" style="409" customWidth="1"/>
    <col min="1543" max="1543" width="12.85546875" style="409" customWidth="1"/>
    <col min="1544" max="1544" width="16.140625" style="409" customWidth="1"/>
    <col min="1545" max="1545" width="18" style="409" customWidth="1"/>
    <col min="1546" max="1792" width="9.140625" style="409"/>
    <col min="1793" max="1793" width="8.140625" style="409" customWidth="1"/>
    <col min="1794" max="1794" width="41" style="409" customWidth="1"/>
    <col min="1795" max="1795" width="32.85546875" style="409" customWidth="1"/>
    <col min="1796" max="1796" width="17.85546875" style="409" customWidth="1"/>
    <col min="1797" max="1797" width="23.140625" style="409" customWidth="1"/>
    <col min="1798" max="1798" width="12.42578125" style="409" customWidth="1"/>
    <col min="1799" max="1799" width="12.85546875" style="409" customWidth="1"/>
    <col min="1800" max="1800" width="16.140625" style="409" customWidth="1"/>
    <col min="1801" max="1801" width="18" style="409" customWidth="1"/>
    <col min="1802" max="2048" width="9.140625" style="409"/>
    <col min="2049" max="2049" width="8.140625" style="409" customWidth="1"/>
    <col min="2050" max="2050" width="41" style="409" customWidth="1"/>
    <col min="2051" max="2051" width="32.85546875" style="409" customWidth="1"/>
    <col min="2052" max="2052" width="17.85546875" style="409" customWidth="1"/>
    <col min="2053" max="2053" width="23.140625" style="409" customWidth="1"/>
    <col min="2054" max="2054" width="12.42578125" style="409" customWidth="1"/>
    <col min="2055" max="2055" width="12.85546875" style="409" customWidth="1"/>
    <col min="2056" max="2056" width="16.140625" style="409" customWidth="1"/>
    <col min="2057" max="2057" width="18" style="409" customWidth="1"/>
    <col min="2058" max="2304" width="9.140625" style="409"/>
    <col min="2305" max="2305" width="8.140625" style="409" customWidth="1"/>
    <col min="2306" max="2306" width="41" style="409" customWidth="1"/>
    <col min="2307" max="2307" width="32.85546875" style="409" customWidth="1"/>
    <col min="2308" max="2308" width="17.85546875" style="409" customWidth="1"/>
    <col min="2309" max="2309" width="23.140625" style="409" customWidth="1"/>
    <col min="2310" max="2310" width="12.42578125" style="409" customWidth="1"/>
    <col min="2311" max="2311" width="12.85546875" style="409" customWidth="1"/>
    <col min="2312" max="2312" width="16.140625" style="409" customWidth="1"/>
    <col min="2313" max="2313" width="18" style="409" customWidth="1"/>
    <col min="2314" max="2560" width="9.140625" style="409"/>
    <col min="2561" max="2561" width="8.140625" style="409" customWidth="1"/>
    <col min="2562" max="2562" width="41" style="409" customWidth="1"/>
    <col min="2563" max="2563" width="32.85546875" style="409" customWidth="1"/>
    <col min="2564" max="2564" width="17.85546875" style="409" customWidth="1"/>
    <col min="2565" max="2565" width="23.140625" style="409" customWidth="1"/>
    <col min="2566" max="2566" width="12.42578125" style="409" customWidth="1"/>
    <col min="2567" max="2567" width="12.85546875" style="409" customWidth="1"/>
    <col min="2568" max="2568" width="16.140625" style="409" customWidth="1"/>
    <col min="2569" max="2569" width="18" style="409" customWidth="1"/>
    <col min="2570" max="2816" width="9.140625" style="409"/>
    <col min="2817" max="2817" width="8.140625" style="409" customWidth="1"/>
    <col min="2818" max="2818" width="41" style="409" customWidth="1"/>
    <col min="2819" max="2819" width="32.85546875" style="409" customWidth="1"/>
    <col min="2820" max="2820" width="17.85546875" style="409" customWidth="1"/>
    <col min="2821" max="2821" width="23.140625" style="409" customWidth="1"/>
    <col min="2822" max="2822" width="12.42578125" style="409" customWidth="1"/>
    <col min="2823" max="2823" width="12.85546875" style="409" customWidth="1"/>
    <col min="2824" max="2824" width="16.140625" style="409" customWidth="1"/>
    <col min="2825" max="2825" width="18" style="409" customWidth="1"/>
    <col min="2826" max="3072" width="9.140625" style="409"/>
    <col min="3073" max="3073" width="8.140625" style="409" customWidth="1"/>
    <col min="3074" max="3074" width="41" style="409" customWidth="1"/>
    <col min="3075" max="3075" width="32.85546875" style="409" customWidth="1"/>
    <col min="3076" max="3076" width="17.85546875" style="409" customWidth="1"/>
    <col min="3077" max="3077" width="23.140625" style="409" customWidth="1"/>
    <col min="3078" max="3078" width="12.42578125" style="409" customWidth="1"/>
    <col min="3079" max="3079" width="12.85546875" style="409" customWidth="1"/>
    <col min="3080" max="3080" width="16.140625" style="409" customWidth="1"/>
    <col min="3081" max="3081" width="18" style="409" customWidth="1"/>
    <col min="3082" max="3328" width="9.140625" style="409"/>
    <col min="3329" max="3329" width="8.140625" style="409" customWidth="1"/>
    <col min="3330" max="3330" width="41" style="409" customWidth="1"/>
    <col min="3331" max="3331" width="32.85546875" style="409" customWidth="1"/>
    <col min="3332" max="3332" width="17.85546875" style="409" customWidth="1"/>
    <col min="3333" max="3333" width="23.140625" style="409" customWidth="1"/>
    <col min="3334" max="3334" width="12.42578125" style="409" customWidth="1"/>
    <col min="3335" max="3335" width="12.85546875" style="409" customWidth="1"/>
    <col min="3336" max="3336" width="16.140625" style="409" customWidth="1"/>
    <col min="3337" max="3337" width="18" style="409" customWidth="1"/>
    <col min="3338" max="3584" width="9.140625" style="409"/>
    <col min="3585" max="3585" width="8.140625" style="409" customWidth="1"/>
    <col min="3586" max="3586" width="41" style="409" customWidth="1"/>
    <col min="3587" max="3587" width="32.85546875" style="409" customWidth="1"/>
    <col min="3588" max="3588" width="17.85546875" style="409" customWidth="1"/>
    <col min="3589" max="3589" width="23.140625" style="409" customWidth="1"/>
    <col min="3590" max="3590" width="12.42578125" style="409" customWidth="1"/>
    <col min="3591" max="3591" width="12.85546875" style="409" customWidth="1"/>
    <col min="3592" max="3592" width="16.140625" style="409" customWidth="1"/>
    <col min="3593" max="3593" width="18" style="409" customWidth="1"/>
    <col min="3594" max="3840" width="9.140625" style="409"/>
    <col min="3841" max="3841" width="8.140625" style="409" customWidth="1"/>
    <col min="3842" max="3842" width="41" style="409" customWidth="1"/>
    <col min="3843" max="3843" width="32.85546875" style="409" customWidth="1"/>
    <col min="3844" max="3844" width="17.85546875" style="409" customWidth="1"/>
    <col min="3845" max="3845" width="23.140625" style="409" customWidth="1"/>
    <col min="3846" max="3846" width="12.42578125" style="409" customWidth="1"/>
    <col min="3847" max="3847" width="12.85546875" style="409" customWidth="1"/>
    <col min="3848" max="3848" width="16.140625" style="409" customWidth="1"/>
    <col min="3849" max="3849" width="18" style="409" customWidth="1"/>
    <col min="3850" max="4096" width="9.140625" style="409"/>
    <col min="4097" max="4097" width="8.140625" style="409" customWidth="1"/>
    <col min="4098" max="4098" width="41" style="409" customWidth="1"/>
    <col min="4099" max="4099" width="32.85546875" style="409" customWidth="1"/>
    <col min="4100" max="4100" width="17.85546875" style="409" customWidth="1"/>
    <col min="4101" max="4101" width="23.140625" style="409" customWidth="1"/>
    <col min="4102" max="4102" width="12.42578125" style="409" customWidth="1"/>
    <col min="4103" max="4103" width="12.85546875" style="409" customWidth="1"/>
    <col min="4104" max="4104" width="16.140625" style="409" customWidth="1"/>
    <col min="4105" max="4105" width="18" style="409" customWidth="1"/>
    <col min="4106" max="4352" width="9.140625" style="409"/>
    <col min="4353" max="4353" width="8.140625" style="409" customWidth="1"/>
    <col min="4354" max="4354" width="41" style="409" customWidth="1"/>
    <col min="4355" max="4355" width="32.85546875" style="409" customWidth="1"/>
    <col min="4356" max="4356" width="17.85546875" style="409" customWidth="1"/>
    <col min="4357" max="4357" width="23.140625" style="409" customWidth="1"/>
    <col min="4358" max="4358" width="12.42578125" style="409" customWidth="1"/>
    <col min="4359" max="4359" width="12.85546875" style="409" customWidth="1"/>
    <col min="4360" max="4360" width="16.140625" style="409" customWidth="1"/>
    <col min="4361" max="4361" width="18" style="409" customWidth="1"/>
    <col min="4362" max="4608" width="9.140625" style="409"/>
    <col min="4609" max="4609" width="8.140625" style="409" customWidth="1"/>
    <col min="4610" max="4610" width="41" style="409" customWidth="1"/>
    <col min="4611" max="4611" width="32.85546875" style="409" customWidth="1"/>
    <col min="4612" max="4612" width="17.85546875" style="409" customWidth="1"/>
    <col min="4613" max="4613" width="23.140625" style="409" customWidth="1"/>
    <col min="4614" max="4614" width="12.42578125" style="409" customWidth="1"/>
    <col min="4615" max="4615" width="12.85546875" style="409" customWidth="1"/>
    <col min="4616" max="4616" width="16.140625" style="409" customWidth="1"/>
    <col min="4617" max="4617" width="18" style="409" customWidth="1"/>
    <col min="4618" max="4864" width="9.140625" style="409"/>
    <col min="4865" max="4865" width="8.140625" style="409" customWidth="1"/>
    <col min="4866" max="4866" width="41" style="409" customWidth="1"/>
    <col min="4867" max="4867" width="32.85546875" style="409" customWidth="1"/>
    <col min="4868" max="4868" width="17.85546875" style="409" customWidth="1"/>
    <col min="4869" max="4869" width="23.140625" style="409" customWidth="1"/>
    <col min="4870" max="4870" width="12.42578125" style="409" customWidth="1"/>
    <col min="4871" max="4871" width="12.85546875" style="409" customWidth="1"/>
    <col min="4872" max="4872" width="16.140625" style="409" customWidth="1"/>
    <col min="4873" max="4873" width="18" style="409" customWidth="1"/>
    <col min="4874" max="5120" width="9.140625" style="409"/>
    <col min="5121" max="5121" width="8.140625" style="409" customWidth="1"/>
    <col min="5122" max="5122" width="41" style="409" customWidth="1"/>
    <col min="5123" max="5123" width="32.85546875" style="409" customWidth="1"/>
    <col min="5124" max="5124" width="17.85546875" style="409" customWidth="1"/>
    <col min="5125" max="5125" width="23.140625" style="409" customWidth="1"/>
    <col min="5126" max="5126" width="12.42578125" style="409" customWidth="1"/>
    <col min="5127" max="5127" width="12.85546875" style="409" customWidth="1"/>
    <col min="5128" max="5128" width="16.140625" style="409" customWidth="1"/>
    <col min="5129" max="5129" width="18" style="409" customWidth="1"/>
    <col min="5130" max="5376" width="9.140625" style="409"/>
    <col min="5377" max="5377" width="8.140625" style="409" customWidth="1"/>
    <col min="5378" max="5378" width="41" style="409" customWidth="1"/>
    <col min="5379" max="5379" width="32.85546875" style="409" customWidth="1"/>
    <col min="5380" max="5380" width="17.85546875" style="409" customWidth="1"/>
    <col min="5381" max="5381" width="23.140625" style="409" customWidth="1"/>
    <col min="5382" max="5382" width="12.42578125" style="409" customWidth="1"/>
    <col min="5383" max="5383" width="12.85546875" style="409" customWidth="1"/>
    <col min="5384" max="5384" width="16.140625" style="409" customWidth="1"/>
    <col min="5385" max="5385" width="18" style="409" customWidth="1"/>
    <col min="5386" max="5632" width="9.140625" style="409"/>
    <col min="5633" max="5633" width="8.140625" style="409" customWidth="1"/>
    <col min="5634" max="5634" width="41" style="409" customWidth="1"/>
    <col min="5635" max="5635" width="32.85546875" style="409" customWidth="1"/>
    <col min="5636" max="5636" width="17.85546875" style="409" customWidth="1"/>
    <col min="5637" max="5637" width="23.140625" style="409" customWidth="1"/>
    <col min="5638" max="5638" width="12.42578125" style="409" customWidth="1"/>
    <col min="5639" max="5639" width="12.85546875" style="409" customWidth="1"/>
    <col min="5640" max="5640" width="16.140625" style="409" customWidth="1"/>
    <col min="5641" max="5641" width="18" style="409" customWidth="1"/>
    <col min="5642" max="5888" width="9.140625" style="409"/>
    <col min="5889" max="5889" width="8.140625" style="409" customWidth="1"/>
    <col min="5890" max="5890" width="41" style="409" customWidth="1"/>
    <col min="5891" max="5891" width="32.85546875" style="409" customWidth="1"/>
    <col min="5892" max="5892" width="17.85546875" style="409" customWidth="1"/>
    <col min="5893" max="5893" width="23.140625" style="409" customWidth="1"/>
    <col min="5894" max="5894" width="12.42578125" style="409" customWidth="1"/>
    <col min="5895" max="5895" width="12.85546875" style="409" customWidth="1"/>
    <col min="5896" max="5896" width="16.140625" style="409" customWidth="1"/>
    <col min="5897" max="5897" width="18" style="409" customWidth="1"/>
    <col min="5898" max="6144" width="9.140625" style="409"/>
    <col min="6145" max="6145" width="8.140625" style="409" customWidth="1"/>
    <col min="6146" max="6146" width="41" style="409" customWidth="1"/>
    <col min="6147" max="6147" width="32.85546875" style="409" customWidth="1"/>
    <col min="6148" max="6148" width="17.85546875" style="409" customWidth="1"/>
    <col min="6149" max="6149" width="23.140625" style="409" customWidth="1"/>
    <col min="6150" max="6150" width="12.42578125" style="409" customWidth="1"/>
    <col min="6151" max="6151" width="12.85546875" style="409" customWidth="1"/>
    <col min="6152" max="6152" width="16.140625" style="409" customWidth="1"/>
    <col min="6153" max="6153" width="18" style="409" customWidth="1"/>
    <col min="6154" max="6400" width="9.140625" style="409"/>
    <col min="6401" max="6401" width="8.140625" style="409" customWidth="1"/>
    <col min="6402" max="6402" width="41" style="409" customWidth="1"/>
    <col min="6403" max="6403" width="32.85546875" style="409" customWidth="1"/>
    <col min="6404" max="6404" width="17.85546875" style="409" customWidth="1"/>
    <col min="6405" max="6405" width="23.140625" style="409" customWidth="1"/>
    <col min="6406" max="6406" width="12.42578125" style="409" customWidth="1"/>
    <col min="6407" max="6407" width="12.85546875" style="409" customWidth="1"/>
    <col min="6408" max="6408" width="16.140625" style="409" customWidth="1"/>
    <col min="6409" max="6409" width="18" style="409" customWidth="1"/>
    <col min="6410" max="6656" width="9.140625" style="409"/>
    <col min="6657" max="6657" width="8.140625" style="409" customWidth="1"/>
    <col min="6658" max="6658" width="41" style="409" customWidth="1"/>
    <col min="6659" max="6659" width="32.85546875" style="409" customWidth="1"/>
    <col min="6660" max="6660" width="17.85546875" style="409" customWidth="1"/>
    <col min="6661" max="6661" width="23.140625" style="409" customWidth="1"/>
    <col min="6662" max="6662" width="12.42578125" style="409" customWidth="1"/>
    <col min="6663" max="6663" width="12.85546875" style="409" customWidth="1"/>
    <col min="6664" max="6664" width="16.140625" style="409" customWidth="1"/>
    <col min="6665" max="6665" width="18" style="409" customWidth="1"/>
    <col min="6666" max="6912" width="9.140625" style="409"/>
    <col min="6913" max="6913" width="8.140625" style="409" customWidth="1"/>
    <col min="6914" max="6914" width="41" style="409" customWidth="1"/>
    <col min="6915" max="6915" width="32.85546875" style="409" customWidth="1"/>
    <col min="6916" max="6916" width="17.85546875" style="409" customWidth="1"/>
    <col min="6917" max="6917" width="23.140625" style="409" customWidth="1"/>
    <col min="6918" max="6918" width="12.42578125" style="409" customWidth="1"/>
    <col min="6919" max="6919" width="12.85546875" style="409" customWidth="1"/>
    <col min="6920" max="6920" width="16.140625" style="409" customWidth="1"/>
    <col min="6921" max="6921" width="18" style="409" customWidth="1"/>
    <col min="6922" max="7168" width="9.140625" style="409"/>
    <col min="7169" max="7169" width="8.140625" style="409" customWidth="1"/>
    <col min="7170" max="7170" width="41" style="409" customWidth="1"/>
    <col min="7171" max="7171" width="32.85546875" style="409" customWidth="1"/>
    <col min="7172" max="7172" width="17.85546875" style="409" customWidth="1"/>
    <col min="7173" max="7173" width="23.140625" style="409" customWidth="1"/>
    <col min="7174" max="7174" width="12.42578125" style="409" customWidth="1"/>
    <col min="7175" max="7175" width="12.85546875" style="409" customWidth="1"/>
    <col min="7176" max="7176" width="16.140625" style="409" customWidth="1"/>
    <col min="7177" max="7177" width="18" style="409" customWidth="1"/>
    <col min="7178" max="7424" width="9.140625" style="409"/>
    <col min="7425" max="7425" width="8.140625" style="409" customWidth="1"/>
    <col min="7426" max="7426" width="41" style="409" customWidth="1"/>
    <col min="7427" max="7427" width="32.85546875" style="409" customWidth="1"/>
    <col min="7428" max="7428" width="17.85546875" style="409" customWidth="1"/>
    <col min="7429" max="7429" width="23.140625" style="409" customWidth="1"/>
    <col min="7430" max="7430" width="12.42578125" style="409" customWidth="1"/>
    <col min="7431" max="7431" width="12.85546875" style="409" customWidth="1"/>
    <col min="7432" max="7432" width="16.140625" style="409" customWidth="1"/>
    <col min="7433" max="7433" width="18" style="409" customWidth="1"/>
    <col min="7434" max="7680" width="9.140625" style="409"/>
    <col min="7681" max="7681" width="8.140625" style="409" customWidth="1"/>
    <col min="7682" max="7682" width="41" style="409" customWidth="1"/>
    <col min="7683" max="7683" width="32.85546875" style="409" customWidth="1"/>
    <col min="7684" max="7684" width="17.85546875" style="409" customWidth="1"/>
    <col min="7685" max="7685" width="23.140625" style="409" customWidth="1"/>
    <col min="7686" max="7686" width="12.42578125" style="409" customWidth="1"/>
    <col min="7687" max="7687" width="12.85546875" style="409" customWidth="1"/>
    <col min="7688" max="7688" width="16.140625" style="409" customWidth="1"/>
    <col min="7689" max="7689" width="18" style="409" customWidth="1"/>
    <col min="7690" max="7936" width="9.140625" style="409"/>
    <col min="7937" max="7937" width="8.140625" style="409" customWidth="1"/>
    <col min="7938" max="7938" width="41" style="409" customWidth="1"/>
    <col min="7939" max="7939" width="32.85546875" style="409" customWidth="1"/>
    <col min="7940" max="7940" width="17.85546875" style="409" customWidth="1"/>
    <col min="7941" max="7941" width="23.140625" style="409" customWidth="1"/>
    <col min="7942" max="7942" width="12.42578125" style="409" customWidth="1"/>
    <col min="7943" max="7943" width="12.85546875" style="409" customWidth="1"/>
    <col min="7944" max="7944" width="16.140625" style="409" customWidth="1"/>
    <col min="7945" max="7945" width="18" style="409" customWidth="1"/>
    <col min="7946" max="8192" width="9.140625" style="409"/>
    <col min="8193" max="8193" width="8.140625" style="409" customWidth="1"/>
    <col min="8194" max="8194" width="41" style="409" customWidth="1"/>
    <col min="8195" max="8195" width="32.85546875" style="409" customWidth="1"/>
    <col min="8196" max="8196" width="17.85546875" style="409" customWidth="1"/>
    <col min="8197" max="8197" width="23.140625" style="409" customWidth="1"/>
    <col min="8198" max="8198" width="12.42578125" style="409" customWidth="1"/>
    <col min="8199" max="8199" width="12.85546875" style="409" customWidth="1"/>
    <col min="8200" max="8200" width="16.140625" style="409" customWidth="1"/>
    <col min="8201" max="8201" width="18" style="409" customWidth="1"/>
    <col min="8202" max="8448" width="9.140625" style="409"/>
    <col min="8449" max="8449" width="8.140625" style="409" customWidth="1"/>
    <col min="8450" max="8450" width="41" style="409" customWidth="1"/>
    <col min="8451" max="8451" width="32.85546875" style="409" customWidth="1"/>
    <col min="8452" max="8452" width="17.85546875" style="409" customWidth="1"/>
    <col min="8453" max="8453" width="23.140625" style="409" customWidth="1"/>
    <col min="8454" max="8454" width="12.42578125" style="409" customWidth="1"/>
    <col min="8455" max="8455" width="12.85546875" style="409" customWidth="1"/>
    <col min="8456" max="8456" width="16.140625" style="409" customWidth="1"/>
    <col min="8457" max="8457" width="18" style="409" customWidth="1"/>
    <col min="8458" max="8704" width="9.140625" style="409"/>
    <col min="8705" max="8705" width="8.140625" style="409" customWidth="1"/>
    <col min="8706" max="8706" width="41" style="409" customWidth="1"/>
    <col min="8707" max="8707" width="32.85546875" style="409" customWidth="1"/>
    <col min="8708" max="8708" width="17.85546875" style="409" customWidth="1"/>
    <col min="8709" max="8709" width="23.140625" style="409" customWidth="1"/>
    <col min="8710" max="8710" width="12.42578125" style="409" customWidth="1"/>
    <col min="8711" max="8711" width="12.85546875" style="409" customWidth="1"/>
    <col min="8712" max="8712" width="16.140625" style="409" customWidth="1"/>
    <col min="8713" max="8713" width="18" style="409" customWidth="1"/>
    <col min="8714" max="8960" width="9.140625" style="409"/>
    <col min="8961" max="8961" width="8.140625" style="409" customWidth="1"/>
    <col min="8962" max="8962" width="41" style="409" customWidth="1"/>
    <col min="8963" max="8963" width="32.85546875" style="409" customWidth="1"/>
    <col min="8964" max="8964" width="17.85546875" style="409" customWidth="1"/>
    <col min="8965" max="8965" width="23.140625" style="409" customWidth="1"/>
    <col min="8966" max="8966" width="12.42578125" style="409" customWidth="1"/>
    <col min="8967" max="8967" width="12.85546875" style="409" customWidth="1"/>
    <col min="8968" max="8968" width="16.140625" style="409" customWidth="1"/>
    <col min="8969" max="8969" width="18" style="409" customWidth="1"/>
    <col min="8970" max="9216" width="9.140625" style="409"/>
    <col min="9217" max="9217" width="8.140625" style="409" customWidth="1"/>
    <col min="9218" max="9218" width="41" style="409" customWidth="1"/>
    <col min="9219" max="9219" width="32.85546875" style="409" customWidth="1"/>
    <col min="9220" max="9220" width="17.85546875" style="409" customWidth="1"/>
    <col min="9221" max="9221" width="23.140625" style="409" customWidth="1"/>
    <col min="9222" max="9222" width="12.42578125" style="409" customWidth="1"/>
    <col min="9223" max="9223" width="12.85546875" style="409" customWidth="1"/>
    <col min="9224" max="9224" width="16.140625" style="409" customWidth="1"/>
    <col min="9225" max="9225" width="18" style="409" customWidth="1"/>
    <col min="9226" max="9472" width="9.140625" style="409"/>
    <col min="9473" max="9473" width="8.140625" style="409" customWidth="1"/>
    <col min="9474" max="9474" width="41" style="409" customWidth="1"/>
    <col min="9475" max="9475" width="32.85546875" style="409" customWidth="1"/>
    <col min="9476" max="9476" width="17.85546875" style="409" customWidth="1"/>
    <col min="9477" max="9477" width="23.140625" style="409" customWidth="1"/>
    <col min="9478" max="9478" width="12.42578125" style="409" customWidth="1"/>
    <col min="9479" max="9479" width="12.85546875" style="409" customWidth="1"/>
    <col min="9480" max="9480" width="16.140625" style="409" customWidth="1"/>
    <col min="9481" max="9481" width="18" style="409" customWidth="1"/>
    <col min="9482" max="9728" width="9.140625" style="409"/>
    <col min="9729" max="9729" width="8.140625" style="409" customWidth="1"/>
    <col min="9730" max="9730" width="41" style="409" customWidth="1"/>
    <col min="9731" max="9731" width="32.85546875" style="409" customWidth="1"/>
    <col min="9732" max="9732" width="17.85546875" style="409" customWidth="1"/>
    <col min="9733" max="9733" width="23.140625" style="409" customWidth="1"/>
    <col min="9734" max="9734" width="12.42578125" style="409" customWidth="1"/>
    <col min="9735" max="9735" width="12.85546875" style="409" customWidth="1"/>
    <col min="9736" max="9736" width="16.140625" style="409" customWidth="1"/>
    <col min="9737" max="9737" width="18" style="409" customWidth="1"/>
    <col min="9738" max="9984" width="9.140625" style="409"/>
    <col min="9985" max="9985" width="8.140625" style="409" customWidth="1"/>
    <col min="9986" max="9986" width="41" style="409" customWidth="1"/>
    <col min="9987" max="9987" width="32.85546875" style="409" customWidth="1"/>
    <col min="9988" max="9988" width="17.85546875" style="409" customWidth="1"/>
    <col min="9989" max="9989" width="23.140625" style="409" customWidth="1"/>
    <col min="9990" max="9990" width="12.42578125" style="409" customWidth="1"/>
    <col min="9991" max="9991" width="12.85546875" style="409" customWidth="1"/>
    <col min="9992" max="9992" width="16.140625" style="409" customWidth="1"/>
    <col min="9993" max="9993" width="18" style="409" customWidth="1"/>
    <col min="9994" max="10240" width="9.140625" style="409"/>
    <col min="10241" max="10241" width="8.140625" style="409" customWidth="1"/>
    <col min="10242" max="10242" width="41" style="409" customWidth="1"/>
    <col min="10243" max="10243" width="32.85546875" style="409" customWidth="1"/>
    <col min="10244" max="10244" width="17.85546875" style="409" customWidth="1"/>
    <col min="10245" max="10245" width="23.140625" style="409" customWidth="1"/>
    <col min="10246" max="10246" width="12.42578125" style="409" customWidth="1"/>
    <col min="10247" max="10247" width="12.85546875" style="409" customWidth="1"/>
    <col min="10248" max="10248" width="16.140625" style="409" customWidth="1"/>
    <col min="10249" max="10249" width="18" style="409" customWidth="1"/>
    <col min="10250" max="10496" width="9.140625" style="409"/>
    <col min="10497" max="10497" width="8.140625" style="409" customWidth="1"/>
    <col min="10498" max="10498" width="41" style="409" customWidth="1"/>
    <col min="10499" max="10499" width="32.85546875" style="409" customWidth="1"/>
    <col min="10500" max="10500" width="17.85546875" style="409" customWidth="1"/>
    <col min="10501" max="10501" width="23.140625" style="409" customWidth="1"/>
    <col min="10502" max="10502" width="12.42578125" style="409" customWidth="1"/>
    <col min="10503" max="10503" width="12.85546875" style="409" customWidth="1"/>
    <col min="10504" max="10504" width="16.140625" style="409" customWidth="1"/>
    <col min="10505" max="10505" width="18" style="409" customWidth="1"/>
    <col min="10506" max="10752" width="9.140625" style="409"/>
    <col min="10753" max="10753" width="8.140625" style="409" customWidth="1"/>
    <col min="10754" max="10754" width="41" style="409" customWidth="1"/>
    <col min="10755" max="10755" width="32.85546875" style="409" customWidth="1"/>
    <col min="10756" max="10756" width="17.85546875" style="409" customWidth="1"/>
    <col min="10757" max="10757" width="23.140625" style="409" customWidth="1"/>
    <col min="10758" max="10758" width="12.42578125" style="409" customWidth="1"/>
    <col min="10759" max="10759" width="12.85546875" style="409" customWidth="1"/>
    <col min="10760" max="10760" width="16.140625" style="409" customWidth="1"/>
    <col min="10761" max="10761" width="18" style="409" customWidth="1"/>
    <col min="10762" max="11008" width="9.140625" style="409"/>
    <col min="11009" max="11009" width="8.140625" style="409" customWidth="1"/>
    <col min="11010" max="11010" width="41" style="409" customWidth="1"/>
    <col min="11011" max="11011" width="32.85546875" style="409" customWidth="1"/>
    <col min="11012" max="11012" width="17.85546875" style="409" customWidth="1"/>
    <col min="11013" max="11013" width="23.140625" style="409" customWidth="1"/>
    <col min="11014" max="11014" width="12.42578125" style="409" customWidth="1"/>
    <col min="11015" max="11015" width="12.85546875" style="409" customWidth="1"/>
    <col min="11016" max="11016" width="16.140625" style="409" customWidth="1"/>
    <col min="11017" max="11017" width="18" style="409" customWidth="1"/>
    <col min="11018" max="11264" width="9.140625" style="409"/>
    <col min="11265" max="11265" width="8.140625" style="409" customWidth="1"/>
    <col min="11266" max="11266" width="41" style="409" customWidth="1"/>
    <col min="11267" max="11267" width="32.85546875" style="409" customWidth="1"/>
    <col min="11268" max="11268" width="17.85546875" style="409" customWidth="1"/>
    <col min="11269" max="11269" width="23.140625" style="409" customWidth="1"/>
    <col min="11270" max="11270" width="12.42578125" style="409" customWidth="1"/>
    <col min="11271" max="11271" width="12.85546875" style="409" customWidth="1"/>
    <col min="11272" max="11272" width="16.140625" style="409" customWidth="1"/>
    <col min="11273" max="11273" width="18" style="409" customWidth="1"/>
    <col min="11274" max="11520" width="9.140625" style="409"/>
    <col min="11521" max="11521" width="8.140625" style="409" customWidth="1"/>
    <col min="11522" max="11522" width="41" style="409" customWidth="1"/>
    <col min="11523" max="11523" width="32.85546875" style="409" customWidth="1"/>
    <col min="11524" max="11524" width="17.85546875" style="409" customWidth="1"/>
    <col min="11525" max="11525" width="23.140625" style="409" customWidth="1"/>
    <col min="11526" max="11526" width="12.42578125" style="409" customWidth="1"/>
    <col min="11527" max="11527" width="12.85546875" style="409" customWidth="1"/>
    <col min="11528" max="11528" width="16.140625" style="409" customWidth="1"/>
    <col min="11529" max="11529" width="18" style="409" customWidth="1"/>
    <col min="11530" max="11776" width="9.140625" style="409"/>
    <col min="11777" max="11777" width="8.140625" style="409" customWidth="1"/>
    <col min="11778" max="11778" width="41" style="409" customWidth="1"/>
    <col min="11779" max="11779" width="32.85546875" style="409" customWidth="1"/>
    <col min="11780" max="11780" width="17.85546875" style="409" customWidth="1"/>
    <col min="11781" max="11781" width="23.140625" style="409" customWidth="1"/>
    <col min="11782" max="11782" width="12.42578125" style="409" customWidth="1"/>
    <col min="11783" max="11783" width="12.85546875" style="409" customWidth="1"/>
    <col min="11784" max="11784" width="16.140625" style="409" customWidth="1"/>
    <col min="11785" max="11785" width="18" style="409" customWidth="1"/>
    <col min="11786" max="12032" width="9.140625" style="409"/>
    <col min="12033" max="12033" width="8.140625" style="409" customWidth="1"/>
    <col min="12034" max="12034" width="41" style="409" customWidth="1"/>
    <col min="12035" max="12035" width="32.85546875" style="409" customWidth="1"/>
    <col min="12036" max="12036" width="17.85546875" style="409" customWidth="1"/>
    <col min="12037" max="12037" width="23.140625" style="409" customWidth="1"/>
    <col min="12038" max="12038" width="12.42578125" style="409" customWidth="1"/>
    <col min="12039" max="12039" width="12.85546875" style="409" customWidth="1"/>
    <col min="12040" max="12040" width="16.140625" style="409" customWidth="1"/>
    <col min="12041" max="12041" width="18" style="409" customWidth="1"/>
    <col min="12042" max="12288" width="9.140625" style="409"/>
    <col min="12289" max="12289" width="8.140625" style="409" customWidth="1"/>
    <col min="12290" max="12290" width="41" style="409" customWidth="1"/>
    <col min="12291" max="12291" width="32.85546875" style="409" customWidth="1"/>
    <col min="12292" max="12292" width="17.85546875" style="409" customWidth="1"/>
    <col min="12293" max="12293" width="23.140625" style="409" customWidth="1"/>
    <col min="12294" max="12294" width="12.42578125" style="409" customWidth="1"/>
    <col min="12295" max="12295" width="12.85546875" style="409" customWidth="1"/>
    <col min="12296" max="12296" width="16.140625" style="409" customWidth="1"/>
    <col min="12297" max="12297" width="18" style="409" customWidth="1"/>
    <col min="12298" max="12544" width="9.140625" style="409"/>
    <col min="12545" max="12545" width="8.140625" style="409" customWidth="1"/>
    <col min="12546" max="12546" width="41" style="409" customWidth="1"/>
    <col min="12547" max="12547" width="32.85546875" style="409" customWidth="1"/>
    <col min="12548" max="12548" width="17.85546875" style="409" customWidth="1"/>
    <col min="12549" max="12549" width="23.140625" style="409" customWidth="1"/>
    <col min="12550" max="12550" width="12.42578125" style="409" customWidth="1"/>
    <col min="12551" max="12551" width="12.85546875" style="409" customWidth="1"/>
    <col min="12552" max="12552" width="16.140625" style="409" customWidth="1"/>
    <col min="12553" max="12553" width="18" style="409" customWidth="1"/>
    <col min="12554" max="12800" width="9.140625" style="409"/>
    <col min="12801" max="12801" width="8.140625" style="409" customWidth="1"/>
    <col min="12802" max="12802" width="41" style="409" customWidth="1"/>
    <col min="12803" max="12803" width="32.85546875" style="409" customWidth="1"/>
    <col min="12804" max="12804" width="17.85546875" style="409" customWidth="1"/>
    <col min="12805" max="12805" width="23.140625" style="409" customWidth="1"/>
    <col min="12806" max="12806" width="12.42578125" style="409" customWidth="1"/>
    <col min="12807" max="12807" width="12.85546875" style="409" customWidth="1"/>
    <col min="12808" max="12808" width="16.140625" style="409" customWidth="1"/>
    <col min="12809" max="12809" width="18" style="409" customWidth="1"/>
    <col min="12810" max="13056" width="9.140625" style="409"/>
    <col min="13057" max="13057" width="8.140625" style="409" customWidth="1"/>
    <col min="13058" max="13058" width="41" style="409" customWidth="1"/>
    <col min="13059" max="13059" width="32.85546875" style="409" customWidth="1"/>
    <col min="13060" max="13060" width="17.85546875" style="409" customWidth="1"/>
    <col min="13061" max="13061" width="23.140625" style="409" customWidth="1"/>
    <col min="13062" max="13062" width="12.42578125" style="409" customWidth="1"/>
    <col min="13063" max="13063" width="12.85546875" style="409" customWidth="1"/>
    <col min="13064" max="13064" width="16.140625" style="409" customWidth="1"/>
    <col min="13065" max="13065" width="18" style="409" customWidth="1"/>
    <col min="13066" max="13312" width="9.140625" style="409"/>
    <col min="13313" max="13313" width="8.140625" style="409" customWidth="1"/>
    <col min="13314" max="13314" width="41" style="409" customWidth="1"/>
    <col min="13315" max="13315" width="32.85546875" style="409" customWidth="1"/>
    <col min="13316" max="13316" width="17.85546875" style="409" customWidth="1"/>
    <col min="13317" max="13317" width="23.140625" style="409" customWidth="1"/>
    <col min="13318" max="13318" width="12.42578125" style="409" customWidth="1"/>
    <col min="13319" max="13319" width="12.85546875" style="409" customWidth="1"/>
    <col min="13320" max="13320" width="16.140625" style="409" customWidth="1"/>
    <col min="13321" max="13321" width="18" style="409" customWidth="1"/>
    <col min="13322" max="13568" width="9.140625" style="409"/>
    <col min="13569" max="13569" width="8.140625" style="409" customWidth="1"/>
    <col min="13570" max="13570" width="41" style="409" customWidth="1"/>
    <col min="13571" max="13571" width="32.85546875" style="409" customWidth="1"/>
    <col min="13572" max="13572" width="17.85546875" style="409" customWidth="1"/>
    <col min="13573" max="13573" width="23.140625" style="409" customWidth="1"/>
    <col min="13574" max="13574" width="12.42578125" style="409" customWidth="1"/>
    <col min="13575" max="13575" width="12.85546875" style="409" customWidth="1"/>
    <col min="13576" max="13576" width="16.140625" style="409" customWidth="1"/>
    <col min="13577" max="13577" width="18" style="409" customWidth="1"/>
    <col min="13578" max="13824" width="9.140625" style="409"/>
    <col min="13825" max="13825" width="8.140625" style="409" customWidth="1"/>
    <col min="13826" max="13826" width="41" style="409" customWidth="1"/>
    <col min="13827" max="13827" width="32.85546875" style="409" customWidth="1"/>
    <col min="13828" max="13828" width="17.85546875" style="409" customWidth="1"/>
    <col min="13829" max="13829" width="23.140625" style="409" customWidth="1"/>
    <col min="13830" max="13830" width="12.42578125" style="409" customWidth="1"/>
    <col min="13831" max="13831" width="12.85546875" style="409" customWidth="1"/>
    <col min="13832" max="13832" width="16.140625" style="409" customWidth="1"/>
    <col min="13833" max="13833" width="18" style="409" customWidth="1"/>
    <col min="13834" max="14080" width="9.140625" style="409"/>
    <col min="14081" max="14081" width="8.140625" style="409" customWidth="1"/>
    <col min="14082" max="14082" width="41" style="409" customWidth="1"/>
    <col min="14083" max="14083" width="32.85546875" style="409" customWidth="1"/>
    <col min="14084" max="14084" width="17.85546875" style="409" customWidth="1"/>
    <col min="14085" max="14085" width="23.140625" style="409" customWidth="1"/>
    <col min="14086" max="14086" width="12.42578125" style="409" customWidth="1"/>
    <col min="14087" max="14087" width="12.85546875" style="409" customWidth="1"/>
    <col min="14088" max="14088" width="16.140625" style="409" customWidth="1"/>
    <col min="14089" max="14089" width="18" style="409" customWidth="1"/>
    <col min="14090" max="14336" width="9.140625" style="409"/>
    <col min="14337" max="14337" width="8.140625" style="409" customWidth="1"/>
    <col min="14338" max="14338" width="41" style="409" customWidth="1"/>
    <col min="14339" max="14339" width="32.85546875" style="409" customWidth="1"/>
    <col min="14340" max="14340" width="17.85546875" style="409" customWidth="1"/>
    <col min="14341" max="14341" width="23.140625" style="409" customWidth="1"/>
    <col min="14342" max="14342" width="12.42578125" style="409" customWidth="1"/>
    <col min="14343" max="14343" width="12.85546875" style="409" customWidth="1"/>
    <col min="14344" max="14344" width="16.140625" style="409" customWidth="1"/>
    <col min="14345" max="14345" width="18" style="409" customWidth="1"/>
    <col min="14346" max="14592" width="9.140625" style="409"/>
    <col min="14593" max="14593" width="8.140625" style="409" customWidth="1"/>
    <col min="14594" max="14594" width="41" style="409" customWidth="1"/>
    <col min="14595" max="14595" width="32.85546875" style="409" customWidth="1"/>
    <col min="14596" max="14596" width="17.85546875" style="409" customWidth="1"/>
    <col min="14597" max="14597" width="23.140625" style="409" customWidth="1"/>
    <col min="14598" max="14598" width="12.42578125" style="409" customWidth="1"/>
    <col min="14599" max="14599" width="12.85546875" style="409" customWidth="1"/>
    <col min="14600" max="14600" width="16.140625" style="409" customWidth="1"/>
    <col min="14601" max="14601" width="18" style="409" customWidth="1"/>
    <col min="14602" max="14848" width="9.140625" style="409"/>
    <col min="14849" max="14849" width="8.140625" style="409" customWidth="1"/>
    <col min="14850" max="14850" width="41" style="409" customWidth="1"/>
    <col min="14851" max="14851" width="32.85546875" style="409" customWidth="1"/>
    <col min="14852" max="14852" width="17.85546875" style="409" customWidth="1"/>
    <col min="14853" max="14853" width="23.140625" style="409" customWidth="1"/>
    <col min="14854" max="14854" width="12.42578125" style="409" customWidth="1"/>
    <col min="14855" max="14855" width="12.85546875" style="409" customWidth="1"/>
    <col min="14856" max="14856" width="16.140625" style="409" customWidth="1"/>
    <col min="14857" max="14857" width="18" style="409" customWidth="1"/>
    <col min="14858" max="15104" width="9.140625" style="409"/>
    <col min="15105" max="15105" width="8.140625" style="409" customWidth="1"/>
    <col min="15106" max="15106" width="41" style="409" customWidth="1"/>
    <col min="15107" max="15107" width="32.85546875" style="409" customWidth="1"/>
    <col min="15108" max="15108" width="17.85546875" style="409" customWidth="1"/>
    <col min="15109" max="15109" width="23.140625" style="409" customWidth="1"/>
    <col min="15110" max="15110" width="12.42578125" style="409" customWidth="1"/>
    <col min="15111" max="15111" width="12.85546875" style="409" customWidth="1"/>
    <col min="15112" max="15112" width="16.140625" style="409" customWidth="1"/>
    <col min="15113" max="15113" width="18" style="409" customWidth="1"/>
    <col min="15114" max="15360" width="9.140625" style="409"/>
    <col min="15361" max="15361" width="8.140625" style="409" customWidth="1"/>
    <col min="15362" max="15362" width="41" style="409" customWidth="1"/>
    <col min="15363" max="15363" width="32.85546875" style="409" customWidth="1"/>
    <col min="15364" max="15364" width="17.85546875" style="409" customWidth="1"/>
    <col min="15365" max="15365" width="23.140625" style="409" customWidth="1"/>
    <col min="15366" max="15366" width="12.42578125" style="409" customWidth="1"/>
    <col min="15367" max="15367" width="12.85546875" style="409" customWidth="1"/>
    <col min="15368" max="15368" width="16.140625" style="409" customWidth="1"/>
    <col min="15369" max="15369" width="18" style="409" customWidth="1"/>
    <col min="15370" max="15616" width="9.140625" style="409"/>
    <col min="15617" max="15617" width="8.140625" style="409" customWidth="1"/>
    <col min="15618" max="15618" width="41" style="409" customWidth="1"/>
    <col min="15619" max="15619" width="32.85546875" style="409" customWidth="1"/>
    <col min="15620" max="15620" width="17.85546875" style="409" customWidth="1"/>
    <col min="15621" max="15621" width="23.140625" style="409" customWidth="1"/>
    <col min="15622" max="15622" width="12.42578125" style="409" customWidth="1"/>
    <col min="15623" max="15623" width="12.85546875" style="409" customWidth="1"/>
    <col min="15624" max="15624" width="16.140625" style="409" customWidth="1"/>
    <col min="15625" max="15625" width="18" style="409" customWidth="1"/>
    <col min="15626" max="15872" width="9.140625" style="409"/>
    <col min="15873" max="15873" width="8.140625" style="409" customWidth="1"/>
    <col min="15874" max="15874" width="41" style="409" customWidth="1"/>
    <col min="15875" max="15875" width="32.85546875" style="409" customWidth="1"/>
    <col min="15876" max="15876" width="17.85546875" style="409" customWidth="1"/>
    <col min="15877" max="15877" width="23.140625" style="409" customWidth="1"/>
    <col min="15878" max="15878" width="12.42578125" style="409" customWidth="1"/>
    <col min="15879" max="15879" width="12.85546875" style="409" customWidth="1"/>
    <col min="15880" max="15880" width="16.140625" style="409" customWidth="1"/>
    <col min="15881" max="15881" width="18" style="409" customWidth="1"/>
    <col min="15882" max="16128" width="9.140625" style="409"/>
    <col min="16129" max="16129" width="8.140625" style="409" customWidth="1"/>
    <col min="16130" max="16130" width="41" style="409" customWidth="1"/>
    <col min="16131" max="16131" width="32.85546875" style="409" customWidth="1"/>
    <col min="16132" max="16132" width="17.85546875" style="409" customWidth="1"/>
    <col min="16133" max="16133" width="23.140625" style="409" customWidth="1"/>
    <col min="16134" max="16134" width="12.42578125" style="409" customWidth="1"/>
    <col min="16135" max="16135" width="12.85546875" style="409" customWidth="1"/>
    <col min="16136" max="16136" width="16.140625" style="409" customWidth="1"/>
    <col min="16137" max="16137" width="18" style="409" customWidth="1"/>
    <col min="16138" max="16384" width="9.140625" style="409"/>
  </cols>
  <sheetData>
    <row r="1" spans="1:9" x14ac:dyDescent="0.25">
      <c r="A1" s="644" t="s">
        <v>818</v>
      </c>
      <c r="B1" s="645"/>
      <c r="C1" s="645"/>
      <c r="D1" s="645"/>
      <c r="E1" s="645"/>
      <c r="F1" s="645"/>
      <c r="G1" s="645"/>
      <c r="H1" s="645"/>
      <c r="I1" s="687"/>
    </row>
    <row r="2" spans="1:9" s="410" customFormat="1" ht="111.75" customHeight="1" x14ac:dyDescent="0.25">
      <c r="A2" s="403" t="s">
        <v>0</v>
      </c>
      <c r="B2" s="404" t="s">
        <v>1</v>
      </c>
      <c r="C2" s="404" t="s">
        <v>692</v>
      </c>
      <c r="D2" s="404" t="s">
        <v>693</v>
      </c>
      <c r="E2" s="404" t="s">
        <v>694</v>
      </c>
      <c r="F2" s="404" t="s">
        <v>695</v>
      </c>
      <c r="G2" s="404" t="s">
        <v>696</v>
      </c>
      <c r="H2" s="404" t="s">
        <v>697</v>
      </c>
      <c r="I2" s="405" t="s">
        <v>698</v>
      </c>
    </row>
    <row r="3" spans="1:9" x14ac:dyDescent="0.25">
      <c r="A3" s="406">
        <v>1</v>
      </c>
      <c r="B3" s="407">
        <v>2</v>
      </c>
      <c r="C3" s="407">
        <v>3</v>
      </c>
      <c r="D3" s="407">
        <v>4</v>
      </c>
      <c r="E3" s="407">
        <v>5</v>
      </c>
      <c r="F3" s="407">
        <v>6</v>
      </c>
      <c r="G3" s="407">
        <v>7</v>
      </c>
      <c r="H3" s="407">
        <v>8</v>
      </c>
      <c r="I3" s="408">
        <v>9</v>
      </c>
    </row>
    <row r="4" spans="1:9" ht="31.5" x14ac:dyDescent="0.25">
      <c r="A4" s="403" t="s">
        <v>110</v>
      </c>
      <c r="B4" s="411" t="s">
        <v>699</v>
      </c>
      <c r="C4" s="412">
        <v>4988375</v>
      </c>
      <c r="D4" s="412">
        <v>450237446</v>
      </c>
      <c r="E4" s="412">
        <v>11202211</v>
      </c>
      <c r="F4" s="412">
        <v>0</v>
      </c>
      <c r="G4" s="412">
        <v>1137300</v>
      </c>
      <c r="H4" s="412">
        <v>0</v>
      </c>
      <c r="I4" s="413">
        <v>467565332</v>
      </c>
    </row>
    <row r="5" spans="1:9" ht="31.5" x14ac:dyDescent="0.25">
      <c r="A5" s="484" t="s">
        <v>112</v>
      </c>
      <c r="B5" s="414" t="s">
        <v>787</v>
      </c>
      <c r="C5" s="415">
        <v>750000</v>
      </c>
      <c r="D5" s="415">
        <v>0</v>
      </c>
      <c r="E5" s="415">
        <v>0</v>
      </c>
      <c r="F5" s="415"/>
      <c r="G5" s="415">
        <v>24026907</v>
      </c>
      <c r="H5" s="415"/>
      <c r="I5" s="416">
        <f>G5+C5</f>
        <v>24776907</v>
      </c>
    </row>
    <row r="6" spans="1:9" x14ac:dyDescent="0.25">
      <c r="A6" s="406" t="s">
        <v>116</v>
      </c>
      <c r="B6" s="414" t="s">
        <v>700</v>
      </c>
      <c r="C6" s="415">
        <v>0</v>
      </c>
      <c r="D6" s="415">
        <v>22041460</v>
      </c>
      <c r="E6" s="415">
        <v>1110447</v>
      </c>
      <c r="F6" s="415">
        <v>0</v>
      </c>
      <c r="G6" s="415">
        <v>0</v>
      </c>
      <c r="H6" s="415">
        <v>0</v>
      </c>
      <c r="I6" s="416">
        <f>E6+D6</f>
        <v>23151907</v>
      </c>
    </row>
    <row r="7" spans="1:9" x14ac:dyDescent="0.25">
      <c r="A7" s="406" t="s">
        <v>119</v>
      </c>
      <c r="B7" s="414" t="s">
        <v>701</v>
      </c>
      <c r="C7" s="415">
        <v>0</v>
      </c>
      <c r="D7" s="415">
        <v>0</v>
      </c>
      <c r="E7" s="415">
        <v>0</v>
      </c>
      <c r="F7" s="415">
        <v>0</v>
      </c>
      <c r="G7" s="415">
        <v>0</v>
      </c>
      <c r="H7" s="415">
        <v>0</v>
      </c>
      <c r="I7" s="416">
        <v>0</v>
      </c>
    </row>
    <row r="8" spans="1:9" x14ac:dyDescent="0.25">
      <c r="A8" s="403" t="s">
        <v>9</v>
      </c>
      <c r="B8" s="411" t="s">
        <v>702</v>
      </c>
      <c r="C8" s="412">
        <f>SUM(C5:C7)</f>
        <v>750000</v>
      </c>
      <c r="D8" s="412">
        <f>SUM(D5:D7)</f>
        <v>22041460</v>
      </c>
      <c r="E8" s="412">
        <f>SUM(E5:E7)</f>
        <v>1110447</v>
      </c>
      <c r="F8" s="412">
        <f t="shared" ref="F8:H8" si="0">SUM(F6:F7)</f>
        <v>0</v>
      </c>
      <c r="G8" s="412">
        <f>SUM(G5:G7)</f>
        <v>24026907</v>
      </c>
      <c r="H8" s="412">
        <f t="shared" si="0"/>
        <v>0</v>
      </c>
      <c r="I8" s="412">
        <f>SUM(I5:I7)</f>
        <v>47928814</v>
      </c>
    </row>
    <row r="9" spans="1:9" x14ac:dyDescent="0.25">
      <c r="A9" s="406">
        <v>10</v>
      </c>
      <c r="B9" s="414" t="s">
        <v>887</v>
      </c>
      <c r="C9" s="415">
        <v>0</v>
      </c>
      <c r="D9" s="415">
        <v>0</v>
      </c>
      <c r="E9" s="415">
        <v>1964268</v>
      </c>
      <c r="F9" s="415">
        <v>0</v>
      </c>
      <c r="G9" s="415"/>
      <c r="H9" s="415"/>
      <c r="I9" s="578">
        <f>E9</f>
        <v>1964268</v>
      </c>
    </row>
    <row r="10" spans="1:9" x14ac:dyDescent="0.25">
      <c r="A10" s="406">
        <v>13</v>
      </c>
      <c r="B10" s="414" t="s">
        <v>788</v>
      </c>
      <c r="C10" s="415">
        <v>0</v>
      </c>
      <c r="D10" s="415">
        <v>0</v>
      </c>
      <c r="E10" s="415">
        <v>0</v>
      </c>
      <c r="F10" s="415">
        <v>0</v>
      </c>
      <c r="G10" s="415">
        <v>23901907</v>
      </c>
      <c r="H10" s="415">
        <v>0</v>
      </c>
      <c r="I10" s="416">
        <f>G10</f>
        <v>23901907</v>
      </c>
    </row>
    <row r="11" spans="1:9" x14ac:dyDescent="0.25">
      <c r="A11" s="403" t="s">
        <v>130</v>
      </c>
      <c r="B11" s="411" t="s">
        <v>703</v>
      </c>
      <c r="C11" s="412">
        <v>0</v>
      </c>
      <c r="D11" s="412">
        <f>SUM(D10)</f>
        <v>0</v>
      </c>
      <c r="E11" s="412">
        <f>E9+E10</f>
        <v>1964268</v>
      </c>
      <c r="F11" s="412">
        <v>0</v>
      </c>
      <c r="G11" s="412">
        <f>SUM(G10)</f>
        <v>23901907</v>
      </c>
      <c r="H11" s="412">
        <f t="shared" ref="H11" si="1">SUM(H10)</f>
        <v>0</v>
      </c>
      <c r="I11" s="412">
        <f>I9+I10</f>
        <v>25866175</v>
      </c>
    </row>
    <row r="12" spans="1:9" x14ac:dyDescent="0.25">
      <c r="A12" s="403" t="s">
        <v>163</v>
      </c>
      <c r="B12" s="411" t="s">
        <v>704</v>
      </c>
      <c r="C12" s="412">
        <f>C4+C8-C11</f>
        <v>5738375</v>
      </c>
      <c r="D12" s="412">
        <f t="shared" ref="D12:I12" si="2">D4+D8-D11</f>
        <v>472278906</v>
      </c>
      <c r="E12" s="412">
        <f t="shared" si="2"/>
        <v>10348390</v>
      </c>
      <c r="F12" s="412">
        <f t="shared" si="2"/>
        <v>0</v>
      </c>
      <c r="G12" s="412">
        <f t="shared" si="2"/>
        <v>1262300</v>
      </c>
      <c r="H12" s="412">
        <f t="shared" si="2"/>
        <v>0</v>
      </c>
      <c r="I12" s="412">
        <f t="shared" si="2"/>
        <v>489627971</v>
      </c>
    </row>
    <row r="13" spans="1:9" ht="31.5" x14ac:dyDescent="0.25">
      <c r="A13" s="403" t="s">
        <v>15</v>
      </c>
      <c r="B13" s="411" t="s">
        <v>705</v>
      </c>
      <c r="C13" s="412">
        <v>4988375</v>
      </c>
      <c r="D13" s="412">
        <v>125267364</v>
      </c>
      <c r="E13" s="412">
        <v>8538777</v>
      </c>
      <c r="F13" s="412">
        <v>0</v>
      </c>
      <c r="G13" s="412">
        <v>0</v>
      </c>
      <c r="H13" s="412">
        <v>0</v>
      </c>
      <c r="I13" s="413">
        <f>C13+D13+E13</f>
        <v>138794516</v>
      </c>
    </row>
    <row r="14" spans="1:9" x14ac:dyDescent="0.25">
      <c r="A14" s="406" t="s">
        <v>133</v>
      </c>
      <c r="B14" s="414" t="s">
        <v>706</v>
      </c>
      <c r="C14" s="415">
        <v>7459</v>
      </c>
      <c r="D14" s="415">
        <v>10420769</v>
      </c>
      <c r="E14" s="415">
        <v>974573</v>
      </c>
      <c r="F14" s="415">
        <v>0</v>
      </c>
      <c r="G14" s="415">
        <v>0</v>
      </c>
      <c r="H14" s="415">
        <v>0</v>
      </c>
      <c r="I14" s="416">
        <f>D14+E14+C14</f>
        <v>11402801</v>
      </c>
    </row>
    <row r="15" spans="1:9" x14ac:dyDescent="0.25">
      <c r="A15" s="406">
        <v>18</v>
      </c>
      <c r="B15" s="414" t="s">
        <v>886</v>
      </c>
      <c r="C15" s="415">
        <v>0</v>
      </c>
      <c r="D15" s="415">
        <v>0</v>
      </c>
      <c r="E15" s="415">
        <v>1964268</v>
      </c>
      <c r="F15" s="415">
        <v>0</v>
      </c>
      <c r="G15" s="415">
        <v>0</v>
      </c>
      <c r="H15" s="415"/>
      <c r="I15" s="416">
        <f>D15+E15+C15</f>
        <v>1964268</v>
      </c>
    </row>
    <row r="16" spans="1:9" ht="31.5" x14ac:dyDescent="0.25">
      <c r="A16" s="403" t="s">
        <v>137</v>
      </c>
      <c r="B16" s="411" t="s">
        <v>707</v>
      </c>
      <c r="C16" s="412">
        <f>C13+C14-C15</f>
        <v>4995834</v>
      </c>
      <c r="D16" s="412">
        <f t="shared" ref="D16:E16" si="3">D13+D14-D15</f>
        <v>135688133</v>
      </c>
      <c r="E16" s="412">
        <f t="shared" si="3"/>
        <v>7549082</v>
      </c>
      <c r="F16" s="412">
        <f t="shared" ref="F16:H16" si="4">F13+F14</f>
        <v>0</v>
      </c>
      <c r="G16" s="412">
        <f t="shared" si="4"/>
        <v>0</v>
      </c>
      <c r="H16" s="412">
        <f t="shared" si="4"/>
        <v>0</v>
      </c>
      <c r="I16" s="412">
        <f>E16+D16+C16</f>
        <v>148233049</v>
      </c>
    </row>
    <row r="17" spans="1:9" x14ac:dyDescent="0.25">
      <c r="A17" s="403" t="s">
        <v>146</v>
      </c>
      <c r="B17" s="411" t="s">
        <v>708</v>
      </c>
      <c r="C17" s="412">
        <f>C16</f>
        <v>4995834</v>
      </c>
      <c r="D17" s="412">
        <f>D16</f>
        <v>135688133</v>
      </c>
      <c r="E17" s="412">
        <f t="shared" ref="E17:I17" si="5">E16</f>
        <v>7549082</v>
      </c>
      <c r="F17" s="412">
        <f t="shared" ref="F17" si="6">F16</f>
        <v>0</v>
      </c>
      <c r="G17" s="412">
        <f t="shared" ref="G17" si="7">G16</f>
        <v>0</v>
      </c>
      <c r="H17" s="412">
        <f t="shared" ref="H17" si="8">H16</f>
        <v>0</v>
      </c>
      <c r="I17" s="412">
        <f t="shared" si="5"/>
        <v>148233049</v>
      </c>
    </row>
    <row r="18" spans="1:9" x14ac:dyDescent="0.25">
      <c r="A18" s="403" t="s">
        <v>148</v>
      </c>
      <c r="B18" s="411" t="s">
        <v>709</v>
      </c>
      <c r="C18" s="412">
        <f>C4-C13+C5-C14</f>
        <v>742541</v>
      </c>
      <c r="D18" s="412">
        <f>D12-D17</f>
        <v>336590773</v>
      </c>
      <c r="E18" s="412">
        <f t="shared" ref="E18:I18" si="9">E12-E17</f>
        <v>2799308</v>
      </c>
      <c r="F18" s="412">
        <f t="shared" si="9"/>
        <v>0</v>
      </c>
      <c r="G18" s="412">
        <f t="shared" si="9"/>
        <v>1262300</v>
      </c>
      <c r="H18" s="412">
        <f t="shared" si="9"/>
        <v>0</v>
      </c>
      <c r="I18" s="412">
        <f t="shared" si="9"/>
        <v>341394922</v>
      </c>
    </row>
    <row r="19" spans="1:9" ht="16.5" thickBot="1" x14ac:dyDescent="0.3">
      <c r="A19" s="417" t="s">
        <v>710</v>
      </c>
      <c r="B19" s="418" t="s">
        <v>711</v>
      </c>
      <c r="C19" s="419">
        <v>4988375</v>
      </c>
      <c r="D19" s="419">
        <v>0</v>
      </c>
      <c r="E19" s="419">
        <v>6133212</v>
      </c>
      <c r="F19" s="419">
        <v>0</v>
      </c>
      <c r="G19" s="419">
        <v>0</v>
      </c>
      <c r="H19" s="419">
        <v>0</v>
      </c>
      <c r="I19" s="420">
        <f>E19+C19</f>
        <v>11121587</v>
      </c>
    </row>
  </sheetData>
  <mergeCells count="1">
    <mergeCell ref="A1:I1"/>
  </mergeCells>
  <printOptions horizontalCentered="1"/>
  <pageMargins left="0.11811023622047245" right="0.11811023622047245" top="1.1417322834645669" bottom="0.74803149606299213" header="0.31496062992125984" footer="0.31496062992125984"/>
  <pageSetup paperSize="9" orientation="landscape" r:id="rId1"/>
  <headerFooter>
    <oddHeader>&amp;L&amp;"Times New Roman,Normál"Vászoly Község 
Önkormányzata &amp;C&amp;"Times,Normál"16. melléklet
az önkormányzat 2017. évi költségvetési gazdálkodási beszámolójáról szóló
7/2018. (V. 30.) önkormányzati rendeletéhez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view="pageLayout" zoomScaleNormal="100" workbookViewId="0">
      <selection activeCell="A2" sqref="A2:C2"/>
    </sheetView>
  </sheetViews>
  <sheetFormatPr defaultRowHeight="15.75" x14ac:dyDescent="0.25"/>
  <cols>
    <col min="1" max="1" width="38.28515625" style="297" bestFit="1" customWidth="1"/>
    <col min="2" max="2" width="32.140625" style="297" bestFit="1" customWidth="1"/>
    <col min="3" max="3" width="17.42578125" style="297" customWidth="1"/>
    <col min="4" max="4" width="18.28515625" style="297" bestFit="1" customWidth="1"/>
    <col min="5" max="256" width="9.140625" style="297"/>
    <col min="257" max="257" width="43.85546875" style="297" customWidth="1"/>
    <col min="258" max="258" width="33.28515625" style="297" customWidth="1"/>
    <col min="259" max="259" width="16" style="297" customWidth="1"/>
    <col min="260" max="512" width="9.140625" style="297"/>
    <col min="513" max="513" width="43.85546875" style="297" customWidth="1"/>
    <col min="514" max="514" width="33.28515625" style="297" customWidth="1"/>
    <col min="515" max="515" width="16" style="297" customWidth="1"/>
    <col min="516" max="768" width="9.140625" style="297"/>
    <col min="769" max="769" width="43.85546875" style="297" customWidth="1"/>
    <col min="770" max="770" width="33.28515625" style="297" customWidth="1"/>
    <col min="771" max="771" width="16" style="297" customWidth="1"/>
    <col min="772" max="1024" width="9.140625" style="297"/>
    <col min="1025" max="1025" width="43.85546875" style="297" customWidth="1"/>
    <col min="1026" max="1026" width="33.28515625" style="297" customWidth="1"/>
    <col min="1027" max="1027" width="16" style="297" customWidth="1"/>
    <col min="1028" max="1280" width="9.140625" style="297"/>
    <col min="1281" max="1281" width="43.85546875" style="297" customWidth="1"/>
    <col min="1282" max="1282" width="33.28515625" style="297" customWidth="1"/>
    <col min="1283" max="1283" width="16" style="297" customWidth="1"/>
    <col min="1284" max="1536" width="9.140625" style="297"/>
    <col min="1537" max="1537" width="43.85546875" style="297" customWidth="1"/>
    <col min="1538" max="1538" width="33.28515625" style="297" customWidth="1"/>
    <col min="1539" max="1539" width="16" style="297" customWidth="1"/>
    <col min="1540" max="1792" width="9.140625" style="297"/>
    <col min="1793" max="1793" width="43.85546875" style="297" customWidth="1"/>
    <col min="1794" max="1794" width="33.28515625" style="297" customWidth="1"/>
    <col min="1795" max="1795" width="16" style="297" customWidth="1"/>
    <col min="1796" max="2048" width="9.140625" style="297"/>
    <col min="2049" max="2049" width="43.85546875" style="297" customWidth="1"/>
    <col min="2050" max="2050" width="33.28515625" style="297" customWidth="1"/>
    <col min="2051" max="2051" width="16" style="297" customWidth="1"/>
    <col min="2052" max="2304" width="9.140625" style="297"/>
    <col min="2305" max="2305" width="43.85546875" style="297" customWidth="1"/>
    <col min="2306" max="2306" width="33.28515625" style="297" customWidth="1"/>
    <col min="2307" max="2307" width="16" style="297" customWidth="1"/>
    <col min="2308" max="2560" width="9.140625" style="297"/>
    <col min="2561" max="2561" width="43.85546875" style="297" customWidth="1"/>
    <col min="2562" max="2562" width="33.28515625" style="297" customWidth="1"/>
    <col min="2563" max="2563" width="16" style="297" customWidth="1"/>
    <col min="2564" max="2816" width="9.140625" style="297"/>
    <col min="2817" max="2817" width="43.85546875" style="297" customWidth="1"/>
    <col min="2818" max="2818" width="33.28515625" style="297" customWidth="1"/>
    <col min="2819" max="2819" width="16" style="297" customWidth="1"/>
    <col min="2820" max="3072" width="9.140625" style="297"/>
    <col min="3073" max="3073" width="43.85546875" style="297" customWidth="1"/>
    <col min="3074" max="3074" width="33.28515625" style="297" customWidth="1"/>
    <col min="3075" max="3075" width="16" style="297" customWidth="1"/>
    <col min="3076" max="3328" width="9.140625" style="297"/>
    <col min="3329" max="3329" width="43.85546875" style="297" customWidth="1"/>
    <col min="3330" max="3330" width="33.28515625" style="297" customWidth="1"/>
    <col min="3331" max="3331" width="16" style="297" customWidth="1"/>
    <col min="3332" max="3584" width="9.140625" style="297"/>
    <col min="3585" max="3585" width="43.85546875" style="297" customWidth="1"/>
    <col min="3586" max="3586" width="33.28515625" style="297" customWidth="1"/>
    <col min="3587" max="3587" width="16" style="297" customWidth="1"/>
    <col min="3588" max="3840" width="9.140625" style="297"/>
    <col min="3841" max="3841" width="43.85546875" style="297" customWidth="1"/>
    <col min="3842" max="3842" width="33.28515625" style="297" customWidth="1"/>
    <col min="3843" max="3843" width="16" style="297" customWidth="1"/>
    <col min="3844" max="4096" width="9.140625" style="297"/>
    <col min="4097" max="4097" width="43.85546875" style="297" customWidth="1"/>
    <col min="4098" max="4098" width="33.28515625" style="297" customWidth="1"/>
    <col min="4099" max="4099" width="16" style="297" customWidth="1"/>
    <col min="4100" max="4352" width="9.140625" style="297"/>
    <col min="4353" max="4353" width="43.85546875" style="297" customWidth="1"/>
    <col min="4354" max="4354" width="33.28515625" style="297" customWidth="1"/>
    <col min="4355" max="4355" width="16" style="297" customWidth="1"/>
    <col min="4356" max="4608" width="9.140625" style="297"/>
    <col min="4609" max="4609" width="43.85546875" style="297" customWidth="1"/>
    <col min="4610" max="4610" width="33.28515625" style="297" customWidth="1"/>
    <col min="4611" max="4611" width="16" style="297" customWidth="1"/>
    <col min="4612" max="4864" width="9.140625" style="297"/>
    <col min="4865" max="4865" width="43.85546875" style="297" customWidth="1"/>
    <col min="4866" max="4866" width="33.28515625" style="297" customWidth="1"/>
    <col min="4867" max="4867" width="16" style="297" customWidth="1"/>
    <col min="4868" max="5120" width="9.140625" style="297"/>
    <col min="5121" max="5121" width="43.85546875" style="297" customWidth="1"/>
    <col min="5122" max="5122" width="33.28515625" style="297" customWidth="1"/>
    <col min="5123" max="5123" width="16" style="297" customWidth="1"/>
    <col min="5124" max="5376" width="9.140625" style="297"/>
    <col min="5377" max="5377" width="43.85546875" style="297" customWidth="1"/>
    <col min="5378" max="5378" width="33.28515625" style="297" customWidth="1"/>
    <col min="5379" max="5379" width="16" style="297" customWidth="1"/>
    <col min="5380" max="5632" width="9.140625" style="297"/>
    <col min="5633" max="5633" width="43.85546875" style="297" customWidth="1"/>
    <col min="5634" max="5634" width="33.28515625" style="297" customWidth="1"/>
    <col min="5635" max="5635" width="16" style="297" customWidth="1"/>
    <col min="5636" max="5888" width="9.140625" style="297"/>
    <col min="5889" max="5889" width="43.85546875" style="297" customWidth="1"/>
    <col min="5890" max="5890" width="33.28515625" style="297" customWidth="1"/>
    <col min="5891" max="5891" width="16" style="297" customWidth="1"/>
    <col min="5892" max="6144" width="9.140625" style="297"/>
    <col min="6145" max="6145" width="43.85546875" style="297" customWidth="1"/>
    <col min="6146" max="6146" width="33.28515625" style="297" customWidth="1"/>
    <col min="6147" max="6147" width="16" style="297" customWidth="1"/>
    <col min="6148" max="6400" width="9.140625" style="297"/>
    <col min="6401" max="6401" width="43.85546875" style="297" customWidth="1"/>
    <col min="6402" max="6402" width="33.28515625" style="297" customWidth="1"/>
    <col min="6403" max="6403" width="16" style="297" customWidth="1"/>
    <col min="6404" max="6656" width="9.140625" style="297"/>
    <col min="6657" max="6657" width="43.85546875" style="297" customWidth="1"/>
    <col min="6658" max="6658" width="33.28515625" style="297" customWidth="1"/>
    <col min="6659" max="6659" width="16" style="297" customWidth="1"/>
    <col min="6660" max="6912" width="9.140625" style="297"/>
    <col min="6913" max="6913" width="43.85546875" style="297" customWidth="1"/>
    <col min="6914" max="6914" width="33.28515625" style="297" customWidth="1"/>
    <col min="6915" max="6915" width="16" style="297" customWidth="1"/>
    <col min="6916" max="7168" width="9.140625" style="297"/>
    <col min="7169" max="7169" width="43.85546875" style="297" customWidth="1"/>
    <col min="7170" max="7170" width="33.28515625" style="297" customWidth="1"/>
    <col min="7171" max="7171" width="16" style="297" customWidth="1"/>
    <col min="7172" max="7424" width="9.140625" style="297"/>
    <col min="7425" max="7425" width="43.85546875" style="297" customWidth="1"/>
    <col min="7426" max="7426" width="33.28515625" style="297" customWidth="1"/>
    <col min="7427" max="7427" width="16" style="297" customWidth="1"/>
    <col min="7428" max="7680" width="9.140625" style="297"/>
    <col min="7681" max="7681" width="43.85546875" style="297" customWidth="1"/>
    <col min="7682" max="7682" width="33.28515625" style="297" customWidth="1"/>
    <col min="7683" max="7683" width="16" style="297" customWidth="1"/>
    <col min="7684" max="7936" width="9.140625" style="297"/>
    <col min="7937" max="7937" width="43.85546875" style="297" customWidth="1"/>
    <col min="7938" max="7938" width="33.28515625" style="297" customWidth="1"/>
    <col min="7939" max="7939" width="16" style="297" customWidth="1"/>
    <col min="7940" max="8192" width="9.140625" style="297"/>
    <col min="8193" max="8193" width="43.85546875" style="297" customWidth="1"/>
    <col min="8194" max="8194" width="33.28515625" style="297" customWidth="1"/>
    <col min="8195" max="8195" width="16" style="297" customWidth="1"/>
    <col min="8196" max="8448" width="9.140625" style="297"/>
    <col min="8449" max="8449" width="43.85546875" style="297" customWidth="1"/>
    <col min="8450" max="8450" width="33.28515625" style="297" customWidth="1"/>
    <col min="8451" max="8451" width="16" style="297" customWidth="1"/>
    <col min="8452" max="8704" width="9.140625" style="297"/>
    <col min="8705" max="8705" width="43.85546875" style="297" customWidth="1"/>
    <col min="8706" max="8706" width="33.28515625" style="297" customWidth="1"/>
    <col min="8707" max="8707" width="16" style="297" customWidth="1"/>
    <col min="8708" max="8960" width="9.140625" style="297"/>
    <col min="8961" max="8961" width="43.85546875" style="297" customWidth="1"/>
    <col min="8962" max="8962" width="33.28515625" style="297" customWidth="1"/>
    <col min="8963" max="8963" width="16" style="297" customWidth="1"/>
    <col min="8964" max="9216" width="9.140625" style="297"/>
    <col min="9217" max="9217" width="43.85546875" style="297" customWidth="1"/>
    <col min="9218" max="9218" width="33.28515625" style="297" customWidth="1"/>
    <col min="9219" max="9219" width="16" style="297" customWidth="1"/>
    <col min="9220" max="9472" width="9.140625" style="297"/>
    <col min="9473" max="9473" width="43.85546875" style="297" customWidth="1"/>
    <col min="9474" max="9474" width="33.28515625" style="297" customWidth="1"/>
    <col min="9475" max="9475" width="16" style="297" customWidth="1"/>
    <col min="9476" max="9728" width="9.140625" style="297"/>
    <col min="9729" max="9729" width="43.85546875" style="297" customWidth="1"/>
    <col min="9730" max="9730" width="33.28515625" style="297" customWidth="1"/>
    <col min="9731" max="9731" width="16" style="297" customWidth="1"/>
    <col min="9732" max="9984" width="9.140625" style="297"/>
    <col min="9985" max="9985" width="43.85546875" style="297" customWidth="1"/>
    <col min="9986" max="9986" width="33.28515625" style="297" customWidth="1"/>
    <col min="9987" max="9987" width="16" style="297" customWidth="1"/>
    <col min="9988" max="10240" width="9.140625" style="297"/>
    <col min="10241" max="10241" width="43.85546875" style="297" customWidth="1"/>
    <col min="10242" max="10242" width="33.28515625" style="297" customWidth="1"/>
    <col min="10243" max="10243" width="16" style="297" customWidth="1"/>
    <col min="10244" max="10496" width="9.140625" style="297"/>
    <col min="10497" max="10497" width="43.85546875" style="297" customWidth="1"/>
    <col min="10498" max="10498" width="33.28515625" style="297" customWidth="1"/>
    <col min="10499" max="10499" width="16" style="297" customWidth="1"/>
    <col min="10500" max="10752" width="9.140625" style="297"/>
    <col min="10753" max="10753" width="43.85546875" style="297" customWidth="1"/>
    <col min="10754" max="10754" width="33.28515625" style="297" customWidth="1"/>
    <col min="10755" max="10755" width="16" style="297" customWidth="1"/>
    <col min="10756" max="11008" width="9.140625" style="297"/>
    <col min="11009" max="11009" width="43.85546875" style="297" customWidth="1"/>
    <col min="11010" max="11010" width="33.28515625" style="297" customWidth="1"/>
    <col min="11011" max="11011" width="16" style="297" customWidth="1"/>
    <col min="11012" max="11264" width="9.140625" style="297"/>
    <col min="11265" max="11265" width="43.85546875" style="297" customWidth="1"/>
    <col min="11266" max="11266" width="33.28515625" style="297" customWidth="1"/>
    <col min="11267" max="11267" width="16" style="297" customWidth="1"/>
    <col min="11268" max="11520" width="9.140625" style="297"/>
    <col min="11521" max="11521" width="43.85546875" style="297" customWidth="1"/>
    <col min="11522" max="11522" width="33.28515625" style="297" customWidth="1"/>
    <col min="11523" max="11523" width="16" style="297" customWidth="1"/>
    <col min="11524" max="11776" width="9.140625" style="297"/>
    <col min="11777" max="11777" width="43.85546875" style="297" customWidth="1"/>
    <col min="11778" max="11778" width="33.28515625" style="297" customWidth="1"/>
    <col min="11779" max="11779" width="16" style="297" customWidth="1"/>
    <col min="11780" max="12032" width="9.140625" style="297"/>
    <col min="12033" max="12033" width="43.85546875" style="297" customWidth="1"/>
    <col min="12034" max="12034" width="33.28515625" style="297" customWidth="1"/>
    <col min="12035" max="12035" width="16" style="297" customWidth="1"/>
    <col min="12036" max="12288" width="9.140625" style="297"/>
    <col min="12289" max="12289" width="43.85546875" style="297" customWidth="1"/>
    <col min="12290" max="12290" width="33.28515625" style="297" customWidth="1"/>
    <col min="12291" max="12291" width="16" style="297" customWidth="1"/>
    <col min="12292" max="12544" width="9.140625" style="297"/>
    <col min="12545" max="12545" width="43.85546875" style="297" customWidth="1"/>
    <col min="12546" max="12546" width="33.28515625" style="297" customWidth="1"/>
    <col min="12547" max="12547" width="16" style="297" customWidth="1"/>
    <col min="12548" max="12800" width="9.140625" style="297"/>
    <col min="12801" max="12801" width="43.85546875" style="297" customWidth="1"/>
    <col min="12802" max="12802" width="33.28515625" style="297" customWidth="1"/>
    <col min="12803" max="12803" width="16" style="297" customWidth="1"/>
    <col min="12804" max="13056" width="9.140625" style="297"/>
    <col min="13057" max="13057" width="43.85546875" style="297" customWidth="1"/>
    <col min="13058" max="13058" width="33.28515625" style="297" customWidth="1"/>
    <col min="13059" max="13059" width="16" style="297" customWidth="1"/>
    <col min="13060" max="13312" width="9.140625" style="297"/>
    <col min="13313" max="13313" width="43.85546875" style="297" customWidth="1"/>
    <col min="13314" max="13314" width="33.28515625" style="297" customWidth="1"/>
    <col min="13315" max="13315" width="16" style="297" customWidth="1"/>
    <col min="13316" max="13568" width="9.140625" style="297"/>
    <col min="13569" max="13569" width="43.85546875" style="297" customWidth="1"/>
    <col min="13570" max="13570" width="33.28515625" style="297" customWidth="1"/>
    <col min="13571" max="13571" width="16" style="297" customWidth="1"/>
    <col min="13572" max="13824" width="9.140625" style="297"/>
    <col min="13825" max="13825" width="43.85546875" style="297" customWidth="1"/>
    <col min="13826" max="13826" width="33.28515625" style="297" customWidth="1"/>
    <col min="13827" max="13827" width="16" style="297" customWidth="1"/>
    <col min="13828" max="14080" width="9.140625" style="297"/>
    <col min="14081" max="14081" width="43.85546875" style="297" customWidth="1"/>
    <col min="14082" max="14082" width="33.28515625" style="297" customWidth="1"/>
    <col min="14083" max="14083" width="16" style="297" customWidth="1"/>
    <col min="14084" max="14336" width="9.140625" style="297"/>
    <col min="14337" max="14337" width="43.85546875" style="297" customWidth="1"/>
    <col min="14338" max="14338" width="33.28515625" style="297" customWidth="1"/>
    <col min="14339" max="14339" width="16" style="297" customWidth="1"/>
    <col min="14340" max="14592" width="9.140625" style="297"/>
    <col min="14593" max="14593" width="43.85546875" style="297" customWidth="1"/>
    <col min="14594" max="14594" width="33.28515625" style="297" customWidth="1"/>
    <col min="14595" max="14595" width="16" style="297" customWidth="1"/>
    <col min="14596" max="14848" width="9.140625" style="297"/>
    <col min="14849" max="14849" width="43.85546875" style="297" customWidth="1"/>
    <col min="14850" max="14850" width="33.28515625" style="297" customWidth="1"/>
    <col min="14851" max="14851" width="16" style="297" customWidth="1"/>
    <col min="14852" max="15104" width="9.140625" style="297"/>
    <col min="15105" max="15105" width="43.85546875" style="297" customWidth="1"/>
    <col min="15106" max="15106" width="33.28515625" style="297" customWidth="1"/>
    <col min="15107" max="15107" width="16" style="297" customWidth="1"/>
    <col min="15108" max="15360" width="9.140625" style="297"/>
    <col min="15361" max="15361" width="43.85546875" style="297" customWidth="1"/>
    <col min="15362" max="15362" width="33.28515625" style="297" customWidth="1"/>
    <col min="15363" max="15363" width="16" style="297" customWidth="1"/>
    <col min="15364" max="15616" width="9.140625" style="297"/>
    <col min="15617" max="15617" width="43.85546875" style="297" customWidth="1"/>
    <col min="15618" max="15618" width="33.28515625" style="297" customWidth="1"/>
    <col min="15619" max="15619" width="16" style="297" customWidth="1"/>
    <col min="15620" max="15872" width="9.140625" style="297"/>
    <col min="15873" max="15873" width="43.85546875" style="297" customWidth="1"/>
    <col min="15874" max="15874" width="33.28515625" style="297" customWidth="1"/>
    <col min="15875" max="15875" width="16" style="297" customWidth="1"/>
    <col min="15876" max="16128" width="9.140625" style="297"/>
    <col min="16129" max="16129" width="43.85546875" style="297" customWidth="1"/>
    <col min="16130" max="16130" width="33.28515625" style="297" customWidth="1"/>
    <col min="16131" max="16131" width="16" style="297" customWidth="1"/>
    <col min="16132" max="16384" width="9.140625" style="297"/>
  </cols>
  <sheetData>
    <row r="1" spans="1:3" x14ac:dyDescent="0.25">
      <c r="A1" s="246"/>
      <c r="B1" s="246"/>
      <c r="C1" s="338"/>
    </row>
    <row r="2" spans="1:3" x14ac:dyDescent="0.25">
      <c r="A2" s="688" t="s">
        <v>819</v>
      </c>
      <c r="B2" s="688"/>
      <c r="C2" s="688"/>
    </row>
    <row r="3" spans="1:3" x14ac:dyDescent="0.25">
      <c r="A3" s="246"/>
      <c r="B3" s="246"/>
      <c r="C3" s="338"/>
    </row>
    <row r="4" spans="1:3" s="429" customFormat="1" x14ac:dyDescent="0.25">
      <c r="A4" s="427" t="s">
        <v>1</v>
      </c>
      <c r="B4" s="427" t="s">
        <v>712</v>
      </c>
      <c r="C4" s="428" t="s">
        <v>767</v>
      </c>
    </row>
    <row r="5" spans="1:3" x14ac:dyDescent="0.25">
      <c r="A5" s="422" t="s">
        <v>713</v>
      </c>
      <c r="B5" s="422"/>
      <c r="C5" s="421"/>
    </row>
    <row r="6" spans="1:3" x14ac:dyDescent="0.25">
      <c r="A6" s="423"/>
      <c r="B6" s="423"/>
      <c r="C6" s="424"/>
    </row>
    <row r="7" spans="1:3" x14ac:dyDescent="0.25">
      <c r="A7" s="423"/>
      <c r="B7" s="423"/>
      <c r="C7" s="424"/>
    </row>
    <row r="8" spans="1:3" x14ac:dyDescent="0.25">
      <c r="A8" s="423"/>
      <c r="B8" s="423"/>
      <c r="C8" s="424"/>
    </row>
    <row r="9" spans="1:3" x14ac:dyDescent="0.25">
      <c r="A9" s="423"/>
      <c r="B9" s="423"/>
      <c r="C9" s="424"/>
    </row>
    <row r="10" spans="1:3" x14ac:dyDescent="0.25">
      <c r="A10" s="425" t="s">
        <v>714</v>
      </c>
      <c r="B10" s="425"/>
      <c r="C10" s="426">
        <f>C6+C7+C8+C9</f>
        <v>0</v>
      </c>
    </row>
    <row r="11" spans="1:3" x14ac:dyDescent="0.25">
      <c r="A11" s="423"/>
      <c r="B11" s="423"/>
      <c r="C11" s="424"/>
    </row>
    <row r="12" spans="1:3" x14ac:dyDescent="0.25">
      <c r="A12" s="422" t="s">
        <v>715</v>
      </c>
      <c r="B12" s="422"/>
      <c r="C12" s="421"/>
    </row>
    <row r="13" spans="1:3" x14ac:dyDescent="0.25">
      <c r="A13" s="423"/>
      <c r="B13" s="423"/>
      <c r="C13" s="424"/>
    </row>
    <row r="14" spans="1:3" x14ac:dyDescent="0.25">
      <c r="A14" s="425" t="s">
        <v>714</v>
      </c>
      <c r="B14" s="425"/>
      <c r="C14" s="426">
        <f>C13</f>
        <v>0</v>
      </c>
    </row>
    <row r="15" spans="1:3" x14ac:dyDescent="0.25">
      <c r="A15" s="425"/>
      <c r="B15" s="425"/>
      <c r="C15" s="426"/>
    </row>
    <row r="16" spans="1:3" x14ac:dyDescent="0.25">
      <c r="A16" s="422" t="s">
        <v>716</v>
      </c>
      <c r="B16" s="422"/>
      <c r="C16" s="426">
        <v>0</v>
      </c>
    </row>
    <row r="17" spans="1:4" x14ac:dyDescent="0.25">
      <c r="A17" s="422"/>
      <c r="B17" s="422"/>
      <c r="C17" s="426"/>
    </row>
    <row r="18" spans="1:4" x14ac:dyDescent="0.25">
      <c r="A18" s="425"/>
      <c r="B18" s="425"/>
      <c r="C18" s="426"/>
    </row>
    <row r="19" spans="1:4" x14ac:dyDescent="0.25">
      <c r="A19" s="422" t="s">
        <v>717</v>
      </c>
      <c r="B19" s="422"/>
      <c r="C19" s="426">
        <v>0</v>
      </c>
    </row>
    <row r="20" spans="1:4" x14ac:dyDescent="0.25">
      <c r="A20" s="425"/>
      <c r="B20" s="425"/>
      <c r="C20" s="426"/>
    </row>
    <row r="21" spans="1:4" x14ac:dyDescent="0.25">
      <c r="A21" s="425" t="s">
        <v>718</v>
      </c>
      <c r="B21" s="425"/>
      <c r="C21" s="426"/>
    </row>
    <row r="22" spans="1:4" x14ac:dyDescent="0.25">
      <c r="A22" s="423" t="s">
        <v>719</v>
      </c>
      <c r="B22" s="423" t="s">
        <v>720</v>
      </c>
      <c r="C22" s="424">
        <v>12000</v>
      </c>
    </row>
    <row r="23" spans="1:4" x14ac:dyDescent="0.25">
      <c r="A23" s="423" t="s">
        <v>888</v>
      </c>
      <c r="B23" s="423" t="s">
        <v>721</v>
      </c>
      <c r="C23" s="424">
        <v>15016610</v>
      </c>
    </row>
    <row r="24" spans="1:4" x14ac:dyDescent="0.25">
      <c r="A24" s="423" t="s">
        <v>889</v>
      </c>
      <c r="B24" s="423" t="s">
        <v>895</v>
      </c>
      <c r="C24" s="424">
        <v>30000</v>
      </c>
    </row>
    <row r="25" spans="1:4" x14ac:dyDescent="0.25">
      <c r="A25" s="425" t="s">
        <v>714</v>
      </c>
      <c r="B25" s="425"/>
      <c r="C25" s="426">
        <f>C22+C23+C24</f>
        <v>15058610</v>
      </c>
    </row>
    <row r="26" spans="1:4" x14ac:dyDescent="0.25">
      <c r="A26" s="425" t="s">
        <v>722</v>
      </c>
      <c r="B26" s="425"/>
      <c r="C26" s="426">
        <f>C25+C14+C10</f>
        <v>15058610</v>
      </c>
    </row>
    <row r="27" spans="1:4" x14ac:dyDescent="0.25">
      <c r="A27" s="423"/>
      <c r="B27" s="423"/>
      <c r="C27" s="424"/>
    </row>
    <row r="28" spans="1:4" x14ac:dyDescent="0.25">
      <c r="A28" s="423" t="s">
        <v>723</v>
      </c>
      <c r="B28" s="423"/>
      <c r="C28" s="424"/>
    </row>
    <row r="29" spans="1:4" x14ac:dyDescent="0.25">
      <c r="A29" s="425" t="s">
        <v>724</v>
      </c>
      <c r="B29" s="425"/>
      <c r="C29" s="426">
        <f>C26+C28</f>
        <v>15058610</v>
      </c>
    </row>
    <row r="30" spans="1:4" x14ac:dyDescent="0.25">
      <c r="A30" s="246"/>
      <c r="B30" s="246"/>
      <c r="C30" s="338"/>
    </row>
    <row r="31" spans="1:4" ht="31.7" customHeight="1" x14ac:dyDescent="0.25">
      <c r="A31" s="689"/>
      <c r="B31" s="689"/>
      <c r="C31" s="689"/>
    </row>
    <row r="32" spans="1:4" x14ac:dyDescent="0.25">
      <c r="A32" s="690" t="s">
        <v>828</v>
      </c>
      <c r="B32" s="690"/>
      <c r="C32" s="690"/>
      <c r="D32" s="690"/>
    </row>
    <row r="33" spans="1:4" ht="16.5" thickBot="1" x14ac:dyDescent="0.3">
      <c r="A33" s="584"/>
      <c r="B33" s="584"/>
      <c r="C33" s="584"/>
      <c r="D33" s="585"/>
    </row>
    <row r="34" spans="1:4" ht="63" x14ac:dyDescent="0.25">
      <c r="A34" s="586" t="s">
        <v>1</v>
      </c>
      <c r="B34" s="587" t="s">
        <v>712</v>
      </c>
      <c r="C34" s="588" t="s">
        <v>829</v>
      </c>
      <c r="D34" s="589" t="s">
        <v>830</v>
      </c>
    </row>
    <row r="35" spans="1:4" x14ac:dyDescent="0.25">
      <c r="A35" s="590" t="s">
        <v>713</v>
      </c>
      <c r="B35" s="591"/>
      <c r="C35" s="592"/>
      <c r="D35" s="593"/>
    </row>
    <row r="36" spans="1:4" x14ac:dyDescent="0.25">
      <c r="A36" s="594" t="s">
        <v>714</v>
      </c>
      <c r="B36" s="595"/>
      <c r="C36" s="596">
        <v>0</v>
      </c>
      <c r="D36" s="597">
        <v>0</v>
      </c>
    </row>
    <row r="37" spans="1:4" x14ac:dyDescent="0.25">
      <c r="A37" s="598"/>
      <c r="B37" s="599"/>
      <c r="C37" s="600"/>
      <c r="D37" s="601"/>
    </row>
    <row r="38" spans="1:4" x14ac:dyDescent="0.25">
      <c r="A38" s="590" t="s">
        <v>715</v>
      </c>
      <c r="B38" s="591"/>
      <c r="C38" s="602">
        <v>0</v>
      </c>
      <c r="D38" s="603">
        <v>0</v>
      </c>
    </row>
    <row r="39" spans="1:4" x14ac:dyDescent="0.25">
      <c r="A39" s="594"/>
      <c r="B39" s="595"/>
      <c r="C39" s="596"/>
      <c r="D39" s="597"/>
    </row>
    <row r="40" spans="1:4" x14ac:dyDescent="0.25">
      <c r="A40" s="590" t="s">
        <v>716</v>
      </c>
      <c r="B40" s="591"/>
      <c r="C40" s="596">
        <v>0</v>
      </c>
      <c r="D40" s="597">
        <v>0</v>
      </c>
    </row>
    <row r="41" spans="1:4" x14ac:dyDescent="0.25">
      <c r="A41" s="594"/>
      <c r="B41" s="595"/>
      <c r="C41" s="596"/>
      <c r="D41" s="597"/>
    </row>
    <row r="42" spans="1:4" x14ac:dyDescent="0.25">
      <c r="A42" s="590" t="s">
        <v>717</v>
      </c>
      <c r="B42" s="591"/>
      <c r="C42" s="596">
        <v>0</v>
      </c>
      <c r="D42" s="597">
        <v>0</v>
      </c>
    </row>
    <row r="43" spans="1:4" x14ac:dyDescent="0.25">
      <c r="A43" s="594"/>
      <c r="B43" s="595"/>
      <c r="C43" s="596"/>
      <c r="D43" s="597"/>
    </row>
    <row r="44" spans="1:4" x14ac:dyDescent="0.25">
      <c r="A44" s="594" t="s">
        <v>718</v>
      </c>
      <c r="B44" s="595"/>
      <c r="C44" s="596"/>
      <c r="D44" s="597"/>
    </row>
    <row r="45" spans="1:4" x14ac:dyDescent="0.25">
      <c r="A45" s="423" t="s">
        <v>719</v>
      </c>
      <c r="B45" s="423" t="s">
        <v>720</v>
      </c>
      <c r="C45" s="600">
        <v>259519</v>
      </c>
      <c r="D45" s="601"/>
    </row>
    <row r="46" spans="1:4" x14ac:dyDescent="0.25">
      <c r="A46" s="423" t="s">
        <v>888</v>
      </c>
      <c r="B46" s="423" t="s">
        <v>721</v>
      </c>
      <c r="C46" s="600">
        <v>1052348</v>
      </c>
      <c r="D46" s="601"/>
    </row>
    <row r="47" spans="1:4" x14ac:dyDescent="0.25">
      <c r="A47" s="579" t="s">
        <v>889</v>
      </c>
      <c r="B47" s="423"/>
      <c r="C47" s="600">
        <v>0</v>
      </c>
      <c r="D47" s="601"/>
    </row>
    <row r="48" spans="1:4" x14ac:dyDescent="0.25">
      <c r="A48" s="594" t="s">
        <v>714</v>
      </c>
      <c r="B48" s="595"/>
      <c r="C48" s="596">
        <f>SUM(C45:C46)</f>
        <v>1311867</v>
      </c>
      <c r="D48" s="597">
        <f>SUM(D45:D46)</f>
        <v>0</v>
      </c>
    </row>
    <row r="49" spans="1:4" ht="16.5" thickBot="1" x14ac:dyDescent="0.3">
      <c r="A49" s="604" t="s">
        <v>722</v>
      </c>
      <c r="B49" s="605"/>
      <c r="C49" s="606">
        <f>C48+C42+C40+C38+C36</f>
        <v>1311867</v>
      </c>
      <c r="D49" s="607">
        <f>D48+D42+D40+D38+D36</f>
        <v>0</v>
      </c>
    </row>
    <row r="50" spans="1:4" x14ac:dyDescent="0.25">
      <c r="A50" s="584"/>
      <c r="B50" s="584"/>
      <c r="C50" s="584"/>
      <c r="D50" s="585"/>
    </row>
    <row r="51" spans="1:4" x14ac:dyDescent="0.25">
      <c r="A51" s="608" t="s">
        <v>831</v>
      </c>
      <c r="B51" s="584"/>
      <c r="C51" s="584"/>
      <c r="D51" s="585"/>
    </row>
  </sheetData>
  <mergeCells count="3">
    <mergeCell ref="A2:C2"/>
    <mergeCell ref="A31:C31"/>
    <mergeCell ref="A32:D32"/>
  </mergeCells>
  <pageMargins left="0.7" right="0.7" top="0.75" bottom="0.75" header="0.3" footer="0.3"/>
  <pageSetup paperSize="9" scale="69" orientation="portrait" r:id="rId1"/>
  <headerFooter>
    <oddHeader>&amp;L&amp;"Times New Roman,Normál"Vászoly Község 
Önkormányzata &amp;C&amp;"Times New Roman,Normál"17. melléklet
az önkormányzat 2017. évi költségvetési gazdálkodási beszámolójáról
szóló 7/2018. (V. 30.) önkormányzati rendeletéhez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Layout" zoomScaleNormal="100" workbookViewId="0">
      <selection sqref="A1:F1"/>
    </sheetView>
  </sheetViews>
  <sheetFormatPr defaultRowHeight="15.75" x14ac:dyDescent="0.25"/>
  <cols>
    <col min="1" max="1" width="8.140625" style="409" customWidth="1"/>
    <col min="2" max="2" width="41" style="409" customWidth="1"/>
    <col min="3" max="3" width="13.42578125" style="409" customWidth="1"/>
    <col min="4" max="4" width="9" style="409" customWidth="1"/>
    <col min="5" max="5" width="12.140625" style="409" customWidth="1"/>
    <col min="6" max="6" width="9.5703125" style="409" bestFit="1" customWidth="1"/>
    <col min="7" max="256" width="9.140625" style="409"/>
    <col min="257" max="257" width="8.140625" style="409" customWidth="1"/>
    <col min="258" max="258" width="41" style="409" customWidth="1"/>
    <col min="259" max="261" width="32.85546875" style="409" customWidth="1"/>
    <col min="262" max="512" width="9.140625" style="409"/>
    <col min="513" max="513" width="8.140625" style="409" customWidth="1"/>
    <col min="514" max="514" width="41" style="409" customWidth="1"/>
    <col min="515" max="517" width="32.85546875" style="409" customWidth="1"/>
    <col min="518" max="768" width="9.140625" style="409"/>
    <col min="769" max="769" width="8.140625" style="409" customWidth="1"/>
    <col min="770" max="770" width="41" style="409" customWidth="1"/>
    <col min="771" max="773" width="32.85546875" style="409" customWidth="1"/>
    <col min="774" max="1024" width="9.140625" style="409"/>
    <col min="1025" max="1025" width="8.140625" style="409" customWidth="1"/>
    <col min="1026" max="1026" width="41" style="409" customWidth="1"/>
    <col min="1027" max="1029" width="32.85546875" style="409" customWidth="1"/>
    <col min="1030" max="1280" width="9.140625" style="409"/>
    <col min="1281" max="1281" width="8.140625" style="409" customWidth="1"/>
    <col min="1282" max="1282" width="41" style="409" customWidth="1"/>
    <col min="1283" max="1285" width="32.85546875" style="409" customWidth="1"/>
    <col min="1286" max="1536" width="9.140625" style="409"/>
    <col min="1537" max="1537" width="8.140625" style="409" customWidth="1"/>
    <col min="1538" max="1538" width="41" style="409" customWidth="1"/>
    <col min="1539" max="1541" width="32.85546875" style="409" customWidth="1"/>
    <col min="1542" max="1792" width="9.140625" style="409"/>
    <col min="1793" max="1793" width="8.140625" style="409" customWidth="1"/>
    <col min="1794" max="1794" width="41" style="409" customWidth="1"/>
    <col min="1795" max="1797" width="32.85546875" style="409" customWidth="1"/>
    <col min="1798" max="2048" width="9.140625" style="409"/>
    <col min="2049" max="2049" width="8.140625" style="409" customWidth="1"/>
    <col min="2050" max="2050" width="41" style="409" customWidth="1"/>
    <col min="2051" max="2053" width="32.85546875" style="409" customWidth="1"/>
    <col min="2054" max="2304" width="9.140625" style="409"/>
    <col min="2305" max="2305" width="8.140625" style="409" customWidth="1"/>
    <col min="2306" max="2306" width="41" style="409" customWidth="1"/>
    <col min="2307" max="2309" width="32.85546875" style="409" customWidth="1"/>
    <col min="2310" max="2560" width="9.140625" style="409"/>
    <col min="2561" max="2561" width="8.140625" style="409" customWidth="1"/>
    <col min="2562" max="2562" width="41" style="409" customWidth="1"/>
    <col min="2563" max="2565" width="32.85546875" style="409" customWidth="1"/>
    <col min="2566" max="2816" width="9.140625" style="409"/>
    <col min="2817" max="2817" width="8.140625" style="409" customWidth="1"/>
    <col min="2818" max="2818" width="41" style="409" customWidth="1"/>
    <col min="2819" max="2821" width="32.85546875" style="409" customWidth="1"/>
    <col min="2822" max="3072" width="9.140625" style="409"/>
    <col min="3073" max="3073" width="8.140625" style="409" customWidth="1"/>
    <col min="3074" max="3074" width="41" style="409" customWidth="1"/>
    <col min="3075" max="3077" width="32.85546875" style="409" customWidth="1"/>
    <col min="3078" max="3328" width="9.140625" style="409"/>
    <col min="3329" max="3329" width="8.140625" style="409" customWidth="1"/>
    <col min="3330" max="3330" width="41" style="409" customWidth="1"/>
    <col min="3331" max="3333" width="32.85546875" style="409" customWidth="1"/>
    <col min="3334" max="3584" width="9.140625" style="409"/>
    <col min="3585" max="3585" width="8.140625" style="409" customWidth="1"/>
    <col min="3586" max="3586" width="41" style="409" customWidth="1"/>
    <col min="3587" max="3589" width="32.85546875" style="409" customWidth="1"/>
    <col min="3590" max="3840" width="9.140625" style="409"/>
    <col min="3841" max="3841" width="8.140625" style="409" customWidth="1"/>
    <col min="3842" max="3842" width="41" style="409" customWidth="1"/>
    <col min="3843" max="3845" width="32.85546875" style="409" customWidth="1"/>
    <col min="3846" max="4096" width="9.140625" style="409"/>
    <col min="4097" max="4097" width="8.140625" style="409" customWidth="1"/>
    <col min="4098" max="4098" width="41" style="409" customWidth="1"/>
    <col min="4099" max="4101" width="32.85546875" style="409" customWidth="1"/>
    <col min="4102" max="4352" width="9.140625" style="409"/>
    <col min="4353" max="4353" width="8.140625" style="409" customWidth="1"/>
    <col min="4354" max="4354" width="41" style="409" customWidth="1"/>
    <col min="4355" max="4357" width="32.85546875" style="409" customWidth="1"/>
    <col min="4358" max="4608" width="9.140625" style="409"/>
    <col min="4609" max="4609" width="8.140625" style="409" customWidth="1"/>
    <col min="4610" max="4610" width="41" style="409" customWidth="1"/>
    <col min="4611" max="4613" width="32.85546875" style="409" customWidth="1"/>
    <col min="4614" max="4864" width="9.140625" style="409"/>
    <col min="4865" max="4865" width="8.140625" style="409" customWidth="1"/>
    <col min="4866" max="4866" width="41" style="409" customWidth="1"/>
    <col min="4867" max="4869" width="32.85546875" style="409" customWidth="1"/>
    <col min="4870" max="5120" width="9.140625" style="409"/>
    <col min="5121" max="5121" width="8.140625" style="409" customWidth="1"/>
    <col min="5122" max="5122" width="41" style="409" customWidth="1"/>
    <col min="5123" max="5125" width="32.85546875" style="409" customWidth="1"/>
    <col min="5126" max="5376" width="9.140625" style="409"/>
    <col min="5377" max="5377" width="8.140625" style="409" customWidth="1"/>
    <col min="5378" max="5378" width="41" style="409" customWidth="1"/>
    <col min="5379" max="5381" width="32.85546875" style="409" customWidth="1"/>
    <col min="5382" max="5632" width="9.140625" style="409"/>
    <col min="5633" max="5633" width="8.140625" style="409" customWidth="1"/>
    <col min="5634" max="5634" width="41" style="409" customWidth="1"/>
    <col min="5635" max="5637" width="32.85546875" style="409" customWidth="1"/>
    <col min="5638" max="5888" width="9.140625" style="409"/>
    <col min="5889" max="5889" width="8.140625" style="409" customWidth="1"/>
    <col min="5890" max="5890" width="41" style="409" customWidth="1"/>
    <col min="5891" max="5893" width="32.85546875" style="409" customWidth="1"/>
    <col min="5894" max="6144" width="9.140625" style="409"/>
    <col min="6145" max="6145" width="8.140625" style="409" customWidth="1"/>
    <col min="6146" max="6146" width="41" style="409" customWidth="1"/>
    <col min="6147" max="6149" width="32.85546875" style="409" customWidth="1"/>
    <col min="6150" max="6400" width="9.140625" style="409"/>
    <col min="6401" max="6401" width="8.140625" style="409" customWidth="1"/>
    <col min="6402" max="6402" width="41" style="409" customWidth="1"/>
    <col min="6403" max="6405" width="32.85546875" style="409" customWidth="1"/>
    <col min="6406" max="6656" width="9.140625" style="409"/>
    <col min="6657" max="6657" width="8.140625" style="409" customWidth="1"/>
    <col min="6658" max="6658" width="41" style="409" customWidth="1"/>
    <col min="6659" max="6661" width="32.85546875" style="409" customWidth="1"/>
    <col min="6662" max="6912" width="9.140625" style="409"/>
    <col min="6913" max="6913" width="8.140625" style="409" customWidth="1"/>
    <col min="6914" max="6914" width="41" style="409" customWidth="1"/>
    <col min="6915" max="6917" width="32.85546875" style="409" customWidth="1"/>
    <col min="6918" max="7168" width="9.140625" style="409"/>
    <col min="7169" max="7169" width="8.140625" style="409" customWidth="1"/>
    <col min="7170" max="7170" width="41" style="409" customWidth="1"/>
    <col min="7171" max="7173" width="32.85546875" style="409" customWidth="1"/>
    <col min="7174" max="7424" width="9.140625" style="409"/>
    <col min="7425" max="7425" width="8.140625" style="409" customWidth="1"/>
    <col min="7426" max="7426" width="41" style="409" customWidth="1"/>
    <col min="7427" max="7429" width="32.85546875" style="409" customWidth="1"/>
    <col min="7430" max="7680" width="9.140625" style="409"/>
    <col min="7681" max="7681" width="8.140625" style="409" customWidth="1"/>
    <col min="7682" max="7682" width="41" style="409" customWidth="1"/>
    <col min="7683" max="7685" width="32.85546875" style="409" customWidth="1"/>
    <col min="7686" max="7936" width="9.140625" style="409"/>
    <col min="7937" max="7937" width="8.140625" style="409" customWidth="1"/>
    <col min="7938" max="7938" width="41" style="409" customWidth="1"/>
    <col min="7939" max="7941" width="32.85546875" style="409" customWidth="1"/>
    <col min="7942" max="8192" width="9.140625" style="409"/>
    <col min="8193" max="8193" width="8.140625" style="409" customWidth="1"/>
    <col min="8194" max="8194" width="41" style="409" customWidth="1"/>
    <col min="8195" max="8197" width="32.85546875" style="409" customWidth="1"/>
    <col min="8198" max="8448" width="9.140625" style="409"/>
    <col min="8449" max="8449" width="8.140625" style="409" customWidth="1"/>
    <col min="8450" max="8450" width="41" style="409" customWidth="1"/>
    <col min="8451" max="8453" width="32.85546875" style="409" customWidth="1"/>
    <col min="8454" max="8704" width="9.140625" style="409"/>
    <col min="8705" max="8705" width="8.140625" style="409" customWidth="1"/>
    <col min="8706" max="8706" width="41" style="409" customWidth="1"/>
    <col min="8707" max="8709" width="32.85546875" style="409" customWidth="1"/>
    <col min="8710" max="8960" width="9.140625" style="409"/>
    <col min="8961" max="8961" width="8.140625" style="409" customWidth="1"/>
    <col min="8962" max="8962" width="41" style="409" customWidth="1"/>
    <col min="8963" max="8965" width="32.85546875" style="409" customWidth="1"/>
    <col min="8966" max="9216" width="9.140625" style="409"/>
    <col min="9217" max="9217" width="8.140625" style="409" customWidth="1"/>
    <col min="9218" max="9218" width="41" style="409" customWidth="1"/>
    <col min="9219" max="9221" width="32.85546875" style="409" customWidth="1"/>
    <col min="9222" max="9472" width="9.140625" style="409"/>
    <col min="9473" max="9473" width="8.140625" style="409" customWidth="1"/>
    <col min="9474" max="9474" width="41" style="409" customWidth="1"/>
    <col min="9475" max="9477" width="32.85546875" style="409" customWidth="1"/>
    <col min="9478" max="9728" width="9.140625" style="409"/>
    <col min="9729" max="9729" width="8.140625" style="409" customWidth="1"/>
    <col min="9730" max="9730" width="41" style="409" customWidth="1"/>
    <col min="9731" max="9733" width="32.85546875" style="409" customWidth="1"/>
    <col min="9734" max="9984" width="9.140625" style="409"/>
    <col min="9985" max="9985" width="8.140625" style="409" customWidth="1"/>
    <col min="9986" max="9986" width="41" style="409" customWidth="1"/>
    <col min="9987" max="9989" width="32.85546875" style="409" customWidth="1"/>
    <col min="9990" max="10240" width="9.140625" style="409"/>
    <col min="10241" max="10241" width="8.140625" style="409" customWidth="1"/>
    <col min="10242" max="10242" width="41" style="409" customWidth="1"/>
    <col min="10243" max="10245" width="32.85546875" style="409" customWidth="1"/>
    <col min="10246" max="10496" width="9.140625" style="409"/>
    <col min="10497" max="10497" width="8.140625" style="409" customWidth="1"/>
    <col min="10498" max="10498" width="41" style="409" customWidth="1"/>
    <col min="10499" max="10501" width="32.85546875" style="409" customWidth="1"/>
    <col min="10502" max="10752" width="9.140625" style="409"/>
    <col min="10753" max="10753" width="8.140625" style="409" customWidth="1"/>
    <col min="10754" max="10754" width="41" style="409" customWidth="1"/>
    <col min="10755" max="10757" width="32.85546875" style="409" customWidth="1"/>
    <col min="10758" max="11008" width="9.140625" style="409"/>
    <col min="11009" max="11009" width="8.140625" style="409" customWidth="1"/>
    <col min="11010" max="11010" width="41" style="409" customWidth="1"/>
    <col min="11011" max="11013" width="32.85546875" style="409" customWidth="1"/>
    <col min="11014" max="11264" width="9.140625" style="409"/>
    <col min="11265" max="11265" width="8.140625" style="409" customWidth="1"/>
    <col min="11266" max="11266" width="41" style="409" customWidth="1"/>
    <col min="11267" max="11269" width="32.85546875" style="409" customWidth="1"/>
    <col min="11270" max="11520" width="9.140625" style="409"/>
    <col min="11521" max="11521" width="8.140625" style="409" customWidth="1"/>
    <col min="11522" max="11522" width="41" style="409" customWidth="1"/>
    <col min="11523" max="11525" width="32.85546875" style="409" customWidth="1"/>
    <col min="11526" max="11776" width="9.140625" style="409"/>
    <col min="11777" max="11777" width="8.140625" style="409" customWidth="1"/>
    <col min="11778" max="11778" width="41" style="409" customWidth="1"/>
    <col min="11779" max="11781" width="32.85546875" style="409" customWidth="1"/>
    <col min="11782" max="12032" width="9.140625" style="409"/>
    <col min="12033" max="12033" width="8.140625" style="409" customWidth="1"/>
    <col min="12034" max="12034" width="41" style="409" customWidth="1"/>
    <col min="12035" max="12037" width="32.85546875" style="409" customWidth="1"/>
    <col min="12038" max="12288" width="9.140625" style="409"/>
    <col min="12289" max="12289" width="8.140625" style="409" customWidth="1"/>
    <col min="12290" max="12290" width="41" style="409" customWidth="1"/>
    <col min="12291" max="12293" width="32.85546875" style="409" customWidth="1"/>
    <col min="12294" max="12544" width="9.140625" style="409"/>
    <col min="12545" max="12545" width="8.140625" style="409" customWidth="1"/>
    <col min="12546" max="12546" width="41" style="409" customWidth="1"/>
    <col min="12547" max="12549" width="32.85546875" style="409" customWidth="1"/>
    <col min="12550" max="12800" width="9.140625" style="409"/>
    <col min="12801" max="12801" width="8.140625" style="409" customWidth="1"/>
    <col min="12802" max="12802" width="41" style="409" customWidth="1"/>
    <col min="12803" max="12805" width="32.85546875" style="409" customWidth="1"/>
    <col min="12806" max="13056" width="9.140625" style="409"/>
    <col min="13057" max="13057" width="8.140625" style="409" customWidth="1"/>
    <col min="13058" max="13058" width="41" style="409" customWidth="1"/>
    <col min="13059" max="13061" width="32.85546875" style="409" customWidth="1"/>
    <col min="13062" max="13312" width="9.140625" style="409"/>
    <col min="13313" max="13313" width="8.140625" style="409" customWidth="1"/>
    <col min="13314" max="13314" width="41" style="409" customWidth="1"/>
    <col min="13315" max="13317" width="32.85546875" style="409" customWidth="1"/>
    <col min="13318" max="13568" width="9.140625" style="409"/>
    <col min="13569" max="13569" width="8.140625" style="409" customWidth="1"/>
    <col min="13570" max="13570" width="41" style="409" customWidth="1"/>
    <col min="13571" max="13573" width="32.85546875" style="409" customWidth="1"/>
    <col min="13574" max="13824" width="9.140625" style="409"/>
    <col min="13825" max="13825" width="8.140625" style="409" customWidth="1"/>
    <col min="13826" max="13826" width="41" style="409" customWidth="1"/>
    <col min="13827" max="13829" width="32.85546875" style="409" customWidth="1"/>
    <col min="13830" max="14080" width="9.140625" style="409"/>
    <col min="14081" max="14081" width="8.140625" style="409" customWidth="1"/>
    <col min="14082" max="14082" width="41" style="409" customWidth="1"/>
    <col min="14083" max="14085" width="32.85546875" style="409" customWidth="1"/>
    <col min="14086" max="14336" width="9.140625" style="409"/>
    <col min="14337" max="14337" width="8.140625" style="409" customWidth="1"/>
    <col min="14338" max="14338" width="41" style="409" customWidth="1"/>
    <col min="14339" max="14341" width="32.85546875" style="409" customWidth="1"/>
    <col min="14342" max="14592" width="9.140625" style="409"/>
    <col min="14593" max="14593" width="8.140625" style="409" customWidth="1"/>
    <col min="14594" max="14594" width="41" style="409" customWidth="1"/>
    <col min="14595" max="14597" width="32.85546875" style="409" customWidth="1"/>
    <col min="14598" max="14848" width="9.140625" style="409"/>
    <col min="14849" max="14849" width="8.140625" style="409" customWidth="1"/>
    <col min="14850" max="14850" width="41" style="409" customWidth="1"/>
    <col min="14851" max="14853" width="32.85546875" style="409" customWidth="1"/>
    <col min="14854" max="15104" width="9.140625" style="409"/>
    <col min="15105" max="15105" width="8.140625" style="409" customWidth="1"/>
    <col min="15106" max="15106" width="41" style="409" customWidth="1"/>
    <col min="15107" max="15109" width="32.85546875" style="409" customWidth="1"/>
    <col min="15110" max="15360" width="9.140625" style="409"/>
    <col min="15361" max="15361" width="8.140625" style="409" customWidth="1"/>
    <col min="15362" max="15362" width="41" style="409" customWidth="1"/>
    <col min="15363" max="15365" width="32.85546875" style="409" customWidth="1"/>
    <col min="15366" max="15616" width="9.140625" style="409"/>
    <col min="15617" max="15617" width="8.140625" style="409" customWidth="1"/>
    <col min="15618" max="15618" width="41" style="409" customWidth="1"/>
    <col min="15619" max="15621" width="32.85546875" style="409" customWidth="1"/>
    <col min="15622" max="15872" width="9.140625" style="409"/>
    <col min="15873" max="15873" width="8.140625" style="409" customWidth="1"/>
    <col min="15874" max="15874" width="41" style="409" customWidth="1"/>
    <col min="15875" max="15877" width="32.85546875" style="409" customWidth="1"/>
    <col min="15878" max="16128" width="9.140625" style="409"/>
    <col min="16129" max="16129" width="8.140625" style="409" customWidth="1"/>
    <col min="16130" max="16130" width="41" style="409" customWidth="1"/>
    <col min="16131" max="16133" width="32.85546875" style="409" customWidth="1"/>
    <col min="16134" max="16384" width="9.140625" style="409"/>
  </cols>
  <sheetData>
    <row r="1" spans="1:6" ht="16.5" thickBot="1" x14ac:dyDescent="0.3">
      <c r="A1" s="648" t="s">
        <v>801</v>
      </c>
      <c r="B1" s="648"/>
      <c r="C1" s="648"/>
      <c r="D1" s="648"/>
      <c r="E1" s="648"/>
      <c r="F1" s="648"/>
    </row>
    <row r="2" spans="1:6" s="410" customFormat="1" x14ac:dyDescent="0.25">
      <c r="A2" s="644" t="s">
        <v>155</v>
      </c>
      <c r="B2" s="645"/>
      <c r="C2" s="645"/>
      <c r="D2" s="645"/>
      <c r="E2" s="645"/>
      <c r="F2" s="646" t="s">
        <v>197</v>
      </c>
    </row>
    <row r="3" spans="1:6" s="410" customFormat="1" ht="33" customHeight="1" thickBot="1" x14ac:dyDescent="0.3">
      <c r="A3" s="447" t="s">
        <v>0</v>
      </c>
      <c r="B3" s="494" t="s">
        <v>1</v>
      </c>
      <c r="C3" s="494" t="s">
        <v>800</v>
      </c>
      <c r="D3" s="494" t="s">
        <v>3</v>
      </c>
      <c r="E3" s="494" t="s">
        <v>799</v>
      </c>
      <c r="F3" s="647"/>
    </row>
    <row r="4" spans="1:6" x14ac:dyDescent="0.25">
      <c r="A4" s="495">
        <v>1</v>
      </c>
      <c r="B4" s="493">
        <v>2</v>
      </c>
      <c r="C4" s="493">
        <v>3</v>
      </c>
      <c r="D4" s="493">
        <v>4</v>
      </c>
      <c r="E4" s="493">
        <v>5</v>
      </c>
      <c r="F4" s="496">
        <v>6</v>
      </c>
    </row>
    <row r="5" spans="1:6" ht="31.5" x14ac:dyDescent="0.25">
      <c r="A5" s="406" t="s">
        <v>110</v>
      </c>
      <c r="B5" s="414" t="s">
        <v>111</v>
      </c>
      <c r="C5" s="461">
        <v>6909407</v>
      </c>
      <c r="D5" s="461">
        <v>0</v>
      </c>
      <c r="E5" s="461">
        <v>12978021</v>
      </c>
      <c r="F5" s="497">
        <f>E5/C5*100</f>
        <v>187.83118435489473</v>
      </c>
    </row>
    <row r="6" spans="1:6" ht="31.5" x14ac:dyDescent="0.25">
      <c r="A6" s="406" t="s">
        <v>112</v>
      </c>
      <c r="B6" s="414" t="s">
        <v>113</v>
      </c>
      <c r="C6" s="461">
        <v>1011666</v>
      </c>
      <c r="D6" s="461">
        <v>0</v>
      </c>
      <c r="E6" s="461">
        <v>784598</v>
      </c>
      <c r="F6" s="497">
        <f t="shared" ref="F6:F30" si="0">E6/C6*100</f>
        <v>77.555042869879969</v>
      </c>
    </row>
    <row r="7" spans="1:6" ht="31.5" x14ac:dyDescent="0.25">
      <c r="A7" s="406" t="s">
        <v>114</v>
      </c>
      <c r="B7" s="414" t="s">
        <v>115</v>
      </c>
      <c r="C7" s="461">
        <v>1949671</v>
      </c>
      <c r="D7" s="461">
        <v>0</v>
      </c>
      <c r="E7" s="461">
        <v>2036071</v>
      </c>
      <c r="F7" s="497">
        <f t="shared" si="0"/>
        <v>104.43151690721153</v>
      </c>
    </row>
    <row r="8" spans="1:6" ht="33.75" customHeight="1" x14ac:dyDescent="0.25">
      <c r="A8" s="403" t="s">
        <v>116</v>
      </c>
      <c r="B8" s="411" t="s">
        <v>117</v>
      </c>
      <c r="C8" s="463">
        <f>SUM(C5:C7)</f>
        <v>9870744</v>
      </c>
      <c r="D8" s="463">
        <f t="shared" ref="D8:E8" si="1">SUM(D5:D7)</f>
        <v>0</v>
      </c>
      <c r="E8" s="463">
        <f t="shared" si="1"/>
        <v>15798690</v>
      </c>
      <c r="F8" s="498">
        <f t="shared" si="0"/>
        <v>160.05571616486051</v>
      </c>
    </row>
    <row r="9" spans="1:6" x14ac:dyDescent="0.25">
      <c r="A9" s="406" t="s">
        <v>7</v>
      </c>
      <c r="B9" s="414" t="s">
        <v>118</v>
      </c>
      <c r="C9" s="461">
        <v>85574</v>
      </c>
      <c r="D9" s="461">
        <v>0</v>
      </c>
      <c r="E9" s="461">
        <v>0</v>
      </c>
      <c r="F9" s="497">
        <f t="shared" si="0"/>
        <v>0</v>
      </c>
    </row>
    <row r="10" spans="1:6" ht="31.5" x14ac:dyDescent="0.25">
      <c r="A10" s="403" t="s">
        <v>119</v>
      </c>
      <c r="B10" s="411" t="s">
        <v>120</v>
      </c>
      <c r="C10" s="463">
        <f>SUM(C9)</f>
        <v>85574</v>
      </c>
      <c r="D10" s="463">
        <f t="shared" ref="D10:E10" si="2">SUM(D9)</f>
        <v>0</v>
      </c>
      <c r="E10" s="463">
        <f t="shared" si="2"/>
        <v>0</v>
      </c>
      <c r="F10" s="497">
        <f t="shared" si="0"/>
        <v>0</v>
      </c>
    </row>
    <row r="11" spans="1:6" ht="31.5" x14ac:dyDescent="0.25">
      <c r="A11" s="406" t="s">
        <v>9</v>
      </c>
      <c r="B11" s="414" t="s">
        <v>121</v>
      </c>
      <c r="C11" s="461">
        <v>16855140</v>
      </c>
      <c r="D11" s="461">
        <v>0</v>
      </c>
      <c r="E11" s="461">
        <v>19841719</v>
      </c>
      <c r="F11" s="497">
        <f t="shared" si="0"/>
        <v>117.71909933705682</v>
      </c>
    </row>
    <row r="12" spans="1:6" ht="31.5" x14ac:dyDescent="0.25">
      <c r="A12" s="406" t="s">
        <v>122</v>
      </c>
      <c r="B12" s="414" t="s">
        <v>123</v>
      </c>
      <c r="C12" s="461">
        <v>5496295</v>
      </c>
      <c r="D12" s="461">
        <v>0</v>
      </c>
      <c r="E12" s="461">
        <v>5952528</v>
      </c>
      <c r="F12" s="497">
        <f t="shared" si="0"/>
        <v>108.30073713292319</v>
      </c>
    </row>
    <row r="13" spans="1:6" ht="31.5" x14ac:dyDescent="0.25">
      <c r="A13" s="406" t="s">
        <v>11</v>
      </c>
      <c r="B13" s="414" t="s">
        <v>124</v>
      </c>
      <c r="C13" s="461">
        <v>1026416</v>
      </c>
      <c r="D13" s="461">
        <v>0</v>
      </c>
      <c r="E13" s="461">
        <v>7733763</v>
      </c>
      <c r="F13" s="497">
        <f t="shared" si="0"/>
        <v>753.47256862714528</v>
      </c>
    </row>
    <row r="14" spans="1:6" ht="31.5" x14ac:dyDescent="0.25">
      <c r="A14" s="406" t="s">
        <v>13</v>
      </c>
      <c r="B14" s="414" t="s">
        <v>125</v>
      </c>
      <c r="C14" s="461">
        <v>12456282</v>
      </c>
      <c r="D14" s="461">
        <v>0</v>
      </c>
      <c r="E14" s="461">
        <v>5876125</v>
      </c>
      <c r="F14" s="497">
        <f t="shared" si="0"/>
        <v>47.173988193266659</v>
      </c>
    </row>
    <row r="15" spans="1:6" ht="31.5" x14ac:dyDescent="0.25">
      <c r="A15" s="403" t="s">
        <v>126</v>
      </c>
      <c r="B15" s="411" t="s">
        <v>127</v>
      </c>
      <c r="C15" s="463">
        <f>SUM(C11:C14)</f>
        <v>35834133</v>
      </c>
      <c r="D15" s="463">
        <f>SUM(D11:D14)</f>
        <v>0</v>
      </c>
      <c r="E15" s="463">
        <f>SUM(E11:E14)</f>
        <v>39404135</v>
      </c>
      <c r="F15" s="498">
        <f t="shared" si="0"/>
        <v>109.9625739514892</v>
      </c>
    </row>
    <row r="16" spans="1:6" x14ac:dyDescent="0.25">
      <c r="A16" s="406" t="s">
        <v>128</v>
      </c>
      <c r="B16" s="414" t="s">
        <v>129</v>
      </c>
      <c r="C16" s="461">
        <v>1387799</v>
      </c>
      <c r="D16" s="461">
        <v>0</v>
      </c>
      <c r="E16" s="461">
        <v>1377706</v>
      </c>
      <c r="F16" s="497">
        <f t="shared" si="0"/>
        <v>99.272733299274606</v>
      </c>
    </row>
    <row r="17" spans="1:6" x14ac:dyDescent="0.25">
      <c r="A17" s="406" t="s">
        <v>130</v>
      </c>
      <c r="B17" s="414" t="s">
        <v>131</v>
      </c>
      <c r="C17" s="461">
        <v>6556381</v>
      </c>
      <c r="D17" s="461">
        <v>0</v>
      </c>
      <c r="E17" s="461">
        <v>7168638</v>
      </c>
      <c r="F17" s="497">
        <f t="shared" si="0"/>
        <v>109.33833772015385</v>
      </c>
    </row>
    <row r="18" spans="1:6" x14ac:dyDescent="0.25">
      <c r="A18" s="406" t="s">
        <v>15</v>
      </c>
      <c r="B18" s="414" t="s">
        <v>132</v>
      </c>
      <c r="C18" s="461">
        <v>163754</v>
      </c>
      <c r="D18" s="461">
        <v>0</v>
      </c>
      <c r="E18" s="461">
        <v>0</v>
      </c>
      <c r="F18" s="497">
        <f t="shared" si="0"/>
        <v>0</v>
      </c>
    </row>
    <row r="19" spans="1:6" ht="31.5" x14ac:dyDescent="0.25">
      <c r="A19" s="403" t="s">
        <v>133</v>
      </c>
      <c r="B19" s="411" t="s">
        <v>134</v>
      </c>
      <c r="C19" s="463">
        <f>SUM(C16:C18)</f>
        <v>8107934</v>
      </c>
      <c r="D19" s="463">
        <f t="shared" ref="D19:E19" si="3">SUM(D16:D18)</f>
        <v>0</v>
      </c>
      <c r="E19" s="463">
        <f t="shared" si="3"/>
        <v>8546344</v>
      </c>
      <c r="F19" s="498">
        <f t="shared" si="0"/>
        <v>105.40717277669009</v>
      </c>
    </row>
    <row r="20" spans="1:6" x14ac:dyDescent="0.25">
      <c r="A20" s="406" t="s">
        <v>135</v>
      </c>
      <c r="B20" s="414" t="s">
        <v>136</v>
      </c>
      <c r="C20" s="461">
        <v>5162601</v>
      </c>
      <c r="D20" s="461">
        <v>0</v>
      </c>
      <c r="E20" s="461">
        <v>4929592</v>
      </c>
      <c r="F20" s="497">
        <f t="shared" si="0"/>
        <v>95.486596775540079</v>
      </c>
    </row>
    <row r="21" spans="1:6" x14ac:dyDescent="0.25">
      <c r="A21" s="406" t="s">
        <v>137</v>
      </c>
      <c r="B21" s="414" t="s">
        <v>138</v>
      </c>
      <c r="C21" s="461">
        <v>1628384</v>
      </c>
      <c r="D21" s="461">
        <v>0</v>
      </c>
      <c r="E21" s="461">
        <v>3264570</v>
      </c>
      <c r="F21" s="497">
        <f t="shared" si="0"/>
        <v>200.47912531687859</v>
      </c>
    </row>
    <row r="22" spans="1:6" x14ac:dyDescent="0.25">
      <c r="A22" s="406" t="s">
        <v>139</v>
      </c>
      <c r="B22" s="414" t="s">
        <v>140</v>
      </c>
      <c r="C22" s="461">
        <v>1365119</v>
      </c>
      <c r="D22" s="461">
        <v>0</v>
      </c>
      <c r="E22" s="461">
        <v>1532422</v>
      </c>
      <c r="F22" s="497">
        <f t="shared" si="0"/>
        <v>112.25556160305439</v>
      </c>
    </row>
    <row r="23" spans="1:6" ht="31.5" x14ac:dyDescent="0.25">
      <c r="A23" s="403" t="s">
        <v>17</v>
      </c>
      <c r="B23" s="411" t="s">
        <v>141</v>
      </c>
      <c r="C23" s="463">
        <f>SUM(C20:C22)</f>
        <v>8156104</v>
      </c>
      <c r="D23" s="463">
        <f t="shared" ref="D23:E23" si="4">SUM(D20:D22)</f>
        <v>0</v>
      </c>
      <c r="E23" s="463">
        <f t="shared" si="4"/>
        <v>9726584</v>
      </c>
      <c r="F23" s="498">
        <f t="shared" si="0"/>
        <v>119.25527187980929</v>
      </c>
    </row>
    <row r="24" spans="1:6" x14ac:dyDescent="0.25">
      <c r="A24" s="403" t="s">
        <v>142</v>
      </c>
      <c r="B24" s="411" t="s">
        <v>143</v>
      </c>
      <c r="C24" s="463">
        <v>11957431</v>
      </c>
      <c r="D24" s="463">
        <v>0</v>
      </c>
      <c r="E24" s="463">
        <v>11402801</v>
      </c>
      <c r="F24" s="498">
        <f t="shared" si="0"/>
        <v>95.361629099093264</v>
      </c>
    </row>
    <row r="25" spans="1:6" x14ac:dyDescent="0.25">
      <c r="A25" s="403" t="s">
        <v>144</v>
      </c>
      <c r="B25" s="411" t="s">
        <v>145</v>
      </c>
      <c r="C25" s="463">
        <v>13747410</v>
      </c>
      <c r="D25" s="463">
        <v>0</v>
      </c>
      <c r="E25" s="463">
        <v>18973430</v>
      </c>
      <c r="F25" s="498">
        <f t="shared" si="0"/>
        <v>138.01457874610563</v>
      </c>
    </row>
    <row r="26" spans="1:6" ht="31.5" x14ac:dyDescent="0.25">
      <c r="A26" s="403" t="s">
        <v>146</v>
      </c>
      <c r="B26" s="411" t="s">
        <v>147</v>
      </c>
      <c r="C26" s="463">
        <f>C8+C10+C15-C19-C23-C24-C25</f>
        <v>3821572</v>
      </c>
      <c r="D26" s="463">
        <f t="shared" ref="D26:E26" si="5">D8+D10+D15-D19-D23-D24-D25</f>
        <v>0</v>
      </c>
      <c r="E26" s="463">
        <f t="shared" si="5"/>
        <v>6553666</v>
      </c>
      <c r="F26" s="498">
        <f t="shared" si="0"/>
        <v>171.49136533342823</v>
      </c>
    </row>
    <row r="27" spans="1:6" ht="31.5" x14ac:dyDescent="0.25">
      <c r="A27" s="406" t="s">
        <v>19</v>
      </c>
      <c r="B27" s="414" t="s">
        <v>149</v>
      </c>
      <c r="C27" s="461">
        <v>2904</v>
      </c>
      <c r="D27" s="461">
        <v>0</v>
      </c>
      <c r="E27" s="461">
        <v>1045</v>
      </c>
      <c r="F27" s="497">
        <f t="shared" si="0"/>
        <v>35.984848484848484</v>
      </c>
    </row>
    <row r="28" spans="1:6" ht="47.25" x14ac:dyDescent="0.25">
      <c r="A28" s="403" t="s">
        <v>150</v>
      </c>
      <c r="B28" s="411" t="s">
        <v>151</v>
      </c>
      <c r="C28" s="463">
        <f>SUM(C27:C27)</f>
        <v>2904</v>
      </c>
      <c r="D28" s="463">
        <f>SUM(D27:D27)</f>
        <v>0</v>
      </c>
      <c r="E28" s="463">
        <f>SUM(E27:E27)</f>
        <v>1045</v>
      </c>
      <c r="F28" s="498">
        <f t="shared" si="0"/>
        <v>35.984848484848484</v>
      </c>
    </row>
    <row r="29" spans="1:6" ht="31.5" x14ac:dyDescent="0.25">
      <c r="A29" s="403" t="s">
        <v>25</v>
      </c>
      <c r="B29" s="411" t="s">
        <v>152</v>
      </c>
      <c r="C29" s="463">
        <f>C28</f>
        <v>2904</v>
      </c>
      <c r="D29" s="463">
        <f>D28</f>
        <v>0</v>
      </c>
      <c r="E29" s="463">
        <f>E28</f>
        <v>1045</v>
      </c>
      <c r="F29" s="498">
        <f t="shared" si="0"/>
        <v>35.984848484848484</v>
      </c>
    </row>
    <row r="30" spans="1:6" ht="32.25" thickBot="1" x14ac:dyDescent="0.3">
      <c r="A30" s="447" t="s">
        <v>153</v>
      </c>
      <c r="B30" s="448" t="s">
        <v>154</v>
      </c>
      <c r="C30" s="464">
        <f>C26+C29</f>
        <v>3824476</v>
      </c>
      <c r="D30" s="464">
        <f>D26+D29</f>
        <v>0</v>
      </c>
      <c r="E30" s="464">
        <f>E26+E29</f>
        <v>6554711</v>
      </c>
      <c r="F30" s="499">
        <f t="shared" si="0"/>
        <v>171.38847256460755</v>
      </c>
    </row>
  </sheetData>
  <mergeCells count="3">
    <mergeCell ref="A2:E2"/>
    <mergeCell ref="F2:F3"/>
    <mergeCell ref="A1:F1"/>
  </mergeCells>
  <printOptions horizontalCentered="1"/>
  <pageMargins left="0.70866141732283472" right="0.70866141732283472" top="0.74803149606299213" bottom="0" header="0.11811023622047245" footer="0.31496062992125984"/>
  <pageSetup paperSize="9" scale="93" orientation="portrait" r:id="rId1"/>
  <headerFooter>
    <oddHeader>&amp;L&amp;"Times New Roman,Normál"Vászoly Község 
Önkormányzata &amp;C&amp;"Times New Roman,Félkövér"2. melléklet 
az önkormányzat 2017. évi költségvetési gazdálkodási beszámolójáról szóló
7/2018. (V. 30.) önkormányzati rendeletéhez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view="pageLayout" zoomScaleNormal="100" workbookViewId="0">
      <selection sqref="A1:C1"/>
    </sheetView>
  </sheetViews>
  <sheetFormatPr defaultRowHeight="15.75" x14ac:dyDescent="0.25"/>
  <cols>
    <col min="1" max="1" width="8.140625" style="434" customWidth="1"/>
    <col min="2" max="2" width="56.42578125" style="434" customWidth="1"/>
    <col min="3" max="3" width="14.85546875" style="434" customWidth="1"/>
    <col min="4" max="4" width="11.5703125" style="434" customWidth="1"/>
    <col min="5" max="256" width="9.140625" style="434"/>
    <col min="257" max="257" width="8.140625" style="434" customWidth="1"/>
    <col min="258" max="258" width="78.42578125" style="434" customWidth="1"/>
    <col min="259" max="259" width="14.85546875" style="434" customWidth="1"/>
    <col min="260" max="260" width="11.5703125" style="434" customWidth="1"/>
    <col min="261" max="512" width="9.140625" style="434"/>
    <col min="513" max="513" width="8.140625" style="434" customWidth="1"/>
    <col min="514" max="514" width="78.42578125" style="434" customWidth="1"/>
    <col min="515" max="515" width="14.85546875" style="434" customWidth="1"/>
    <col min="516" max="516" width="11.5703125" style="434" customWidth="1"/>
    <col min="517" max="768" width="9.140625" style="434"/>
    <col min="769" max="769" width="8.140625" style="434" customWidth="1"/>
    <col min="770" max="770" width="78.42578125" style="434" customWidth="1"/>
    <col min="771" max="771" width="14.85546875" style="434" customWidth="1"/>
    <col min="772" max="772" width="11.5703125" style="434" customWidth="1"/>
    <col min="773" max="1024" width="9.140625" style="434"/>
    <col min="1025" max="1025" width="8.140625" style="434" customWidth="1"/>
    <col min="1026" max="1026" width="78.42578125" style="434" customWidth="1"/>
    <col min="1027" max="1027" width="14.85546875" style="434" customWidth="1"/>
    <col min="1028" max="1028" width="11.5703125" style="434" customWidth="1"/>
    <col min="1029" max="1280" width="9.140625" style="434"/>
    <col min="1281" max="1281" width="8.140625" style="434" customWidth="1"/>
    <col min="1282" max="1282" width="78.42578125" style="434" customWidth="1"/>
    <col min="1283" max="1283" width="14.85546875" style="434" customWidth="1"/>
    <col min="1284" max="1284" width="11.5703125" style="434" customWidth="1"/>
    <col min="1285" max="1536" width="9.140625" style="434"/>
    <col min="1537" max="1537" width="8.140625" style="434" customWidth="1"/>
    <col min="1538" max="1538" width="78.42578125" style="434" customWidth="1"/>
    <col min="1539" max="1539" width="14.85546875" style="434" customWidth="1"/>
    <col min="1540" max="1540" width="11.5703125" style="434" customWidth="1"/>
    <col min="1541" max="1792" width="9.140625" style="434"/>
    <col min="1793" max="1793" width="8.140625" style="434" customWidth="1"/>
    <col min="1794" max="1794" width="78.42578125" style="434" customWidth="1"/>
    <col min="1795" max="1795" width="14.85546875" style="434" customWidth="1"/>
    <col min="1796" max="1796" width="11.5703125" style="434" customWidth="1"/>
    <col min="1797" max="2048" width="9.140625" style="434"/>
    <col min="2049" max="2049" width="8.140625" style="434" customWidth="1"/>
    <col min="2050" max="2050" width="78.42578125" style="434" customWidth="1"/>
    <col min="2051" max="2051" width="14.85546875" style="434" customWidth="1"/>
    <col min="2052" max="2052" width="11.5703125" style="434" customWidth="1"/>
    <col min="2053" max="2304" width="9.140625" style="434"/>
    <col min="2305" max="2305" width="8.140625" style="434" customWidth="1"/>
    <col min="2306" max="2306" width="78.42578125" style="434" customWidth="1"/>
    <col min="2307" max="2307" width="14.85546875" style="434" customWidth="1"/>
    <col min="2308" max="2308" width="11.5703125" style="434" customWidth="1"/>
    <col min="2309" max="2560" width="9.140625" style="434"/>
    <col min="2561" max="2561" width="8.140625" style="434" customWidth="1"/>
    <col min="2562" max="2562" width="78.42578125" style="434" customWidth="1"/>
    <col min="2563" max="2563" width="14.85546875" style="434" customWidth="1"/>
    <col min="2564" max="2564" width="11.5703125" style="434" customWidth="1"/>
    <col min="2565" max="2816" width="9.140625" style="434"/>
    <col min="2817" max="2817" width="8.140625" style="434" customWidth="1"/>
    <col min="2818" max="2818" width="78.42578125" style="434" customWidth="1"/>
    <col min="2819" max="2819" width="14.85546875" style="434" customWidth="1"/>
    <col min="2820" max="2820" width="11.5703125" style="434" customWidth="1"/>
    <col min="2821" max="3072" width="9.140625" style="434"/>
    <col min="3073" max="3073" width="8.140625" style="434" customWidth="1"/>
    <col min="3074" max="3074" width="78.42578125" style="434" customWidth="1"/>
    <col min="3075" max="3075" width="14.85546875" style="434" customWidth="1"/>
    <col min="3076" max="3076" width="11.5703125" style="434" customWidth="1"/>
    <col min="3077" max="3328" width="9.140625" style="434"/>
    <col min="3329" max="3329" width="8.140625" style="434" customWidth="1"/>
    <col min="3330" max="3330" width="78.42578125" style="434" customWidth="1"/>
    <col min="3331" max="3331" width="14.85546875" style="434" customWidth="1"/>
    <col min="3332" max="3332" width="11.5703125" style="434" customWidth="1"/>
    <col min="3333" max="3584" width="9.140625" style="434"/>
    <col min="3585" max="3585" width="8.140625" style="434" customWidth="1"/>
    <col min="3586" max="3586" width="78.42578125" style="434" customWidth="1"/>
    <col min="3587" max="3587" width="14.85546875" style="434" customWidth="1"/>
    <col min="3588" max="3588" width="11.5703125" style="434" customWidth="1"/>
    <col min="3589" max="3840" width="9.140625" style="434"/>
    <col min="3841" max="3841" width="8.140625" style="434" customWidth="1"/>
    <col min="3842" max="3842" width="78.42578125" style="434" customWidth="1"/>
    <col min="3843" max="3843" width="14.85546875" style="434" customWidth="1"/>
    <col min="3844" max="3844" width="11.5703125" style="434" customWidth="1"/>
    <col min="3845" max="4096" width="9.140625" style="434"/>
    <col min="4097" max="4097" width="8.140625" style="434" customWidth="1"/>
    <col min="4098" max="4098" width="78.42578125" style="434" customWidth="1"/>
    <col min="4099" max="4099" width="14.85546875" style="434" customWidth="1"/>
    <col min="4100" max="4100" width="11.5703125" style="434" customWidth="1"/>
    <col min="4101" max="4352" width="9.140625" style="434"/>
    <col min="4353" max="4353" width="8.140625" style="434" customWidth="1"/>
    <col min="4354" max="4354" width="78.42578125" style="434" customWidth="1"/>
    <col min="4355" max="4355" width="14.85546875" style="434" customWidth="1"/>
    <col min="4356" max="4356" width="11.5703125" style="434" customWidth="1"/>
    <col min="4357" max="4608" width="9.140625" style="434"/>
    <col min="4609" max="4609" width="8.140625" style="434" customWidth="1"/>
    <col min="4610" max="4610" width="78.42578125" style="434" customWidth="1"/>
    <col min="4611" max="4611" width="14.85546875" style="434" customWidth="1"/>
    <col min="4612" max="4612" width="11.5703125" style="434" customWidth="1"/>
    <col min="4613" max="4864" width="9.140625" style="434"/>
    <col min="4865" max="4865" width="8.140625" style="434" customWidth="1"/>
    <col min="4866" max="4866" width="78.42578125" style="434" customWidth="1"/>
    <col min="4867" max="4867" width="14.85546875" style="434" customWidth="1"/>
    <col min="4868" max="4868" width="11.5703125" style="434" customWidth="1"/>
    <col min="4869" max="5120" width="9.140625" style="434"/>
    <col min="5121" max="5121" width="8.140625" style="434" customWidth="1"/>
    <col min="5122" max="5122" width="78.42578125" style="434" customWidth="1"/>
    <col min="5123" max="5123" width="14.85546875" style="434" customWidth="1"/>
    <col min="5124" max="5124" width="11.5703125" style="434" customWidth="1"/>
    <col min="5125" max="5376" width="9.140625" style="434"/>
    <col min="5377" max="5377" width="8.140625" style="434" customWidth="1"/>
    <col min="5378" max="5378" width="78.42578125" style="434" customWidth="1"/>
    <col min="5379" max="5379" width="14.85546875" style="434" customWidth="1"/>
    <col min="5380" max="5380" width="11.5703125" style="434" customWidth="1"/>
    <col min="5381" max="5632" width="9.140625" style="434"/>
    <col min="5633" max="5633" width="8.140625" style="434" customWidth="1"/>
    <col min="5634" max="5634" width="78.42578125" style="434" customWidth="1"/>
    <col min="5635" max="5635" width="14.85546875" style="434" customWidth="1"/>
    <col min="5636" max="5636" width="11.5703125" style="434" customWidth="1"/>
    <col min="5637" max="5888" width="9.140625" style="434"/>
    <col min="5889" max="5889" width="8.140625" style="434" customWidth="1"/>
    <col min="5890" max="5890" width="78.42578125" style="434" customWidth="1"/>
    <col min="5891" max="5891" width="14.85546875" style="434" customWidth="1"/>
    <col min="5892" max="5892" width="11.5703125" style="434" customWidth="1"/>
    <col min="5893" max="6144" width="9.140625" style="434"/>
    <col min="6145" max="6145" width="8.140625" style="434" customWidth="1"/>
    <col min="6146" max="6146" width="78.42578125" style="434" customWidth="1"/>
    <col min="6147" max="6147" width="14.85546875" style="434" customWidth="1"/>
    <col min="6148" max="6148" width="11.5703125" style="434" customWidth="1"/>
    <col min="6149" max="6400" width="9.140625" style="434"/>
    <col min="6401" max="6401" width="8.140625" style="434" customWidth="1"/>
    <col min="6402" max="6402" width="78.42578125" style="434" customWidth="1"/>
    <col min="6403" max="6403" width="14.85546875" style="434" customWidth="1"/>
    <col min="6404" max="6404" width="11.5703125" style="434" customWidth="1"/>
    <col min="6405" max="6656" width="9.140625" style="434"/>
    <col min="6657" max="6657" width="8.140625" style="434" customWidth="1"/>
    <col min="6658" max="6658" width="78.42578125" style="434" customWidth="1"/>
    <col min="6659" max="6659" width="14.85546875" style="434" customWidth="1"/>
    <col min="6660" max="6660" width="11.5703125" style="434" customWidth="1"/>
    <col min="6661" max="6912" width="9.140625" style="434"/>
    <col min="6913" max="6913" width="8.140625" style="434" customWidth="1"/>
    <col min="6914" max="6914" width="78.42578125" style="434" customWidth="1"/>
    <col min="6915" max="6915" width="14.85546875" style="434" customWidth="1"/>
    <col min="6916" max="6916" width="11.5703125" style="434" customWidth="1"/>
    <col min="6917" max="7168" width="9.140625" style="434"/>
    <col min="7169" max="7169" width="8.140625" style="434" customWidth="1"/>
    <col min="7170" max="7170" width="78.42578125" style="434" customWidth="1"/>
    <col min="7171" max="7171" width="14.85546875" style="434" customWidth="1"/>
    <col min="7172" max="7172" width="11.5703125" style="434" customWidth="1"/>
    <col min="7173" max="7424" width="9.140625" style="434"/>
    <col min="7425" max="7425" width="8.140625" style="434" customWidth="1"/>
    <col min="7426" max="7426" width="78.42578125" style="434" customWidth="1"/>
    <col min="7427" max="7427" width="14.85546875" style="434" customWidth="1"/>
    <col min="7428" max="7428" width="11.5703125" style="434" customWidth="1"/>
    <col min="7429" max="7680" width="9.140625" style="434"/>
    <col min="7681" max="7681" width="8.140625" style="434" customWidth="1"/>
    <col min="7682" max="7682" width="78.42578125" style="434" customWidth="1"/>
    <col min="7683" max="7683" width="14.85546875" style="434" customWidth="1"/>
    <col min="7684" max="7684" width="11.5703125" style="434" customWidth="1"/>
    <col min="7685" max="7936" width="9.140625" style="434"/>
    <col min="7937" max="7937" width="8.140625" style="434" customWidth="1"/>
    <col min="7938" max="7938" width="78.42578125" style="434" customWidth="1"/>
    <col min="7939" max="7939" width="14.85546875" style="434" customWidth="1"/>
    <col min="7940" max="7940" width="11.5703125" style="434" customWidth="1"/>
    <col min="7941" max="8192" width="9.140625" style="434"/>
    <col min="8193" max="8193" width="8.140625" style="434" customWidth="1"/>
    <col min="8194" max="8194" width="78.42578125" style="434" customWidth="1"/>
    <col min="8195" max="8195" width="14.85546875" style="434" customWidth="1"/>
    <col min="8196" max="8196" width="11.5703125" style="434" customWidth="1"/>
    <col min="8197" max="8448" width="9.140625" style="434"/>
    <col min="8449" max="8449" width="8.140625" style="434" customWidth="1"/>
    <col min="8450" max="8450" width="78.42578125" style="434" customWidth="1"/>
    <col min="8451" max="8451" width="14.85546875" style="434" customWidth="1"/>
    <col min="8452" max="8452" width="11.5703125" style="434" customWidth="1"/>
    <col min="8453" max="8704" width="9.140625" style="434"/>
    <col min="8705" max="8705" width="8.140625" style="434" customWidth="1"/>
    <col min="8706" max="8706" width="78.42578125" style="434" customWidth="1"/>
    <col min="8707" max="8707" width="14.85546875" style="434" customWidth="1"/>
    <col min="8708" max="8708" width="11.5703125" style="434" customWidth="1"/>
    <col min="8709" max="8960" width="9.140625" style="434"/>
    <col min="8961" max="8961" width="8.140625" style="434" customWidth="1"/>
    <col min="8962" max="8962" width="78.42578125" style="434" customWidth="1"/>
    <col min="8963" max="8963" width="14.85546875" style="434" customWidth="1"/>
    <col min="8964" max="8964" width="11.5703125" style="434" customWidth="1"/>
    <col min="8965" max="9216" width="9.140625" style="434"/>
    <col min="9217" max="9217" width="8.140625" style="434" customWidth="1"/>
    <col min="9218" max="9218" width="78.42578125" style="434" customWidth="1"/>
    <col min="9219" max="9219" width="14.85546875" style="434" customWidth="1"/>
    <col min="9220" max="9220" width="11.5703125" style="434" customWidth="1"/>
    <col min="9221" max="9472" width="9.140625" style="434"/>
    <col min="9473" max="9473" width="8.140625" style="434" customWidth="1"/>
    <col min="9474" max="9474" width="78.42578125" style="434" customWidth="1"/>
    <col min="9475" max="9475" width="14.85546875" style="434" customWidth="1"/>
    <col min="9476" max="9476" width="11.5703125" style="434" customWidth="1"/>
    <col min="9477" max="9728" width="9.140625" style="434"/>
    <col min="9729" max="9729" width="8.140625" style="434" customWidth="1"/>
    <col min="9730" max="9730" width="78.42578125" style="434" customWidth="1"/>
    <col min="9731" max="9731" width="14.85546875" style="434" customWidth="1"/>
    <col min="9732" max="9732" width="11.5703125" style="434" customWidth="1"/>
    <col min="9733" max="9984" width="9.140625" style="434"/>
    <col min="9985" max="9985" width="8.140625" style="434" customWidth="1"/>
    <col min="9986" max="9986" width="78.42578125" style="434" customWidth="1"/>
    <col min="9987" max="9987" width="14.85546875" style="434" customWidth="1"/>
    <col min="9988" max="9988" width="11.5703125" style="434" customWidth="1"/>
    <col min="9989" max="10240" width="9.140625" style="434"/>
    <col min="10241" max="10241" width="8.140625" style="434" customWidth="1"/>
    <col min="10242" max="10242" width="78.42578125" style="434" customWidth="1"/>
    <col min="10243" max="10243" width="14.85546875" style="434" customWidth="1"/>
    <col min="10244" max="10244" width="11.5703125" style="434" customWidth="1"/>
    <col min="10245" max="10496" width="9.140625" style="434"/>
    <col min="10497" max="10497" width="8.140625" style="434" customWidth="1"/>
    <col min="10498" max="10498" width="78.42578125" style="434" customWidth="1"/>
    <col min="10499" max="10499" width="14.85546875" style="434" customWidth="1"/>
    <col min="10500" max="10500" width="11.5703125" style="434" customWidth="1"/>
    <col min="10501" max="10752" width="9.140625" style="434"/>
    <col min="10753" max="10753" width="8.140625" style="434" customWidth="1"/>
    <col min="10754" max="10754" width="78.42578125" style="434" customWidth="1"/>
    <col min="10755" max="10755" width="14.85546875" style="434" customWidth="1"/>
    <col min="10756" max="10756" width="11.5703125" style="434" customWidth="1"/>
    <col min="10757" max="11008" width="9.140625" style="434"/>
    <col min="11009" max="11009" width="8.140625" style="434" customWidth="1"/>
    <col min="11010" max="11010" width="78.42578125" style="434" customWidth="1"/>
    <col min="11011" max="11011" width="14.85546875" style="434" customWidth="1"/>
    <col min="11012" max="11012" width="11.5703125" style="434" customWidth="1"/>
    <col min="11013" max="11264" width="9.140625" style="434"/>
    <col min="11265" max="11265" width="8.140625" style="434" customWidth="1"/>
    <col min="11266" max="11266" width="78.42578125" style="434" customWidth="1"/>
    <col min="11267" max="11267" width="14.85546875" style="434" customWidth="1"/>
    <col min="11268" max="11268" width="11.5703125" style="434" customWidth="1"/>
    <col min="11269" max="11520" width="9.140625" style="434"/>
    <col min="11521" max="11521" width="8.140625" style="434" customWidth="1"/>
    <col min="11522" max="11522" width="78.42578125" style="434" customWidth="1"/>
    <col min="11523" max="11523" width="14.85546875" style="434" customWidth="1"/>
    <col min="11524" max="11524" width="11.5703125" style="434" customWidth="1"/>
    <col min="11525" max="11776" width="9.140625" style="434"/>
    <col min="11777" max="11777" width="8.140625" style="434" customWidth="1"/>
    <col min="11778" max="11778" width="78.42578125" style="434" customWidth="1"/>
    <col min="11779" max="11779" width="14.85546875" style="434" customWidth="1"/>
    <col min="11780" max="11780" width="11.5703125" style="434" customWidth="1"/>
    <col min="11781" max="12032" width="9.140625" style="434"/>
    <col min="12033" max="12033" width="8.140625" style="434" customWidth="1"/>
    <col min="12034" max="12034" width="78.42578125" style="434" customWidth="1"/>
    <col min="12035" max="12035" width="14.85546875" style="434" customWidth="1"/>
    <col min="12036" max="12036" width="11.5703125" style="434" customWidth="1"/>
    <col min="12037" max="12288" width="9.140625" style="434"/>
    <col min="12289" max="12289" width="8.140625" style="434" customWidth="1"/>
    <col min="12290" max="12290" width="78.42578125" style="434" customWidth="1"/>
    <col min="12291" max="12291" width="14.85546875" style="434" customWidth="1"/>
    <col min="12292" max="12292" width="11.5703125" style="434" customWidth="1"/>
    <col min="12293" max="12544" width="9.140625" style="434"/>
    <col min="12545" max="12545" width="8.140625" style="434" customWidth="1"/>
    <col min="12546" max="12546" width="78.42578125" style="434" customWidth="1"/>
    <col min="12547" max="12547" width="14.85546875" style="434" customWidth="1"/>
    <col min="12548" max="12548" width="11.5703125" style="434" customWidth="1"/>
    <col min="12549" max="12800" width="9.140625" style="434"/>
    <col min="12801" max="12801" width="8.140625" style="434" customWidth="1"/>
    <col min="12802" max="12802" width="78.42578125" style="434" customWidth="1"/>
    <col min="12803" max="12803" width="14.85546875" style="434" customWidth="1"/>
    <col min="12804" max="12804" width="11.5703125" style="434" customWidth="1"/>
    <col min="12805" max="13056" width="9.140625" style="434"/>
    <col min="13057" max="13057" width="8.140625" style="434" customWidth="1"/>
    <col min="13058" max="13058" width="78.42578125" style="434" customWidth="1"/>
    <col min="13059" max="13059" width="14.85546875" style="434" customWidth="1"/>
    <col min="13060" max="13060" width="11.5703125" style="434" customWidth="1"/>
    <col min="13061" max="13312" width="9.140625" style="434"/>
    <col min="13313" max="13313" width="8.140625" style="434" customWidth="1"/>
    <col min="13314" max="13314" width="78.42578125" style="434" customWidth="1"/>
    <col min="13315" max="13315" width="14.85546875" style="434" customWidth="1"/>
    <col min="13316" max="13316" width="11.5703125" style="434" customWidth="1"/>
    <col min="13317" max="13568" width="9.140625" style="434"/>
    <col min="13569" max="13569" width="8.140625" style="434" customWidth="1"/>
    <col min="13570" max="13570" width="78.42578125" style="434" customWidth="1"/>
    <col min="13571" max="13571" width="14.85546875" style="434" customWidth="1"/>
    <col min="13572" max="13572" width="11.5703125" style="434" customWidth="1"/>
    <col min="13573" max="13824" width="9.140625" style="434"/>
    <col min="13825" max="13825" width="8.140625" style="434" customWidth="1"/>
    <col min="13826" max="13826" width="78.42578125" style="434" customWidth="1"/>
    <col min="13827" max="13827" width="14.85546875" style="434" customWidth="1"/>
    <col min="13828" max="13828" width="11.5703125" style="434" customWidth="1"/>
    <col min="13829" max="14080" width="9.140625" style="434"/>
    <col min="14081" max="14081" width="8.140625" style="434" customWidth="1"/>
    <col min="14082" max="14082" width="78.42578125" style="434" customWidth="1"/>
    <col min="14083" max="14083" width="14.85546875" style="434" customWidth="1"/>
    <col min="14084" max="14084" width="11.5703125" style="434" customWidth="1"/>
    <col min="14085" max="14336" width="9.140625" style="434"/>
    <col min="14337" max="14337" width="8.140625" style="434" customWidth="1"/>
    <col min="14338" max="14338" width="78.42578125" style="434" customWidth="1"/>
    <col min="14339" max="14339" width="14.85546875" style="434" customWidth="1"/>
    <col min="14340" max="14340" width="11.5703125" style="434" customWidth="1"/>
    <col min="14341" max="14592" width="9.140625" style="434"/>
    <col min="14593" max="14593" width="8.140625" style="434" customWidth="1"/>
    <col min="14594" max="14594" width="78.42578125" style="434" customWidth="1"/>
    <col min="14595" max="14595" width="14.85546875" style="434" customWidth="1"/>
    <col min="14596" max="14596" width="11.5703125" style="434" customWidth="1"/>
    <col min="14597" max="14848" width="9.140625" style="434"/>
    <col min="14849" max="14849" width="8.140625" style="434" customWidth="1"/>
    <col min="14850" max="14850" width="78.42578125" style="434" customWidth="1"/>
    <col min="14851" max="14851" width="14.85546875" style="434" customWidth="1"/>
    <col min="14852" max="14852" width="11.5703125" style="434" customWidth="1"/>
    <col min="14853" max="15104" width="9.140625" style="434"/>
    <col min="15105" max="15105" width="8.140625" style="434" customWidth="1"/>
    <col min="15106" max="15106" width="78.42578125" style="434" customWidth="1"/>
    <col min="15107" max="15107" width="14.85546875" style="434" customWidth="1"/>
    <col min="15108" max="15108" width="11.5703125" style="434" customWidth="1"/>
    <col min="15109" max="15360" width="9.140625" style="434"/>
    <col min="15361" max="15361" width="8.140625" style="434" customWidth="1"/>
    <col min="15362" max="15362" width="78.42578125" style="434" customWidth="1"/>
    <col min="15363" max="15363" width="14.85546875" style="434" customWidth="1"/>
    <col min="15364" max="15364" width="11.5703125" style="434" customWidth="1"/>
    <col min="15365" max="15616" width="9.140625" style="434"/>
    <col min="15617" max="15617" width="8.140625" style="434" customWidth="1"/>
    <col min="15618" max="15618" width="78.42578125" style="434" customWidth="1"/>
    <col min="15619" max="15619" width="14.85546875" style="434" customWidth="1"/>
    <col min="15620" max="15620" width="11.5703125" style="434" customWidth="1"/>
    <col min="15621" max="15872" width="9.140625" style="434"/>
    <col min="15873" max="15873" width="8.140625" style="434" customWidth="1"/>
    <col min="15874" max="15874" width="78.42578125" style="434" customWidth="1"/>
    <col min="15875" max="15875" width="14.85546875" style="434" customWidth="1"/>
    <col min="15876" max="15876" width="11.5703125" style="434" customWidth="1"/>
    <col min="15877" max="16128" width="9.140625" style="434"/>
    <col min="16129" max="16129" width="8.140625" style="434" customWidth="1"/>
    <col min="16130" max="16130" width="78.42578125" style="434" customWidth="1"/>
    <col min="16131" max="16131" width="14.85546875" style="434" customWidth="1"/>
    <col min="16132" max="16132" width="11.5703125" style="434" customWidth="1"/>
    <col min="16133" max="16384" width="9.140625" style="434"/>
  </cols>
  <sheetData>
    <row r="1" spans="1:256" ht="18.75" x14ac:dyDescent="0.25">
      <c r="A1" s="691" t="s">
        <v>820</v>
      </c>
      <c r="B1" s="691"/>
      <c r="C1" s="691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3"/>
      <c r="CI1" s="433"/>
      <c r="CJ1" s="433"/>
      <c r="CK1" s="433"/>
      <c r="CL1" s="433"/>
      <c r="CM1" s="433"/>
      <c r="CN1" s="433"/>
      <c r="CO1" s="433"/>
      <c r="CP1" s="433"/>
      <c r="CQ1" s="433"/>
      <c r="CR1" s="433"/>
      <c r="CS1" s="433"/>
      <c r="CT1" s="433"/>
      <c r="CU1" s="433"/>
      <c r="CV1" s="433"/>
      <c r="CW1" s="433"/>
      <c r="CX1" s="433"/>
      <c r="CY1" s="433"/>
      <c r="CZ1" s="433"/>
      <c r="DA1" s="433"/>
      <c r="DB1" s="433"/>
      <c r="DC1" s="433"/>
      <c r="DD1" s="433"/>
      <c r="DE1" s="433"/>
      <c r="DF1" s="433"/>
      <c r="DG1" s="433"/>
      <c r="DH1" s="433"/>
      <c r="DI1" s="433"/>
      <c r="DJ1" s="433"/>
      <c r="DK1" s="433"/>
      <c r="DL1" s="433"/>
      <c r="DM1" s="433"/>
      <c r="DN1" s="433"/>
      <c r="DO1" s="433"/>
      <c r="DP1" s="433"/>
      <c r="DQ1" s="433"/>
      <c r="DR1" s="433"/>
      <c r="DS1" s="433"/>
      <c r="DT1" s="433"/>
      <c r="DU1" s="433"/>
      <c r="DV1" s="433"/>
      <c r="DW1" s="433"/>
      <c r="DX1" s="433"/>
      <c r="DY1" s="433"/>
      <c r="DZ1" s="433"/>
      <c r="EA1" s="433"/>
      <c r="EB1" s="433"/>
      <c r="EC1" s="433"/>
      <c r="ED1" s="433"/>
      <c r="EE1" s="433"/>
      <c r="EF1" s="433"/>
      <c r="EG1" s="433"/>
      <c r="EH1" s="433"/>
      <c r="EI1" s="433"/>
      <c r="EJ1" s="433"/>
      <c r="EK1" s="433"/>
      <c r="EL1" s="433"/>
      <c r="EM1" s="433"/>
      <c r="EN1" s="433"/>
      <c r="EO1" s="433"/>
      <c r="EP1" s="433"/>
      <c r="EQ1" s="433"/>
      <c r="ER1" s="433"/>
      <c r="ES1" s="433"/>
      <c r="ET1" s="433"/>
      <c r="EU1" s="433"/>
      <c r="EV1" s="433"/>
      <c r="EW1" s="433"/>
      <c r="EX1" s="433"/>
      <c r="EY1" s="433"/>
      <c r="EZ1" s="433"/>
      <c r="FA1" s="433"/>
      <c r="FB1" s="433"/>
      <c r="FC1" s="433"/>
      <c r="FD1" s="433"/>
      <c r="FE1" s="433"/>
      <c r="FF1" s="433"/>
      <c r="FG1" s="433"/>
      <c r="FH1" s="433"/>
      <c r="FI1" s="433"/>
      <c r="FJ1" s="433"/>
      <c r="FK1" s="433"/>
      <c r="FL1" s="433"/>
      <c r="FM1" s="433"/>
      <c r="FN1" s="433"/>
      <c r="FO1" s="433"/>
      <c r="FP1" s="433"/>
      <c r="FQ1" s="433"/>
      <c r="FR1" s="433"/>
      <c r="FS1" s="433"/>
      <c r="FT1" s="433"/>
      <c r="FU1" s="433"/>
      <c r="FV1" s="433"/>
      <c r="FW1" s="433"/>
      <c r="FX1" s="433"/>
      <c r="FY1" s="433"/>
      <c r="FZ1" s="433"/>
      <c r="GA1" s="433"/>
      <c r="GB1" s="433"/>
      <c r="GC1" s="433"/>
      <c r="GD1" s="433"/>
      <c r="GE1" s="433"/>
      <c r="GF1" s="433"/>
      <c r="GG1" s="433"/>
      <c r="GH1" s="433"/>
      <c r="GI1" s="433"/>
      <c r="GJ1" s="433"/>
      <c r="GK1" s="433"/>
      <c r="GL1" s="433"/>
      <c r="GM1" s="433"/>
      <c r="GN1" s="433"/>
      <c r="GO1" s="433"/>
      <c r="GP1" s="433"/>
      <c r="GQ1" s="433"/>
      <c r="GR1" s="433"/>
      <c r="GS1" s="433"/>
      <c r="GT1" s="433"/>
      <c r="GU1" s="433"/>
      <c r="GV1" s="433"/>
      <c r="GW1" s="433"/>
      <c r="GX1" s="433"/>
      <c r="GY1" s="433"/>
      <c r="GZ1" s="433"/>
      <c r="HA1" s="433"/>
      <c r="HB1" s="433"/>
      <c r="HC1" s="433"/>
      <c r="HD1" s="433"/>
      <c r="HE1" s="433"/>
      <c r="HF1" s="433"/>
      <c r="HG1" s="433"/>
      <c r="HH1" s="433"/>
      <c r="HI1" s="433"/>
      <c r="HJ1" s="433"/>
      <c r="HK1" s="433"/>
      <c r="HL1" s="433"/>
      <c r="HM1" s="433"/>
      <c r="HN1" s="433"/>
      <c r="HO1" s="433"/>
      <c r="HP1" s="433"/>
      <c r="HQ1" s="433"/>
      <c r="HR1" s="433"/>
      <c r="HS1" s="433"/>
      <c r="HT1" s="433"/>
      <c r="HU1" s="433"/>
      <c r="HV1" s="433"/>
      <c r="HW1" s="433"/>
      <c r="HX1" s="433"/>
      <c r="HY1" s="433"/>
      <c r="HZ1" s="433"/>
      <c r="IA1" s="433"/>
      <c r="IB1" s="433"/>
      <c r="IC1" s="433"/>
      <c r="ID1" s="433"/>
      <c r="IE1" s="433"/>
      <c r="IF1" s="433"/>
      <c r="IG1" s="433"/>
      <c r="IH1" s="433"/>
      <c r="II1" s="433"/>
      <c r="IJ1" s="433"/>
      <c r="IK1" s="433"/>
      <c r="IL1" s="433"/>
      <c r="IM1" s="433"/>
      <c r="IN1" s="433"/>
      <c r="IO1" s="433"/>
      <c r="IP1" s="433"/>
      <c r="IQ1" s="433"/>
      <c r="IR1" s="433"/>
      <c r="IS1" s="433"/>
      <c r="IT1" s="433"/>
      <c r="IU1" s="433"/>
      <c r="IV1" s="433"/>
    </row>
    <row r="2" spans="1:256" x14ac:dyDescent="0.25">
      <c r="A2" s="430"/>
      <c r="B2" s="430"/>
      <c r="C2" s="430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433"/>
      <c r="AM2" s="433"/>
      <c r="AN2" s="433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33"/>
      <c r="BA2" s="433"/>
      <c r="BB2" s="433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3"/>
      <c r="BQ2" s="433"/>
      <c r="BR2" s="433"/>
      <c r="BS2" s="433"/>
      <c r="BT2" s="433"/>
      <c r="BU2" s="433"/>
      <c r="BV2" s="433"/>
      <c r="BW2" s="433"/>
      <c r="BX2" s="433"/>
      <c r="BY2" s="433"/>
      <c r="BZ2" s="433"/>
      <c r="CA2" s="433"/>
      <c r="CB2" s="433"/>
      <c r="CC2" s="433"/>
      <c r="CD2" s="433"/>
      <c r="CE2" s="433"/>
      <c r="CF2" s="433"/>
      <c r="CG2" s="433"/>
      <c r="CH2" s="433"/>
      <c r="CI2" s="433"/>
      <c r="CJ2" s="433"/>
      <c r="CK2" s="433"/>
      <c r="CL2" s="433"/>
      <c r="CM2" s="433"/>
      <c r="CN2" s="433"/>
      <c r="CO2" s="433"/>
      <c r="CP2" s="433"/>
      <c r="CQ2" s="433"/>
      <c r="CR2" s="433"/>
      <c r="CS2" s="433"/>
      <c r="CT2" s="433"/>
      <c r="CU2" s="433"/>
      <c r="CV2" s="433"/>
      <c r="CW2" s="433"/>
      <c r="CX2" s="433"/>
      <c r="CY2" s="433"/>
      <c r="CZ2" s="433"/>
      <c r="DA2" s="433"/>
      <c r="DB2" s="433"/>
      <c r="DC2" s="433"/>
      <c r="DD2" s="433"/>
      <c r="DE2" s="433"/>
      <c r="DF2" s="433"/>
      <c r="DG2" s="433"/>
      <c r="DH2" s="433"/>
      <c r="DI2" s="433"/>
      <c r="DJ2" s="433"/>
      <c r="DK2" s="433"/>
      <c r="DL2" s="433"/>
      <c r="DM2" s="433"/>
      <c r="DN2" s="433"/>
      <c r="DO2" s="433"/>
      <c r="DP2" s="433"/>
      <c r="DQ2" s="433"/>
      <c r="DR2" s="433"/>
      <c r="DS2" s="433"/>
      <c r="DT2" s="433"/>
      <c r="DU2" s="433"/>
      <c r="DV2" s="433"/>
      <c r="DW2" s="433"/>
      <c r="DX2" s="433"/>
      <c r="DY2" s="433"/>
      <c r="DZ2" s="433"/>
      <c r="EA2" s="433"/>
      <c r="EB2" s="433"/>
      <c r="EC2" s="433"/>
      <c r="ED2" s="433"/>
      <c r="EE2" s="433"/>
      <c r="EF2" s="433"/>
      <c r="EG2" s="433"/>
      <c r="EH2" s="433"/>
      <c r="EI2" s="433"/>
      <c r="EJ2" s="433"/>
      <c r="EK2" s="433"/>
      <c r="EL2" s="433"/>
      <c r="EM2" s="433"/>
      <c r="EN2" s="433"/>
      <c r="EO2" s="433"/>
      <c r="EP2" s="433"/>
      <c r="EQ2" s="433"/>
      <c r="ER2" s="433"/>
      <c r="ES2" s="433"/>
      <c r="ET2" s="433"/>
      <c r="EU2" s="433"/>
      <c r="EV2" s="433"/>
      <c r="EW2" s="433"/>
      <c r="EX2" s="433"/>
      <c r="EY2" s="433"/>
      <c r="EZ2" s="433"/>
      <c r="FA2" s="433"/>
      <c r="FB2" s="433"/>
      <c r="FC2" s="433"/>
      <c r="FD2" s="433"/>
      <c r="FE2" s="433"/>
      <c r="FF2" s="433"/>
      <c r="FG2" s="433"/>
      <c r="FH2" s="433"/>
      <c r="FI2" s="433"/>
      <c r="FJ2" s="433"/>
      <c r="FK2" s="433"/>
      <c r="FL2" s="433"/>
      <c r="FM2" s="433"/>
      <c r="FN2" s="433"/>
      <c r="FO2" s="433"/>
      <c r="FP2" s="433"/>
      <c r="FQ2" s="433"/>
      <c r="FR2" s="433"/>
      <c r="FS2" s="433"/>
      <c r="FT2" s="433"/>
      <c r="FU2" s="433"/>
      <c r="FV2" s="433"/>
      <c r="FW2" s="433"/>
      <c r="FX2" s="433"/>
      <c r="FY2" s="433"/>
      <c r="FZ2" s="433"/>
      <c r="GA2" s="433"/>
      <c r="GB2" s="433"/>
      <c r="GC2" s="433"/>
      <c r="GD2" s="433"/>
      <c r="GE2" s="433"/>
      <c r="GF2" s="433"/>
      <c r="GG2" s="433"/>
      <c r="GH2" s="433"/>
      <c r="GI2" s="433"/>
      <c r="GJ2" s="433"/>
      <c r="GK2" s="433"/>
      <c r="GL2" s="433"/>
      <c r="GM2" s="433"/>
      <c r="GN2" s="433"/>
      <c r="GO2" s="433"/>
      <c r="GP2" s="433"/>
      <c r="GQ2" s="433"/>
      <c r="GR2" s="433"/>
      <c r="GS2" s="433"/>
      <c r="GT2" s="433"/>
      <c r="GU2" s="433"/>
      <c r="GV2" s="433"/>
      <c r="GW2" s="433"/>
      <c r="GX2" s="433"/>
      <c r="GY2" s="433"/>
      <c r="GZ2" s="433"/>
      <c r="HA2" s="433"/>
      <c r="HB2" s="433"/>
      <c r="HC2" s="433"/>
      <c r="HD2" s="433"/>
      <c r="HE2" s="433"/>
      <c r="HF2" s="433"/>
      <c r="HG2" s="433"/>
      <c r="HH2" s="433"/>
      <c r="HI2" s="433"/>
      <c r="HJ2" s="433"/>
      <c r="HK2" s="433"/>
      <c r="HL2" s="433"/>
      <c r="HM2" s="433"/>
      <c r="HN2" s="433"/>
      <c r="HO2" s="433"/>
      <c r="HP2" s="433"/>
      <c r="HQ2" s="433"/>
      <c r="HR2" s="433"/>
      <c r="HS2" s="433"/>
      <c r="HT2" s="433"/>
      <c r="HU2" s="433"/>
      <c r="HV2" s="433"/>
      <c r="HW2" s="433"/>
      <c r="HX2" s="433"/>
      <c r="HY2" s="433"/>
      <c r="HZ2" s="433"/>
      <c r="IA2" s="433"/>
      <c r="IB2" s="433"/>
      <c r="IC2" s="433"/>
      <c r="ID2" s="433"/>
      <c r="IE2" s="433"/>
      <c r="IF2" s="433"/>
      <c r="IG2" s="433"/>
      <c r="IH2" s="433"/>
      <c r="II2" s="433"/>
      <c r="IJ2" s="433"/>
      <c r="IK2" s="433"/>
      <c r="IL2" s="433"/>
      <c r="IM2" s="433"/>
      <c r="IN2" s="433"/>
      <c r="IO2" s="433"/>
      <c r="IP2" s="433"/>
      <c r="IQ2" s="433"/>
      <c r="IR2" s="433"/>
      <c r="IS2" s="433"/>
      <c r="IT2" s="433"/>
      <c r="IU2" s="433"/>
      <c r="IV2" s="433"/>
    </row>
    <row r="3" spans="1:256" x14ac:dyDescent="0.25">
      <c r="A3" s="430"/>
      <c r="B3" s="430"/>
      <c r="C3" s="430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33"/>
      <c r="AX3" s="433"/>
      <c r="AY3" s="433"/>
      <c r="AZ3" s="433"/>
      <c r="BA3" s="433"/>
      <c r="BB3" s="433"/>
      <c r="BC3" s="433"/>
      <c r="BD3" s="433"/>
      <c r="BE3" s="433"/>
      <c r="BF3" s="433"/>
      <c r="BG3" s="433"/>
      <c r="BH3" s="433"/>
      <c r="BI3" s="433"/>
      <c r="BJ3" s="433"/>
      <c r="BK3" s="433"/>
      <c r="BL3" s="433"/>
      <c r="BM3" s="433"/>
      <c r="BN3" s="433"/>
      <c r="BO3" s="433"/>
      <c r="BP3" s="433"/>
      <c r="BQ3" s="433"/>
      <c r="BR3" s="433"/>
      <c r="BS3" s="433"/>
      <c r="BT3" s="433"/>
      <c r="BU3" s="433"/>
      <c r="BV3" s="433"/>
      <c r="BW3" s="433"/>
      <c r="BX3" s="433"/>
      <c r="BY3" s="433"/>
      <c r="BZ3" s="433"/>
      <c r="CA3" s="433"/>
      <c r="CB3" s="433"/>
      <c r="CC3" s="433"/>
      <c r="CD3" s="433"/>
      <c r="CE3" s="433"/>
      <c r="CF3" s="433"/>
      <c r="CG3" s="433"/>
      <c r="CH3" s="433"/>
      <c r="CI3" s="433"/>
      <c r="CJ3" s="433"/>
      <c r="CK3" s="433"/>
      <c r="CL3" s="433"/>
      <c r="CM3" s="433"/>
      <c r="CN3" s="433"/>
      <c r="CO3" s="433"/>
      <c r="CP3" s="433"/>
      <c r="CQ3" s="433"/>
      <c r="CR3" s="433"/>
      <c r="CS3" s="433"/>
      <c r="CT3" s="433"/>
      <c r="CU3" s="433"/>
      <c r="CV3" s="433"/>
      <c r="CW3" s="433"/>
      <c r="CX3" s="433"/>
      <c r="CY3" s="433"/>
      <c r="CZ3" s="433"/>
      <c r="DA3" s="433"/>
      <c r="DB3" s="433"/>
      <c r="DC3" s="433"/>
      <c r="DD3" s="433"/>
      <c r="DE3" s="433"/>
      <c r="DF3" s="433"/>
      <c r="DG3" s="433"/>
      <c r="DH3" s="433"/>
      <c r="DI3" s="433"/>
      <c r="DJ3" s="433"/>
      <c r="DK3" s="433"/>
      <c r="DL3" s="433"/>
      <c r="DM3" s="433"/>
      <c r="DN3" s="433"/>
      <c r="DO3" s="433"/>
      <c r="DP3" s="433"/>
      <c r="DQ3" s="433"/>
      <c r="DR3" s="433"/>
      <c r="DS3" s="433"/>
      <c r="DT3" s="433"/>
      <c r="DU3" s="433"/>
      <c r="DV3" s="433"/>
      <c r="DW3" s="433"/>
      <c r="DX3" s="433"/>
      <c r="DY3" s="433"/>
      <c r="DZ3" s="433"/>
      <c r="EA3" s="433"/>
      <c r="EB3" s="433"/>
      <c r="EC3" s="433"/>
      <c r="ED3" s="433"/>
      <c r="EE3" s="433"/>
      <c r="EF3" s="433"/>
      <c r="EG3" s="433"/>
      <c r="EH3" s="433"/>
      <c r="EI3" s="433"/>
      <c r="EJ3" s="433"/>
      <c r="EK3" s="433"/>
      <c r="EL3" s="433"/>
      <c r="EM3" s="433"/>
      <c r="EN3" s="433"/>
      <c r="EO3" s="433"/>
      <c r="EP3" s="433"/>
      <c r="EQ3" s="433"/>
      <c r="ER3" s="433"/>
      <c r="ES3" s="433"/>
      <c r="ET3" s="433"/>
      <c r="EU3" s="433"/>
      <c r="EV3" s="433"/>
      <c r="EW3" s="433"/>
      <c r="EX3" s="433"/>
      <c r="EY3" s="433"/>
      <c r="EZ3" s="433"/>
      <c r="FA3" s="433"/>
      <c r="FB3" s="433"/>
      <c r="FC3" s="433"/>
      <c r="FD3" s="433"/>
      <c r="FE3" s="433"/>
      <c r="FF3" s="433"/>
      <c r="FG3" s="433"/>
      <c r="FH3" s="433"/>
      <c r="FI3" s="433"/>
      <c r="FJ3" s="433"/>
      <c r="FK3" s="433"/>
      <c r="FL3" s="433"/>
      <c r="FM3" s="433"/>
      <c r="FN3" s="433"/>
      <c r="FO3" s="433"/>
      <c r="FP3" s="433"/>
      <c r="FQ3" s="433"/>
      <c r="FR3" s="433"/>
      <c r="FS3" s="433"/>
      <c r="FT3" s="433"/>
      <c r="FU3" s="433"/>
      <c r="FV3" s="433"/>
      <c r="FW3" s="433"/>
      <c r="FX3" s="433"/>
      <c r="FY3" s="433"/>
      <c r="FZ3" s="433"/>
      <c r="GA3" s="433"/>
      <c r="GB3" s="433"/>
      <c r="GC3" s="433"/>
      <c r="GD3" s="433"/>
      <c r="GE3" s="433"/>
      <c r="GF3" s="433"/>
      <c r="GG3" s="433"/>
      <c r="GH3" s="433"/>
      <c r="GI3" s="433"/>
      <c r="GJ3" s="433"/>
      <c r="GK3" s="433"/>
      <c r="GL3" s="433"/>
      <c r="GM3" s="433"/>
      <c r="GN3" s="433"/>
      <c r="GO3" s="433"/>
      <c r="GP3" s="433"/>
      <c r="GQ3" s="433"/>
      <c r="GR3" s="433"/>
      <c r="GS3" s="433"/>
      <c r="GT3" s="433"/>
      <c r="GU3" s="433"/>
      <c r="GV3" s="433"/>
      <c r="GW3" s="433"/>
      <c r="GX3" s="433"/>
      <c r="GY3" s="433"/>
      <c r="GZ3" s="433"/>
      <c r="HA3" s="433"/>
      <c r="HB3" s="433"/>
      <c r="HC3" s="433"/>
      <c r="HD3" s="433"/>
      <c r="HE3" s="433"/>
      <c r="HF3" s="433"/>
      <c r="HG3" s="433"/>
      <c r="HH3" s="433"/>
      <c r="HI3" s="433"/>
      <c r="HJ3" s="433"/>
      <c r="HK3" s="433"/>
      <c r="HL3" s="433"/>
      <c r="HM3" s="433"/>
      <c r="HN3" s="433"/>
      <c r="HO3" s="433"/>
      <c r="HP3" s="433"/>
      <c r="HQ3" s="433"/>
      <c r="HR3" s="433"/>
      <c r="HS3" s="433"/>
      <c r="HT3" s="433"/>
      <c r="HU3" s="433"/>
      <c r="HV3" s="433"/>
      <c r="HW3" s="433"/>
      <c r="HX3" s="433"/>
      <c r="HY3" s="433"/>
      <c r="HZ3" s="433"/>
      <c r="IA3" s="433"/>
      <c r="IB3" s="433"/>
      <c r="IC3" s="433"/>
      <c r="ID3" s="433"/>
      <c r="IE3" s="433"/>
      <c r="IF3" s="433"/>
      <c r="IG3" s="433"/>
      <c r="IH3" s="433"/>
      <c r="II3" s="433"/>
      <c r="IJ3" s="433"/>
      <c r="IK3" s="433"/>
      <c r="IL3" s="433"/>
      <c r="IM3" s="433"/>
      <c r="IN3" s="433"/>
      <c r="IO3" s="433"/>
      <c r="IP3" s="433"/>
      <c r="IQ3" s="433"/>
      <c r="IR3" s="433"/>
      <c r="IS3" s="433"/>
      <c r="IT3" s="433"/>
      <c r="IU3" s="433"/>
      <c r="IV3" s="433"/>
    </row>
    <row r="4" spans="1:256" x14ac:dyDescent="0.25">
      <c r="A4" s="430"/>
      <c r="B4" s="430"/>
      <c r="C4" s="430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3"/>
      <c r="AE4" s="433"/>
      <c r="AF4" s="433"/>
      <c r="AG4" s="433"/>
      <c r="AH4" s="433"/>
      <c r="AI4" s="433"/>
      <c r="AJ4" s="433"/>
      <c r="AK4" s="433"/>
      <c r="AL4" s="433"/>
      <c r="AM4" s="433"/>
      <c r="AN4" s="433"/>
      <c r="AO4" s="433"/>
      <c r="AP4" s="433"/>
      <c r="AQ4" s="433"/>
      <c r="AR4" s="433"/>
      <c r="AS4" s="433"/>
      <c r="AT4" s="433"/>
      <c r="AU4" s="433"/>
      <c r="AV4" s="433"/>
      <c r="AW4" s="433"/>
      <c r="AX4" s="433"/>
      <c r="AY4" s="433"/>
      <c r="AZ4" s="433"/>
      <c r="BA4" s="433"/>
      <c r="BB4" s="433"/>
      <c r="BC4" s="433"/>
      <c r="BD4" s="433"/>
      <c r="BE4" s="433"/>
      <c r="BF4" s="433"/>
      <c r="BG4" s="433"/>
      <c r="BH4" s="433"/>
      <c r="BI4" s="433"/>
      <c r="BJ4" s="433"/>
      <c r="BK4" s="433"/>
      <c r="BL4" s="433"/>
      <c r="BM4" s="433"/>
      <c r="BN4" s="433"/>
      <c r="BO4" s="433"/>
      <c r="BP4" s="433"/>
      <c r="BQ4" s="433"/>
      <c r="BR4" s="433"/>
      <c r="BS4" s="433"/>
      <c r="BT4" s="433"/>
      <c r="BU4" s="433"/>
      <c r="BV4" s="433"/>
      <c r="BW4" s="433"/>
      <c r="BX4" s="433"/>
      <c r="BY4" s="433"/>
      <c r="BZ4" s="433"/>
      <c r="CA4" s="433"/>
      <c r="CB4" s="433"/>
      <c r="CC4" s="433"/>
      <c r="CD4" s="433"/>
      <c r="CE4" s="433"/>
      <c r="CF4" s="433"/>
      <c r="CG4" s="433"/>
      <c r="CH4" s="433"/>
      <c r="CI4" s="433"/>
      <c r="CJ4" s="433"/>
      <c r="CK4" s="433"/>
      <c r="CL4" s="433"/>
      <c r="CM4" s="433"/>
      <c r="CN4" s="433"/>
      <c r="CO4" s="433"/>
      <c r="CP4" s="433"/>
      <c r="CQ4" s="433"/>
      <c r="CR4" s="433"/>
      <c r="CS4" s="433"/>
      <c r="CT4" s="433"/>
      <c r="CU4" s="433"/>
      <c r="CV4" s="433"/>
      <c r="CW4" s="433"/>
      <c r="CX4" s="433"/>
      <c r="CY4" s="433"/>
      <c r="CZ4" s="433"/>
      <c r="DA4" s="433"/>
      <c r="DB4" s="433"/>
      <c r="DC4" s="433"/>
      <c r="DD4" s="433"/>
      <c r="DE4" s="433"/>
      <c r="DF4" s="433"/>
      <c r="DG4" s="433"/>
      <c r="DH4" s="433"/>
      <c r="DI4" s="433"/>
      <c r="DJ4" s="433"/>
      <c r="DK4" s="433"/>
      <c r="DL4" s="433"/>
      <c r="DM4" s="433"/>
      <c r="DN4" s="433"/>
      <c r="DO4" s="433"/>
      <c r="DP4" s="433"/>
      <c r="DQ4" s="433"/>
      <c r="DR4" s="433"/>
      <c r="DS4" s="433"/>
      <c r="DT4" s="433"/>
      <c r="DU4" s="433"/>
      <c r="DV4" s="433"/>
      <c r="DW4" s="433"/>
      <c r="DX4" s="433"/>
      <c r="DY4" s="433"/>
      <c r="DZ4" s="433"/>
      <c r="EA4" s="433"/>
      <c r="EB4" s="433"/>
      <c r="EC4" s="433"/>
      <c r="ED4" s="433"/>
      <c r="EE4" s="433"/>
      <c r="EF4" s="433"/>
      <c r="EG4" s="433"/>
      <c r="EH4" s="433"/>
      <c r="EI4" s="433"/>
      <c r="EJ4" s="433"/>
      <c r="EK4" s="433"/>
      <c r="EL4" s="433"/>
      <c r="EM4" s="433"/>
      <c r="EN4" s="433"/>
      <c r="EO4" s="433"/>
      <c r="EP4" s="433"/>
      <c r="EQ4" s="433"/>
      <c r="ER4" s="433"/>
      <c r="ES4" s="433"/>
      <c r="ET4" s="433"/>
      <c r="EU4" s="433"/>
      <c r="EV4" s="433"/>
      <c r="EW4" s="433"/>
      <c r="EX4" s="433"/>
      <c r="EY4" s="433"/>
      <c r="EZ4" s="433"/>
      <c r="FA4" s="433"/>
      <c r="FB4" s="433"/>
      <c r="FC4" s="433"/>
      <c r="FD4" s="433"/>
      <c r="FE4" s="433"/>
      <c r="FF4" s="433"/>
      <c r="FG4" s="433"/>
      <c r="FH4" s="433"/>
      <c r="FI4" s="433"/>
      <c r="FJ4" s="433"/>
      <c r="FK4" s="433"/>
      <c r="FL4" s="433"/>
      <c r="FM4" s="433"/>
      <c r="FN4" s="433"/>
      <c r="FO4" s="433"/>
      <c r="FP4" s="433"/>
      <c r="FQ4" s="433"/>
      <c r="FR4" s="433"/>
      <c r="FS4" s="433"/>
      <c r="FT4" s="433"/>
      <c r="FU4" s="433"/>
      <c r="FV4" s="433"/>
      <c r="FW4" s="433"/>
      <c r="FX4" s="433"/>
      <c r="FY4" s="433"/>
      <c r="FZ4" s="433"/>
      <c r="GA4" s="433"/>
      <c r="GB4" s="433"/>
      <c r="GC4" s="433"/>
      <c r="GD4" s="433"/>
      <c r="GE4" s="433"/>
      <c r="GF4" s="433"/>
      <c r="GG4" s="433"/>
      <c r="GH4" s="433"/>
      <c r="GI4" s="433"/>
      <c r="GJ4" s="433"/>
      <c r="GK4" s="433"/>
      <c r="GL4" s="433"/>
      <c r="GM4" s="433"/>
      <c r="GN4" s="433"/>
      <c r="GO4" s="433"/>
      <c r="GP4" s="433"/>
      <c r="GQ4" s="433"/>
      <c r="GR4" s="433"/>
      <c r="GS4" s="433"/>
      <c r="GT4" s="433"/>
      <c r="GU4" s="433"/>
      <c r="GV4" s="433"/>
      <c r="GW4" s="433"/>
      <c r="GX4" s="433"/>
      <c r="GY4" s="433"/>
      <c r="GZ4" s="433"/>
      <c r="HA4" s="433"/>
      <c r="HB4" s="433"/>
      <c r="HC4" s="433"/>
      <c r="HD4" s="433"/>
      <c r="HE4" s="433"/>
      <c r="HF4" s="433"/>
      <c r="HG4" s="433"/>
      <c r="HH4" s="433"/>
      <c r="HI4" s="433"/>
      <c r="HJ4" s="433"/>
      <c r="HK4" s="433"/>
      <c r="HL4" s="433"/>
      <c r="HM4" s="433"/>
      <c r="HN4" s="433"/>
      <c r="HO4" s="433"/>
      <c r="HP4" s="433"/>
      <c r="HQ4" s="433"/>
      <c r="HR4" s="433"/>
      <c r="HS4" s="433"/>
      <c r="HT4" s="433"/>
      <c r="HU4" s="433"/>
      <c r="HV4" s="433"/>
      <c r="HW4" s="433"/>
      <c r="HX4" s="433"/>
      <c r="HY4" s="433"/>
      <c r="HZ4" s="433"/>
      <c r="IA4" s="433"/>
      <c r="IB4" s="433"/>
      <c r="IC4" s="433"/>
      <c r="ID4" s="433"/>
      <c r="IE4" s="433"/>
      <c r="IF4" s="433"/>
      <c r="IG4" s="433"/>
      <c r="IH4" s="433"/>
      <c r="II4" s="433"/>
      <c r="IJ4" s="433"/>
      <c r="IK4" s="433"/>
      <c r="IL4" s="433"/>
      <c r="IM4" s="433"/>
      <c r="IN4" s="433"/>
      <c r="IO4" s="433"/>
      <c r="IP4" s="433"/>
      <c r="IQ4" s="433"/>
      <c r="IR4" s="433"/>
      <c r="IS4" s="433"/>
      <c r="IT4" s="433"/>
      <c r="IU4" s="433"/>
      <c r="IV4" s="433"/>
    </row>
    <row r="5" spans="1:256" s="436" customFormat="1" x14ac:dyDescent="0.25">
      <c r="A5" s="431"/>
      <c r="B5" s="431" t="s">
        <v>1</v>
      </c>
      <c r="C5" s="431" t="s">
        <v>821</v>
      </c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  <c r="AC5" s="435"/>
      <c r="AD5" s="435"/>
      <c r="AE5" s="435"/>
      <c r="AF5" s="435"/>
      <c r="AG5" s="435"/>
      <c r="AH5" s="435"/>
      <c r="AI5" s="435"/>
      <c r="AJ5" s="435"/>
      <c r="AK5" s="435"/>
      <c r="AL5" s="435"/>
      <c r="AM5" s="435"/>
      <c r="AN5" s="435"/>
      <c r="AO5" s="435"/>
      <c r="AP5" s="435"/>
      <c r="AQ5" s="435"/>
      <c r="AR5" s="435"/>
      <c r="AS5" s="435"/>
      <c r="AT5" s="435"/>
      <c r="AU5" s="435"/>
      <c r="AV5" s="435"/>
      <c r="AW5" s="435"/>
      <c r="AX5" s="435"/>
      <c r="AY5" s="435"/>
      <c r="AZ5" s="435"/>
      <c r="BA5" s="435"/>
      <c r="BB5" s="435"/>
      <c r="BC5" s="435"/>
      <c r="BD5" s="435"/>
      <c r="BE5" s="435"/>
      <c r="BF5" s="435"/>
      <c r="BG5" s="435"/>
      <c r="BH5" s="435"/>
      <c r="BI5" s="435"/>
      <c r="BJ5" s="435"/>
      <c r="BK5" s="435"/>
      <c r="BL5" s="435"/>
      <c r="BM5" s="435"/>
      <c r="BN5" s="435"/>
      <c r="BO5" s="435"/>
      <c r="BP5" s="435"/>
      <c r="BQ5" s="435"/>
      <c r="BR5" s="435"/>
      <c r="BS5" s="435"/>
      <c r="BT5" s="435"/>
      <c r="BU5" s="435"/>
      <c r="BV5" s="435"/>
      <c r="BW5" s="435"/>
      <c r="BX5" s="435"/>
      <c r="BY5" s="435"/>
      <c r="BZ5" s="435"/>
      <c r="CA5" s="435"/>
      <c r="CB5" s="435"/>
      <c r="CC5" s="435"/>
      <c r="CD5" s="435"/>
      <c r="CE5" s="435"/>
      <c r="CF5" s="435"/>
      <c r="CG5" s="435"/>
      <c r="CH5" s="435"/>
      <c r="CI5" s="435"/>
      <c r="CJ5" s="435"/>
      <c r="CK5" s="435"/>
      <c r="CL5" s="435"/>
      <c r="CM5" s="435"/>
      <c r="CN5" s="435"/>
      <c r="CO5" s="435"/>
      <c r="CP5" s="435"/>
      <c r="CQ5" s="435"/>
      <c r="CR5" s="435"/>
      <c r="CS5" s="435"/>
      <c r="CT5" s="435"/>
      <c r="CU5" s="435"/>
      <c r="CV5" s="435"/>
      <c r="CW5" s="435"/>
      <c r="CX5" s="435"/>
      <c r="CY5" s="435"/>
      <c r="CZ5" s="435"/>
      <c r="DA5" s="435"/>
      <c r="DB5" s="435"/>
      <c r="DC5" s="435"/>
      <c r="DD5" s="435"/>
      <c r="DE5" s="435"/>
      <c r="DF5" s="435"/>
      <c r="DG5" s="435"/>
      <c r="DH5" s="435"/>
      <c r="DI5" s="435"/>
      <c r="DJ5" s="435"/>
      <c r="DK5" s="435"/>
      <c r="DL5" s="435"/>
      <c r="DM5" s="435"/>
      <c r="DN5" s="435"/>
      <c r="DO5" s="435"/>
      <c r="DP5" s="435"/>
      <c r="DQ5" s="435"/>
      <c r="DR5" s="435"/>
      <c r="DS5" s="435"/>
      <c r="DT5" s="435"/>
      <c r="DU5" s="435"/>
      <c r="DV5" s="435"/>
      <c r="DW5" s="435"/>
      <c r="DX5" s="435"/>
      <c r="DY5" s="435"/>
      <c r="DZ5" s="435"/>
      <c r="EA5" s="435"/>
      <c r="EB5" s="435"/>
      <c r="EC5" s="435"/>
      <c r="ED5" s="435"/>
      <c r="EE5" s="435"/>
      <c r="EF5" s="435"/>
      <c r="EG5" s="435"/>
      <c r="EH5" s="435"/>
      <c r="EI5" s="435"/>
      <c r="EJ5" s="435"/>
      <c r="EK5" s="435"/>
      <c r="EL5" s="435"/>
      <c r="EM5" s="435"/>
      <c r="EN5" s="435"/>
      <c r="EO5" s="435"/>
      <c r="EP5" s="435"/>
      <c r="EQ5" s="435"/>
      <c r="ER5" s="435"/>
      <c r="ES5" s="435"/>
      <c r="ET5" s="435"/>
      <c r="EU5" s="435"/>
      <c r="EV5" s="435"/>
      <c r="EW5" s="435"/>
      <c r="EX5" s="435"/>
      <c r="EY5" s="435"/>
      <c r="EZ5" s="435"/>
      <c r="FA5" s="435"/>
      <c r="FB5" s="435"/>
      <c r="FC5" s="435"/>
      <c r="FD5" s="435"/>
      <c r="FE5" s="435"/>
      <c r="FF5" s="435"/>
      <c r="FG5" s="435"/>
      <c r="FH5" s="435"/>
      <c r="FI5" s="435"/>
      <c r="FJ5" s="435"/>
      <c r="FK5" s="435"/>
      <c r="FL5" s="435"/>
      <c r="FM5" s="435"/>
      <c r="FN5" s="435"/>
      <c r="FO5" s="435"/>
      <c r="FP5" s="435"/>
      <c r="FQ5" s="435"/>
      <c r="FR5" s="435"/>
      <c r="FS5" s="435"/>
      <c r="FT5" s="435"/>
      <c r="FU5" s="435"/>
      <c r="FV5" s="435"/>
      <c r="FW5" s="435"/>
      <c r="FX5" s="435"/>
      <c r="FY5" s="435"/>
      <c r="FZ5" s="435"/>
      <c r="GA5" s="435"/>
      <c r="GB5" s="435"/>
      <c r="GC5" s="435"/>
      <c r="GD5" s="435"/>
      <c r="GE5" s="435"/>
      <c r="GF5" s="435"/>
      <c r="GG5" s="435"/>
      <c r="GH5" s="435"/>
      <c r="GI5" s="435"/>
      <c r="GJ5" s="435"/>
      <c r="GK5" s="435"/>
      <c r="GL5" s="435"/>
      <c r="GM5" s="435"/>
      <c r="GN5" s="435"/>
      <c r="GO5" s="435"/>
      <c r="GP5" s="435"/>
      <c r="GQ5" s="435"/>
      <c r="GR5" s="435"/>
      <c r="GS5" s="435"/>
      <c r="GT5" s="435"/>
      <c r="GU5" s="435"/>
      <c r="GV5" s="435"/>
      <c r="GW5" s="435"/>
      <c r="GX5" s="435"/>
      <c r="GY5" s="435"/>
      <c r="GZ5" s="435"/>
      <c r="HA5" s="435"/>
      <c r="HB5" s="435"/>
      <c r="HC5" s="435"/>
      <c r="HD5" s="435"/>
      <c r="HE5" s="435"/>
      <c r="HF5" s="435"/>
      <c r="HG5" s="435"/>
      <c r="HH5" s="435"/>
      <c r="HI5" s="435"/>
      <c r="HJ5" s="435"/>
      <c r="HK5" s="435"/>
      <c r="HL5" s="435"/>
      <c r="HM5" s="435"/>
      <c r="HN5" s="435"/>
      <c r="HO5" s="435"/>
      <c r="HP5" s="435"/>
      <c r="HQ5" s="435"/>
      <c r="HR5" s="435"/>
      <c r="HS5" s="435"/>
      <c r="HT5" s="435"/>
      <c r="HU5" s="435"/>
      <c r="HV5" s="435"/>
      <c r="HW5" s="435"/>
      <c r="HX5" s="435"/>
      <c r="HY5" s="435"/>
      <c r="HZ5" s="435"/>
      <c r="IA5" s="435"/>
      <c r="IB5" s="435"/>
      <c r="IC5" s="435"/>
      <c r="ID5" s="435"/>
      <c r="IE5" s="435"/>
      <c r="IF5" s="435"/>
      <c r="IG5" s="435"/>
      <c r="IH5" s="435"/>
      <c r="II5" s="435"/>
      <c r="IJ5" s="435"/>
      <c r="IK5" s="435"/>
      <c r="IL5" s="435"/>
      <c r="IM5" s="435"/>
      <c r="IN5" s="435"/>
      <c r="IO5" s="435"/>
      <c r="IP5" s="435"/>
      <c r="IQ5" s="435"/>
      <c r="IR5" s="435"/>
      <c r="IS5" s="435"/>
      <c r="IT5" s="435"/>
      <c r="IU5" s="435"/>
      <c r="IV5" s="435"/>
    </row>
    <row r="6" spans="1:256" x14ac:dyDescent="0.25">
      <c r="A6" s="432">
        <v>1</v>
      </c>
      <c r="B6" s="432">
        <v>2</v>
      </c>
      <c r="C6" s="432">
        <v>3</v>
      </c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433"/>
      <c r="AH6" s="433"/>
      <c r="AI6" s="433"/>
      <c r="AJ6" s="433"/>
      <c r="AK6" s="433"/>
      <c r="AL6" s="433"/>
      <c r="AM6" s="433"/>
      <c r="AN6" s="433"/>
      <c r="AO6" s="433"/>
      <c r="AP6" s="433"/>
      <c r="AQ6" s="433"/>
      <c r="AR6" s="433"/>
      <c r="AS6" s="433"/>
      <c r="AT6" s="433"/>
      <c r="AU6" s="433"/>
      <c r="AV6" s="433"/>
      <c r="AW6" s="433"/>
      <c r="AX6" s="433"/>
      <c r="AY6" s="433"/>
      <c r="AZ6" s="433"/>
      <c r="BA6" s="433"/>
      <c r="BB6" s="433"/>
      <c r="BC6" s="433"/>
      <c r="BD6" s="433"/>
      <c r="BE6" s="433"/>
      <c r="BF6" s="433"/>
      <c r="BG6" s="433"/>
      <c r="BH6" s="433"/>
      <c r="BI6" s="433"/>
      <c r="BJ6" s="433"/>
      <c r="BK6" s="433"/>
      <c r="BL6" s="433"/>
      <c r="BM6" s="433"/>
      <c r="BN6" s="433"/>
      <c r="BO6" s="433"/>
      <c r="BP6" s="433"/>
      <c r="BQ6" s="433"/>
      <c r="BR6" s="433"/>
      <c r="BS6" s="433"/>
      <c r="BT6" s="433"/>
      <c r="BU6" s="433"/>
      <c r="BV6" s="433"/>
      <c r="BW6" s="433"/>
      <c r="BX6" s="433"/>
      <c r="BY6" s="433"/>
      <c r="BZ6" s="433"/>
      <c r="CA6" s="433"/>
      <c r="CB6" s="433"/>
      <c r="CC6" s="433"/>
      <c r="CD6" s="433"/>
      <c r="CE6" s="433"/>
      <c r="CF6" s="433"/>
      <c r="CG6" s="433"/>
      <c r="CH6" s="433"/>
      <c r="CI6" s="433"/>
      <c r="CJ6" s="433"/>
      <c r="CK6" s="433"/>
      <c r="CL6" s="433"/>
      <c r="CM6" s="433"/>
      <c r="CN6" s="433"/>
      <c r="CO6" s="433"/>
      <c r="CP6" s="433"/>
      <c r="CQ6" s="433"/>
      <c r="CR6" s="433"/>
      <c r="CS6" s="433"/>
      <c r="CT6" s="433"/>
      <c r="CU6" s="433"/>
      <c r="CV6" s="433"/>
      <c r="CW6" s="433"/>
      <c r="CX6" s="433"/>
      <c r="CY6" s="433"/>
      <c r="CZ6" s="433"/>
      <c r="DA6" s="433"/>
      <c r="DB6" s="433"/>
      <c r="DC6" s="433"/>
      <c r="DD6" s="433"/>
      <c r="DE6" s="433"/>
      <c r="DF6" s="433"/>
      <c r="DG6" s="433"/>
      <c r="DH6" s="433"/>
      <c r="DI6" s="433"/>
      <c r="DJ6" s="433"/>
      <c r="DK6" s="433"/>
      <c r="DL6" s="433"/>
      <c r="DM6" s="433"/>
      <c r="DN6" s="433"/>
      <c r="DO6" s="433"/>
      <c r="DP6" s="433"/>
      <c r="DQ6" s="433"/>
      <c r="DR6" s="433"/>
      <c r="DS6" s="433"/>
      <c r="DT6" s="433"/>
      <c r="DU6" s="433"/>
      <c r="DV6" s="433"/>
      <c r="DW6" s="433"/>
      <c r="DX6" s="433"/>
      <c r="DY6" s="433"/>
      <c r="DZ6" s="433"/>
      <c r="EA6" s="433"/>
      <c r="EB6" s="433"/>
      <c r="EC6" s="433"/>
      <c r="ED6" s="433"/>
      <c r="EE6" s="433"/>
      <c r="EF6" s="433"/>
      <c r="EG6" s="433"/>
      <c r="EH6" s="433"/>
      <c r="EI6" s="433"/>
      <c r="EJ6" s="433"/>
      <c r="EK6" s="433"/>
      <c r="EL6" s="433"/>
      <c r="EM6" s="433"/>
      <c r="EN6" s="433"/>
      <c r="EO6" s="433"/>
      <c r="EP6" s="433"/>
      <c r="EQ6" s="433"/>
      <c r="ER6" s="433"/>
      <c r="ES6" s="433"/>
      <c r="ET6" s="433"/>
      <c r="EU6" s="433"/>
      <c r="EV6" s="433"/>
      <c r="EW6" s="433"/>
      <c r="EX6" s="433"/>
      <c r="EY6" s="433"/>
      <c r="EZ6" s="433"/>
      <c r="FA6" s="433"/>
      <c r="FB6" s="433"/>
      <c r="FC6" s="433"/>
      <c r="FD6" s="433"/>
      <c r="FE6" s="433"/>
      <c r="FF6" s="433"/>
      <c r="FG6" s="433"/>
      <c r="FH6" s="433"/>
      <c r="FI6" s="433"/>
      <c r="FJ6" s="433"/>
      <c r="FK6" s="433"/>
      <c r="FL6" s="433"/>
      <c r="FM6" s="433"/>
      <c r="FN6" s="433"/>
      <c r="FO6" s="433"/>
      <c r="FP6" s="433"/>
      <c r="FQ6" s="433"/>
      <c r="FR6" s="433"/>
      <c r="FS6" s="433"/>
      <c r="FT6" s="433"/>
      <c r="FU6" s="433"/>
      <c r="FV6" s="433"/>
      <c r="FW6" s="433"/>
      <c r="FX6" s="433"/>
      <c r="FY6" s="433"/>
      <c r="FZ6" s="433"/>
      <c r="GA6" s="433"/>
      <c r="GB6" s="433"/>
      <c r="GC6" s="433"/>
      <c r="GD6" s="433"/>
      <c r="GE6" s="433"/>
      <c r="GF6" s="433"/>
      <c r="GG6" s="433"/>
      <c r="GH6" s="433"/>
      <c r="GI6" s="433"/>
      <c r="GJ6" s="433"/>
      <c r="GK6" s="433"/>
      <c r="GL6" s="433"/>
      <c r="GM6" s="433"/>
      <c r="GN6" s="433"/>
      <c r="GO6" s="433"/>
      <c r="GP6" s="433"/>
      <c r="GQ6" s="433"/>
      <c r="GR6" s="433"/>
      <c r="GS6" s="433"/>
      <c r="GT6" s="433"/>
      <c r="GU6" s="433"/>
      <c r="GV6" s="433"/>
      <c r="GW6" s="433"/>
      <c r="GX6" s="433"/>
      <c r="GY6" s="433"/>
      <c r="GZ6" s="433"/>
      <c r="HA6" s="433"/>
      <c r="HB6" s="433"/>
      <c r="HC6" s="433"/>
      <c r="HD6" s="433"/>
      <c r="HE6" s="433"/>
      <c r="HF6" s="433"/>
      <c r="HG6" s="433"/>
      <c r="HH6" s="433"/>
      <c r="HI6" s="433"/>
      <c r="HJ6" s="433"/>
      <c r="HK6" s="433"/>
      <c r="HL6" s="433"/>
      <c r="HM6" s="433"/>
      <c r="HN6" s="433"/>
      <c r="HO6" s="433"/>
      <c r="HP6" s="433"/>
      <c r="HQ6" s="433"/>
      <c r="HR6" s="433"/>
      <c r="HS6" s="433"/>
      <c r="HT6" s="433"/>
      <c r="HU6" s="433"/>
      <c r="HV6" s="433"/>
      <c r="HW6" s="433"/>
      <c r="HX6" s="433"/>
      <c r="HY6" s="433"/>
      <c r="HZ6" s="433"/>
      <c r="IA6" s="433"/>
      <c r="IB6" s="433"/>
      <c r="IC6" s="433"/>
      <c r="ID6" s="433"/>
      <c r="IE6" s="433"/>
      <c r="IF6" s="433"/>
      <c r="IG6" s="433"/>
      <c r="IH6" s="433"/>
      <c r="II6" s="433"/>
      <c r="IJ6" s="433"/>
      <c r="IK6" s="433"/>
      <c r="IL6" s="433"/>
      <c r="IM6" s="433"/>
      <c r="IN6" s="433"/>
      <c r="IO6" s="433"/>
      <c r="IP6" s="433"/>
      <c r="IQ6" s="433"/>
      <c r="IR6" s="433"/>
      <c r="IS6" s="433"/>
      <c r="IT6" s="433"/>
      <c r="IU6" s="433"/>
      <c r="IV6" s="433"/>
    </row>
    <row r="7" spans="1:256" ht="28.5" customHeight="1" x14ac:dyDescent="0.25">
      <c r="A7" s="437" t="s">
        <v>110</v>
      </c>
      <c r="B7" s="438" t="s">
        <v>725</v>
      </c>
      <c r="C7" s="439">
        <v>38981482</v>
      </c>
      <c r="D7" s="440"/>
    </row>
    <row r="8" spans="1:256" ht="31.5" x14ac:dyDescent="0.25">
      <c r="A8" s="437" t="s">
        <v>112</v>
      </c>
      <c r="B8" s="438" t="s">
        <v>726</v>
      </c>
      <c r="C8" s="441">
        <v>121457284</v>
      </c>
      <c r="D8" s="440"/>
    </row>
    <row r="9" spans="1:256" ht="31.5" x14ac:dyDescent="0.25">
      <c r="A9" s="437" t="s">
        <v>114</v>
      </c>
      <c r="B9" s="438" t="s">
        <v>730</v>
      </c>
      <c r="C9" s="441">
        <v>1824352</v>
      </c>
      <c r="D9" s="442"/>
    </row>
    <row r="10" spans="1:256" ht="31.5" x14ac:dyDescent="0.25">
      <c r="A10" s="437" t="s">
        <v>116</v>
      </c>
      <c r="B10" s="438" t="s">
        <v>731</v>
      </c>
      <c r="C10" s="441">
        <v>54455188</v>
      </c>
      <c r="D10" s="440"/>
    </row>
    <row r="11" spans="1:256" ht="31.5" x14ac:dyDescent="0.25">
      <c r="A11" s="437" t="s">
        <v>5</v>
      </c>
      <c r="B11" s="438" t="s">
        <v>727</v>
      </c>
      <c r="C11" s="441">
        <v>1727052</v>
      </c>
      <c r="D11" s="442"/>
      <c r="E11" s="443"/>
    </row>
    <row r="12" spans="1:256" ht="31.5" x14ac:dyDescent="0.25">
      <c r="A12" s="437" t="s">
        <v>7</v>
      </c>
      <c r="B12" s="438" t="s">
        <v>728</v>
      </c>
      <c r="C12" s="441">
        <v>7997</v>
      </c>
      <c r="D12" s="442"/>
    </row>
    <row r="13" spans="1:256" ht="31.5" x14ac:dyDescent="0.25">
      <c r="A13" s="437" t="s">
        <v>119</v>
      </c>
      <c r="B13" s="438" t="s">
        <v>732</v>
      </c>
      <c r="C13" s="441">
        <v>75512</v>
      </c>
      <c r="D13" s="440"/>
    </row>
    <row r="14" spans="1:256" x14ac:dyDescent="0.25">
      <c r="A14" s="437" t="s">
        <v>9</v>
      </c>
      <c r="B14" s="438" t="s">
        <v>729</v>
      </c>
      <c r="C14" s="439">
        <f>C7+C8+C9-C10-C11+C12+C13</f>
        <v>106164387</v>
      </c>
      <c r="D14" s="442"/>
      <c r="E14" s="444"/>
    </row>
    <row r="17" spans="3:3" x14ac:dyDescent="0.25">
      <c r="C17" s="443"/>
    </row>
    <row r="19" spans="3:3" x14ac:dyDescent="0.25">
      <c r="C19" s="443"/>
    </row>
  </sheetData>
  <mergeCells count="1">
    <mergeCell ref="A1:C1"/>
  </mergeCells>
  <pageMargins left="0.70866141732283472" right="0.70866141732283472" top="1.7322834645669292" bottom="0.74803149606299213" header="0.31496062992125984" footer="0.31496062992125984"/>
  <pageSetup paperSize="9" orientation="portrait" r:id="rId1"/>
  <headerFooter>
    <oddHeader xml:space="preserve">&amp;L&amp;"Times New Roman,Normál"Vászoly Község 
Önkormányzata &amp;C&amp;"Times New Roman,Normál"18. melléklet
az önkormányzat 2017. évi költségvetési gazdálkodási beszámolójáról
szóló 7/2018. (V. 30.) önkormányzati rendeletéhez&amp;R&amp;P. oldal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Layout" zoomScaleNormal="100" workbookViewId="0">
      <selection sqref="A1:F1"/>
    </sheetView>
  </sheetViews>
  <sheetFormatPr defaultRowHeight="15.75" x14ac:dyDescent="0.25"/>
  <cols>
    <col min="1" max="1" width="8.140625" style="409" customWidth="1"/>
    <col min="2" max="2" width="42.7109375" style="409" customWidth="1"/>
    <col min="3" max="3" width="15.42578125" style="409" customWidth="1"/>
    <col min="4" max="4" width="16.140625" style="409" customWidth="1"/>
    <col min="5" max="5" width="13.7109375" style="409" customWidth="1"/>
    <col min="6" max="6" width="12.140625" style="409" customWidth="1"/>
    <col min="7" max="256" width="9.140625" style="409"/>
    <col min="257" max="257" width="8.140625" style="409" customWidth="1"/>
    <col min="258" max="258" width="41" style="409" customWidth="1"/>
    <col min="259" max="262" width="32.85546875" style="409" customWidth="1"/>
    <col min="263" max="512" width="9.140625" style="409"/>
    <col min="513" max="513" width="8.140625" style="409" customWidth="1"/>
    <col min="514" max="514" width="41" style="409" customWidth="1"/>
    <col min="515" max="518" width="32.85546875" style="409" customWidth="1"/>
    <col min="519" max="768" width="9.140625" style="409"/>
    <col min="769" max="769" width="8.140625" style="409" customWidth="1"/>
    <col min="770" max="770" width="41" style="409" customWidth="1"/>
    <col min="771" max="774" width="32.85546875" style="409" customWidth="1"/>
    <col min="775" max="1024" width="9.140625" style="409"/>
    <col min="1025" max="1025" width="8.140625" style="409" customWidth="1"/>
    <col min="1026" max="1026" width="41" style="409" customWidth="1"/>
    <col min="1027" max="1030" width="32.85546875" style="409" customWidth="1"/>
    <col min="1031" max="1280" width="9.140625" style="409"/>
    <col min="1281" max="1281" width="8.140625" style="409" customWidth="1"/>
    <col min="1282" max="1282" width="41" style="409" customWidth="1"/>
    <col min="1283" max="1286" width="32.85546875" style="409" customWidth="1"/>
    <col min="1287" max="1536" width="9.140625" style="409"/>
    <col min="1537" max="1537" width="8.140625" style="409" customWidth="1"/>
    <col min="1538" max="1538" width="41" style="409" customWidth="1"/>
    <col min="1539" max="1542" width="32.85546875" style="409" customWidth="1"/>
    <col min="1543" max="1792" width="9.140625" style="409"/>
    <col min="1793" max="1793" width="8.140625" style="409" customWidth="1"/>
    <col min="1794" max="1794" width="41" style="409" customWidth="1"/>
    <col min="1795" max="1798" width="32.85546875" style="409" customWidth="1"/>
    <col min="1799" max="2048" width="9.140625" style="409"/>
    <col min="2049" max="2049" width="8.140625" style="409" customWidth="1"/>
    <col min="2050" max="2050" width="41" style="409" customWidth="1"/>
    <col min="2051" max="2054" width="32.85546875" style="409" customWidth="1"/>
    <col min="2055" max="2304" width="9.140625" style="409"/>
    <col min="2305" max="2305" width="8.140625" style="409" customWidth="1"/>
    <col min="2306" max="2306" width="41" style="409" customWidth="1"/>
    <col min="2307" max="2310" width="32.85546875" style="409" customWidth="1"/>
    <col min="2311" max="2560" width="9.140625" style="409"/>
    <col min="2561" max="2561" width="8.140625" style="409" customWidth="1"/>
    <col min="2562" max="2562" width="41" style="409" customWidth="1"/>
    <col min="2563" max="2566" width="32.85546875" style="409" customWidth="1"/>
    <col min="2567" max="2816" width="9.140625" style="409"/>
    <col min="2817" max="2817" width="8.140625" style="409" customWidth="1"/>
    <col min="2818" max="2818" width="41" style="409" customWidth="1"/>
    <col min="2819" max="2822" width="32.85546875" style="409" customWidth="1"/>
    <col min="2823" max="3072" width="9.140625" style="409"/>
    <col min="3073" max="3073" width="8.140625" style="409" customWidth="1"/>
    <col min="3074" max="3074" width="41" style="409" customWidth="1"/>
    <col min="3075" max="3078" width="32.85546875" style="409" customWidth="1"/>
    <col min="3079" max="3328" width="9.140625" style="409"/>
    <col min="3329" max="3329" width="8.140625" style="409" customWidth="1"/>
    <col min="3330" max="3330" width="41" style="409" customWidth="1"/>
    <col min="3331" max="3334" width="32.85546875" style="409" customWidth="1"/>
    <col min="3335" max="3584" width="9.140625" style="409"/>
    <col min="3585" max="3585" width="8.140625" style="409" customWidth="1"/>
    <col min="3586" max="3586" width="41" style="409" customWidth="1"/>
    <col min="3587" max="3590" width="32.85546875" style="409" customWidth="1"/>
    <col min="3591" max="3840" width="9.140625" style="409"/>
    <col min="3841" max="3841" width="8.140625" style="409" customWidth="1"/>
    <col min="3842" max="3842" width="41" style="409" customWidth="1"/>
    <col min="3843" max="3846" width="32.85546875" style="409" customWidth="1"/>
    <col min="3847" max="4096" width="9.140625" style="409"/>
    <col min="4097" max="4097" width="8.140625" style="409" customWidth="1"/>
    <col min="4098" max="4098" width="41" style="409" customWidth="1"/>
    <col min="4099" max="4102" width="32.85546875" style="409" customWidth="1"/>
    <col min="4103" max="4352" width="9.140625" style="409"/>
    <col min="4353" max="4353" width="8.140625" style="409" customWidth="1"/>
    <col min="4354" max="4354" width="41" style="409" customWidth="1"/>
    <col min="4355" max="4358" width="32.85546875" style="409" customWidth="1"/>
    <col min="4359" max="4608" width="9.140625" style="409"/>
    <col min="4609" max="4609" width="8.140625" style="409" customWidth="1"/>
    <col min="4610" max="4610" width="41" style="409" customWidth="1"/>
    <col min="4611" max="4614" width="32.85546875" style="409" customWidth="1"/>
    <col min="4615" max="4864" width="9.140625" style="409"/>
    <col min="4865" max="4865" width="8.140625" style="409" customWidth="1"/>
    <col min="4866" max="4866" width="41" style="409" customWidth="1"/>
    <col min="4867" max="4870" width="32.85546875" style="409" customWidth="1"/>
    <col min="4871" max="5120" width="9.140625" style="409"/>
    <col min="5121" max="5121" width="8.140625" style="409" customWidth="1"/>
    <col min="5122" max="5122" width="41" style="409" customWidth="1"/>
    <col min="5123" max="5126" width="32.85546875" style="409" customWidth="1"/>
    <col min="5127" max="5376" width="9.140625" style="409"/>
    <col min="5377" max="5377" width="8.140625" style="409" customWidth="1"/>
    <col min="5378" max="5378" width="41" style="409" customWidth="1"/>
    <col min="5379" max="5382" width="32.85546875" style="409" customWidth="1"/>
    <col min="5383" max="5632" width="9.140625" style="409"/>
    <col min="5633" max="5633" width="8.140625" style="409" customWidth="1"/>
    <col min="5634" max="5634" width="41" style="409" customWidth="1"/>
    <col min="5635" max="5638" width="32.85546875" style="409" customWidth="1"/>
    <col min="5639" max="5888" width="9.140625" style="409"/>
    <col min="5889" max="5889" width="8.140625" style="409" customWidth="1"/>
    <col min="5890" max="5890" width="41" style="409" customWidth="1"/>
    <col min="5891" max="5894" width="32.85546875" style="409" customWidth="1"/>
    <col min="5895" max="6144" width="9.140625" style="409"/>
    <col min="6145" max="6145" width="8.140625" style="409" customWidth="1"/>
    <col min="6146" max="6146" width="41" style="409" customWidth="1"/>
    <col min="6147" max="6150" width="32.85546875" style="409" customWidth="1"/>
    <col min="6151" max="6400" width="9.140625" style="409"/>
    <col min="6401" max="6401" width="8.140625" style="409" customWidth="1"/>
    <col min="6402" max="6402" width="41" style="409" customWidth="1"/>
    <col min="6403" max="6406" width="32.85546875" style="409" customWidth="1"/>
    <col min="6407" max="6656" width="9.140625" style="409"/>
    <col min="6657" max="6657" width="8.140625" style="409" customWidth="1"/>
    <col min="6658" max="6658" width="41" style="409" customWidth="1"/>
    <col min="6659" max="6662" width="32.85546875" style="409" customWidth="1"/>
    <col min="6663" max="6912" width="9.140625" style="409"/>
    <col min="6913" max="6913" width="8.140625" style="409" customWidth="1"/>
    <col min="6914" max="6914" width="41" style="409" customWidth="1"/>
    <col min="6915" max="6918" width="32.85546875" style="409" customWidth="1"/>
    <col min="6919" max="7168" width="9.140625" style="409"/>
    <col min="7169" max="7169" width="8.140625" style="409" customWidth="1"/>
    <col min="7170" max="7170" width="41" style="409" customWidth="1"/>
    <col min="7171" max="7174" width="32.85546875" style="409" customWidth="1"/>
    <col min="7175" max="7424" width="9.140625" style="409"/>
    <col min="7425" max="7425" width="8.140625" style="409" customWidth="1"/>
    <col min="7426" max="7426" width="41" style="409" customWidth="1"/>
    <col min="7427" max="7430" width="32.85546875" style="409" customWidth="1"/>
    <col min="7431" max="7680" width="9.140625" style="409"/>
    <col min="7681" max="7681" width="8.140625" style="409" customWidth="1"/>
    <col min="7682" max="7682" width="41" style="409" customWidth="1"/>
    <col min="7683" max="7686" width="32.85546875" style="409" customWidth="1"/>
    <col min="7687" max="7936" width="9.140625" style="409"/>
    <col min="7937" max="7937" width="8.140625" style="409" customWidth="1"/>
    <col min="7938" max="7938" width="41" style="409" customWidth="1"/>
    <col min="7939" max="7942" width="32.85546875" style="409" customWidth="1"/>
    <col min="7943" max="8192" width="9.140625" style="409"/>
    <col min="8193" max="8193" width="8.140625" style="409" customWidth="1"/>
    <col min="8194" max="8194" width="41" style="409" customWidth="1"/>
    <col min="8195" max="8198" width="32.85546875" style="409" customWidth="1"/>
    <col min="8199" max="8448" width="9.140625" style="409"/>
    <col min="8449" max="8449" width="8.140625" style="409" customWidth="1"/>
    <col min="8450" max="8450" width="41" style="409" customWidth="1"/>
    <col min="8451" max="8454" width="32.85546875" style="409" customWidth="1"/>
    <col min="8455" max="8704" width="9.140625" style="409"/>
    <col min="8705" max="8705" width="8.140625" style="409" customWidth="1"/>
    <col min="8706" max="8706" width="41" style="409" customWidth="1"/>
    <col min="8707" max="8710" width="32.85546875" style="409" customWidth="1"/>
    <col min="8711" max="8960" width="9.140625" style="409"/>
    <col min="8961" max="8961" width="8.140625" style="409" customWidth="1"/>
    <col min="8962" max="8962" width="41" style="409" customWidth="1"/>
    <col min="8963" max="8966" width="32.85546875" style="409" customWidth="1"/>
    <col min="8967" max="9216" width="9.140625" style="409"/>
    <col min="9217" max="9217" width="8.140625" style="409" customWidth="1"/>
    <col min="9218" max="9218" width="41" style="409" customWidth="1"/>
    <col min="9219" max="9222" width="32.85546875" style="409" customWidth="1"/>
    <col min="9223" max="9472" width="9.140625" style="409"/>
    <col min="9473" max="9473" width="8.140625" style="409" customWidth="1"/>
    <col min="9474" max="9474" width="41" style="409" customWidth="1"/>
    <col min="9475" max="9478" width="32.85546875" style="409" customWidth="1"/>
    <col min="9479" max="9728" width="9.140625" style="409"/>
    <col min="9729" max="9729" width="8.140625" style="409" customWidth="1"/>
    <col min="9730" max="9730" width="41" style="409" customWidth="1"/>
    <col min="9731" max="9734" width="32.85546875" style="409" customWidth="1"/>
    <col min="9735" max="9984" width="9.140625" style="409"/>
    <col min="9985" max="9985" width="8.140625" style="409" customWidth="1"/>
    <col min="9986" max="9986" width="41" style="409" customWidth="1"/>
    <col min="9987" max="9990" width="32.85546875" style="409" customWidth="1"/>
    <col min="9991" max="10240" width="9.140625" style="409"/>
    <col min="10241" max="10241" width="8.140625" style="409" customWidth="1"/>
    <col min="10242" max="10242" width="41" style="409" customWidth="1"/>
    <col min="10243" max="10246" width="32.85546875" style="409" customWidth="1"/>
    <col min="10247" max="10496" width="9.140625" style="409"/>
    <col min="10497" max="10497" width="8.140625" style="409" customWidth="1"/>
    <col min="10498" max="10498" width="41" style="409" customWidth="1"/>
    <col min="10499" max="10502" width="32.85546875" style="409" customWidth="1"/>
    <col min="10503" max="10752" width="9.140625" style="409"/>
    <col min="10753" max="10753" width="8.140625" style="409" customWidth="1"/>
    <col min="10754" max="10754" width="41" style="409" customWidth="1"/>
    <col min="10755" max="10758" width="32.85546875" style="409" customWidth="1"/>
    <col min="10759" max="11008" width="9.140625" style="409"/>
    <col min="11009" max="11009" width="8.140625" style="409" customWidth="1"/>
    <col min="11010" max="11010" width="41" style="409" customWidth="1"/>
    <col min="11011" max="11014" width="32.85546875" style="409" customWidth="1"/>
    <col min="11015" max="11264" width="9.140625" style="409"/>
    <col min="11265" max="11265" width="8.140625" style="409" customWidth="1"/>
    <col min="11266" max="11266" width="41" style="409" customWidth="1"/>
    <col min="11267" max="11270" width="32.85546875" style="409" customWidth="1"/>
    <col min="11271" max="11520" width="9.140625" style="409"/>
    <col min="11521" max="11521" width="8.140625" style="409" customWidth="1"/>
    <col min="11522" max="11522" width="41" style="409" customWidth="1"/>
    <col min="11523" max="11526" width="32.85546875" style="409" customWidth="1"/>
    <col min="11527" max="11776" width="9.140625" style="409"/>
    <col min="11777" max="11777" width="8.140625" style="409" customWidth="1"/>
    <col min="11778" max="11778" width="41" style="409" customWidth="1"/>
    <col min="11779" max="11782" width="32.85546875" style="409" customWidth="1"/>
    <col min="11783" max="12032" width="9.140625" style="409"/>
    <col min="12033" max="12033" width="8.140625" style="409" customWidth="1"/>
    <col min="12034" max="12034" width="41" style="409" customWidth="1"/>
    <col min="12035" max="12038" width="32.85546875" style="409" customWidth="1"/>
    <col min="12039" max="12288" width="9.140625" style="409"/>
    <col min="12289" max="12289" width="8.140625" style="409" customWidth="1"/>
    <col min="12290" max="12290" width="41" style="409" customWidth="1"/>
    <col min="12291" max="12294" width="32.85546875" style="409" customWidth="1"/>
    <col min="12295" max="12544" width="9.140625" style="409"/>
    <col min="12545" max="12545" width="8.140625" style="409" customWidth="1"/>
    <col min="12546" max="12546" width="41" style="409" customWidth="1"/>
    <col min="12547" max="12550" width="32.85546875" style="409" customWidth="1"/>
    <col min="12551" max="12800" width="9.140625" style="409"/>
    <col min="12801" max="12801" width="8.140625" style="409" customWidth="1"/>
    <col min="12802" max="12802" width="41" style="409" customWidth="1"/>
    <col min="12803" max="12806" width="32.85546875" style="409" customWidth="1"/>
    <col min="12807" max="13056" width="9.140625" style="409"/>
    <col min="13057" max="13057" width="8.140625" style="409" customWidth="1"/>
    <col min="13058" max="13058" width="41" style="409" customWidth="1"/>
    <col min="13059" max="13062" width="32.85546875" style="409" customWidth="1"/>
    <col min="13063" max="13312" width="9.140625" style="409"/>
    <col min="13313" max="13313" width="8.140625" style="409" customWidth="1"/>
    <col min="13314" max="13314" width="41" style="409" customWidth="1"/>
    <col min="13315" max="13318" width="32.85546875" style="409" customWidth="1"/>
    <col min="13319" max="13568" width="9.140625" style="409"/>
    <col min="13569" max="13569" width="8.140625" style="409" customWidth="1"/>
    <col min="13570" max="13570" width="41" style="409" customWidth="1"/>
    <col min="13571" max="13574" width="32.85546875" style="409" customWidth="1"/>
    <col min="13575" max="13824" width="9.140625" style="409"/>
    <col min="13825" max="13825" width="8.140625" style="409" customWidth="1"/>
    <col min="13826" max="13826" width="41" style="409" customWidth="1"/>
    <col min="13827" max="13830" width="32.85546875" style="409" customWidth="1"/>
    <col min="13831" max="14080" width="9.140625" style="409"/>
    <col min="14081" max="14081" width="8.140625" style="409" customWidth="1"/>
    <col min="14082" max="14082" width="41" style="409" customWidth="1"/>
    <col min="14083" max="14086" width="32.85546875" style="409" customWidth="1"/>
    <col min="14087" max="14336" width="9.140625" style="409"/>
    <col min="14337" max="14337" width="8.140625" style="409" customWidth="1"/>
    <col min="14338" max="14338" width="41" style="409" customWidth="1"/>
    <col min="14339" max="14342" width="32.85546875" style="409" customWidth="1"/>
    <col min="14343" max="14592" width="9.140625" style="409"/>
    <col min="14593" max="14593" width="8.140625" style="409" customWidth="1"/>
    <col min="14594" max="14594" width="41" style="409" customWidth="1"/>
    <col min="14595" max="14598" width="32.85546875" style="409" customWidth="1"/>
    <col min="14599" max="14848" width="9.140625" style="409"/>
    <col min="14849" max="14849" width="8.140625" style="409" customWidth="1"/>
    <col min="14850" max="14850" width="41" style="409" customWidth="1"/>
    <col min="14851" max="14854" width="32.85546875" style="409" customWidth="1"/>
    <col min="14855" max="15104" width="9.140625" style="409"/>
    <col min="15105" max="15105" width="8.140625" style="409" customWidth="1"/>
    <col min="15106" max="15106" width="41" style="409" customWidth="1"/>
    <col min="15107" max="15110" width="32.85546875" style="409" customWidth="1"/>
    <col min="15111" max="15360" width="9.140625" style="409"/>
    <col min="15361" max="15361" width="8.140625" style="409" customWidth="1"/>
    <col min="15362" max="15362" width="41" style="409" customWidth="1"/>
    <col min="15363" max="15366" width="32.85546875" style="409" customWidth="1"/>
    <col min="15367" max="15616" width="9.140625" style="409"/>
    <col min="15617" max="15617" width="8.140625" style="409" customWidth="1"/>
    <col min="15618" max="15618" width="41" style="409" customWidth="1"/>
    <col min="15619" max="15622" width="32.85546875" style="409" customWidth="1"/>
    <col min="15623" max="15872" width="9.140625" style="409"/>
    <col min="15873" max="15873" width="8.140625" style="409" customWidth="1"/>
    <col min="15874" max="15874" width="41" style="409" customWidth="1"/>
    <col min="15875" max="15878" width="32.85546875" style="409" customWidth="1"/>
    <col min="15879" max="16128" width="9.140625" style="409"/>
    <col min="16129" max="16129" width="8.140625" style="409" customWidth="1"/>
    <col min="16130" max="16130" width="41" style="409" customWidth="1"/>
    <col min="16131" max="16134" width="32.85546875" style="409" customWidth="1"/>
    <col min="16135" max="16384" width="9.140625" style="409"/>
  </cols>
  <sheetData>
    <row r="1" spans="1:12" s="410" customFormat="1" ht="38.25" customHeight="1" thickBot="1" x14ac:dyDescent="0.3">
      <c r="A1" s="692" t="s">
        <v>822</v>
      </c>
      <c r="B1" s="693"/>
      <c r="C1" s="693"/>
      <c r="D1" s="693"/>
      <c r="E1" s="693"/>
      <c r="F1" s="694"/>
    </row>
    <row r="2" spans="1:12" s="410" customFormat="1" ht="152.44999999999999" customHeight="1" x14ac:dyDescent="0.25">
      <c r="A2" s="487" t="s">
        <v>0</v>
      </c>
      <c r="B2" s="516" t="s">
        <v>1</v>
      </c>
      <c r="C2" s="517" t="s">
        <v>733</v>
      </c>
      <c r="D2" s="517" t="s">
        <v>734</v>
      </c>
      <c r="E2" s="517" t="s">
        <v>735</v>
      </c>
      <c r="F2" s="518" t="s">
        <v>736</v>
      </c>
    </row>
    <row r="3" spans="1:12" x14ac:dyDescent="0.25">
      <c r="A3" s="406">
        <v>1</v>
      </c>
      <c r="B3" s="407">
        <v>2</v>
      </c>
      <c r="C3" s="407">
        <v>3</v>
      </c>
      <c r="D3" s="407">
        <v>4</v>
      </c>
      <c r="E3" s="407">
        <v>5</v>
      </c>
      <c r="F3" s="408">
        <v>6</v>
      </c>
    </row>
    <row r="4" spans="1:12" ht="31.5" x14ac:dyDescent="0.25">
      <c r="A4" s="406">
        <v>27</v>
      </c>
      <c r="B4" s="414" t="s">
        <v>890</v>
      </c>
      <c r="C4" s="415">
        <v>749000</v>
      </c>
      <c r="D4" s="415">
        <v>0</v>
      </c>
      <c r="E4" s="415">
        <v>749000</v>
      </c>
      <c r="F4" s="416">
        <f>C4-D4-E4</f>
        <v>0</v>
      </c>
    </row>
    <row r="5" spans="1:12" ht="47.25" x14ac:dyDescent="0.25">
      <c r="A5" s="403">
        <v>29</v>
      </c>
      <c r="B5" s="411" t="s">
        <v>737</v>
      </c>
      <c r="C5" s="412">
        <f>C4</f>
        <v>749000</v>
      </c>
      <c r="D5" s="412">
        <f t="shared" ref="D5:F5" si="0">D4</f>
        <v>0</v>
      </c>
      <c r="E5" s="412">
        <f t="shared" si="0"/>
        <v>749000</v>
      </c>
      <c r="F5" s="412">
        <f t="shared" si="0"/>
        <v>0</v>
      </c>
    </row>
    <row r="6" spans="1:12" ht="31.5" x14ac:dyDescent="0.25">
      <c r="A6" s="403">
        <v>40</v>
      </c>
      <c r="B6" s="411" t="s">
        <v>738</v>
      </c>
      <c r="C6" s="412">
        <f>+C5</f>
        <v>749000</v>
      </c>
      <c r="D6" s="412">
        <f t="shared" ref="D6:E6" si="1">+D5</f>
        <v>0</v>
      </c>
      <c r="E6" s="412">
        <f t="shared" si="1"/>
        <v>749000</v>
      </c>
      <c r="F6" s="413">
        <v>0</v>
      </c>
    </row>
    <row r="7" spans="1:12" ht="31.5" x14ac:dyDescent="0.25">
      <c r="A7" s="406">
        <v>42</v>
      </c>
      <c r="B7" s="414" t="s">
        <v>789</v>
      </c>
      <c r="C7" s="415">
        <v>1000000</v>
      </c>
      <c r="D7" s="415">
        <v>952500</v>
      </c>
      <c r="E7" s="415"/>
      <c r="F7" s="416">
        <f t="shared" ref="F7:F10" si="2">C7-D7-E7</f>
        <v>47500</v>
      </c>
      <c r="L7" s="409" t="s">
        <v>790</v>
      </c>
    </row>
    <row r="8" spans="1:12" x14ac:dyDescent="0.25">
      <c r="A8" s="406">
        <v>43</v>
      </c>
      <c r="B8" s="414" t="s">
        <v>891</v>
      </c>
      <c r="C8" s="415">
        <v>81862</v>
      </c>
      <c r="D8" s="415">
        <v>81862</v>
      </c>
      <c r="E8" s="415">
        <v>0</v>
      </c>
      <c r="F8" s="416">
        <f t="shared" si="2"/>
        <v>0</v>
      </c>
    </row>
    <row r="9" spans="1:12" ht="31.5" x14ac:dyDescent="0.25">
      <c r="A9" s="406">
        <v>44</v>
      </c>
      <c r="B9" s="485" t="s">
        <v>739</v>
      </c>
      <c r="C9" s="415">
        <v>1943000</v>
      </c>
      <c r="D9" s="415">
        <v>1943000</v>
      </c>
      <c r="E9" s="486"/>
      <c r="F9" s="416">
        <f t="shared" si="2"/>
        <v>0</v>
      </c>
    </row>
    <row r="10" spans="1:12" ht="31.5" x14ac:dyDescent="0.25">
      <c r="A10" s="406">
        <v>48</v>
      </c>
      <c r="B10" s="414" t="s">
        <v>740</v>
      </c>
      <c r="C10" s="415">
        <v>1200000</v>
      </c>
      <c r="D10" s="415">
        <v>1200000</v>
      </c>
      <c r="E10" s="415">
        <v>0</v>
      </c>
      <c r="F10" s="416">
        <f t="shared" si="2"/>
        <v>0</v>
      </c>
    </row>
    <row r="11" spans="1:12" ht="31.5" x14ac:dyDescent="0.25">
      <c r="A11" s="403">
        <v>54</v>
      </c>
      <c r="B11" s="411" t="s">
        <v>741</v>
      </c>
      <c r="C11" s="412">
        <v>1200000</v>
      </c>
      <c r="D11" s="412">
        <v>1200000</v>
      </c>
      <c r="E11" s="412">
        <v>0</v>
      </c>
      <c r="F11" s="413">
        <v>0</v>
      </c>
    </row>
    <row r="12" spans="1:12" ht="31.5" x14ac:dyDescent="0.25">
      <c r="A12" s="406">
        <v>73</v>
      </c>
      <c r="B12" s="414" t="s">
        <v>892</v>
      </c>
      <c r="C12" s="415">
        <v>75000000</v>
      </c>
      <c r="D12" s="415">
        <v>125000</v>
      </c>
      <c r="E12" s="415">
        <f>C12-D12</f>
        <v>74875000</v>
      </c>
      <c r="F12" s="416">
        <f t="shared" ref="F12:F13" si="3">C12-D12-E12</f>
        <v>0</v>
      </c>
    </row>
    <row r="13" spans="1:12" ht="47.25" x14ac:dyDescent="0.25">
      <c r="A13" s="406">
        <v>81</v>
      </c>
      <c r="B13" s="414" t="s">
        <v>893</v>
      </c>
      <c r="C13" s="415">
        <v>312287</v>
      </c>
      <c r="D13" s="415">
        <v>312287</v>
      </c>
      <c r="E13" s="415">
        <v>0</v>
      </c>
      <c r="F13" s="416">
        <f t="shared" si="3"/>
        <v>0</v>
      </c>
    </row>
    <row r="14" spans="1:12" ht="31.5" x14ac:dyDescent="0.25">
      <c r="A14" s="580">
        <v>82</v>
      </c>
      <c r="B14" s="581" t="s">
        <v>894</v>
      </c>
      <c r="C14" s="582">
        <v>882500</v>
      </c>
      <c r="D14" s="582">
        <v>882500</v>
      </c>
      <c r="E14" s="582"/>
      <c r="F14" s="583"/>
    </row>
    <row r="15" spans="1:12" ht="32.25" thickBot="1" x14ac:dyDescent="0.3">
      <c r="A15" s="447" t="s">
        <v>742</v>
      </c>
      <c r="B15" s="448" t="s">
        <v>743</v>
      </c>
      <c r="C15" s="449">
        <f>C6+C7+C8+C9+C12+C13+C10+C14</f>
        <v>81168649</v>
      </c>
      <c r="D15" s="449">
        <f t="shared" ref="D15:F15" si="4">D6+D7+D8+D9+D12+D13+D10+D14</f>
        <v>5497149</v>
      </c>
      <c r="E15" s="449">
        <f t="shared" si="4"/>
        <v>75624000</v>
      </c>
      <c r="F15" s="449">
        <f t="shared" si="4"/>
        <v>47500</v>
      </c>
    </row>
  </sheetData>
  <mergeCells count="1">
    <mergeCell ref="A1:F1"/>
  </mergeCells>
  <printOptions horizontalCentered="1"/>
  <pageMargins left="0.31496062992125984" right="0.11811023622047245" top="1.3385826771653544" bottom="0.74803149606299213" header="0.31496062992125984" footer="0.31496062992125984"/>
  <pageSetup paperSize="9" scale="60" orientation="portrait" r:id="rId1"/>
  <headerFooter>
    <oddHeader>&amp;L&amp;"Times New Roman,Normál"Vászoly Község Önkormányzata&amp;C&amp;"Times New Roman,Normál"19. melléklet
az önkormányzat 2017. évi költségvetési gazdálkodási beszámolójáról
szóló 7/2018. (V. 30.) önkormányzati rendeletéhez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view="pageLayout" zoomScaleNormal="100" workbookViewId="0">
      <selection sqref="A1:K1"/>
    </sheetView>
  </sheetViews>
  <sheetFormatPr defaultRowHeight="15.75" x14ac:dyDescent="0.25"/>
  <cols>
    <col min="1" max="1" width="8.140625" style="409" customWidth="1"/>
    <col min="2" max="2" width="28.28515625" style="456" customWidth="1"/>
    <col min="3" max="3" width="13.85546875" style="409" customWidth="1"/>
    <col min="4" max="4" width="8.28515625" style="409" customWidth="1"/>
    <col min="5" max="5" width="9.7109375" style="409" customWidth="1"/>
    <col min="6" max="6" width="11.85546875" style="409" customWidth="1"/>
    <col min="7" max="7" width="7.7109375" style="409" customWidth="1"/>
    <col min="8" max="9" width="13.7109375" style="409" customWidth="1"/>
    <col min="10" max="10" width="6.7109375" style="409" customWidth="1"/>
    <col min="11" max="11" width="8.28515625" style="409" customWidth="1"/>
    <col min="12" max="256" width="9.140625" style="409"/>
    <col min="257" max="257" width="8.140625" style="409" customWidth="1"/>
    <col min="258" max="258" width="41" style="409" customWidth="1"/>
    <col min="259" max="267" width="32.85546875" style="409" customWidth="1"/>
    <col min="268" max="512" width="9.140625" style="409"/>
    <col min="513" max="513" width="8.140625" style="409" customWidth="1"/>
    <col min="514" max="514" width="41" style="409" customWidth="1"/>
    <col min="515" max="523" width="32.85546875" style="409" customWidth="1"/>
    <col min="524" max="768" width="9.140625" style="409"/>
    <col min="769" max="769" width="8.140625" style="409" customWidth="1"/>
    <col min="770" max="770" width="41" style="409" customWidth="1"/>
    <col min="771" max="779" width="32.85546875" style="409" customWidth="1"/>
    <col min="780" max="1024" width="9.140625" style="409"/>
    <col min="1025" max="1025" width="8.140625" style="409" customWidth="1"/>
    <col min="1026" max="1026" width="41" style="409" customWidth="1"/>
    <col min="1027" max="1035" width="32.85546875" style="409" customWidth="1"/>
    <col min="1036" max="1280" width="9.140625" style="409"/>
    <col min="1281" max="1281" width="8.140625" style="409" customWidth="1"/>
    <col min="1282" max="1282" width="41" style="409" customWidth="1"/>
    <col min="1283" max="1291" width="32.85546875" style="409" customWidth="1"/>
    <col min="1292" max="1536" width="9.140625" style="409"/>
    <col min="1537" max="1537" width="8.140625" style="409" customWidth="1"/>
    <col min="1538" max="1538" width="41" style="409" customWidth="1"/>
    <col min="1539" max="1547" width="32.85546875" style="409" customWidth="1"/>
    <col min="1548" max="1792" width="9.140625" style="409"/>
    <col min="1793" max="1793" width="8.140625" style="409" customWidth="1"/>
    <col min="1794" max="1794" width="41" style="409" customWidth="1"/>
    <col min="1795" max="1803" width="32.85546875" style="409" customWidth="1"/>
    <col min="1804" max="2048" width="9.140625" style="409"/>
    <col min="2049" max="2049" width="8.140625" style="409" customWidth="1"/>
    <col min="2050" max="2050" width="41" style="409" customWidth="1"/>
    <col min="2051" max="2059" width="32.85546875" style="409" customWidth="1"/>
    <col min="2060" max="2304" width="9.140625" style="409"/>
    <col min="2305" max="2305" width="8.140625" style="409" customWidth="1"/>
    <col min="2306" max="2306" width="41" style="409" customWidth="1"/>
    <col min="2307" max="2315" width="32.85546875" style="409" customWidth="1"/>
    <col min="2316" max="2560" width="9.140625" style="409"/>
    <col min="2561" max="2561" width="8.140625" style="409" customWidth="1"/>
    <col min="2562" max="2562" width="41" style="409" customWidth="1"/>
    <col min="2563" max="2571" width="32.85546875" style="409" customWidth="1"/>
    <col min="2572" max="2816" width="9.140625" style="409"/>
    <col min="2817" max="2817" width="8.140625" style="409" customWidth="1"/>
    <col min="2818" max="2818" width="41" style="409" customWidth="1"/>
    <col min="2819" max="2827" width="32.85546875" style="409" customWidth="1"/>
    <col min="2828" max="3072" width="9.140625" style="409"/>
    <col min="3073" max="3073" width="8.140625" style="409" customWidth="1"/>
    <col min="3074" max="3074" width="41" style="409" customWidth="1"/>
    <col min="3075" max="3083" width="32.85546875" style="409" customWidth="1"/>
    <col min="3084" max="3328" width="9.140625" style="409"/>
    <col min="3329" max="3329" width="8.140625" style="409" customWidth="1"/>
    <col min="3330" max="3330" width="41" style="409" customWidth="1"/>
    <col min="3331" max="3339" width="32.85546875" style="409" customWidth="1"/>
    <col min="3340" max="3584" width="9.140625" style="409"/>
    <col min="3585" max="3585" width="8.140625" style="409" customWidth="1"/>
    <col min="3586" max="3586" width="41" style="409" customWidth="1"/>
    <col min="3587" max="3595" width="32.85546875" style="409" customWidth="1"/>
    <col min="3596" max="3840" width="9.140625" style="409"/>
    <col min="3841" max="3841" width="8.140625" style="409" customWidth="1"/>
    <col min="3842" max="3842" width="41" style="409" customWidth="1"/>
    <col min="3843" max="3851" width="32.85546875" style="409" customWidth="1"/>
    <col min="3852" max="4096" width="9.140625" style="409"/>
    <col min="4097" max="4097" width="8.140625" style="409" customWidth="1"/>
    <col min="4098" max="4098" width="41" style="409" customWidth="1"/>
    <col min="4099" max="4107" width="32.85546875" style="409" customWidth="1"/>
    <col min="4108" max="4352" width="9.140625" style="409"/>
    <col min="4353" max="4353" width="8.140625" style="409" customWidth="1"/>
    <col min="4354" max="4354" width="41" style="409" customWidth="1"/>
    <col min="4355" max="4363" width="32.85546875" style="409" customWidth="1"/>
    <col min="4364" max="4608" width="9.140625" style="409"/>
    <col min="4609" max="4609" width="8.140625" style="409" customWidth="1"/>
    <col min="4610" max="4610" width="41" style="409" customWidth="1"/>
    <col min="4611" max="4619" width="32.85546875" style="409" customWidth="1"/>
    <col min="4620" max="4864" width="9.140625" style="409"/>
    <col min="4865" max="4865" width="8.140625" style="409" customWidth="1"/>
    <col min="4866" max="4866" width="41" style="409" customWidth="1"/>
    <col min="4867" max="4875" width="32.85546875" style="409" customWidth="1"/>
    <col min="4876" max="5120" width="9.140625" style="409"/>
    <col min="5121" max="5121" width="8.140625" style="409" customWidth="1"/>
    <col min="5122" max="5122" width="41" style="409" customWidth="1"/>
    <col min="5123" max="5131" width="32.85546875" style="409" customWidth="1"/>
    <col min="5132" max="5376" width="9.140625" style="409"/>
    <col min="5377" max="5377" width="8.140625" style="409" customWidth="1"/>
    <col min="5378" max="5378" width="41" style="409" customWidth="1"/>
    <col min="5379" max="5387" width="32.85546875" style="409" customWidth="1"/>
    <col min="5388" max="5632" width="9.140625" style="409"/>
    <col min="5633" max="5633" width="8.140625" style="409" customWidth="1"/>
    <col min="5634" max="5634" width="41" style="409" customWidth="1"/>
    <col min="5635" max="5643" width="32.85546875" style="409" customWidth="1"/>
    <col min="5644" max="5888" width="9.140625" style="409"/>
    <col min="5889" max="5889" width="8.140625" style="409" customWidth="1"/>
    <col min="5890" max="5890" width="41" style="409" customWidth="1"/>
    <col min="5891" max="5899" width="32.85546875" style="409" customWidth="1"/>
    <col min="5900" max="6144" width="9.140625" style="409"/>
    <col min="6145" max="6145" width="8.140625" style="409" customWidth="1"/>
    <col min="6146" max="6146" width="41" style="409" customWidth="1"/>
    <col min="6147" max="6155" width="32.85546875" style="409" customWidth="1"/>
    <col min="6156" max="6400" width="9.140625" style="409"/>
    <col min="6401" max="6401" width="8.140625" style="409" customWidth="1"/>
    <col min="6402" max="6402" width="41" style="409" customWidth="1"/>
    <col min="6403" max="6411" width="32.85546875" style="409" customWidth="1"/>
    <col min="6412" max="6656" width="9.140625" style="409"/>
    <col min="6657" max="6657" width="8.140625" style="409" customWidth="1"/>
    <col min="6658" max="6658" width="41" style="409" customWidth="1"/>
    <col min="6659" max="6667" width="32.85546875" style="409" customWidth="1"/>
    <col min="6668" max="6912" width="9.140625" style="409"/>
    <col min="6913" max="6913" width="8.140625" style="409" customWidth="1"/>
    <col min="6914" max="6914" width="41" style="409" customWidth="1"/>
    <col min="6915" max="6923" width="32.85546875" style="409" customWidth="1"/>
    <col min="6924" max="7168" width="9.140625" style="409"/>
    <col min="7169" max="7169" width="8.140625" style="409" customWidth="1"/>
    <col min="7170" max="7170" width="41" style="409" customWidth="1"/>
    <col min="7171" max="7179" width="32.85546875" style="409" customWidth="1"/>
    <col min="7180" max="7424" width="9.140625" style="409"/>
    <col min="7425" max="7425" width="8.140625" style="409" customWidth="1"/>
    <col min="7426" max="7426" width="41" style="409" customWidth="1"/>
    <col min="7427" max="7435" width="32.85546875" style="409" customWidth="1"/>
    <col min="7436" max="7680" width="9.140625" style="409"/>
    <col min="7681" max="7681" width="8.140625" style="409" customWidth="1"/>
    <col min="7682" max="7682" width="41" style="409" customWidth="1"/>
    <col min="7683" max="7691" width="32.85546875" style="409" customWidth="1"/>
    <col min="7692" max="7936" width="9.140625" style="409"/>
    <col min="7937" max="7937" width="8.140625" style="409" customWidth="1"/>
    <col min="7938" max="7938" width="41" style="409" customWidth="1"/>
    <col min="7939" max="7947" width="32.85546875" style="409" customWidth="1"/>
    <col min="7948" max="8192" width="9.140625" style="409"/>
    <col min="8193" max="8193" width="8.140625" style="409" customWidth="1"/>
    <col min="8194" max="8194" width="41" style="409" customWidth="1"/>
    <col min="8195" max="8203" width="32.85546875" style="409" customWidth="1"/>
    <col min="8204" max="8448" width="9.140625" style="409"/>
    <col min="8449" max="8449" width="8.140625" style="409" customWidth="1"/>
    <col min="8450" max="8450" width="41" style="409" customWidth="1"/>
    <col min="8451" max="8459" width="32.85546875" style="409" customWidth="1"/>
    <col min="8460" max="8704" width="9.140625" style="409"/>
    <col min="8705" max="8705" width="8.140625" style="409" customWidth="1"/>
    <col min="8706" max="8706" width="41" style="409" customWidth="1"/>
    <col min="8707" max="8715" width="32.85546875" style="409" customWidth="1"/>
    <col min="8716" max="8960" width="9.140625" style="409"/>
    <col min="8961" max="8961" width="8.140625" style="409" customWidth="1"/>
    <col min="8962" max="8962" width="41" style="409" customWidth="1"/>
    <col min="8963" max="8971" width="32.85546875" style="409" customWidth="1"/>
    <col min="8972" max="9216" width="9.140625" style="409"/>
    <col min="9217" max="9217" width="8.140625" style="409" customWidth="1"/>
    <col min="9218" max="9218" width="41" style="409" customWidth="1"/>
    <col min="9219" max="9227" width="32.85546875" style="409" customWidth="1"/>
    <col min="9228" max="9472" width="9.140625" style="409"/>
    <col min="9473" max="9473" width="8.140625" style="409" customWidth="1"/>
    <col min="9474" max="9474" width="41" style="409" customWidth="1"/>
    <col min="9475" max="9483" width="32.85546875" style="409" customWidth="1"/>
    <col min="9484" max="9728" width="9.140625" style="409"/>
    <col min="9729" max="9729" width="8.140625" style="409" customWidth="1"/>
    <col min="9730" max="9730" width="41" style="409" customWidth="1"/>
    <col min="9731" max="9739" width="32.85546875" style="409" customWidth="1"/>
    <col min="9740" max="9984" width="9.140625" style="409"/>
    <col min="9985" max="9985" width="8.140625" style="409" customWidth="1"/>
    <col min="9986" max="9986" width="41" style="409" customWidth="1"/>
    <col min="9987" max="9995" width="32.85546875" style="409" customWidth="1"/>
    <col min="9996" max="10240" width="9.140625" style="409"/>
    <col min="10241" max="10241" width="8.140625" style="409" customWidth="1"/>
    <col min="10242" max="10242" width="41" style="409" customWidth="1"/>
    <col min="10243" max="10251" width="32.85546875" style="409" customWidth="1"/>
    <col min="10252" max="10496" width="9.140625" style="409"/>
    <col min="10497" max="10497" width="8.140625" style="409" customWidth="1"/>
    <col min="10498" max="10498" width="41" style="409" customWidth="1"/>
    <col min="10499" max="10507" width="32.85546875" style="409" customWidth="1"/>
    <col min="10508" max="10752" width="9.140625" style="409"/>
    <col min="10753" max="10753" width="8.140625" style="409" customWidth="1"/>
    <col min="10754" max="10754" width="41" style="409" customWidth="1"/>
    <col min="10755" max="10763" width="32.85546875" style="409" customWidth="1"/>
    <col min="10764" max="11008" width="9.140625" style="409"/>
    <col min="11009" max="11009" width="8.140625" style="409" customWidth="1"/>
    <col min="11010" max="11010" width="41" style="409" customWidth="1"/>
    <col min="11011" max="11019" width="32.85546875" style="409" customWidth="1"/>
    <col min="11020" max="11264" width="9.140625" style="409"/>
    <col min="11265" max="11265" width="8.140625" style="409" customWidth="1"/>
    <col min="11266" max="11266" width="41" style="409" customWidth="1"/>
    <col min="11267" max="11275" width="32.85546875" style="409" customWidth="1"/>
    <col min="11276" max="11520" width="9.140625" style="409"/>
    <col min="11521" max="11521" width="8.140625" style="409" customWidth="1"/>
    <col min="11522" max="11522" width="41" style="409" customWidth="1"/>
    <col min="11523" max="11531" width="32.85546875" style="409" customWidth="1"/>
    <col min="11532" max="11776" width="9.140625" style="409"/>
    <col min="11777" max="11777" width="8.140625" style="409" customWidth="1"/>
    <col min="11778" max="11778" width="41" style="409" customWidth="1"/>
    <col min="11779" max="11787" width="32.85546875" style="409" customWidth="1"/>
    <col min="11788" max="12032" width="9.140625" style="409"/>
    <col min="12033" max="12033" width="8.140625" style="409" customWidth="1"/>
    <col min="12034" max="12034" width="41" style="409" customWidth="1"/>
    <col min="12035" max="12043" width="32.85546875" style="409" customWidth="1"/>
    <col min="12044" max="12288" width="9.140625" style="409"/>
    <col min="12289" max="12289" width="8.140625" style="409" customWidth="1"/>
    <col min="12290" max="12290" width="41" style="409" customWidth="1"/>
    <col min="12291" max="12299" width="32.85546875" style="409" customWidth="1"/>
    <col min="12300" max="12544" width="9.140625" style="409"/>
    <col min="12545" max="12545" width="8.140625" style="409" customWidth="1"/>
    <col min="12546" max="12546" width="41" style="409" customWidth="1"/>
    <col min="12547" max="12555" width="32.85546875" style="409" customWidth="1"/>
    <col min="12556" max="12800" width="9.140625" style="409"/>
    <col min="12801" max="12801" width="8.140625" style="409" customWidth="1"/>
    <col min="12802" max="12802" width="41" style="409" customWidth="1"/>
    <col min="12803" max="12811" width="32.85546875" style="409" customWidth="1"/>
    <col min="12812" max="13056" width="9.140625" style="409"/>
    <col min="13057" max="13057" width="8.140625" style="409" customWidth="1"/>
    <col min="13058" max="13058" width="41" style="409" customWidth="1"/>
    <col min="13059" max="13067" width="32.85546875" style="409" customWidth="1"/>
    <col min="13068" max="13312" width="9.140625" style="409"/>
    <col min="13313" max="13313" width="8.140625" style="409" customWidth="1"/>
    <col min="13314" max="13314" width="41" style="409" customWidth="1"/>
    <col min="13315" max="13323" width="32.85546875" style="409" customWidth="1"/>
    <col min="13324" max="13568" width="9.140625" style="409"/>
    <col min="13569" max="13569" width="8.140625" style="409" customWidth="1"/>
    <col min="13570" max="13570" width="41" style="409" customWidth="1"/>
    <col min="13571" max="13579" width="32.85546875" style="409" customWidth="1"/>
    <col min="13580" max="13824" width="9.140625" style="409"/>
    <col min="13825" max="13825" width="8.140625" style="409" customWidth="1"/>
    <col min="13826" max="13826" width="41" style="409" customWidth="1"/>
    <col min="13827" max="13835" width="32.85546875" style="409" customWidth="1"/>
    <col min="13836" max="14080" width="9.140625" style="409"/>
    <col min="14081" max="14081" width="8.140625" style="409" customWidth="1"/>
    <col min="14082" max="14082" width="41" style="409" customWidth="1"/>
    <col min="14083" max="14091" width="32.85546875" style="409" customWidth="1"/>
    <col min="14092" max="14336" width="9.140625" style="409"/>
    <col min="14337" max="14337" width="8.140625" style="409" customWidth="1"/>
    <col min="14338" max="14338" width="41" style="409" customWidth="1"/>
    <col min="14339" max="14347" width="32.85546875" style="409" customWidth="1"/>
    <col min="14348" max="14592" width="9.140625" style="409"/>
    <col min="14593" max="14593" width="8.140625" style="409" customWidth="1"/>
    <col min="14594" max="14594" width="41" style="409" customWidth="1"/>
    <col min="14595" max="14603" width="32.85546875" style="409" customWidth="1"/>
    <col min="14604" max="14848" width="9.140625" style="409"/>
    <col min="14849" max="14849" width="8.140625" style="409" customWidth="1"/>
    <col min="14850" max="14850" width="41" style="409" customWidth="1"/>
    <col min="14851" max="14859" width="32.85546875" style="409" customWidth="1"/>
    <col min="14860" max="15104" width="9.140625" style="409"/>
    <col min="15105" max="15105" width="8.140625" style="409" customWidth="1"/>
    <col min="15106" max="15106" width="41" style="409" customWidth="1"/>
    <col min="15107" max="15115" width="32.85546875" style="409" customWidth="1"/>
    <col min="15116" max="15360" width="9.140625" style="409"/>
    <col min="15361" max="15361" width="8.140625" style="409" customWidth="1"/>
    <col min="15362" max="15362" width="41" style="409" customWidth="1"/>
    <col min="15363" max="15371" width="32.85546875" style="409" customWidth="1"/>
    <col min="15372" max="15616" width="9.140625" style="409"/>
    <col min="15617" max="15617" width="8.140625" style="409" customWidth="1"/>
    <col min="15618" max="15618" width="41" style="409" customWidth="1"/>
    <col min="15619" max="15627" width="32.85546875" style="409" customWidth="1"/>
    <col min="15628" max="15872" width="9.140625" style="409"/>
    <col min="15873" max="15873" width="8.140625" style="409" customWidth="1"/>
    <col min="15874" max="15874" width="41" style="409" customWidth="1"/>
    <col min="15875" max="15883" width="32.85546875" style="409" customWidth="1"/>
    <col min="15884" max="16128" width="9.140625" style="409"/>
    <col min="16129" max="16129" width="8.140625" style="409" customWidth="1"/>
    <col min="16130" max="16130" width="41" style="409" customWidth="1"/>
    <col min="16131" max="16139" width="32.85546875" style="409" customWidth="1"/>
    <col min="16140" max="16384" width="9.140625" style="409"/>
  </cols>
  <sheetData>
    <row r="1" spans="1:11" s="410" customFormat="1" ht="18.75" x14ac:dyDescent="0.3">
      <c r="A1" s="695" t="s">
        <v>823</v>
      </c>
      <c r="B1" s="696"/>
      <c r="C1" s="696"/>
      <c r="D1" s="696"/>
      <c r="E1" s="696"/>
      <c r="F1" s="696"/>
      <c r="G1" s="696"/>
      <c r="H1" s="696"/>
      <c r="I1" s="696"/>
      <c r="J1" s="696"/>
      <c r="K1" s="697"/>
    </row>
    <row r="2" spans="1:11" s="451" customFormat="1" ht="157.69999999999999" customHeight="1" x14ac:dyDescent="0.25">
      <c r="A2" s="452" t="s">
        <v>0</v>
      </c>
      <c r="B2" s="445" t="s">
        <v>1</v>
      </c>
      <c r="C2" s="445" t="s">
        <v>744</v>
      </c>
      <c r="D2" s="445" t="s">
        <v>745</v>
      </c>
      <c r="E2" s="445" t="s">
        <v>746</v>
      </c>
      <c r="F2" s="445" t="s">
        <v>747</v>
      </c>
      <c r="G2" s="445" t="s">
        <v>748</v>
      </c>
      <c r="H2" s="445" t="s">
        <v>749</v>
      </c>
      <c r="I2" s="445" t="s">
        <v>750</v>
      </c>
      <c r="J2" s="445" t="s">
        <v>751</v>
      </c>
      <c r="K2" s="446" t="s">
        <v>752</v>
      </c>
    </row>
    <row r="3" spans="1:11" x14ac:dyDescent="0.25">
      <c r="A3" s="406">
        <v>1</v>
      </c>
      <c r="B3" s="453">
        <v>2</v>
      </c>
      <c r="C3" s="407">
        <v>3</v>
      </c>
      <c r="D3" s="407">
        <v>4</v>
      </c>
      <c r="E3" s="407">
        <v>5</v>
      </c>
      <c r="F3" s="407">
        <v>6</v>
      </c>
      <c r="G3" s="407">
        <v>7</v>
      </c>
      <c r="H3" s="407">
        <v>8</v>
      </c>
      <c r="I3" s="407">
        <v>9</v>
      </c>
      <c r="J3" s="407">
        <v>10</v>
      </c>
      <c r="K3" s="408">
        <v>11</v>
      </c>
    </row>
    <row r="4" spans="1:11" ht="49.7" customHeight="1" x14ac:dyDescent="0.25">
      <c r="A4" s="406" t="s">
        <v>110</v>
      </c>
      <c r="B4" s="454" t="s">
        <v>753</v>
      </c>
      <c r="C4" s="415">
        <v>12712111</v>
      </c>
      <c r="D4" s="415">
        <v>0</v>
      </c>
      <c r="E4" s="415">
        <v>0</v>
      </c>
      <c r="F4" s="415">
        <v>12712111</v>
      </c>
      <c r="G4" s="415">
        <v>0</v>
      </c>
      <c r="H4" s="415">
        <v>31439095</v>
      </c>
      <c r="I4" s="415">
        <v>12712111</v>
      </c>
      <c r="J4" s="415">
        <v>0</v>
      </c>
      <c r="K4" s="416">
        <v>0</v>
      </c>
    </row>
    <row r="5" spans="1:11" ht="47.25" x14ac:dyDescent="0.25">
      <c r="A5" s="406" t="s">
        <v>116</v>
      </c>
      <c r="B5" s="454" t="s">
        <v>754</v>
      </c>
      <c r="C5" s="415">
        <v>0</v>
      </c>
      <c r="D5" s="415">
        <v>0</v>
      </c>
      <c r="E5" s="415">
        <v>0</v>
      </c>
      <c r="F5" s="415">
        <v>0</v>
      </c>
      <c r="G5" s="415">
        <v>0</v>
      </c>
      <c r="H5" s="415">
        <v>16705882</v>
      </c>
      <c r="I5" s="415">
        <v>0</v>
      </c>
      <c r="J5" s="415">
        <v>0</v>
      </c>
      <c r="K5" s="416">
        <v>0</v>
      </c>
    </row>
    <row r="6" spans="1:11" ht="112.7" customHeight="1" x14ac:dyDescent="0.25">
      <c r="A6" s="406" t="s">
        <v>119</v>
      </c>
      <c r="B6" s="454" t="s">
        <v>755</v>
      </c>
      <c r="C6" s="415">
        <v>2500000</v>
      </c>
      <c r="D6" s="415">
        <v>0</v>
      </c>
      <c r="E6" s="415">
        <v>0</v>
      </c>
      <c r="F6" s="415">
        <v>2500000</v>
      </c>
      <c r="G6" s="415">
        <v>0</v>
      </c>
      <c r="H6" s="415">
        <v>3895352</v>
      </c>
      <c r="I6" s="415">
        <v>2500000</v>
      </c>
      <c r="J6" s="415">
        <v>0</v>
      </c>
      <c r="K6" s="416">
        <v>0</v>
      </c>
    </row>
    <row r="7" spans="1:11" ht="16.5" thickBot="1" x14ac:dyDescent="0.3">
      <c r="A7" s="447" t="s">
        <v>126</v>
      </c>
      <c r="B7" s="455" t="s">
        <v>756</v>
      </c>
      <c r="C7" s="449">
        <f>C4+C6</f>
        <v>15212111</v>
      </c>
      <c r="D7" s="449">
        <v>0</v>
      </c>
      <c r="E7" s="449">
        <v>0</v>
      </c>
      <c r="F7" s="449">
        <f>F4+F6</f>
        <v>15212111</v>
      </c>
      <c r="G7" s="449">
        <v>0</v>
      </c>
      <c r="H7" s="449">
        <f>SUM(H4:H6)</f>
        <v>52040329</v>
      </c>
      <c r="I7" s="449">
        <f>I4+I6</f>
        <v>15212111</v>
      </c>
      <c r="J7" s="449">
        <v>0</v>
      </c>
      <c r="K7" s="450">
        <v>0</v>
      </c>
    </row>
  </sheetData>
  <mergeCells count="1">
    <mergeCell ref="A1:K1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&amp;L&amp;"Times New Roman,Normál"Vászoly Község 
Önkormányzata &amp;C&amp;"Times New Roman,Normál"20. melléklet
az önkormányzat 2017. évi költségvetési gazdálkodási beszámolójáról szóló 7/2018. (V. 30.) önkormányzati rendeletéhez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Layout" zoomScaleNormal="100" workbookViewId="0">
      <selection sqref="A1:J1"/>
    </sheetView>
  </sheetViews>
  <sheetFormatPr defaultRowHeight="15.75" x14ac:dyDescent="0.25"/>
  <cols>
    <col min="1" max="1" width="8.140625" style="409" customWidth="1"/>
    <col min="2" max="2" width="28.5703125" style="409" customWidth="1"/>
    <col min="3" max="3" width="13.85546875" style="409" customWidth="1"/>
    <col min="4" max="4" width="13.5703125" style="409" customWidth="1"/>
    <col min="5" max="5" width="11.28515625" style="409" customWidth="1"/>
    <col min="6" max="6" width="12.5703125" style="409" customWidth="1"/>
    <col min="7" max="7" width="10.85546875" style="409" customWidth="1"/>
    <col min="8" max="8" width="15.140625" style="409" customWidth="1"/>
    <col min="9" max="9" width="13.28515625" style="409" customWidth="1"/>
    <col min="10" max="10" width="13.7109375" style="409" customWidth="1"/>
    <col min="11" max="256" width="9.140625" style="409"/>
    <col min="257" max="257" width="8.140625" style="409" customWidth="1"/>
    <col min="258" max="258" width="41" style="409" customWidth="1"/>
    <col min="259" max="266" width="32.85546875" style="409" customWidth="1"/>
    <col min="267" max="512" width="9.140625" style="409"/>
    <col min="513" max="513" width="8.140625" style="409" customWidth="1"/>
    <col min="514" max="514" width="41" style="409" customWidth="1"/>
    <col min="515" max="522" width="32.85546875" style="409" customWidth="1"/>
    <col min="523" max="768" width="9.140625" style="409"/>
    <col min="769" max="769" width="8.140625" style="409" customWidth="1"/>
    <col min="770" max="770" width="41" style="409" customWidth="1"/>
    <col min="771" max="778" width="32.85546875" style="409" customWidth="1"/>
    <col min="779" max="1024" width="9.140625" style="409"/>
    <col min="1025" max="1025" width="8.140625" style="409" customWidth="1"/>
    <col min="1026" max="1026" width="41" style="409" customWidth="1"/>
    <col min="1027" max="1034" width="32.85546875" style="409" customWidth="1"/>
    <col min="1035" max="1280" width="9.140625" style="409"/>
    <col min="1281" max="1281" width="8.140625" style="409" customWidth="1"/>
    <col min="1282" max="1282" width="41" style="409" customWidth="1"/>
    <col min="1283" max="1290" width="32.85546875" style="409" customWidth="1"/>
    <col min="1291" max="1536" width="9.140625" style="409"/>
    <col min="1537" max="1537" width="8.140625" style="409" customWidth="1"/>
    <col min="1538" max="1538" width="41" style="409" customWidth="1"/>
    <col min="1539" max="1546" width="32.85546875" style="409" customWidth="1"/>
    <col min="1547" max="1792" width="9.140625" style="409"/>
    <col min="1793" max="1793" width="8.140625" style="409" customWidth="1"/>
    <col min="1794" max="1794" width="41" style="409" customWidth="1"/>
    <col min="1795" max="1802" width="32.85546875" style="409" customWidth="1"/>
    <col min="1803" max="2048" width="9.140625" style="409"/>
    <col min="2049" max="2049" width="8.140625" style="409" customWidth="1"/>
    <col min="2050" max="2050" width="41" style="409" customWidth="1"/>
    <col min="2051" max="2058" width="32.85546875" style="409" customWidth="1"/>
    <col min="2059" max="2304" width="9.140625" style="409"/>
    <col min="2305" max="2305" width="8.140625" style="409" customWidth="1"/>
    <col min="2306" max="2306" width="41" style="409" customWidth="1"/>
    <col min="2307" max="2314" width="32.85546875" style="409" customWidth="1"/>
    <col min="2315" max="2560" width="9.140625" style="409"/>
    <col min="2561" max="2561" width="8.140625" style="409" customWidth="1"/>
    <col min="2562" max="2562" width="41" style="409" customWidth="1"/>
    <col min="2563" max="2570" width="32.85546875" style="409" customWidth="1"/>
    <col min="2571" max="2816" width="9.140625" style="409"/>
    <col min="2817" max="2817" width="8.140625" style="409" customWidth="1"/>
    <col min="2818" max="2818" width="41" style="409" customWidth="1"/>
    <col min="2819" max="2826" width="32.85546875" style="409" customWidth="1"/>
    <col min="2827" max="3072" width="9.140625" style="409"/>
    <col min="3073" max="3073" width="8.140625" style="409" customWidth="1"/>
    <col min="3074" max="3074" width="41" style="409" customWidth="1"/>
    <col min="3075" max="3082" width="32.85546875" style="409" customWidth="1"/>
    <col min="3083" max="3328" width="9.140625" style="409"/>
    <col min="3329" max="3329" width="8.140625" style="409" customWidth="1"/>
    <col min="3330" max="3330" width="41" style="409" customWidth="1"/>
    <col min="3331" max="3338" width="32.85546875" style="409" customWidth="1"/>
    <col min="3339" max="3584" width="9.140625" style="409"/>
    <col min="3585" max="3585" width="8.140625" style="409" customWidth="1"/>
    <col min="3586" max="3586" width="41" style="409" customWidth="1"/>
    <col min="3587" max="3594" width="32.85546875" style="409" customWidth="1"/>
    <col min="3595" max="3840" width="9.140625" style="409"/>
    <col min="3841" max="3841" width="8.140625" style="409" customWidth="1"/>
    <col min="3842" max="3842" width="41" style="409" customWidth="1"/>
    <col min="3843" max="3850" width="32.85546875" style="409" customWidth="1"/>
    <col min="3851" max="4096" width="9.140625" style="409"/>
    <col min="4097" max="4097" width="8.140625" style="409" customWidth="1"/>
    <col min="4098" max="4098" width="41" style="409" customWidth="1"/>
    <col min="4099" max="4106" width="32.85546875" style="409" customWidth="1"/>
    <col min="4107" max="4352" width="9.140625" style="409"/>
    <col min="4353" max="4353" width="8.140625" style="409" customWidth="1"/>
    <col min="4354" max="4354" width="41" style="409" customWidth="1"/>
    <col min="4355" max="4362" width="32.85546875" style="409" customWidth="1"/>
    <col min="4363" max="4608" width="9.140625" style="409"/>
    <col min="4609" max="4609" width="8.140625" style="409" customWidth="1"/>
    <col min="4610" max="4610" width="41" style="409" customWidth="1"/>
    <col min="4611" max="4618" width="32.85546875" style="409" customWidth="1"/>
    <col min="4619" max="4864" width="9.140625" style="409"/>
    <col min="4865" max="4865" width="8.140625" style="409" customWidth="1"/>
    <col min="4866" max="4866" width="41" style="409" customWidth="1"/>
    <col min="4867" max="4874" width="32.85546875" style="409" customWidth="1"/>
    <col min="4875" max="5120" width="9.140625" style="409"/>
    <col min="5121" max="5121" width="8.140625" style="409" customWidth="1"/>
    <col min="5122" max="5122" width="41" style="409" customWidth="1"/>
    <col min="5123" max="5130" width="32.85546875" style="409" customWidth="1"/>
    <col min="5131" max="5376" width="9.140625" style="409"/>
    <col min="5377" max="5377" width="8.140625" style="409" customWidth="1"/>
    <col min="5378" max="5378" width="41" style="409" customWidth="1"/>
    <col min="5379" max="5386" width="32.85546875" style="409" customWidth="1"/>
    <col min="5387" max="5632" width="9.140625" style="409"/>
    <col min="5633" max="5633" width="8.140625" style="409" customWidth="1"/>
    <col min="5634" max="5634" width="41" style="409" customWidth="1"/>
    <col min="5635" max="5642" width="32.85546875" style="409" customWidth="1"/>
    <col min="5643" max="5888" width="9.140625" style="409"/>
    <col min="5889" max="5889" width="8.140625" style="409" customWidth="1"/>
    <col min="5890" max="5890" width="41" style="409" customWidth="1"/>
    <col min="5891" max="5898" width="32.85546875" style="409" customWidth="1"/>
    <col min="5899" max="6144" width="9.140625" style="409"/>
    <col min="6145" max="6145" width="8.140625" style="409" customWidth="1"/>
    <col min="6146" max="6146" width="41" style="409" customWidth="1"/>
    <col min="6147" max="6154" width="32.85546875" style="409" customWidth="1"/>
    <col min="6155" max="6400" width="9.140625" style="409"/>
    <col min="6401" max="6401" width="8.140625" style="409" customWidth="1"/>
    <col min="6402" max="6402" width="41" style="409" customWidth="1"/>
    <col min="6403" max="6410" width="32.85546875" style="409" customWidth="1"/>
    <col min="6411" max="6656" width="9.140625" style="409"/>
    <col min="6657" max="6657" width="8.140625" style="409" customWidth="1"/>
    <col min="6658" max="6658" width="41" style="409" customWidth="1"/>
    <col min="6659" max="6666" width="32.85546875" style="409" customWidth="1"/>
    <col min="6667" max="6912" width="9.140625" style="409"/>
    <col min="6913" max="6913" width="8.140625" style="409" customWidth="1"/>
    <col min="6914" max="6914" width="41" style="409" customWidth="1"/>
    <col min="6915" max="6922" width="32.85546875" style="409" customWidth="1"/>
    <col min="6923" max="7168" width="9.140625" style="409"/>
    <col min="7169" max="7169" width="8.140625" style="409" customWidth="1"/>
    <col min="7170" max="7170" width="41" style="409" customWidth="1"/>
    <col min="7171" max="7178" width="32.85546875" style="409" customWidth="1"/>
    <col min="7179" max="7424" width="9.140625" style="409"/>
    <col min="7425" max="7425" width="8.140625" style="409" customWidth="1"/>
    <col min="7426" max="7426" width="41" style="409" customWidth="1"/>
    <col min="7427" max="7434" width="32.85546875" style="409" customWidth="1"/>
    <col min="7435" max="7680" width="9.140625" style="409"/>
    <col min="7681" max="7681" width="8.140625" style="409" customWidth="1"/>
    <col min="7682" max="7682" width="41" style="409" customWidth="1"/>
    <col min="7683" max="7690" width="32.85546875" style="409" customWidth="1"/>
    <col min="7691" max="7936" width="9.140625" style="409"/>
    <col min="7937" max="7937" width="8.140625" style="409" customWidth="1"/>
    <col min="7938" max="7938" width="41" style="409" customWidth="1"/>
    <col min="7939" max="7946" width="32.85546875" style="409" customWidth="1"/>
    <col min="7947" max="8192" width="9.140625" style="409"/>
    <col min="8193" max="8193" width="8.140625" style="409" customWidth="1"/>
    <col min="8194" max="8194" width="41" style="409" customWidth="1"/>
    <col min="8195" max="8202" width="32.85546875" style="409" customWidth="1"/>
    <col min="8203" max="8448" width="9.140625" style="409"/>
    <col min="8449" max="8449" width="8.140625" style="409" customWidth="1"/>
    <col min="8450" max="8450" width="41" style="409" customWidth="1"/>
    <col min="8451" max="8458" width="32.85546875" style="409" customWidth="1"/>
    <col min="8459" max="8704" width="9.140625" style="409"/>
    <col min="8705" max="8705" width="8.140625" style="409" customWidth="1"/>
    <col min="8706" max="8706" width="41" style="409" customWidth="1"/>
    <col min="8707" max="8714" width="32.85546875" style="409" customWidth="1"/>
    <col min="8715" max="8960" width="9.140625" style="409"/>
    <col min="8961" max="8961" width="8.140625" style="409" customWidth="1"/>
    <col min="8962" max="8962" width="41" style="409" customWidth="1"/>
    <col min="8963" max="8970" width="32.85546875" style="409" customWidth="1"/>
    <col min="8971" max="9216" width="9.140625" style="409"/>
    <col min="9217" max="9217" width="8.140625" style="409" customWidth="1"/>
    <col min="9218" max="9218" width="41" style="409" customWidth="1"/>
    <col min="9219" max="9226" width="32.85546875" style="409" customWidth="1"/>
    <col min="9227" max="9472" width="9.140625" style="409"/>
    <col min="9473" max="9473" width="8.140625" style="409" customWidth="1"/>
    <col min="9474" max="9474" width="41" style="409" customWidth="1"/>
    <col min="9475" max="9482" width="32.85546875" style="409" customWidth="1"/>
    <col min="9483" max="9728" width="9.140625" style="409"/>
    <col min="9729" max="9729" width="8.140625" style="409" customWidth="1"/>
    <col min="9730" max="9730" width="41" style="409" customWidth="1"/>
    <col min="9731" max="9738" width="32.85546875" style="409" customWidth="1"/>
    <col min="9739" max="9984" width="9.140625" style="409"/>
    <col min="9985" max="9985" width="8.140625" style="409" customWidth="1"/>
    <col min="9986" max="9986" width="41" style="409" customWidth="1"/>
    <col min="9987" max="9994" width="32.85546875" style="409" customWidth="1"/>
    <col min="9995" max="10240" width="9.140625" style="409"/>
    <col min="10241" max="10241" width="8.140625" style="409" customWidth="1"/>
    <col min="10242" max="10242" width="41" style="409" customWidth="1"/>
    <col min="10243" max="10250" width="32.85546875" style="409" customWidth="1"/>
    <col min="10251" max="10496" width="9.140625" style="409"/>
    <col min="10497" max="10497" width="8.140625" style="409" customWidth="1"/>
    <col min="10498" max="10498" width="41" style="409" customWidth="1"/>
    <col min="10499" max="10506" width="32.85546875" style="409" customWidth="1"/>
    <col min="10507" max="10752" width="9.140625" style="409"/>
    <col min="10753" max="10753" width="8.140625" style="409" customWidth="1"/>
    <col min="10754" max="10754" width="41" style="409" customWidth="1"/>
    <col min="10755" max="10762" width="32.85546875" style="409" customWidth="1"/>
    <col min="10763" max="11008" width="9.140625" style="409"/>
    <col min="11009" max="11009" width="8.140625" style="409" customWidth="1"/>
    <col min="11010" max="11010" width="41" style="409" customWidth="1"/>
    <col min="11011" max="11018" width="32.85546875" style="409" customWidth="1"/>
    <col min="11019" max="11264" width="9.140625" style="409"/>
    <col min="11265" max="11265" width="8.140625" style="409" customWidth="1"/>
    <col min="11266" max="11266" width="41" style="409" customWidth="1"/>
    <col min="11267" max="11274" width="32.85546875" style="409" customWidth="1"/>
    <col min="11275" max="11520" width="9.140625" style="409"/>
    <col min="11521" max="11521" width="8.140625" style="409" customWidth="1"/>
    <col min="11522" max="11522" width="41" style="409" customWidth="1"/>
    <col min="11523" max="11530" width="32.85546875" style="409" customWidth="1"/>
    <col min="11531" max="11776" width="9.140625" style="409"/>
    <col min="11777" max="11777" width="8.140625" style="409" customWidth="1"/>
    <col min="11778" max="11778" width="41" style="409" customWidth="1"/>
    <col min="11779" max="11786" width="32.85546875" style="409" customWidth="1"/>
    <col min="11787" max="12032" width="9.140625" style="409"/>
    <col min="12033" max="12033" width="8.140625" style="409" customWidth="1"/>
    <col min="12034" max="12034" width="41" style="409" customWidth="1"/>
    <col min="12035" max="12042" width="32.85546875" style="409" customWidth="1"/>
    <col min="12043" max="12288" width="9.140625" style="409"/>
    <col min="12289" max="12289" width="8.140625" style="409" customWidth="1"/>
    <col min="12290" max="12290" width="41" style="409" customWidth="1"/>
    <col min="12291" max="12298" width="32.85546875" style="409" customWidth="1"/>
    <col min="12299" max="12544" width="9.140625" style="409"/>
    <col min="12545" max="12545" width="8.140625" style="409" customWidth="1"/>
    <col min="12546" max="12546" width="41" style="409" customWidth="1"/>
    <col min="12547" max="12554" width="32.85546875" style="409" customWidth="1"/>
    <col min="12555" max="12800" width="9.140625" style="409"/>
    <col min="12801" max="12801" width="8.140625" style="409" customWidth="1"/>
    <col min="12802" max="12802" width="41" style="409" customWidth="1"/>
    <col min="12803" max="12810" width="32.85546875" style="409" customWidth="1"/>
    <col min="12811" max="13056" width="9.140625" style="409"/>
    <col min="13057" max="13057" width="8.140625" style="409" customWidth="1"/>
    <col min="13058" max="13058" width="41" style="409" customWidth="1"/>
    <col min="13059" max="13066" width="32.85546875" style="409" customWidth="1"/>
    <col min="13067" max="13312" width="9.140625" style="409"/>
    <col min="13313" max="13313" width="8.140625" style="409" customWidth="1"/>
    <col min="13314" max="13314" width="41" style="409" customWidth="1"/>
    <col min="13315" max="13322" width="32.85546875" style="409" customWidth="1"/>
    <col min="13323" max="13568" width="9.140625" style="409"/>
    <col min="13569" max="13569" width="8.140625" style="409" customWidth="1"/>
    <col min="13570" max="13570" width="41" style="409" customWidth="1"/>
    <col min="13571" max="13578" width="32.85546875" style="409" customWidth="1"/>
    <col min="13579" max="13824" width="9.140625" style="409"/>
    <col min="13825" max="13825" width="8.140625" style="409" customWidth="1"/>
    <col min="13826" max="13826" width="41" style="409" customWidth="1"/>
    <col min="13827" max="13834" width="32.85546875" style="409" customWidth="1"/>
    <col min="13835" max="14080" width="9.140625" style="409"/>
    <col min="14081" max="14081" width="8.140625" style="409" customWidth="1"/>
    <col min="14082" max="14082" width="41" style="409" customWidth="1"/>
    <col min="14083" max="14090" width="32.85546875" style="409" customWidth="1"/>
    <col min="14091" max="14336" width="9.140625" style="409"/>
    <col min="14337" max="14337" width="8.140625" style="409" customWidth="1"/>
    <col min="14338" max="14338" width="41" style="409" customWidth="1"/>
    <col min="14339" max="14346" width="32.85546875" style="409" customWidth="1"/>
    <col min="14347" max="14592" width="9.140625" style="409"/>
    <col min="14593" max="14593" width="8.140625" style="409" customWidth="1"/>
    <col min="14594" max="14594" width="41" style="409" customWidth="1"/>
    <col min="14595" max="14602" width="32.85546875" style="409" customWidth="1"/>
    <col min="14603" max="14848" width="9.140625" style="409"/>
    <col min="14849" max="14849" width="8.140625" style="409" customWidth="1"/>
    <col min="14850" max="14850" width="41" style="409" customWidth="1"/>
    <col min="14851" max="14858" width="32.85546875" style="409" customWidth="1"/>
    <col min="14859" max="15104" width="9.140625" style="409"/>
    <col min="15105" max="15105" width="8.140625" style="409" customWidth="1"/>
    <col min="15106" max="15106" width="41" style="409" customWidth="1"/>
    <col min="15107" max="15114" width="32.85546875" style="409" customWidth="1"/>
    <col min="15115" max="15360" width="9.140625" style="409"/>
    <col min="15361" max="15361" width="8.140625" style="409" customWidth="1"/>
    <col min="15362" max="15362" width="41" style="409" customWidth="1"/>
    <col min="15363" max="15370" width="32.85546875" style="409" customWidth="1"/>
    <col min="15371" max="15616" width="9.140625" style="409"/>
    <col min="15617" max="15617" width="8.140625" style="409" customWidth="1"/>
    <col min="15618" max="15618" width="41" style="409" customWidth="1"/>
    <col min="15619" max="15626" width="32.85546875" style="409" customWidth="1"/>
    <col min="15627" max="15872" width="9.140625" style="409"/>
    <col min="15873" max="15873" width="8.140625" style="409" customWidth="1"/>
    <col min="15874" max="15874" width="41" style="409" customWidth="1"/>
    <col min="15875" max="15882" width="32.85546875" style="409" customWidth="1"/>
    <col min="15883" max="16128" width="9.140625" style="409"/>
    <col min="16129" max="16129" width="8.140625" style="409" customWidth="1"/>
    <col min="16130" max="16130" width="41" style="409" customWidth="1"/>
    <col min="16131" max="16138" width="32.85546875" style="409" customWidth="1"/>
    <col min="16139" max="16384" width="9.140625" style="409"/>
  </cols>
  <sheetData>
    <row r="1" spans="1:10" s="451" customFormat="1" ht="32.25" customHeight="1" x14ac:dyDescent="0.3">
      <c r="A1" s="698" t="s">
        <v>824</v>
      </c>
      <c r="B1" s="699"/>
      <c r="C1" s="699"/>
      <c r="D1" s="699"/>
      <c r="E1" s="699"/>
      <c r="F1" s="699"/>
      <c r="G1" s="699"/>
      <c r="H1" s="699"/>
      <c r="I1" s="699"/>
      <c r="J1" s="700"/>
    </row>
    <row r="2" spans="1:10" s="451" customFormat="1" ht="159" customHeight="1" x14ac:dyDescent="0.25">
      <c r="A2" s="452" t="s">
        <v>0</v>
      </c>
      <c r="B2" s="445" t="s">
        <v>1</v>
      </c>
      <c r="C2" s="445" t="s">
        <v>757</v>
      </c>
      <c r="D2" s="445" t="s">
        <v>758</v>
      </c>
      <c r="E2" s="445" t="s">
        <v>759</v>
      </c>
      <c r="F2" s="445" t="s">
        <v>760</v>
      </c>
      <c r="G2" s="445" t="s">
        <v>761</v>
      </c>
      <c r="H2" s="445" t="s">
        <v>762</v>
      </c>
      <c r="I2" s="445" t="s">
        <v>763</v>
      </c>
      <c r="J2" s="446" t="s">
        <v>764</v>
      </c>
    </row>
    <row r="3" spans="1:10" x14ac:dyDescent="0.25">
      <c r="A3" s="406">
        <v>1</v>
      </c>
      <c r="B3" s="407">
        <v>2</v>
      </c>
      <c r="C3" s="407">
        <v>3</v>
      </c>
      <c r="D3" s="407">
        <v>4</v>
      </c>
      <c r="E3" s="407">
        <v>5</v>
      </c>
      <c r="F3" s="407">
        <v>6</v>
      </c>
      <c r="G3" s="407">
        <v>7</v>
      </c>
      <c r="H3" s="407">
        <v>8</v>
      </c>
      <c r="I3" s="407">
        <v>9</v>
      </c>
      <c r="J3" s="408">
        <v>10</v>
      </c>
    </row>
    <row r="4" spans="1:10" ht="131.25" customHeight="1" x14ac:dyDescent="0.25">
      <c r="A4" s="406" t="s">
        <v>110</v>
      </c>
      <c r="B4" s="414" t="s">
        <v>765</v>
      </c>
      <c r="C4" s="415">
        <v>0</v>
      </c>
      <c r="D4" s="415">
        <v>0</v>
      </c>
      <c r="E4" s="415">
        <v>0</v>
      </c>
      <c r="F4" s="415">
        <v>0</v>
      </c>
      <c r="G4" s="415">
        <v>0</v>
      </c>
      <c r="H4" s="415">
        <v>0</v>
      </c>
      <c r="I4" s="415">
        <v>0</v>
      </c>
      <c r="J4" s="416">
        <v>0</v>
      </c>
    </row>
    <row r="5" spans="1:10" ht="123.75" customHeight="1" thickBot="1" x14ac:dyDescent="0.3">
      <c r="A5" s="417" t="s">
        <v>114</v>
      </c>
      <c r="B5" s="418" t="s">
        <v>766</v>
      </c>
      <c r="C5" s="419">
        <v>0</v>
      </c>
      <c r="D5" s="419">
        <v>0</v>
      </c>
      <c r="E5" s="419">
        <v>0</v>
      </c>
      <c r="F5" s="419">
        <v>0</v>
      </c>
      <c r="G5" s="419">
        <v>0</v>
      </c>
      <c r="H5" s="419">
        <v>0</v>
      </c>
      <c r="I5" s="419">
        <v>0</v>
      </c>
      <c r="J5" s="420">
        <v>0</v>
      </c>
    </row>
  </sheetData>
  <mergeCells count="1">
    <mergeCell ref="A1:J1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landscape" r:id="rId1"/>
  <headerFooter>
    <oddHeader>&amp;L&amp;"Times New Roman,Normál"Vászoly Község 
Önkormányzata &amp;C&amp;"Times New Roman,Normál"21. melléklet
az önkormányzat 2017. évi költségvetési gazdálkodási beszámolójáról szóló 7/2018. (V. 30.) önkormányzati rendeletéhez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Layout" zoomScaleNormal="100" workbookViewId="0">
      <selection sqref="A1:E1"/>
    </sheetView>
  </sheetViews>
  <sheetFormatPr defaultRowHeight="15.75" x14ac:dyDescent="0.25"/>
  <cols>
    <col min="1" max="1" width="8.140625" style="409" customWidth="1"/>
    <col min="2" max="2" width="47.5703125" style="409" customWidth="1"/>
    <col min="3" max="3" width="15.85546875" style="409" bestFit="1" customWidth="1"/>
    <col min="4" max="4" width="16.28515625" style="409" bestFit="1" customWidth="1"/>
    <col min="5" max="5" width="11.85546875" style="458" bestFit="1" customWidth="1"/>
    <col min="6" max="257" width="9.140625" style="409"/>
    <col min="258" max="258" width="8.140625" style="409" customWidth="1"/>
    <col min="259" max="259" width="41" style="409" customWidth="1"/>
    <col min="260" max="260" width="32.85546875" style="409" customWidth="1"/>
    <col min="261" max="513" width="9.140625" style="409"/>
    <col min="514" max="514" width="8.140625" style="409" customWidth="1"/>
    <col min="515" max="515" width="41" style="409" customWidth="1"/>
    <col min="516" max="516" width="32.85546875" style="409" customWidth="1"/>
    <col min="517" max="769" width="9.140625" style="409"/>
    <col min="770" max="770" width="8.140625" style="409" customWidth="1"/>
    <col min="771" max="771" width="41" style="409" customWidth="1"/>
    <col min="772" max="772" width="32.85546875" style="409" customWidth="1"/>
    <col min="773" max="1025" width="9.140625" style="409"/>
    <col min="1026" max="1026" width="8.140625" style="409" customWidth="1"/>
    <col min="1027" max="1027" width="41" style="409" customWidth="1"/>
    <col min="1028" max="1028" width="32.85546875" style="409" customWidth="1"/>
    <col min="1029" max="1281" width="9.140625" style="409"/>
    <col min="1282" max="1282" width="8.140625" style="409" customWidth="1"/>
    <col min="1283" max="1283" width="41" style="409" customWidth="1"/>
    <col min="1284" max="1284" width="32.85546875" style="409" customWidth="1"/>
    <col min="1285" max="1537" width="9.140625" style="409"/>
    <col min="1538" max="1538" width="8.140625" style="409" customWidth="1"/>
    <col min="1539" max="1539" width="41" style="409" customWidth="1"/>
    <col min="1540" max="1540" width="32.85546875" style="409" customWidth="1"/>
    <col min="1541" max="1793" width="9.140625" style="409"/>
    <col min="1794" max="1794" width="8.140625" style="409" customWidth="1"/>
    <col min="1795" max="1795" width="41" style="409" customWidth="1"/>
    <col min="1796" max="1796" width="32.85546875" style="409" customWidth="1"/>
    <col min="1797" max="2049" width="9.140625" style="409"/>
    <col min="2050" max="2050" width="8.140625" style="409" customWidth="1"/>
    <col min="2051" max="2051" width="41" style="409" customWidth="1"/>
    <col min="2052" max="2052" width="32.85546875" style="409" customWidth="1"/>
    <col min="2053" max="2305" width="9.140625" style="409"/>
    <col min="2306" max="2306" width="8.140625" style="409" customWidth="1"/>
    <col min="2307" max="2307" width="41" style="409" customWidth="1"/>
    <col min="2308" max="2308" width="32.85546875" style="409" customWidth="1"/>
    <col min="2309" max="2561" width="9.140625" style="409"/>
    <col min="2562" max="2562" width="8.140625" style="409" customWidth="1"/>
    <col min="2563" max="2563" width="41" style="409" customWidth="1"/>
    <col min="2564" max="2564" width="32.85546875" style="409" customWidth="1"/>
    <col min="2565" max="2817" width="9.140625" style="409"/>
    <col min="2818" max="2818" width="8.140625" style="409" customWidth="1"/>
    <col min="2819" max="2819" width="41" style="409" customWidth="1"/>
    <col min="2820" max="2820" width="32.85546875" style="409" customWidth="1"/>
    <col min="2821" max="3073" width="9.140625" style="409"/>
    <col min="3074" max="3074" width="8.140625" style="409" customWidth="1"/>
    <col min="3075" max="3075" width="41" style="409" customWidth="1"/>
    <col min="3076" max="3076" width="32.85546875" style="409" customWidth="1"/>
    <col min="3077" max="3329" width="9.140625" style="409"/>
    <col min="3330" max="3330" width="8.140625" style="409" customWidth="1"/>
    <col min="3331" max="3331" width="41" style="409" customWidth="1"/>
    <col min="3332" max="3332" width="32.85546875" style="409" customWidth="1"/>
    <col min="3333" max="3585" width="9.140625" style="409"/>
    <col min="3586" max="3586" width="8.140625" style="409" customWidth="1"/>
    <col min="3587" max="3587" width="41" style="409" customWidth="1"/>
    <col min="3588" max="3588" width="32.85546875" style="409" customWidth="1"/>
    <col min="3589" max="3841" width="9.140625" style="409"/>
    <col min="3842" max="3842" width="8.140625" style="409" customWidth="1"/>
    <col min="3843" max="3843" width="41" style="409" customWidth="1"/>
    <col min="3844" max="3844" width="32.85546875" style="409" customWidth="1"/>
    <col min="3845" max="4097" width="9.140625" style="409"/>
    <col min="4098" max="4098" width="8.140625" style="409" customWidth="1"/>
    <col min="4099" max="4099" width="41" style="409" customWidth="1"/>
    <col min="4100" max="4100" width="32.85546875" style="409" customWidth="1"/>
    <col min="4101" max="4353" width="9.140625" style="409"/>
    <col min="4354" max="4354" width="8.140625" style="409" customWidth="1"/>
    <col min="4355" max="4355" width="41" style="409" customWidth="1"/>
    <col min="4356" max="4356" width="32.85546875" style="409" customWidth="1"/>
    <col min="4357" max="4609" width="9.140625" style="409"/>
    <col min="4610" max="4610" width="8.140625" style="409" customWidth="1"/>
    <col min="4611" max="4611" width="41" style="409" customWidth="1"/>
    <col min="4612" max="4612" width="32.85546875" style="409" customWidth="1"/>
    <col min="4613" max="4865" width="9.140625" style="409"/>
    <col min="4866" max="4866" width="8.140625" style="409" customWidth="1"/>
    <col min="4867" max="4867" width="41" style="409" customWidth="1"/>
    <col min="4868" max="4868" width="32.85546875" style="409" customWidth="1"/>
    <col min="4869" max="5121" width="9.140625" style="409"/>
    <col min="5122" max="5122" width="8.140625" style="409" customWidth="1"/>
    <col min="5123" max="5123" width="41" style="409" customWidth="1"/>
    <col min="5124" max="5124" width="32.85546875" style="409" customWidth="1"/>
    <col min="5125" max="5377" width="9.140625" style="409"/>
    <col min="5378" max="5378" width="8.140625" style="409" customWidth="1"/>
    <col min="5379" max="5379" width="41" style="409" customWidth="1"/>
    <col min="5380" max="5380" width="32.85546875" style="409" customWidth="1"/>
    <col min="5381" max="5633" width="9.140625" style="409"/>
    <col min="5634" max="5634" width="8.140625" style="409" customWidth="1"/>
    <col min="5635" max="5635" width="41" style="409" customWidth="1"/>
    <col min="5636" max="5636" width="32.85546875" style="409" customWidth="1"/>
    <col min="5637" max="5889" width="9.140625" style="409"/>
    <col min="5890" max="5890" width="8.140625" style="409" customWidth="1"/>
    <col min="5891" max="5891" width="41" style="409" customWidth="1"/>
    <col min="5892" max="5892" width="32.85546875" style="409" customWidth="1"/>
    <col min="5893" max="6145" width="9.140625" style="409"/>
    <col min="6146" max="6146" width="8.140625" style="409" customWidth="1"/>
    <col min="6147" max="6147" width="41" style="409" customWidth="1"/>
    <col min="6148" max="6148" width="32.85546875" style="409" customWidth="1"/>
    <col min="6149" max="6401" width="9.140625" style="409"/>
    <col min="6402" max="6402" width="8.140625" style="409" customWidth="1"/>
    <col min="6403" max="6403" width="41" style="409" customWidth="1"/>
    <col min="6404" max="6404" width="32.85546875" style="409" customWidth="1"/>
    <col min="6405" max="6657" width="9.140625" style="409"/>
    <col min="6658" max="6658" width="8.140625" style="409" customWidth="1"/>
    <col min="6659" max="6659" width="41" style="409" customWidth="1"/>
    <col min="6660" max="6660" width="32.85546875" style="409" customWidth="1"/>
    <col min="6661" max="6913" width="9.140625" style="409"/>
    <col min="6914" max="6914" width="8.140625" style="409" customWidth="1"/>
    <col min="6915" max="6915" width="41" style="409" customWidth="1"/>
    <col min="6916" max="6916" width="32.85546875" style="409" customWidth="1"/>
    <col min="6917" max="7169" width="9.140625" style="409"/>
    <col min="7170" max="7170" width="8.140625" style="409" customWidth="1"/>
    <col min="7171" max="7171" width="41" style="409" customWidth="1"/>
    <col min="7172" max="7172" width="32.85546875" style="409" customWidth="1"/>
    <col min="7173" max="7425" width="9.140625" style="409"/>
    <col min="7426" max="7426" width="8.140625" style="409" customWidth="1"/>
    <col min="7427" max="7427" width="41" style="409" customWidth="1"/>
    <col min="7428" max="7428" width="32.85546875" style="409" customWidth="1"/>
    <col min="7429" max="7681" width="9.140625" style="409"/>
    <col min="7682" max="7682" width="8.140625" style="409" customWidth="1"/>
    <col min="7683" max="7683" width="41" style="409" customWidth="1"/>
    <col min="7684" max="7684" width="32.85546875" style="409" customWidth="1"/>
    <col min="7685" max="7937" width="9.140625" style="409"/>
    <col min="7938" max="7938" width="8.140625" style="409" customWidth="1"/>
    <col min="7939" max="7939" width="41" style="409" customWidth="1"/>
    <col min="7940" max="7940" width="32.85546875" style="409" customWidth="1"/>
    <col min="7941" max="8193" width="9.140625" style="409"/>
    <col min="8194" max="8194" width="8.140625" style="409" customWidth="1"/>
    <col min="8195" max="8195" width="41" style="409" customWidth="1"/>
    <col min="8196" max="8196" width="32.85546875" style="409" customWidth="1"/>
    <col min="8197" max="8449" width="9.140625" style="409"/>
    <col min="8450" max="8450" width="8.140625" style="409" customWidth="1"/>
    <col min="8451" max="8451" width="41" style="409" customWidth="1"/>
    <col min="8452" max="8452" width="32.85546875" style="409" customWidth="1"/>
    <col min="8453" max="8705" width="9.140625" style="409"/>
    <col min="8706" max="8706" width="8.140625" style="409" customWidth="1"/>
    <col min="8707" max="8707" width="41" style="409" customWidth="1"/>
    <col min="8708" max="8708" width="32.85546875" style="409" customWidth="1"/>
    <col min="8709" max="8961" width="9.140625" style="409"/>
    <col min="8962" max="8962" width="8.140625" style="409" customWidth="1"/>
    <col min="8963" max="8963" width="41" style="409" customWidth="1"/>
    <col min="8964" max="8964" width="32.85546875" style="409" customWidth="1"/>
    <col min="8965" max="9217" width="9.140625" style="409"/>
    <col min="9218" max="9218" width="8.140625" style="409" customWidth="1"/>
    <col min="9219" max="9219" width="41" style="409" customWidth="1"/>
    <col min="9220" max="9220" width="32.85546875" style="409" customWidth="1"/>
    <col min="9221" max="9473" width="9.140625" style="409"/>
    <col min="9474" max="9474" width="8.140625" style="409" customWidth="1"/>
    <col min="9475" max="9475" width="41" style="409" customWidth="1"/>
    <col min="9476" max="9476" width="32.85546875" style="409" customWidth="1"/>
    <col min="9477" max="9729" width="9.140625" style="409"/>
    <col min="9730" max="9730" width="8.140625" style="409" customWidth="1"/>
    <col min="9731" max="9731" width="41" style="409" customWidth="1"/>
    <col min="9732" max="9732" width="32.85546875" style="409" customWidth="1"/>
    <col min="9733" max="9985" width="9.140625" style="409"/>
    <col min="9986" max="9986" width="8.140625" style="409" customWidth="1"/>
    <col min="9987" max="9987" width="41" style="409" customWidth="1"/>
    <col min="9988" max="9988" width="32.85546875" style="409" customWidth="1"/>
    <col min="9989" max="10241" width="9.140625" style="409"/>
    <col min="10242" max="10242" width="8.140625" style="409" customWidth="1"/>
    <col min="10243" max="10243" width="41" style="409" customWidth="1"/>
    <col min="10244" max="10244" width="32.85546875" style="409" customWidth="1"/>
    <col min="10245" max="10497" width="9.140625" style="409"/>
    <col min="10498" max="10498" width="8.140625" style="409" customWidth="1"/>
    <col min="10499" max="10499" width="41" style="409" customWidth="1"/>
    <col min="10500" max="10500" width="32.85546875" style="409" customWidth="1"/>
    <col min="10501" max="10753" width="9.140625" style="409"/>
    <col min="10754" max="10754" width="8.140625" style="409" customWidth="1"/>
    <col min="10755" max="10755" width="41" style="409" customWidth="1"/>
    <col min="10756" max="10756" width="32.85546875" style="409" customWidth="1"/>
    <col min="10757" max="11009" width="9.140625" style="409"/>
    <col min="11010" max="11010" width="8.140625" style="409" customWidth="1"/>
    <col min="11011" max="11011" width="41" style="409" customWidth="1"/>
    <col min="11012" max="11012" width="32.85546875" style="409" customWidth="1"/>
    <col min="11013" max="11265" width="9.140625" style="409"/>
    <col min="11266" max="11266" width="8.140625" style="409" customWidth="1"/>
    <col min="11267" max="11267" width="41" style="409" customWidth="1"/>
    <col min="11268" max="11268" width="32.85546875" style="409" customWidth="1"/>
    <col min="11269" max="11521" width="9.140625" style="409"/>
    <col min="11522" max="11522" width="8.140625" style="409" customWidth="1"/>
    <col min="11523" max="11523" width="41" style="409" customWidth="1"/>
    <col min="11524" max="11524" width="32.85546875" style="409" customWidth="1"/>
    <col min="11525" max="11777" width="9.140625" style="409"/>
    <col min="11778" max="11778" width="8.140625" style="409" customWidth="1"/>
    <col min="11779" max="11779" width="41" style="409" customWidth="1"/>
    <col min="11780" max="11780" width="32.85546875" style="409" customWidth="1"/>
    <col min="11781" max="12033" width="9.140625" style="409"/>
    <col min="12034" max="12034" width="8.140625" style="409" customWidth="1"/>
    <col min="12035" max="12035" width="41" style="409" customWidth="1"/>
    <col min="12036" max="12036" width="32.85546875" style="409" customWidth="1"/>
    <col min="12037" max="12289" width="9.140625" style="409"/>
    <col min="12290" max="12290" width="8.140625" style="409" customWidth="1"/>
    <col min="12291" max="12291" width="41" style="409" customWidth="1"/>
    <col min="12292" max="12292" width="32.85546875" style="409" customWidth="1"/>
    <col min="12293" max="12545" width="9.140625" style="409"/>
    <col min="12546" max="12546" width="8.140625" style="409" customWidth="1"/>
    <col min="12547" max="12547" width="41" style="409" customWidth="1"/>
    <col min="12548" max="12548" width="32.85546875" style="409" customWidth="1"/>
    <col min="12549" max="12801" width="9.140625" style="409"/>
    <col min="12802" max="12802" width="8.140625" style="409" customWidth="1"/>
    <col min="12803" max="12803" width="41" style="409" customWidth="1"/>
    <col min="12804" max="12804" width="32.85546875" style="409" customWidth="1"/>
    <col min="12805" max="13057" width="9.140625" style="409"/>
    <col min="13058" max="13058" width="8.140625" style="409" customWidth="1"/>
    <col min="13059" max="13059" width="41" style="409" customWidth="1"/>
    <col min="13060" max="13060" width="32.85546875" style="409" customWidth="1"/>
    <col min="13061" max="13313" width="9.140625" style="409"/>
    <col min="13314" max="13314" width="8.140625" style="409" customWidth="1"/>
    <col min="13315" max="13315" width="41" style="409" customWidth="1"/>
    <col min="13316" max="13316" width="32.85546875" style="409" customWidth="1"/>
    <col min="13317" max="13569" width="9.140625" style="409"/>
    <col min="13570" max="13570" width="8.140625" style="409" customWidth="1"/>
    <col min="13571" max="13571" width="41" style="409" customWidth="1"/>
    <col min="13572" max="13572" width="32.85546875" style="409" customWidth="1"/>
    <col min="13573" max="13825" width="9.140625" style="409"/>
    <col min="13826" max="13826" width="8.140625" style="409" customWidth="1"/>
    <col min="13827" max="13827" width="41" style="409" customWidth="1"/>
    <col min="13828" max="13828" width="32.85546875" style="409" customWidth="1"/>
    <col min="13829" max="14081" width="9.140625" style="409"/>
    <col min="14082" max="14082" width="8.140625" style="409" customWidth="1"/>
    <col min="14083" max="14083" width="41" style="409" customWidth="1"/>
    <col min="14084" max="14084" width="32.85546875" style="409" customWidth="1"/>
    <col min="14085" max="14337" width="9.140625" style="409"/>
    <col min="14338" max="14338" width="8.140625" style="409" customWidth="1"/>
    <col min="14339" max="14339" width="41" style="409" customWidth="1"/>
    <col min="14340" max="14340" width="32.85546875" style="409" customWidth="1"/>
    <col min="14341" max="14593" width="9.140625" style="409"/>
    <col min="14594" max="14594" width="8.140625" style="409" customWidth="1"/>
    <col min="14595" max="14595" width="41" style="409" customWidth="1"/>
    <col min="14596" max="14596" width="32.85546875" style="409" customWidth="1"/>
    <col min="14597" max="14849" width="9.140625" style="409"/>
    <col min="14850" max="14850" width="8.140625" style="409" customWidth="1"/>
    <col min="14851" max="14851" width="41" style="409" customWidth="1"/>
    <col min="14852" max="14852" width="32.85546875" style="409" customWidth="1"/>
    <col min="14853" max="15105" width="9.140625" style="409"/>
    <col min="15106" max="15106" width="8.140625" style="409" customWidth="1"/>
    <col min="15107" max="15107" width="41" style="409" customWidth="1"/>
    <col min="15108" max="15108" width="32.85546875" style="409" customWidth="1"/>
    <col min="15109" max="15361" width="9.140625" style="409"/>
    <col min="15362" max="15362" width="8.140625" style="409" customWidth="1"/>
    <col min="15363" max="15363" width="41" style="409" customWidth="1"/>
    <col min="15364" max="15364" width="32.85546875" style="409" customWidth="1"/>
    <col min="15365" max="15617" width="9.140625" style="409"/>
    <col min="15618" max="15618" width="8.140625" style="409" customWidth="1"/>
    <col min="15619" max="15619" width="41" style="409" customWidth="1"/>
    <col min="15620" max="15620" width="32.85546875" style="409" customWidth="1"/>
    <col min="15621" max="15873" width="9.140625" style="409"/>
    <col min="15874" max="15874" width="8.140625" style="409" customWidth="1"/>
    <col min="15875" max="15875" width="41" style="409" customWidth="1"/>
    <col min="15876" max="15876" width="32.85546875" style="409" customWidth="1"/>
    <col min="15877" max="16129" width="9.140625" style="409"/>
    <col min="16130" max="16130" width="8.140625" style="409" customWidth="1"/>
    <col min="16131" max="16131" width="41" style="409" customWidth="1"/>
    <col min="16132" max="16132" width="32.85546875" style="409" customWidth="1"/>
    <col min="16133" max="16384" width="9.140625" style="409"/>
  </cols>
  <sheetData>
    <row r="1" spans="1:5" ht="16.5" thickBot="1" x14ac:dyDescent="0.3">
      <c r="A1" s="648" t="s">
        <v>803</v>
      </c>
      <c r="B1" s="648"/>
      <c r="C1" s="648"/>
      <c r="D1" s="648"/>
      <c r="E1" s="648"/>
    </row>
    <row r="2" spans="1:5" s="410" customFormat="1" ht="15.75" customHeight="1" x14ac:dyDescent="0.25">
      <c r="A2" s="649" t="s">
        <v>167</v>
      </c>
      <c r="B2" s="650"/>
      <c r="C2" s="650"/>
      <c r="D2" s="650"/>
      <c r="E2" s="651"/>
    </row>
    <row r="3" spans="1:5" s="410" customFormat="1" ht="31.5" x14ac:dyDescent="0.25">
      <c r="A3" s="403" t="s">
        <v>0</v>
      </c>
      <c r="B3" s="404" t="s">
        <v>1</v>
      </c>
      <c r="C3" s="457" t="s">
        <v>800</v>
      </c>
      <c r="D3" s="404" t="s">
        <v>799</v>
      </c>
      <c r="E3" s="459" t="s">
        <v>197</v>
      </c>
    </row>
    <row r="4" spans="1:5" x14ac:dyDescent="0.25">
      <c r="A4" s="406">
        <v>1</v>
      </c>
      <c r="B4" s="407">
        <v>2</v>
      </c>
      <c r="C4" s="407"/>
      <c r="D4" s="407">
        <v>3</v>
      </c>
      <c r="E4" s="460"/>
    </row>
    <row r="5" spans="1:5" x14ac:dyDescent="0.25">
      <c r="A5" s="406" t="s">
        <v>110</v>
      </c>
      <c r="B5" s="414" t="s">
        <v>156</v>
      </c>
      <c r="C5" s="461">
        <v>59296052</v>
      </c>
      <c r="D5" s="461">
        <v>121457284</v>
      </c>
      <c r="E5" s="462">
        <f>D5/C5*100</f>
        <v>204.831991175399</v>
      </c>
    </row>
    <row r="6" spans="1:5" x14ac:dyDescent="0.25">
      <c r="A6" s="406" t="s">
        <v>112</v>
      </c>
      <c r="B6" s="414" t="s">
        <v>157</v>
      </c>
      <c r="C6" s="461">
        <v>44252786</v>
      </c>
      <c r="D6" s="461">
        <v>54455188</v>
      </c>
      <c r="E6" s="462">
        <f t="shared" ref="E6:E14" si="0">D6/C6*100</f>
        <v>123.05482416406505</v>
      </c>
    </row>
    <row r="7" spans="1:5" ht="31.5" x14ac:dyDescent="0.25">
      <c r="A7" s="403" t="s">
        <v>114</v>
      </c>
      <c r="B7" s="411" t="s">
        <v>158</v>
      </c>
      <c r="C7" s="463">
        <f>C5-C6</f>
        <v>15043266</v>
      </c>
      <c r="D7" s="463">
        <f>D5-D6</f>
        <v>67002096</v>
      </c>
      <c r="E7" s="489">
        <f t="shared" si="0"/>
        <v>445.39593995080588</v>
      </c>
    </row>
    <row r="8" spans="1:5" x14ac:dyDescent="0.25">
      <c r="A8" s="406" t="s">
        <v>116</v>
      </c>
      <c r="B8" s="414" t="s">
        <v>159</v>
      </c>
      <c r="C8" s="461">
        <v>24166596</v>
      </c>
      <c r="D8" s="461">
        <v>39153616</v>
      </c>
      <c r="E8" s="462">
        <f t="shared" si="0"/>
        <v>162.01543651410401</v>
      </c>
    </row>
    <row r="9" spans="1:5" x14ac:dyDescent="0.25">
      <c r="A9" s="406" t="s">
        <v>5</v>
      </c>
      <c r="B9" s="414" t="s">
        <v>160</v>
      </c>
      <c r="C9" s="461">
        <v>1880598</v>
      </c>
      <c r="D9" s="461">
        <v>1727052</v>
      </c>
      <c r="E9" s="462">
        <f t="shared" si="0"/>
        <v>91.835256657722709</v>
      </c>
    </row>
    <row r="10" spans="1:5" ht="31.5" x14ac:dyDescent="0.25">
      <c r="A10" s="403" t="s">
        <v>7</v>
      </c>
      <c r="B10" s="411" t="s">
        <v>161</v>
      </c>
      <c r="C10" s="463">
        <f>C8-C9</f>
        <v>22285998</v>
      </c>
      <c r="D10" s="463">
        <f>D8-D9</f>
        <v>37426564</v>
      </c>
      <c r="E10" s="489">
        <f t="shared" si="0"/>
        <v>167.93757228193235</v>
      </c>
    </row>
    <row r="11" spans="1:5" x14ac:dyDescent="0.25">
      <c r="A11" s="403" t="s">
        <v>119</v>
      </c>
      <c r="B11" s="411" t="s">
        <v>162</v>
      </c>
      <c r="C11" s="463">
        <f>C7+C10</f>
        <v>37329264</v>
      </c>
      <c r="D11" s="463">
        <f>D7+D10</f>
        <v>104428660</v>
      </c>
      <c r="E11" s="489">
        <f t="shared" si="0"/>
        <v>279.75011776283611</v>
      </c>
    </row>
    <row r="12" spans="1:5" x14ac:dyDescent="0.25">
      <c r="A12" s="403" t="s">
        <v>163</v>
      </c>
      <c r="B12" s="411" t="s">
        <v>164</v>
      </c>
      <c r="C12" s="463">
        <f>C11</f>
        <v>37329264</v>
      </c>
      <c r="D12" s="463">
        <f>D11</f>
        <v>104428660</v>
      </c>
      <c r="E12" s="489">
        <f t="shared" si="0"/>
        <v>279.75011776283611</v>
      </c>
    </row>
    <row r="13" spans="1:5" ht="31.5" x14ac:dyDescent="0.25">
      <c r="A13" s="403" t="s">
        <v>15</v>
      </c>
      <c r="B13" s="411" t="s">
        <v>165</v>
      </c>
      <c r="C13" s="463">
        <v>16012068</v>
      </c>
      <c r="D13" s="463">
        <v>102355579</v>
      </c>
      <c r="E13" s="489">
        <f t="shared" si="0"/>
        <v>639.24022181269777</v>
      </c>
    </row>
    <row r="14" spans="1:5" ht="32.25" thickBot="1" x14ac:dyDescent="0.3">
      <c r="A14" s="447" t="s">
        <v>133</v>
      </c>
      <c r="B14" s="448" t="s">
        <v>166</v>
      </c>
      <c r="C14" s="464">
        <f>C12-C13</f>
        <v>21317196</v>
      </c>
      <c r="D14" s="464">
        <f>D12-D13</f>
        <v>2073081</v>
      </c>
      <c r="E14" s="490">
        <f t="shared" si="0"/>
        <v>9.7249234843081602</v>
      </c>
    </row>
  </sheetData>
  <mergeCells count="2">
    <mergeCell ref="A2:E2"/>
    <mergeCell ref="A1:E1"/>
  </mergeCells>
  <printOptions horizontalCentered="1"/>
  <pageMargins left="0.70866141732283472" right="0.70866141732283472" top="1.5354330708661419" bottom="0.74803149606299213" header="0.31496062992125984" footer="0.31496062992125984"/>
  <pageSetup paperSize="9" orientation="landscape" r:id="rId1"/>
  <headerFooter>
    <oddHeader xml:space="preserve">&amp;L&amp;"Times New Roman,Normál"Vászoly Község 
Önkormányzata &amp;C&amp;"Times New Roman,Félkövér" 3. melléklet
az önkormányzat 2017. évi költségvetési gazdálkodási beszámolójáról szóló
7/2018. (V. 30.) önkormányzati rendeletéhez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Layout" topLeftCell="A2" zoomScaleNormal="100" workbookViewId="0">
      <selection activeCell="A2" sqref="A2:E2"/>
    </sheetView>
  </sheetViews>
  <sheetFormatPr defaultColWidth="9.140625" defaultRowHeight="15.75" x14ac:dyDescent="0.25"/>
  <cols>
    <col min="1" max="1" width="36.28515625" style="96" customWidth="1"/>
    <col min="2" max="2" width="13.85546875" style="88" customWidth="1"/>
    <col min="3" max="3" width="14.140625" style="88" bestFit="1" customWidth="1"/>
    <col min="4" max="4" width="15.5703125" style="88" customWidth="1"/>
    <col min="5" max="5" width="9.5703125" style="129" customWidth="1"/>
    <col min="6" max="16384" width="9.140625" style="88"/>
  </cols>
  <sheetData>
    <row r="1" spans="1:5" ht="16.5" hidden="1" thickBot="1" x14ac:dyDescent="0.3">
      <c r="A1" s="1"/>
    </row>
    <row r="2" spans="1:5" ht="30" customHeight="1" x14ac:dyDescent="0.25">
      <c r="A2" s="652" t="s">
        <v>805</v>
      </c>
      <c r="B2" s="652"/>
      <c r="C2" s="652"/>
      <c r="D2" s="652"/>
      <c r="E2" s="652"/>
    </row>
    <row r="3" spans="1:5" ht="27.75" customHeight="1" thickBot="1" x14ac:dyDescent="0.3"/>
    <row r="4" spans="1:5" s="89" customFormat="1" ht="56.25" customHeight="1" x14ac:dyDescent="0.25">
      <c r="A4" s="2" t="s">
        <v>168</v>
      </c>
      <c r="B4" s="3" t="s">
        <v>863</v>
      </c>
      <c r="C4" s="3" t="s">
        <v>862</v>
      </c>
      <c r="D4" s="4" t="s">
        <v>840</v>
      </c>
      <c r="E4" s="80" t="s">
        <v>197</v>
      </c>
    </row>
    <row r="5" spans="1:5" ht="31.5" x14ac:dyDescent="0.25">
      <c r="A5" s="5" t="s">
        <v>169</v>
      </c>
      <c r="B5" s="6">
        <f>'5.sz.tábla'!B4</f>
        <v>21955111</v>
      </c>
      <c r="C5" s="6">
        <f>'5.sz.tábla'!C4</f>
        <v>26741716</v>
      </c>
      <c r="D5" s="6">
        <f>'5.sz.tábla'!D4</f>
        <v>26404606</v>
      </c>
      <c r="E5" s="130">
        <f>D5/C5*100</f>
        <v>98.739385310950126</v>
      </c>
    </row>
    <row r="6" spans="1:5" ht="31.5" x14ac:dyDescent="0.25">
      <c r="A6" s="5" t="s">
        <v>170</v>
      </c>
      <c r="B6" s="6">
        <f>'5.sz.tábla'!B21</f>
        <v>75000000</v>
      </c>
      <c r="C6" s="6">
        <f>'5.sz.tábla'!C21</f>
        <v>75749000</v>
      </c>
      <c r="D6" s="6">
        <f>'5.sz.tábla'!D21</f>
        <v>75749000</v>
      </c>
      <c r="E6" s="130">
        <f t="shared" ref="E6:E36" si="0">D6/C6*100</f>
        <v>100</v>
      </c>
    </row>
    <row r="7" spans="1:5" ht="21.75" customHeight="1" x14ac:dyDescent="0.25">
      <c r="A7" s="5" t="s">
        <v>171</v>
      </c>
      <c r="B7" s="6">
        <f>'5.sz.tábla'!B27</f>
        <v>10650000</v>
      </c>
      <c r="C7" s="6">
        <f>'5.sz.tábla'!C27</f>
        <v>10650000</v>
      </c>
      <c r="D7" s="6">
        <f>'5.sz.tábla'!D27</f>
        <v>12886934</v>
      </c>
      <c r="E7" s="130">
        <f t="shared" si="0"/>
        <v>121.0040751173709</v>
      </c>
    </row>
    <row r="8" spans="1:5" ht="21.75" customHeight="1" x14ac:dyDescent="0.25">
      <c r="A8" s="5" t="s">
        <v>172</v>
      </c>
      <c r="B8" s="6">
        <f>'5.sz.tábla'!B40</f>
        <v>4852500</v>
      </c>
      <c r="C8" s="6">
        <f>'5.sz.tábla'!C40</f>
        <v>4852500</v>
      </c>
      <c r="D8" s="6">
        <f>'5.sz.tábla'!D40</f>
        <v>3761224</v>
      </c>
      <c r="E8" s="130">
        <f t="shared" si="0"/>
        <v>77.511056156620299</v>
      </c>
    </row>
    <row r="9" spans="1:5" ht="23.25" customHeight="1" x14ac:dyDescent="0.25">
      <c r="A9" s="5" t="s">
        <v>173</v>
      </c>
      <c r="B9" s="6">
        <f>'5.sz.tábla'!B51</f>
        <v>0</v>
      </c>
      <c r="C9" s="6">
        <f>'5.sz.tábla'!C51</f>
        <v>2655520</v>
      </c>
      <c r="D9" s="6">
        <f>'5.sz.tábla'!D51</f>
        <v>2655520</v>
      </c>
      <c r="E9" s="130"/>
    </row>
    <row r="10" spans="1:5" x14ac:dyDescent="0.25">
      <c r="A10" s="7" t="s">
        <v>174</v>
      </c>
      <c r="B10" s="6">
        <f>'5.sz.tábla'!B56</f>
        <v>0</v>
      </c>
      <c r="C10" s="6">
        <f>'5.sz.tábla'!C56</f>
        <v>0</v>
      </c>
      <c r="D10" s="6">
        <f>'5.sz.tábla'!D56</f>
        <v>0</v>
      </c>
      <c r="E10" s="130"/>
    </row>
    <row r="11" spans="1:5" ht="32.25" customHeight="1" x14ac:dyDescent="0.25">
      <c r="A11" s="7" t="s">
        <v>175</v>
      </c>
      <c r="B11" s="6">
        <f>'[1]2.sz.tábla'!B60</f>
        <v>0</v>
      </c>
      <c r="C11" s="6">
        <v>0</v>
      </c>
      <c r="D11" s="6">
        <v>0</v>
      </c>
      <c r="E11" s="130"/>
    </row>
    <row r="12" spans="1:5" s="90" customFormat="1" x14ac:dyDescent="0.25">
      <c r="A12" s="8" t="s">
        <v>176</v>
      </c>
      <c r="B12" s="9">
        <f t="shared" ref="B12" si="1">SUM(B5:B11)</f>
        <v>112457611</v>
      </c>
      <c r="C12" s="9">
        <f>SUM(C5:C11)</f>
        <v>120648736</v>
      </c>
      <c r="D12" s="9">
        <f>SUM(D5:D11)</f>
        <v>121457284</v>
      </c>
      <c r="E12" s="131">
        <f t="shared" si="0"/>
        <v>100.67016698790778</v>
      </c>
    </row>
    <row r="13" spans="1:5" s="90" customFormat="1" ht="24" customHeight="1" x14ac:dyDescent="0.25">
      <c r="A13" s="10" t="s">
        <v>177</v>
      </c>
      <c r="B13" s="11"/>
      <c r="C13" s="11"/>
      <c r="D13" s="6"/>
      <c r="E13" s="130"/>
    </row>
    <row r="14" spans="1:5" ht="46.5" customHeight="1" x14ac:dyDescent="0.25">
      <c r="A14" s="5" t="s">
        <v>178</v>
      </c>
      <c r="B14" s="6">
        <f>'5.sz.tábla'!B66</f>
        <v>36000000</v>
      </c>
      <c r="C14" s="6">
        <f>'5.sz.tábla'!C66</f>
        <v>37329264</v>
      </c>
      <c r="D14" s="6">
        <f>'5.sz.tábla'!D66</f>
        <v>37329264</v>
      </c>
      <c r="E14" s="130">
        <f t="shared" si="0"/>
        <v>100</v>
      </c>
    </row>
    <row r="15" spans="1:5" ht="46.5" customHeight="1" x14ac:dyDescent="0.25">
      <c r="A15" s="5" t="s">
        <v>772</v>
      </c>
      <c r="B15" s="6">
        <f>'5.sz.tábla'!B69</f>
        <v>405000</v>
      </c>
      <c r="C15" s="6">
        <f>'5.sz.tábla'!C69</f>
        <v>1889580</v>
      </c>
      <c r="D15" s="6">
        <f>'5.sz.tábla'!D69</f>
        <v>1824352</v>
      </c>
      <c r="E15" s="130">
        <f t="shared" si="0"/>
        <v>96.548015961218894</v>
      </c>
    </row>
    <row r="16" spans="1:5" s="90" customFormat="1" ht="33" customHeight="1" x14ac:dyDescent="0.25">
      <c r="A16" s="8" t="s">
        <v>179</v>
      </c>
      <c r="B16" s="9">
        <f t="shared" ref="B16" si="2">B14+B15</f>
        <v>36405000</v>
      </c>
      <c r="C16" s="9">
        <f>SUM(C14:C15)</f>
        <v>39218844</v>
      </c>
      <c r="D16" s="9">
        <f>SUM(D14:D15)</f>
        <v>39153616</v>
      </c>
      <c r="E16" s="131">
        <f t="shared" si="0"/>
        <v>99.833681992258619</v>
      </c>
    </row>
    <row r="17" spans="1:12" s="90" customFormat="1" ht="30" customHeight="1" x14ac:dyDescent="0.25">
      <c r="A17" s="12" t="s">
        <v>180</v>
      </c>
      <c r="B17" s="13">
        <f t="shared" ref="B17" si="3">B12+B16</f>
        <v>148862611</v>
      </c>
      <c r="C17" s="13">
        <f>C12+C16</f>
        <v>159867580</v>
      </c>
      <c r="D17" s="13">
        <f>D12+D16</f>
        <v>160610900</v>
      </c>
      <c r="E17" s="131">
        <f t="shared" si="0"/>
        <v>100.46495981236473</v>
      </c>
    </row>
    <row r="18" spans="1:12" s="90" customFormat="1" ht="14.25" customHeight="1" x14ac:dyDescent="0.25">
      <c r="A18" s="14"/>
      <c r="B18" s="11"/>
      <c r="C18" s="11"/>
      <c r="D18" s="6"/>
      <c r="E18" s="130"/>
      <c r="F18" s="91"/>
      <c r="G18" s="91"/>
      <c r="H18" s="91"/>
      <c r="I18" s="91"/>
      <c r="J18" s="91"/>
      <c r="K18" s="91"/>
      <c r="L18" s="91"/>
    </row>
    <row r="19" spans="1:12" s="90" customFormat="1" ht="14.25" customHeight="1" x14ac:dyDescent="0.25">
      <c r="A19" s="14"/>
      <c r="B19" s="11"/>
      <c r="C19" s="11"/>
      <c r="D19" s="6"/>
      <c r="E19" s="130"/>
      <c r="F19" s="91"/>
      <c r="G19" s="91"/>
      <c r="H19" s="91"/>
      <c r="I19" s="91"/>
      <c r="J19" s="91"/>
      <c r="K19" s="91"/>
      <c r="L19" s="91"/>
    </row>
    <row r="20" spans="1:12" s="93" customFormat="1" ht="20.100000000000001" customHeight="1" x14ac:dyDescent="0.25">
      <c r="A20" s="8" t="s">
        <v>181</v>
      </c>
      <c r="B20" s="9">
        <f t="shared" ref="B20" si="4">SUM(B21:B21)</f>
        <v>31153191</v>
      </c>
      <c r="C20" s="9">
        <f>C21</f>
        <v>35545285</v>
      </c>
      <c r="D20" s="9">
        <f>D21</f>
        <v>28286554</v>
      </c>
      <c r="E20" s="131">
        <f t="shared" si="0"/>
        <v>79.57892024216433</v>
      </c>
      <c r="F20" s="92"/>
      <c r="G20" s="92"/>
      <c r="H20" s="92"/>
      <c r="I20" s="92"/>
      <c r="J20" s="92"/>
      <c r="K20" s="92"/>
      <c r="L20" s="92"/>
    </row>
    <row r="21" spans="1:12" ht="20.25" customHeight="1" x14ac:dyDescent="0.25">
      <c r="A21" s="5" t="s">
        <v>182</v>
      </c>
      <c r="B21" s="6">
        <f>'6.sz.tábla'!B38</f>
        <v>31153191</v>
      </c>
      <c r="C21" s="6">
        <f>'6.sz.tábla'!C38</f>
        <v>35545285</v>
      </c>
      <c r="D21" s="6">
        <f>'6.sz.tábla'!D38</f>
        <v>28286554</v>
      </c>
      <c r="E21" s="130">
        <f t="shared" si="0"/>
        <v>79.57892024216433</v>
      </c>
    </row>
    <row r="22" spans="1:12" s="90" customFormat="1" ht="20.100000000000001" customHeight="1" x14ac:dyDescent="0.25">
      <c r="A22" s="8" t="s">
        <v>183</v>
      </c>
      <c r="B22" s="9">
        <f>SUM(B23:B25)</f>
        <v>114974000</v>
      </c>
      <c r="C22" s="9">
        <f>C23+C24+C25</f>
        <v>116423066</v>
      </c>
      <c r="D22" s="9">
        <f>D23+D24+D25</f>
        <v>26168634</v>
      </c>
      <c r="E22" s="131">
        <f t="shared" si="0"/>
        <v>22.477190215897597</v>
      </c>
    </row>
    <row r="23" spans="1:12" ht="20.100000000000001" customHeight="1" x14ac:dyDescent="0.25">
      <c r="A23" s="5" t="s">
        <v>184</v>
      </c>
      <c r="B23" s="6">
        <f>'8.sz.tábla'!B3</f>
        <v>24270000</v>
      </c>
      <c r="C23" s="6">
        <f>'8.sz.tábla'!C3</f>
        <v>19644016</v>
      </c>
      <c r="D23" s="6">
        <f>'8.sz.tábla'!D3</f>
        <v>10466401</v>
      </c>
      <c r="E23" s="130">
        <f t="shared" si="0"/>
        <v>53.280352652940209</v>
      </c>
    </row>
    <row r="24" spans="1:12" s="90" customFormat="1" ht="20.100000000000001" customHeight="1" x14ac:dyDescent="0.25">
      <c r="A24" s="5" t="s">
        <v>185</v>
      </c>
      <c r="B24" s="6">
        <f>'8.sz.tábla'!B23</f>
        <v>90704000</v>
      </c>
      <c r="C24" s="6">
        <f>'8.sz.tábla'!C23</f>
        <v>96751450</v>
      </c>
      <c r="D24" s="6">
        <f>'8.sz.tábla'!D23</f>
        <v>15674633</v>
      </c>
      <c r="E24" s="130">
        <f t="shared" si="0"/>
        <v>16.200928254822021</v>
      </c>
    </row>
    <row r="25" spans="1:12" ht="20.100000000000001" customHeight="1" x14ac:dyDescent="0.25">
      <c r="A25" s="5" t="s">
        <v>186</v>
      </c>
      <c r="B25" s="6">
        <f>'8.sz.tábla'!B32</f>
        <v>0</v>
      </c>
      <c r="C25" s="6">
        <f>'8.sz.tábla'!C32</f>
        <v>27600</v>
      </c>
      <c r="D25" s="6">
        <f>'8.sz.tábla'!D32</f>
        <v>27600</v>
      </c>
      <c r="E25" s="130">
        <f t="shared" si="0"/>
        <v>100</v>
      </c>
    </row>
    <row r="26" spans="1:12" ht="12.75" customHeight="1" x14ac:dyDescent="0.25">
      <c r="A26" s="8"/>
      <c r="B26" s="6"/>
      <c r="C26" s="6"/>
      <c r="D26" s="6"/>
      <c r="E26" s="130"/>
    </row>
    <row r="27" spans="1:12" s="90" customFormat="1" ht="20.100000000000001" customHeight="1" x14ac:dyDescent="0.25">
      <c r="A27" s="8" t="s">
        <v>187</v>
      </c>
      <c r="B27" s="9">
        <f>B28+B29</f>
        <v>1595420</v>
      </c>
      <c r="C27" s="9">
        <f t="shared" ref="C27:D27" si="5">C28+C29</f>
        <v>6106153</v>
      </c>
      <c r="D27" s="9">
        <f t="shared" si="5"/>
        <v>0</v>
      </c>
      <c r="E27" s="131">
        <f t="shared" si="0"/>
        <v>0</v>
      </c>
    </row>
    <row r="28" spans="1:12" s="90" customFormat="1" ht="20.100000000000001" customHeight="1" x14ac:dyDescent="0.25">
      <c r="A28" s="5" t="s">
        <v>188</v>
      </c>
      <c r="B28" s="6">
        <v>1595420</v>
      </c>
      <c r="C28" s="6">
        <v>5093653</v>
      </c>
      <c r="D28" s="6">
        <v>0</v>
      </c>
      <c r="E28" s="130">
        <f t="shared" si="0"/>
        <v>0</v>
      </c>
    </row>
    <row r="29" spans="1:12" s="90" customFormat="1" ht="20.100000000000001" customHeight="1" x14ac:dyDescent="0.25">
      <c r="A29" s="5" t="s">
        <v>189</v>
      </c>
      <c r="B29" s="6">
        <v>0</v>
      </c>
      <c r="C29" s="6">
        <v>1012500</v>
      </c>
      <c r="D29" s="6">
        <v>0</v>
      </c>
      <c r="E29" s="130"/>
    </row>
    <row r="30" spans="1:12" s="90" customFormat="1" x14ac:dyDescent="0.25">
      <c r="A30" s="8" t="s">
        <v>190</v>
      </c>
      <c r="B30" s="9">
        <f>SUM(B27,B22,B20)</f>
        <v>147722611</v>
      </c>
      <c r="C30" s="9">
        <f>C20+C22+C27</f>
        <v>158074504</v>
      </c>
      <c r="D30" s="9">
        <f>D20+D22+D27</f>
        <v>54455188</v>
      </c>
      <c r="E30" s="131">
        <f t="shared" si="0"/>
        <v>34.449064600575937</v>
      </c>
    </row>
    <row r="31" spans="1:12" ht="20.100000000000001" customHeight="1" x14ac:dyDescent="0.25">
      <c r="A31" s="5" t="s">
        <v>191</v>
      </c>
      <c r="B31" s="6">
        <f>'[1]5. sz. tábla'!B23</f>
        <v>0</v>
      </c>
      <c r="C31" s="6"/>
      <c r="D31" s="6"/>
      <c r="E31" s="130"/>
    </row>
    <row r="32" spans="1:12" ht="30" customHeight="1" x14ac:dyDescent="0.25">
      <c r="A32" s="15" t="s">
        <v>192</v>
      </c>
      <c r="B32" s="6"/>
      <c r="C32" s="6">
        <v>0</v>
      </c>
      <c r="D32" s="6">
        <f>'8.sz.tábla'!D36</f>
        <v>0</v>
      </c>
      <c r="E32" s="130"/>
    </row>
    <row r="33" spans="1:5" ht="20.100000000000001" customHeight="1" x14ac:dyDescent="0.25">
      <c r="A33" s="16" t="s">
        <v>193</v>
      </c>
      <c r="B33" s="6">
        <f>'[1]5. sz. tábla'!B24</f>
        <v>0</v>
      </c>
      <c r="C33" s="6">
        <v>0</v>
      </c>
      <c r="D33" s="6"/>
      <c r="E33" s="130"/>
    </row>
    <row r="34" spans="1:5" ht="28.5" customHeight="1" x14ac:dyDescent="0.25">
      <c r="A34" s="5" t="s">
        <v>194</v>
      </c>
      <c r="B34" s="6">
        <f>'8.sz.tábla'!B38</f>
        <v>1140000</v>
      </c>
      <c r="C34" s="6">
        <f>'8.sz.tábla'!C38</f>
        <v>1793076</v>
      </c>
      <c r="D34" s="6">
        <f>'8.sz.tábla'!D38</f>
        <v>1727052</v>
      </c>
      <c r="E34" s="130">
        <f t="shared" si="0"/>
        <v>96.317835942257886</v>
      </c>
    </row>
    <row r="35" spans="1:5" s="90" customFormat="1" x14ac:dyDescent="0.25">
      <c r="A35" s="8" t="s">
        <v>195</v>
      </c>
      <c r="B35" s="9">
        <f>SUM(B31:B34)</f>
        <v>1140000</v>
      </c>
      <c r="C35" s="9">
        <f>C32+C34</f>
        <v>1793076</v>
      </c>
      <c r="D35" s="9">
        <f>D32+D34</f>
        <v>1727052</v>
      </c>
      <c r="E35" s="131">
        <f t="shared" si="0"/>
        <v>96.317835942257886</v>
      </c>
    </row>
    <row r="36" spans="1:5" s="90" customFormat="1" ht="26.45" customHeight="1" thickBot="1" x14ac:dyDescent="0.3">
      <c r="A36" s="17" t="s">
        <v>196</v>
      </c>
      <c r="B36" s="18">
        <f>SUM(B30,B35)</f>
        <v>148862611</v>
      </c>
      <c r="C36" s="18">
        <f>C30+C35</f>
        <v>159867580</v>
      </c>
      <c r="D36" s="18">
        <f>D30+D35</f>
        <v>56182240</v>
      </c>
      <c r="E36" s="132">
        <f t="shared" si="0"/>
        <v>35.142985213137024</v>
      </c>
    </row>
    <row r="37" spans="1:5" x14ac:dyDescent="0.25">
      <c r="A37" s="94"/>
      <c r="B37" s="19"/>
      <c r="C37" s="19"/>
      <c r="D37" s="20"/>
    </row>
    <row r="38" spans="1:5" x14ac:dyDescent="0.25">
      <c r="A38" s="94"/>
      <c r="B38" s="95"/>
      <c r="C38" s="95"/>
      <c r="D38" s="19">
        <f>D17-D36</f>
        <v>104428660</v>
      </c>
    </row>
  </sheetData>
  <mergeCells count="1">
    <mergeCell ref="A2:E2"/>
  </mergeCells>
  <printOptions horizontalCentered="1"/>
  <pageMargins left="0.70866141732283472" right="0.31496062992125984" top="0.94488188976377963" bottom="0.15748031496062992" header="0.31496062992125984" footer="0.31496062992125984"/>
  <pageSetup paperSize="9" scale="60" orientation="portrait" r:id="rId1"/>
  <headerFooter>
    <oddHeader>&amp;L&amp;"Times New Roman,Normál"Vászoly Község 
Önkormányzata &amp;C&amp;"Times New Roman,Félkövér" 4. melléklet
az önkormányzat 2017. évi költségvetési gazdálkodási beszámolójáról szóló
7/2018. (V. 30.) önkormányzati rendeletéhez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view="pageLayout" topLeftCell="A2" zoomScaleNormal="100" workbookViewId="0">
      <selection activeCell="A2" sqref="A2:E2"/>
    </sheetView>
  </sheetViews>
  <sheetFormatPr defaultColWidth="9.140625" defaultRowHeight="15.75" x14ac:dyDescent="0.25"/>
  <cols>
    <col min="1" max="1" width="39.5703125" style="95" customWidth="1"/>
    <col min="2" max="2" width="12.140625" style="95" customWidth="1"/>
    <col min="3" max="3" width="12.42578125" style="95" customWidth="1"/>
    <col min="4" max="4" width="14.42578125" style="467" customWidth="1"/>
    <col min="5" max="5" width="13.140625" style="124" customWidth="1"/>
    <col min="6" max="7" width="9.140625" style="95" hidden="1" customWidth="1"/>
    <col min="8" max="8" width="8.85546875" style="95" customWidth="1"/>
    <col min="9" max="9" width="11.42578125" style="95" bestFit="1" customWidth="1"/>
    <col min="10" max="10" width="12.28515625" style="95" bestFit="1" customWidth="1"/>
    <col min="11" max="16384" width="9.140625" style="95"/>
  </cols>
  <sheetData>
    <row r="1" spans="1:10" ht="16.5" hidden="1" thickBot="1" x14ac:dyDescent="0.3">
      <c r="A1" s="97"/>
      <c r="B1" s="98"/>
      <c r="C1" s="98"/>
      <c r="D1" s="466"/>
    </row>
    <row r="2" spans="1:10" ht="29.45" customHeight="1" thickBot="1" x14ac:dyDescent="0.35">
      <c r="A2" s="653" t="s">
        <v>804</v>
      </c>
      <c r="B2" s="654"/>
      <c r="C2" s="654"/>
      <c r="D2" s="654"/>
      <c r="E2" s="654"/>
    </row>
    <row r="3" spans="1:10" s="92" customFormat="1" ht="47.25" customHeight="1" thickBot="1" x14ac:dyDescent="0.3">
      <c r="A3" s="512" t="s">
        <v>168</v>
      </c>
      <c r="B3" s="513" t="s">
        <v>842</v>
      </c>
      <c r="C3" s="514" t="s">
        <v>841</v>
      </c>
      <c r="D3" s="514" t="s">
        <v>840</v>
      </c>
      <c r="E3" s="519" t="s">
        <v>197</v>
      </c>
    </row>
    <row r="4" spans="1:10" s="92" customFormat="1" ht="31.5" x14ac:dyDescent="0.25">
      <c r="A4" s="508" t="s">
        <v>169</v>
      </c>
      <c r="B4" s="509">
        <f>B5+B12+B13+B14+B15+B16</f>
        <v>21955111</v>
      </c>
      <c r="C4" s="509">
        <f>C5+C12+C13+C14+C15+C16</f>
        <v>26741716</v>
      </c>
      <c r="D4" s="510">
        <f>D5+D12+D13+D14+D15+D16</f>
        <v>26404606</v>
      </c>
      <c r="E4" s="511">
        <f>D4/C4*100</f>
        <v>98.739385310950126</v>
      </c>
      <c r="I4" s="100"/>
    </row>
    <row r="5" spans="1:10" s="103" customFormat="1" ht="21.2" customHeight="1" x14ac:dyDescent="0.25">
      <c r="A5" s="101" t="s">
        <v>198</v>
      </c>
      <c r="B5" s="102">
        <f>B6+B8+B9+B10</f>
        <v>18355111</v>
      </c>
      <c r="C5" s="102">
        <f t="shared" ref="C5:D5" si="0">C6+C8+C9+C10+C11</f>
        <v>20631760</v>
      </c>
      <c r="D5" s="110">
        <f t="shared" si="0"/>
        <v>20631760</v>
      </c>
      <c r="E5" s="128">
        <f t="shared" ref="E5:E69" si="1">D5/C5*100</f>
        <v>100</v>
      </c>
      <c r="J5" s="104"/>
    </row>
    <row r="6" spans="1:10" s="103" customFormat="1" ht="31.5" x14ac:dyDescent="0.25">
      <c r="A6" s="105" t="s">
        <v>199</v>
      </c>
      <c r="B6" s="106">
        <v>12712111</v>
      </c>
      <c r="C6" s="106">
        <v>13712111</v>
      </c>
      <c r="D6" s="106">
        <v>13712111</v>
      </c>
      <c r="E6" s="128">
        <f t="shared" si="1"/>
        <v>100</v>
      </c>
      <c r="J6" s="104"/>
    </row>
    <row r="7" spans="1:10" s="103" customFormat="1" ht="31.5" x14ac:dyDescent="0.25">
      <c r="A7" s="105" t="s">
        <v>200</v>
      </c>
      <c r="B7" s="106"/>
      <c r="C7" s="106"/>
      <c r="D7" s="33"/>
      <c r="E7" s="128"/>
    </row>
    <row r="8" spans="1:10" s="103" customFormat="1" ht="31.5" x14ac:dyDescent="0.25">
      <c r="A8" s="7" t="s">
        <v>201</v>
      </c>
      <c r="B8" s="106">
        <v>4443000</v>
      </c>
      <c r="C8" s="106">
        <v>4524862</v>
      </c>
      <c r="D8" s="106">
        <v>4524862</v>
      </c>
      <c r="E8" s="128">
        <f t="shared" si="1"/>
        <v>100</v>
      </c>
    </row>
    <row r="9" spans="1:10" s="103" customFormat="1" ht="31.5" x14ac:dyDescent="0.25">
      <c r="A9" s="7" t="s">
        <v>202</v>
      </c>
      <c r="B9" s="106">
        <v>1200000</v>
      </c>
      <c r="C9" s="106">
        <v>1200000</v>
      </c>
      <c r="D9" s="33">
        <v>1200000</v>
      </c>
      <c r="E9" s="128">
        <f t="shared" si="1"/>
        <v>100</v>
      </c>
    </row>
    <row r="10" spans="1:10" s="92" customFormat="1" ht="47.25" x14ac:dyDescent="0.25">
      <c r="A10" s="7" t="s">
        <v>771</v>
      </c>
      <c r="B10" s="106">
        <v>0</v>
      </c>
      <c r="C10" s="106">
        <v>1194787</v>
      </c>
      <c r="D10" s="106">
        <v>1194787</v>
      </c>
      <c r="E10" s="128">
        <f t="shared" si="1"/>
        <v>100</v>
      </c>
    </row>
    <row r="11" spans="1:10" s="92" customFormat="1" ht="21.2" customHeight="1" x14ac:dyDescent="0.25">
      <c r="A11" s="7" t="s">
        <v>203</v>
      </c>
      <c r="B11" s="106"/>
      <c r="C11" s="106">
        <v>0</v>
      </c>
      <c r="D11" s="33">
        <v>0</v>
      </c>
      <c r="E11" s="128"/>
      <c r="H11" s="103"/>
    </row>
    <row r="12" spans="1:10" s="92" customFormat="1" ht="21.2" customHeight="1" x14ac:dyDescent="0.25">
      <c r="A12" s="7" t="s">
        <v>204</v>
      </c>
      <c r="B12" s="106"/>
      <c r="C12" s="106"/>
      <c r="D12" s="33"/>
      <c r="E12" s="128"/>
    </row>
    <row r="13" spans="1:10" s="107" customFormat="1" ht="47.25" x14ac:dyDescent="0.25">
      <c r="A13" s="7" t="s">
        <v>205</v>
      </c>
      <c r="B13" s="102"/>
      <c r="C13" s="102"/>
      <c r="D13" s="33"/>
      <c r="E13" s="128"/>
    </row>
    <row r="14" spans="1:10" s="107" customFormat="1" ht="47.25" x14ac:dyDescent="0.25">
      <c r="A14" s="7" t="s">
        <v>206</v>
      </c>
      <c r="B14" s="102"/>
      <c r="C14" s="102"/>
      <c r="D14" s="33"/>
      <c r="E14" s="128"/>
    </row>
    <row r="15" spans="1:10" s="107" customFormat="1" ht="30.75" customHeight="1" x14ac:dyDescent="0.25">
      <c r="A15" s="7" t="s">
        <v>207</v>
      </c>
      <c r="B15" s="102"/>
      <c r="C15" s="102"/>
      <c r="D15" s="33"/>
      <c r="E15" s="128"/>
    </row>
    <row r="16" spans="1:10" s="92" customFormat="1" ht="31.5" x14ac:dyDescent="0.25">
      <c r="A16" s="7" t="s">
        <v>208</v>
      </c>
      <c r="B16" s="106">
        <v>3600000</v>
      </c>
      <c r="C16" s="106">
        <v>6109956</v>
      </c>
      <c r="D16" s="33">
        <v>5772846</v>
      </c>
      <c r="E16" s="128">
        <f t="shared" si="1"/>
        <v>94.482611658741902</v>
      </c>
    </row>
    <row r="17" spans="1:10" s="92" customFormat="1" ht="21.2" customHeight="1" x14ac:dyDescent="0.25">
      <c r="A17" s="108" t="s">
        <v>843</v>
      </c>
      <c r="B17" s="106">
        <v>0</v>
      </c>
      <c r="C17" s="106">
        <v>0</v>
      </c>
      <c r="D17" s="33">
        <v>18000</v>
      </c>
      <c r="E17" s="128"/>
      <c r="J17" s="100"/>
    </row>
    <row r="18" spans="1:10" s="92" customFormat="1" ht="21.2" customHeight="1" x14ac:dyDescent="0.25">
      <c r="A18" s="108" t="s">
        <v>846</v>
      </c>
      <c r="B18" s="106">
        <v>0</v>
      </c>
      <c r="C18" s="106">
        <v>0</v>
      </c>
      <c r="D18" s="33">
        <v>562789</v>
      </c>
      <c r="E18" s="128"/>
      <c r="J18" s="100"/>
    </row>
    <row r="19" spans="1:10" s="92" customFormat="1" ht="21.2" customHeight="1" x14ac:dyDescent="0.25">
      <c r="A19" s="109" t="s">
        <v>845</v>
      </c>
      <c r="B19" s="33">
        <v>841491</v>
      </c>
      <c r="C19" s="33">
        <v>3076283</v>
      </c>
      <c r="D19" s="33">
        <v>4620475</v>
      </c>
      <c r="E19" s="128">
        <f t="shared" si="1"/>
        <v>150.19668216480733</v>
      </c>
      <c r="H19" s="103"/>
    </row>
    <row r="20" spans="1:10" s="92" customFormat="1" ht="21.2" customHeight="1" x14ac:dyDescent="0.25">
      <c r="A20" s="109" t="s">
        <v>844</v>
      </c>
      <c r="B20" s="33">
        <v>0</v>
      </c>
      <c r="C20" s="33">
        <v>0</v>
      </c>
      <c r="D20" s="33">
        <v>571582</v>
      </c>
      <c r="E20" s="128"/>
      <c r="H20" s="103"/>
    </row>
    <row r="21" spans="1:10" s="92" customFormat="1" ht="31.5" x14ac:dyDescent="0.25">
      <c r="A21" s="99" t="s">
        <v>170</v>
      </c>
      <c r="B21" s="13">
        <f>B22+B23+B24+B25+B26</f>
        <v>75000000</v>
      </c>
      <c r="C21" s="13">
        <f t="shared" ref="C21:D21" si="2">C22+C23+C24+C25+C26</f>
        <v>75749000</v>
      </c>
      <c r="D21" s="13">
        <f t="shared" si="2"/>
        <v>75749000</v>
      </c>
      <c r="E21" s="125">
        <f t="shared" si="1"/>
        <v>100</v>
      </c>
    </row>
    <row r="22" spans="1:10" s="92" customFormat="1" ht="31.5" x14ac:dyDescent="0.25">
      <c r="A22" s="7" t="s">
        <v>209</v>
      </c>
      <c r="B22" s="106">
        <v>75000000</v>
      </c>
      <c r="C22" s="106">
        <v>75749000</v>
      </c>
      <c r="D22" s="33">
        <v>75749000</v>
      </c>
      <c r="E22" s="125">
        <f t="shared" si="1"/>
        <v>100</v>
      </c>
    </row>
    <row r="23" spans="1:10" s="92" customFormat="1" ht="47.25" x14ac:dyDescent="0.25">
      <c r="A23" s="7" t="s">
        <v>210</v>
      </c>
      <c r="B23" s="106"/>
      <c r="C23" s="106"/>
      <c r="D23" s="33"/>
      <c r="E23" s="128"/>
    </row>
    <row r="24" spans="1:10" s="92" customFormat="1" ht="47.25" x14ac:dyDescent="0.25">
      <c r="A24" s="7" t="s">
        <v>211</v>
      </c>
      <c r="B24" s="106"/>
      <c r="C24" s="106"/>
      <c r="D24" s="33"/>
      <c r="E24" s="128"/>
    </row>
    <row r="25" spans="1:10" s="92" customFormat="1" ht="47.25" x14ac:dyDescent="0.25">
      <c r="A25" s="7" t="s">
        <v>212</v>
      </c>
      <c r="B25" s="106"/>
      <c r="C25" s="106"/>
      <c r="D25" s="33"/>
      <c r="E25" s="128"/>
    </row>
    <row r="26" spans="1:10" s="92" customFormat="1" ht="31.5" x14ac:dyDescent="0.25">
      <c r="A26" s="7" t="s">
        <v>213</v>
      </c>
      <c r="B26" s="106"/>
      <c r="C26" s="106"/>
      <c r="D26" s="106"/>
      <c r="E26" s="128"/>
      <c r="H26" s="103"/>
    </row>
    <row r="27" spans="1:10" s="92" customFormat="1" ht="22.7" customHeight="1" x14ac:dyDescent="0.25">
      <c r="A27" s="99" t="s">
        <v>171</v>
      </c>
      <c r="B27" s="13">
        <f t="shared" ref="B27:D27" si="3">B28+B31+B39</f>
        <v>10650000</v>
      </c>
      <c r="C27" s="13">
        <f t="shared" si="3"/>
        <v>10650000</v>
      </c>
      <c r="D27" s="30">
        <f t="shared" si="3"/>
        <v>12886934</v>
      </c>
      <c r="E27" s="125">
        <f t="shared" si="1"/>
        <v>121.0040751173709</v>
      </c>
      <c r="I27" s="100"/>
    </row>
    <row r="28" spans="1:10" s="92" customFormat="1" ht="21.2" customHeight="1" x14ac:dyDescent="0.25">
      <c r="A28" s="7" t="s">
        <v>214</v>
      </c>
      <c r="B28" s="106">
        <f t="shared" ref="B28:D28" si="4">B29+B30</f>
        <v>6600000</v>
      </c>
      <c r="C28" s="106">
        <f t="shared" si="4"/>
        <v>6600000</v>
      </c>
      <c r="D28" s="33">
        <f t="shared" si="4"/>
        <v>7831587</v>
      </c>
      <c r="E28" s="128">
        <f t="shared" si="1"/>
        <v>118.6604090909091</v>
      </c>
    </row>
    <row r="29" spans="1:10" s="92" customFormat="1" ht="21.2" customHeight="1" x14ac:dyDescent="0.25">
      <c r="A29" s="101" t="s">
        <v>847</v>
      </c>
      <c r="B29" s="106">
        <v>5400000</v>
      </c>
      <c r="C29" s="106">
        <v>5400000</v>
      </c>
      <c r="D29" s="33">
        <v>6381187</v>
      </c>
      <c r="E29" s="128">
        <f t="shared" si="1"/>
        <v>118.17012962962963</v>
      </c>
    </row>
    <row r="30" spans="1:10" s="92" customFormat="1" ht="21.2" customHeight="1" x14ac:dyDescent="0.25">
      <c r="A30" s="101" t="s">
        <v>848</v>
      </c>
      <c r="B30" s="106">
        <v>1200000</v>
      </c>
      <c r="C30" s="106">
        <v>1200000</v>
      </c>
      <c r="D30" s="33">
        <v>1450400</v>
      </c>
      <c r="E30" s="128">
        <f t="shared" si="1"/>
        <v>120.86666666666666</v>
      </c>
    </row>
    <row r="31" spans="1:10" s="92" customFormat="1" ht="21.2" customHeight="1" x14ac:dyDescent="0.25">
      <c r="A31" s="7" t="s">
        <v>215</v>
      </c>
      <c r="B31" s="106">
        <f t="shared" ref="B31:D31" si="5">B32+B34+B35</f>
        <v>3900000</v>
      </c>
      <c r="C31" s="106">
        <f t="shared" si="5"/>
        <v>3900000</v>
      </c>
      <c r="D31" s="33">
        <f t="shared" si="5"/>
        <v>4922318</v>
      </c>
      <c r="E31" s="128">
        <f t="shared" si="1"/>
        <v>126.21328205128206</v>
      </c>
    </row>
    <row r="32" spans="1:10" s="92" customFormat="1" ht="21.2" customHeight="1" x14ac:dyDescent="0.25">
      <c r="A32" s="7" t="s">
        <v>216</v>
      </c>
      <c r="B32" s="106">
        <f t="shared" ref="B32:D32" si="6">SUM(B33)</f>
        <v>2500000</v>
      </c>
      <c r="C32" s="106">
        <f t="shared" si="6"/>
        <v>2500000</v>
      </c>
      <c r="D32" s="33">
        <f t="shared" si="6"/>
        <v>3333590</v>
      </c>
      <c r="E32" s="128">
        <f t="shared" si="1"/>
        <v>133.34360000000001</v>
      </c>
    </row>
    <row r="33" spans="1:9" s="92" customFormat="1" ht="21.2" customHeight="1" x14ac:dyDescent="0.25">
      <c r="A33" s="7" t="s">
        <v>217</v>
      </c>
      <c r="B33" s="106">
        <v>2500000</v>
      </c>
      <c r="C33" s="106">
        <v>2500000</v>
      </c>
      <c r="D33" s="33">
        <v>3333590</v>
      </c>
      <c r="E33" s="128">
        <f t="shared" si="1"/>
        <v>133.34360000000001</v>
      </c>
    </row>
    <row r="34" spans="1:9" s="92" customFormat="1" ht="21.2" customHeight="1" x14ac:dyDescent="0.25">
      <c r="A34" s="7" t="s">
        <v>218</v>
      </c>
      <c r="B34" s="106">
        <v>1000000</v>
      </c>
      <c r="C34" s="106">
        <v>1000000</v>
      </c>
      <c r="D34" s="33">
        <v>1036128</v>
      </c>
      <c r="E34" s="128">
        <f t="shared" si="1"/>
        <v>103.61279999999999</v>
      </c>
      <c r="H34" s="103"/>
    </row>
    <row r="35" spans="1:9" s="92" customFormat="1" ht="31.5" x14ac:dyDescent="0.25">
      <c r="A35" s="7" t="s">
        <v>219</v>
      </c>
      <c r="B35" s="106">
        <f>SUM(B36:B38)</f>
        <v>400000</v>
      </c>
      <c r="C35" s="106">
        <f t="shared" ref="C35:D35" si="7">SUM(C36:C38)</f>
        <v>400000</v>
      </c>
      <c r="D35" s="33">
        <f t="shared" si="7"/>
        <v>552600</v>
      </c>
      <c r="E35" s="128">
        <f t="shared" si="1"/>
        <v>138.15</v>
      </c>
    </row>
    <row r="36" spans="1:9" s="92" customFormat="1" ht="21.2" customHeight="1" x14ac:dyDescent="0.25">
      <c r="A36" s="7" t="s">
        <v>220</v>
      </c>
      <c r="B36" s="106">
        <v>400000</v>
      </c>
      <c r="C36" s="106">
        <v>400000</v>
      </c>
      <c r="D36" s="33">
        <v>552600</v>
      </c>
      <c r="E36" s="128">
        <f t="shared" si="1"/>
        <v>138.15</v>
      </c>
      <c r="H36" s="103"/>
    </row>
    <row r="37" spans="1:9" s="92" customFormat="1" ht="21.2" customHeight="1" x14ac:dyDescent="0.25">
      <c r="A37" s="7" t="s">
        <v>221</v>
      </c>
      <c r="B37" s="106"/>
      <c r="C37" s="106"/>
      <c r="D37" s="33"/>
      <c r="E37" s="128"/>
    </row>
    <row r="38" spans="1:9" s="92" customFormat="1" ht="21.2" customHeight="1" x14ac:dyDescent="0.25">
      <c r="A38" s="7" t="s">
        <v>222</v>
      </c>
      <c r="B38" s="106"/>
      <c r="C38" s="106"/>
      <c r="D38" s="33"/>
      <c r="E38" s="128"/>
    </row>
    <row r="39" spans="1:9" s="92" customFormat="1" ht="31.5" x14ac:dyDescent="0.25">
      <c r="A39" s="7" t="s">
        <v>223</v>
      </c>
      <c r="B39" s="106">
        <v>150000</v>
      </c>
      <c r="C39" s="106">
        <v>150000</v>
      </c>
      <c r="D39" s="33">
        <v>133029</v>
      </c>
      <c r="E39" s="128">
        <f t="shared" si="1"/>
        <v>88.685999999999993</v>
      </c>
    </row>
    <row r="40" spans="1:9" s="92" customFormat="1" ht="23.25" customHeight="1" x14ac:dyDescent="0.25">
      <c r="A40" s="99" t="s">
        <v>172</v>
      </c>
      <c r="B40" s="13">
        <f>B41+B42+B44+B45+B46+B47+B48+B49+B50</f>
        <v>4852500</v>
      </c>
      <c r="C40" s="13">
        <f t="shared" ref="C40" si="8">C41+C42+C44+C45+C46+C47+C48+C49+C50</f>
        <v>4852500</v>
      </c>
      <c r="D40" s="30">
        <f>D41+D42+D44+D45+D46+D47+D48+D49+D50</f>
        <v>3761224</v>
      </c>
      <c r="E40" s="125">
        <f t="shared" si="1"/>
        <v>77.511056156620299</v>
      </c>
      <c r="I40" s="100"/>
    </row>
    <row r="41" spans="1:9" s="92" customFormat="1" ht="21.2" customHeight="1" x14ac:dyDescent="0.25">
      <c r="A41" s="101" t="s">
        <v>224</v>
      </c>
      <c r="B41" s="106"/>
      <c r="C41" s="106"/>
      <c r="D41" s="33"/>
      <c r="E41" s="128"/>
    </row>
    <row r="42" spans="1:9" s="111" customFormat="1" ht="21.2" customHeight="1" x14ac:dyDescent="0.25">
      <c r="A42" s="101" t="s">
        <v>225</v>
      </c>
      <c r="B42" s="106">
        <v>650000</v>
      </c>
      <c r="C42" s="106">
        <v>650000</v>
      </c>
      <c r="D42" s="33">
        <v>784598</v>
      </c>
      <c r="E42" s="128">
        <f t="shared" si="1"/>
        <v>120.70738461538461</v>
      </c>
    </row>
    <row r="43" spans="1:9" s="112" customFormat="1" ht="21.2" customHeight="1" x14ac:dyDescent="0.25">
      <c r="A43" s="101" t="s">
        <v>226</v>
      </c>
      <c r="B43" s="106">
        <v>650000</v>
      </c>
      <c r="C43" s="106">
        <v>650000</v>
      </c>
      <c r="D43" s="33">
        <v>685150</v>
      </c>
      <c r="E43" s="128">
        <f t="shared" si="1"/>
        <v>105.40769230769232</v>
      </c>
    </row>
    <row r="44" spans="1:9" s="113" customFormat="1" ht="21.2" customHeight="1" x14ac:dyDescent="0.25">
      <c r="A44" s="7" t="s">
        <v>227</v>
      </c>
      <c r="B44" s="106">
        <v>0</v>
      </c>
      <c r="C44" s="106">
        <v>0</v>
      </c>
      <c r="D44" s="33">
        <v>0</v>
      </c>
      <c r="E44" s="128"/>
      <c r="H44" s="465"/>
    </row>
    <row r="45" spans="1:9" s="113" customFormat="1" ht="21.2" customHeight="1" x14ac:dyDescent="0.25">
      <c r="A45" s="7" t="s">
        <v>228</v>
      </c>
      <c r="B45" s="106">
        <v>2700000</v>
      </c>
      <c r="C45" s="106">
        <v>2700000</v>
      </c>
      <c r="D45" s="33">
        <v>2036071</v>
      </c>
      <c r="E45" s="128">
        <f t="shared" si="1"/>
        <v>75.410037037037043</v>
      </c>
      <c r="H45" s="465"/>
    </row>
    <row r="46" spans="1:9" s="113" customFormat="1" ht="21.2" customHeight="1" x14ac:dyDescent="0.25">
      <c r="A46" s="114" t="s">
        <v>229</v>
      </c>
      <c r="B46" s="106">
        <v>0</v>
      </c>
      <c r="C46" s="106">
        <v>0</v>
      </c>
      <c r="D46" s="33">
        <v>0</v>
      </c>
      <c r="E46" s="128"/>
    </row>
    <row r="47" spans="1:9" s="113" customFormat="1" ht="21.2" customHeight="1" x14ac:dyDescent="0.25">
      <c r="A47" s="101" t="s">
        <v>230</v>
      </c>
      <c r="B47" s="106">
        <v>1500000</v>
      </c>
      <c r="C47" s="106">
        <v>1500000</v>
      </c>
      <c r="D47" s="33">
        <v>864191</v>
      </c>
      <c r="E47" s="128">
        <f t="shared" si="1"/>
        <v>57.612733333333331</v>
      </c>
      <c r="H47" s="465"/>
    </row>
    <row r="48" spans="1:9" s="113" customFormat="1" ht="21.2" customHeight="1" x14ac:dyDescent="0.25">
      <c r="A48" s="101" t="s">
        <v>231</v>
      </c>
      <c r="B48" s="106">
        <v>0</v>
      </c>
      <c r="C48" s="106">
        <v>0</v>
      </c>
      <c r="D48" s="33">
        <v>0</v>
      </c>
      <c r="E48" s="128"/>
    </row>
    <row r="49" spans="1:9" s="113" customFormat="1" ht="21.2" customHeight="1" x14ac:dyDescent="0.25">
      <c r="A49" s="101" t="s">
        <v>232</v>
      </c>
      <c r="B49" s="106">
        <v>2500</v>
      </c>
      <c r="C49" s="106">
        <v>2500</v>
      </c>
      <c r="D49" s="33">
        <v>1045</v>
      </c>
      <c r="E49" s="128">
        <f t="shared" si="1"/>
        <v>41.8</v>
      </c>
    </row>
    <row r="50" spans="1:9" s="113" customFormat="1" ht="21.2" customHeight="1" x14ac:dyDescent="0.25">
      <c r="A50" s="101" t="s">
        <v>849</v>
      </c>
      <c r="B50" s="106">
        <v>0</v>
      </c>
      <c r="C50" s="106">
        <v>0</v>
      </c>
      <c r="D50" s="33">
        <v>75319</v>
      </c>
      <c r="E50" s="128"/>
    </row>
    <row r="51" spans="1:9" s="113" customFormat="1" ht="21.2" customHeight="1" x14ac:dyDescent="0.25">
      <c r="A51" s="99" t="s">
        <v>173</v>
      </c>
      <c r="B51" s="13">
        <f>SUM(B52:B55)</f>
        <v>0</v>
      </c>
      <c r="C51" s="13">
        <f t="shared" ref="C51:D51" si="9">SUM(C52:C55)</f>
        <v>2655520</v>
      </c>
      <c r="D51" s="30">
        <f t="shared" si="9"/>
        <v>2655520</v>
      </c>
      <c r="E51" s="128">
        <f t="shared" si="1"/>
        <v>100</v>
      </c>
    </row>
    <row r="52" spans="1:9" s="113" customFormat="1" ht="21.2" customHeight="1" x14ac:dyDescent="0.25">
      <c r="A52" s="7" t="s">
        <v>233</v>
      </c>
      <c r="B52" s="13"/>
      <c r="C52" s="13"/>
      <c r="D52" s="33"/>
      <c r="E52" s="128"/>
    </row>
    <row r="53" spans="1:9" s="111" customFormat="1" ht="21.2" customHeight="1" x14ac:dyDescent="0.25">
      <c r="A53" s="7" t="s">
        <v>234</v>
      </c>
      <c r="B53" s="106">
        <v>0</v>
      </c>
      <c r="C53" s="106">
        <v>2655520</v>
      </c>
      <c r="D53" s="33">
        <v>2655520</v>
      </c>
      <c r="E53" s="128">
        <f t="shared" si="1"/>
        <v>100</v>
      </c>
      <c r="H53" s="465"/>
    </row>
    <row r="54" spans="1:9" s="111" customFormat="1" ht="21.2" customHeight="1" x14ac:dyDescent="0.25">
      <c r="A54" s="115" t="s">
        <v>235</v>
      </c>
      <c r="B54" s="106"/>
      <c r="C54" s="106"/>
      <c r="D54" s="33"/>
      <c r="E54" s="128"/>
    </row>
    <row r="55" spans="1:9" s="113" customFormat="1" ht="21.2" customHeight="1" x14ac:dyDescent="0.25">
      <c r="A55" s="7" t="s">
        <v>236</v>
      </c>
      <c r="B55" s="106"/>
      <c r="C55" s="106"/>
      <c r="D55" s="33"/>
      <c r="E55" s="128"/>
    </row>
    <row r="56" spans="1:9" s="113" customFormat="1" ht="21.2" customHeight="1" x14ac:dyDescent="0.25">
      <c r="A56" s="99" t="s">
        <v>174</v>
      </c>
      <c r="B56" s="13">
        <f t="shared" ref="B56:D56" si="10">SUM(B57:B59)</f>
        <v>0</v>
      </c>
      <c r="C56" s="13">
        <f t="shared" si="10"/>
        <v>0</v>
      </c>
      <c r="D56" s="13">
        <f t="shared" si="10"/>
        <v>0</v>
      </c>
      <c r="E56" s="125"/>
    </row>
    <row r="57" spans="1:9" s="113" customFormat="1" ht="47.25" x14ac:dyDescent="0.25">
      <c r="A57" s="7" t="s">
        <v>237</v>
      </c>
      <c r="B57" s="13"/>
      <c r="C57" s="13"/>
      <c r="D57" s="33"/>
      <c r="E57" s="128"/>
    </row>
    <row r="58" spans="1:9" s="111" customFormat="1" ht="47.25" x14ac:dyDescent="0.25">
      <c r="A58" s="7" t="s">
        <v>238</v>
      </c>
      <c r="B58" s="106"/>
      <c r="C58" s="106"/>
      <c r="D58" s="33"/>
      <c r="E58" s="128"/>
    </row>
    <row r="59" spans="1:9" s="111" customFormat="1" ht="31.5" x14ac:dyDescent="0.25">
      <c r="A59" s="7" t="s">
        <v>239</v>
      </c>
      <c r="B59" s="106"/>
      <c r="C59" s="106">
        <v>0</v>
      </c>
      <c r="D59" s="33">
        <v>0</v>
      </c>
      <c r="E59" s="128"/>
      <c r="H59" s="465"/>
    </row>
    <row r="60" spans="1:9" s="113" customFormat="1" ht="31.5" x14ac:dyDescent="0.25">
      <c r="A60" s="116" t="s">
        <v>175</v>
      </c>
      <c r="B60" s="13">
        <f>SUM(B61:B63)</f>
        <v>0</v>
      </c>
      <c r="C60" s="13">
        <v>0</v>
      </c>
      <c r="D60" s="30">
        <v>0</v>
      </c>
      <c r="E60" s="125">
        <v>0</v>
      </c>
    </row>
    <row r="61" spans="1:9" s="113" customFormat="1" ht="47.25" x14ac:dyDescent="0.25">
      <c r="A61" s="7" t="s">
        <v>240</v>
      </c>
      <c r="B61" s="106"/>
      <c r="C61" s="106"/>
      <c r="D61" s="33"/>
      <c r="E61" s="128"/>
    </row>
    <row r="62" spans="1:9" s="111" customFormat="1" ht="47.25" x14ac:dyDescent="0.25">
      <c r="A62" s="7" t="s">
        <v>241</v>
      </c>
      <c r="B62" s="106"/>
      <c r="C62" s="106"/>
      <c r="D62" s="33"/>
      <c r="E62" s="128"/>
    </row>
    <row r="63" spans="1:9" s="113" customFormat="1" ht="31.5" x14ac:dyDescent="0.25">
      <c r="A63" s="7" t="s">
        <v>242</v>
      </c>
      <c r="B63" s="106"/>
      <c r="C63" s="106"/>
      <c r="D63" s="33"/>
      <c r="E63" s="128"/>
    </row>
    <row r="64" spans="1:9" s="113" customFormat="1" ht="21.2" customHeight="1" x14ac:dyDescent="0.25">
      <c r="A64" s="99" t="s">
        <v>176</v>
      </c>
      <c r="B64" s="13">
        <f>B60+B56+B51+B40+B27+B21+B4</f>
        <v>112457611</v>
      </c>
      <c r="C64" s="13">
        <f>C60+C56+C51+C40+C27+C21+C4</f>
        <v>120648736</v>
      </c>
      <c r="D64" s="30">
        <f>D60+D56+D51+D40+D27+D21+D4</f>
        <v>121457284</v>
      </c>
      <c r="E64" s="125">
        <f t="shared" si="1"/>
        <v>100.67016698790778</v>
      </c>
      <c r="I64" s="117"/>
    </row>
    <row r="65" spans="1:9" s="113" customFormat="1" ht="21.2" customHeight="1" x14ac:dyDescent="0.25">
      <c r="A65" s="116" t="s">
        <v>177</v>
      </c>
      <c r="B65" s="13"/>
      <c r="C65" s="13"/>
      <c r="D65" s="33"/>
      <c r="E65" s="125"/>
      <c r="I65" s="117"/>
    </row>
    <row r="66" spans="1:9" s="111" customFormat="1" ht="31.5" x14ac:dyDescent="0.25">
      <c r="A66" s="116" t="s">
        <v>243</v>
      </c>
      <c r="B66" s="13">
        <f t="shared" ref="B66" si="11">SUM(B67:B68)</f>
        <v>36000000</v>
      </c>
      <c r="C66" s="13">
        <f t="shared" ref="C66:D66" si="12">C67:G67</f>
        <v>37329264</v>
      </c>
      <c r="D66" s="30">
        <f t="shared" si="12"/>
        <v>37329264</v>
      </c>
      <c r="E66" s="125">
        <f t="shared" si="1"/>
        <v>100</v>
      </c>
      <c r="G66" s="118"/>
    </row>
    <row r="67" spans="1:9" s="111" customFormat="1" ht="47.25" x14ac:dyDescent="0.25">
      <c r="A67" s="116" t="s">
        <v>289</v>
      </c>
      <c r="B67" s="106">
        <v>36000000</v>
      </c>
      <c r="C67" s="106">
        <v>37329264</v>
      </c>
      <c r="D67" s="33">
        <v>37329264</v>
      </c>
      <c r="E67" s="128">
        <f t="shared" si="1"/>
        <v>100</v>
      </c>
      <c r="G67" s="118"/>
    </row>
    <row r="68" spans="1:9" s="111" customFormat="1" ht="47.25" x14ac:dyDescent="0.25">
      <c r="A68" s="7" t="s">
        <v>244</v>
      </c>
      <c r="B68" s="106"/>
      <c r="C68" s="106"/>
      <c r="D68" s="33"/>
      <c r="E68" s="125"/>
    </row>
    <row r="69" spans="1:9" s="113" customFormat="1" ht="47.25" x14ac:dyDescent="0.25">
      <c r="A69" s="116" t="s">
        <v>245</v>
      </c>
      <c r="B69" s="13">
        <f>B72+B70</f>
        <v>405000</v>
      </c>
      <c r="C69" s="13">
        <f>C72+C70+C71</f>
        <v>1889580</v>
      </c>
      <c r="D69" s="30">
        <f>D72+D70+D71</f>
        <v>1824352</v>
      </c>
      <c r="E69" s="125">
        <f t="shared" si="1"/>
        <v>96.548015961218894</v>
      </c>
      <c r="I69" s="117"/>
    </row>
    <row r="70" spans="1:9" s="113" customFormat="1" ht="21.2" customHeight="1" x14ac:dyDescent="0.25">
      <c r="A70" s="7" t="s">
        <v>246</v>
      </c>
      <c r="B70" s="13"/>
      <c r="C70" s="106"/>
      <c r="D70" s="33"/>
      <c r="E70" s="125"/>
    </row>
    <row r="71" spans="1:9" s="113" customFormat="1" ht="21.2" customHeight="1" x14ac:dyDescent="0.25">
      <c r="A71" s="119" t="s">
        <v>247</v>
      </c>
      <c r="B71" s="13"/>
      <c r="C71" s="106"/>
      <c r="D71" s="33"/>
      <c r="E71" s="128"/>
      <c r="H71" s="465"/>
    </row>
    <row r="72" spans="1:9" s="113" customFormat="1" ht="31.5" x14ac:dyDescent="0.25">
      <c r="A72" s="101" t="s">
        <v>248</v>
      </c>
      <c r="B72" s="106">
        <v>405000</v>
      </c>
      <c r="C72" s="106">
        <v>1889580</v>
      </c>
      <c r="D72" s="106">
        <v>1824352</v>
      </c>
      <c r="E72" s="128">
        <f t="shared" ref="E72:E74" si="13">D72/C72*100</f>
        <v>96.548015961218894</v>
      </c>
      <c r="H72" s="465"/>
    </row>
    <row r="73" spans="1:9" s="111" customFormat="1" ht="21.2" customHeight="1" x14ac:dyDescent="0.25">
      <c r="A73" s="99" t="s">
        <v>249</v>
      </c>
      <c r="B73" s="13">
        <f t="shared" ref="B73:D73" si="14">B69+B66</f>
        <v>36405000</v>
      </c>
      <c r="C73" s="13">
        <f t="shared" si="14"/>
        <v>39218844</v>
      </c>
      <c r="D73" s="30">
        <f t="shared" si="14"/>
        <v>39153616</v>
      </c>
      <c r="E73" s="125">
        <f t="shared" si="13"/>
        <v>99.833681992258619</v>
      </c>
      <c r="I73" s="118"/>
    </row>
    <row r="74" spans="1:9" s="111" customFormat="1" ht="21.2" customHeight="1" x14ac:dyDescent="0.25">
      <c r="A74" s="99" t="s">
        <v>250</v>
      </c>
      <c r="B74" s="13">
        <f>B64+B73</f>
        <v>148862611</v>
      </c>
      <c r="C74" s="13">
        <f t="shared" ref="C74" si="15">C64+C73</f>
        <v>159867580</v>
      </c>
      <c r="D74" s="30">
        <f>D64+D73</f>
        <v>160610900</v>
      </c>
      <c r="E74" s="125">
        <f t="shared" si="13"/>
        <v>100.46495981236473</v>
      </c>
      <c r="I74" s="118"/>
    </row>
    <row r="75" spans="1:9" s="111" customFormat="1" ht="21.2" customHeight="1" x14ac:dyDescent="0.25">
      <c r="A75" s="120" t="s">
        <v>251</v>
      </c>
      <c r="B75" s="121">
        <v>6</v>
      </c>
      <c r="C75" s="121"/>
      <c r="D75" s="33"/>
      <c r="E75" s="126"/>
      <c r="I75" s="118"/>
    </row>
    <row r="76" spans="1:9" s="111" customFormat="1" ht="21.2" customHeight="1" thickBot="1" x14ac:dyDescent="0.3">
      <c r="A76" s="122" t="s">
        <v>252</v>
      </c>
      <c r="B76" s="123">
        <v>3</v>
      </c>
      <c r="C76" s="123"/>
      <c r="D76" s="468"/>
      <c r="E76" s="127"/>
    </row>
  </sheetData>
  <mergeCells count="1">
    <mergeCell ref="A2:E2"/>
  </mergeCells>
  <printOptions horizontalCentered="1"/>
  <pageMargins left="0.70866141732283472" right="0.31496062992125984" top="0.94488188976377963" bottom="0.35433070866141736" header="0.31496062992125984" footer="0.31496062992125984"/>
  <pageSetup paperSize="9" orientation="portrait" r:id="rId1"/>
  <headerFooter>
    <oddHeader>&amp;L&amp;"Times New Roman,Normál"Vászoly Község 
Önkormányzata &amp;C&amp;"Times New Roman,Félkövér"5. melléklet
az önkormányzat 2017. évi költségvetési gazdálkodási beszámolójáról szóló
7/2018. (V. 30.) önkormányzati rendeletéhez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Layout" zoomScaleNormal="80" workbookViewId="0">
      <selection activeCell="A2" sqref="A2:E2"/>
    </sheetView>
  </sheetViews>
  <sheetFormatPr defaultColWidth="9.140625" defaultRowHeight="15.75" x14ac:dyDescent="0.25"/>
  <cols>
    <col min="1" max="1" width="45.85546875" style="23" customWidth="1"/>
    <col min="2" max="3" width="12.28515625" style="23" bestFit="1" customWidth="1"/>
    <col min="4" max="4" width="14.28515625" style="23" customWidth="1"/>
    <col min="5" max="5" width="7.140625" style="85" customWidth="1"/>
    <col min="6" max="16384" width="9.140625" style="23"/>
  </cols>
  <sheetData>
    <row r="1" spans="1:5" ht="41.1" customHeight="1" x14ac:dyDescent="0.25"/>
    <row r="2" spans="1:5" ht="41.1" customHeight="1" thickBot="1" x14ac:dyDescent="0.3">
      <c r="A2" s="655" t="s">
        <v>806</v>
      </c>
      <c r="B2" s="655"/>
      <c r="C2" s="655"/>
      <c r="D2" s="655"/>
      <c r="E2" s="655"/>
    </row>
    <row r="3" spans="1:5" s="25" customFormat="1" ht="51.75" customHeight="1" x14ac:dyDescent="0.25">
      <c r="A3" s="24" t="s">
        <v>168</v>
      </c>
      <c r="B3" s="3" t="s">
        <v>842</v>
      </c>
      <c r="C3" s="4" t="s">
        <v>850</v>
      </c>
      <c r="D3" s="4" t="s">
        <v>840</v>
      </c>
      <c r="E3" s="80" t="s">
        <v>197</v>
      </c>
    </row>
    <row r="4" spans="1:5" ht="19.5" customHeight="1" x14ac:dyDescent="0.25">
      <c r="A4" s="26" t="s">
        <v>253</v>
      </c>
      <c r="B4" s="27"/>
      <c r="C4" s="28"/>
      <c r="D4" s="28"/>
      <c r="E4" s="86"/>
    </row>
    <row r="5" spans="1:5" s="32" customFormat="1" ht="18.95" customHeight="1" x14ac:dyDescent="0.25">
      <c r="A5" s="29" t="s">
        <v>254</v>
      </c>
      <c r="B5" s="30">
        <v>6405000</v>
      </c>
      <c r="C5" s="31">
        <v>8513290</v>
      </c>
      <c r="D5" s="31">
        <v>8211588</v>
      </c>
      <c r="E5" s="87">
        <f>D5/C5*100</f>
        <v>96.456105688869982</v>
      </c>
    </row>
    <row r="6" spans="1:5" s="32" customFormat="1" ht="18.95" customHeight="1" x14ac:dyDescent="0.25">
      <c r="A6" s="29" t="s">
        <v>255</v>
      </c>
      <c r="B6" s="30">
        <v>1614700</v>
      </c>
      <c r="C6" s="481">
        <v>1933970</v>
      </c>
      <c r="D6" s="31">
        <v>1524153</v>
      </c>
      <c r="E6" s="87">
        <f t="shared" ref="E6:E7" si="0">D6/C6*100</f>
        <v>78.809547200835581</v>
      </c>
    </row>
    <row r="7" spans="1:5" s="32" customFormat="1" ht="18.95" customHeight="1" x14ac:dyDescent="0.25">
      <c r="A7" s="29" t="s">
        <v>256</v>
      </c>
      <c r="B7" s="30">
        <f>SUM(B8:B24)</f>
        <v>13500000</v>
      </c>
      <c r="C7" s="30">
        <f>SUM(C8:C24)</f>
        <v>15845984</v>
      </c>
      <c r="D7" s="30">
        <f>SUM(D8:D24)</f>
        <v>10043724</v>
      </c>
      <c r="E7" s="87">
        <f t="shared" si="0"/>
        <v>63.383403643472057</v>
      </c>
    </row>
    <row r="8" spans="1:5" ht="19.7" customHeight="1" x14ac:dyDescent="0.25">
      <c r="A8" s="34" t="s">
        <v>855</v>
      </c>
      <c r="B8" s="33">
        <v>100000</v>
      </c>
      <c r="C8" s="33">
        <v>100000</v>
      </c>
      <c r="D8" s="28">
        <v>17524</v>
      </c>
      <c r="E8" s="86">
        <f>D8/C8*100</f>
        <v>17.524000000000001</v>
      </c>
    </row>
    <row r="9" spans="1:5" ht="19.7" customHeight="1" x14ac:dyDescent="0.25">
      <c r="A9" s="34" t="s">
        <v>854</v>
      </c>
      <c r="B9" s="33">
        <v>2600000</v>
      </c>
      <c r="C9" s="33">
        <v>2600000</v>
      </c>
      <c r="D9" s="28">
        <v>1385361</v>
      </c>
      <c r="E9" s="86">
        <f t="shared" ref="E9:E38" si="1">D9/C9*100</f>
        <v>53.283115384615385</v>
      </c>
    </row>
    <row r="10" spans="1:5" ht="19.7" customHeight="1" x14ac:dyDescent="0.25">
      <c r="A10" s="34" t="s">
        <v>853</v>
      </c>
      <c r="B10" s="33">
        <v>300000</v>
      </c>
      <c r="C10" s="28">
        <v>300000</v>
      </c>
      <c r="D10" s="28">
        <v>253435</v>
      </c>
      <c r="E10" s="86">
        <f t="shared" si="1"/>
        <v>84.478333333333339</v>
      </c>
    </row>
    <row r="11" spans="1:5" ht="19.7" customHeight="1" x14ac:dyDescent="0.25">
      <c r="A11" s="34" t="s">
        <v>852</v>
      </c>
      <c r="B11" s="33">
        <v>300000</v>
      </c>
      <c r="C11" s="28">
        <v>326000</v>
      </c>
      <c r="D11" s="28">
        <v>318433</v>
      </c>
      <c r="E11" s="86">
        <f t="shared" si="1"/>
        <v>97.678834355828229</v>
      </c>
    </row>
    <row r="12" spans="1:5" ht="19.7" customHeight="1" x14ac:dyDescent="0.25">
      <c r="A12" s="34" t="s">
        <v>257</v>
      </c>
      <c r="B12" s="33">
        <v>1800000</v>
      </c>
      <c r="C12" s="35">
        <v>1800000</v>
      </c>
      <c r="D12" s="28">
        <v>1638817</v>
      </c>
      <c r="E12" s="86">
        <f t="shared" si="1"/>
        <v>91.045388888888894</v>
      </c>
    </row>
    <row r="13" spans="1:5" ht="19.7" customHeight="1" x14ac:dyDescent="0.25">
      <c r="A13" s="34" t="s">
        <v>258</v>
      </c>
      <c r="B13" s="33">
        <v>0</v>
      </c>
      <c r="C13" s="28">
        <v>0</v>
      </c>
      <c r="D13" s="28">
        <v>0</v>
      </c>
      <c r="E13" s="86"/>
    </row>
    <row r="14" spans="1:5" ht="19.7" customHeight="1" x14ac:dyDescent="0.25">
      <c r="A14" s="34" t="s">
        <v>259</v>
      </c>
      <c r="B14" s="33">
        <v>0</v>
      </c>
      <c r="C14" s="28">
        <v>0</v>
      </c>
      <c r="D14" s="28">
        <v>0</v>
      </c>
      <c r="E14" s="86"/>
    </row>
    <row r="15" spans="1:5" ht="19.7" customHeight="1" x14ac:dyDescent="0.25">
      <c r="A15" s="34" t="s">
        <v>851</v>
      </c>
      <c r="B15" s="33">
        <v>500000</v>
      </c>
      <c r="C15" s="28">
        <v>474000</v>
      </c>
      <c r="D15" s="28">
        <v>305781</v>
      </c>
      <c r="E15" s="86">
        <f t="shared" si="1"/>
        <v>64.510759493670889</v>
      </c>
    </row>
    <row r="16" spans="1:5" ht="19.7" customHeight="1" x14ac:dyDescent="0.25">
      <c r="A16" s="34" t="s">
        <v>768</v>
      </c>
      <c r="B16" s="33">
        <v>0</v>
      </c>
      <c r="C16" s="28">
        <v>0</v>
      </c>
      <c r="D16" s="28">
        <v>0</v>
      </c>
      <c r="E16" s="86"/>
    </row>
    <row r="17" spans="1:8" ht="19.7" customHeight="1" x14ac:dyDescent="0.25">
      <c r="A17" s="34" t="s">
        <v>856</v>
      </c>
      <c r="B17" s="33">
        <v>500000</v>
      </c>
      <c r="C17" s="28">
        <v>1180000</v>
      </c>
      <c r="D17" s="28">
        <v>333459</v>
      </c>
      <c r="E17" s="86">
        <f t="shared" si="1"/>
        <v>28.259237288135591</v>
      </c>
    </row>
    <row r="18" spans="1:8" ht="19.7" customHeight="1" x14ac:dyDescent="0.25">
      <c r="A18" s="34" t="s">
        <v>260</v>
      </c>
      <c r="B18" s="33">
        <v>4500000</v>
      </c>
      <c r="C18" s="28">
        <v>3820000</v>
      </c>
      <c r="D18" s="28">
        <v>3672411</v>
      </c>
      <c r="E18" s="86">
        <f t="shared" si="1"/>
        <v>96.136413612565434</v>
      </c>
    </row>
    <row r="19" spans="1:8" ht="19.7" customHeight="1" x14ac:dyDescent="0.25">
      <c r="A19" s="34" t="s">
        <v>261</v>
      </c>
      <c r="B19" s="33">
        <v>100000</v>
      </c>
      <c r="C19" s="28">
        <v>100000</v>
      </c>
      <c r="D19" s="28">
        <v>94900</v>
      </c>
      <c r="E19" s="86">
        <f t="shared" si="1"/>
        <v>94.899999999999991</v>
      </c>
    </row>
    <row r="20" spans="1:8" ht="19.7" customHeight="1" x14ac:dyDescent="0.25">
      <c r="A20" s="34" t="s">
        <v>262</v>
      </c>
      <c r="B20" s="33">
        <v>2000000</v>
      </c>
      <c r="C20" s="28">
        <v>2000000</v>
      </c>
      <c r="D20" s="28">
        <v>1293528</v>
      </c>
      <c r="E20" s="86">
        <f t="shared" si="1"/>
        <v>64.676400000000001</v>
      </c>
    </row>
    <row r="21" spans="1:8" ht="19.7" customHeight="1" x14ac:dyDescent="0.25">
      <c r="A21" s="34" t="s">
        <v>263</v>
      </c>
      <c r="B21" s="33">
        <v>400000</v>
      </c>
      <c r="C21" s="28">
        <v>2525984</v>
      </c>
      <c r="D21" s="28">
        <v>334000</v>
      </c>
      <c r="E21" s="86">
        <f t="shared" si="1"/>
        <v>13.222569897513207</v>
      </c>
    </row>
    <row r="22" spans="1:8" ht="19.7" customHeight="1" x14ac:dyDescent="0.25">
      <c r="A22" s="34" t="s">
        <v>264</v>
      </c>
      <c r="B22" s="33">
        <v>0</v>
      </c>
      <c r="C22" s="28">
        <v>0</v>
      </c>
      <c r="D22" s="28">
        <v>0</v>
      </c>
      <c r="E22" s="86"/>
    </row>
    <row r="23" spans="1:8" ht="19.7" customHeight="1" x14ac:dyDescent="0.25">
      <c r="A23" s="34" t="s">
        <v>265</v>
      </c>
      <c r="B23" s="33">
        <v>0</v>
      </c>
      <c r="C23" s="28">
        <v>0</v>
      </c>
      <c r="D23" s="28">
        <v>0</v>
      </c>
      <c r="E23" s="86"/>
    </row>
    <row r="24" spans="1:8" ht="19.7" customHeight="1" x14ac:dyDescent="0.25">
      <c r="A24" s="34" t="s">
        <v>266</v>
      </c>
      <c r="B24" s="33">
        <v>400000</v>
      </c>
      <c r="C24" s="28">
        <v>620000</v>
      </c>
      <c r="D24" s="28">
        <v>396075</v>
      </c>
      <c r="E24" s="86">
        <f t="shared" si="1"/>
        <v>63.883064516129032</v>
      </c>
    </row>
    <row r="25" spans="1:8" s="32" customFormat="1" x14ac:dyDescent="0.25">
      <c r="A25" s="29" t="s">
        <v>267</v>
      </c>
      <c r="B25" s="30">
        <f t="shared" ref="B25:D25" si="2">B26</f>
        <v>1943000</v>
      </c>
      <c r="C25" s="30">
        <f t="shared" si="2"/>
        <v>1943000</v>
      </c>
      <c r="D25" s="30">
        <f t="shared" si="2"/>
        <v>1410000</v>
      </c>
      <c r="E25" s="87">
        <f t="shared" si="1"/>
        <v>72.568193515182713</v>
      </c>
    </row>
    <row r="26" spans="1:8" ht="19.7" customHeight="1" x14ac:dyDescent="0.25">
      <c r="A26" s="34" t="s">
        <v>268</v>
      </c>
      <c r="B26" s="33">
        <v>1943000</v>
      </c>
      <c r="C26" s="28">
        <v>1943000</v>
      </c>
      <c r="D26" s="28">
        <v>1410000</v>
      </c>
      <c r="E26" s="86">
        <f t="shared" si="1"/>
        <v>72.568193515182713</v>
      </c>
    </row>
    <row r="27" spans="1:8" s="32" customFormat="1" ht="19.5" customHeight="1" x14ac:dyDescent="0.25">
      <c r="A27" s="26" t="s">
        <v>269</v>
      </c>
      <c r="B27" s="30">
        <f>B28+B29+B32+B33+B34+B35+B36+B37</f>
        <v>7690491</v>
      </c>
      <c r="C27" s="30">
        <f t="shared" ref="C27:D27" si="3">C28+C29+C32+C33+C34+C35+C36+C37</f>
        <v>7309041</v>
      </c>
      <c r="D27" s="30">
        <f t="shared" si="3"/>
        <v>7097089</v>
      </c>
      <c r="E27" s="87">
        <f t="shared" si="1"/>
        <v>97.100139402693188</v>
      </c>
      <c r="F27" s="36"/>
      <c r="G27" s="36"/>
      <c r="H27" s="36"/>
    </row>
    <row r="28" spans="1:8" ht="30.75" customHeight="1" x14ac:dyDescent="0.25">
      <c r="A28" s="37" t="s">
        <v>288</v>
      </c>
      <c r="B28" s="33"/>
      <c r="C28" s="28"/>
      <c r="D28" s="28"/>
      <c r="E28" s="86"/>
      <c r="F28" s="38"/>
      <c r="G28" s="38"/>
      <c r="H28" s="38"/>
    </row>
    <row r="29" spans="1:8" ht="21.75" customHeight="1" x14ac:dyDescent="0.25">
      <c r="A29" s="37" t="s">
        <v>270</v>
      </c>
      <c r="B29" s="33"/>
      <c r="C29" s="28">
        <f>C30+C31</f>
        <v>0</v>
      </c>
      <c r="D29" s="28">
        <f>D30+D31</f>
        <v>0</v>
      </c>
      <c r="E29" s="86"/>
      <c r="F29" s="38"/>
      <c r="G29" s="38"/>
      <c r="H29" s="38"/>
    </row>
    <row r="30" spans="1:8" ht="23.25" customHeight="1" x14ac:dyDescent="0.25">
      <c r="A30" s="37" t="s">
        <v>290</v>
      </c>
      <c r="B30" s="33"/>
      <c r="C30" s="39"/>
      <c r="D30" s="28"/>
      <c r="E30" s="86"/>
      <c r="F30" s="38"/>
      <c r="G30" s="38"/>
      <c r="H30" s="38"/>
    </row>
    <row r="31" spans="1:8" ht="17.45" customHeight="1" x14ac:dyDescent="0.25">
      <c r="A31" s="37" t="s">
        <v>857</v>
      </c>
      <c r="B31" s="33"/>
      <c r="C31" s="33"/>
      <c r="D31" s="33"/>
      <c r="E31" s="133"/>
      <c r="F31" s="38"/>
      <c r="G31" s="38"/>
      <c r="H31" s="38"/>
    </row>
    <row r="32" spans="1:8" ht="31.5" x14ac:dyDescent="0.25">
      <c r="A32" s="37" t="s">
        <v>271</v>
      </c>
      <c r="B32" s="33"/>
      <c r="C32" s="33"/>
      <c r="D32" s="33"/>
      <c r="E32" s="133"/>
      <c r="F32" s="38"/>
      <c r="G32" s="38"/>
      <c r="H32" s="38"/>
    </row>
    <row r="33" spans="1:8" ht="31.5" x14ac:dyDescent="0.25">
      <c r="A33" s="37" t="s">
        <v>272</v>
      </c>
      <c r="B33" s="33"/>
      <c r="C33" s="33"/>
      <c r="D33" s="33"/>
      <c r="E33" s="133"/>
      <c r="F33" s="38"/>
      <c r="G33" s="38"/>
      <c r="H33" s="38"/>
    </row>
    <row r="34" spans="1:8" ht="31.5" x14ac:dyDescent="0.25">
      <c r="A34" s="37" t="s">
        <v>273</v>
      </c>
      <c r="B34" s="33">
        <f>'7.sz.tábla'!B3</f>
        <v>7550491</v>
      </c>
      <c r="C34" s="33">
        <f>'7.sz.tábla'!C3</f>
        <v>7299041</v>
      </c>
      <c r="D34" s="33">
        <f>'7.sz.tábla'!D3</f>
        <v>7097089</v>
      </c>
      <c r="E34" s="86">
        <f t="shared" si="1"/>
        <v>97.233170768598228</v>
      </c>
      <c r="F34" s="40"/>
      <c r="G34" s="40"/>
      <c r="H34" s="40"/>
    </row>
    <row r="35" spans="1:8" ht="27.75" customHeight="1" x14ac:dyDescent="0.25">
      <c r="A35" s="37" t="s">
        <v>274</v>
      </c>
      <c r="B35" s="33"/>
      <c r="C35" s="33"/>
      <c r="D35" s="33"/>
      <c r="E35" s="133"/>
      <c r="F35" s="40"/>
      <c r="G35" s="40"/>
      <c r="H35" s="40"/>
    </row>
    <row r="36" spans="1:8" ht="31.5" x14ac:dyDescent="0.25">
      <c r="A36" s="37" t="s">
        <v>275</v>
      </c>
      <c r="B36" s="33"/>
      <c r="C36" s="33"/>
      <c r="D36" s="33"/>
      <c r="E36" s="133"/>
      <c r="F36" s="40"/>
      <c r="G36" s="40"/>
      <c r="H36" s="40"/>
    </row>
    <row r="37" spans="1:8" ht="24" customHeight="1" x14ac:dyDescent="0.25">
      <c r="A37" s="37" t="s">
        <v>276</v>
      </c>
      <c r="B37" s="33">
        <f>'7.sz.tábla'!B10</f>
        <v>140000</v>
      </c>
      <c r="C37" s="33">
        <f>'7.sz.tábla'!C10</f>
        <v>10000</v>
      </c>
      <c r="D37" s="33">
        <f>'7.sz.tábla'!D10</f>
        <v>0</v>
      </c>
      <c r="E37" s="86">
        <f t="shared" si="1"/>
        <v>0</v>
      </c>
      <c r="F37" s="40"/>
      <c r="G37" s="40"/>
      <c r="H37" s="40"/>
    </row>
    <row r="38" spans="1:8" s="32" customFormat="1" ht="32.25" thickBot="1" x14ac:dyDescent="0.3">
      <c r="A38" s="41" t="s">
        <v>277</v>
      </c>
      <c r="B38" s="42">
        <f>B5+B6+B7+B25+B27</f>
        <v>31153191</v>
      </c>
      <c r="C38" s="42">
        <f>C5+C6+C7+C25+C27</f>
        <v>35545285</v>
      </c>
      <c r="D38" s="42">
        <f>D5+D6+D7+D25+D27</f>
        <v>28286554</v>
      </c>
      <c r="E38" s="162">
        <f t="shared" si="1"/>
        <v>79.57892024216433</v>
      </c>
      <c r="F38" s="43"/>
      <c r="G38" s="43"/>
      <c r="H38" s="43"/>
    </row>
  </sheetData>
  <mergeCells count="1">
    <mergeCell ref="A2:E2"/>
  </mergeCells>
  <printOptions horizontalCentered="1"/>
  <pageMargins left="0.70866141732283472" right="0.31496062992125984" top="0.55118110236220474" bottom="0" header="0.11811023622047245" footer="0.31496062992125984"/>
  <pageSetup paperSize="9" scale="90" orientation="portrait" r:id="rId1"/>
  <headerFooter>
    <oddHeader>&amp;L&amp;"Times New Roman,Normál"Vászoly Község 
Önkormányzata &amp;C&amp;"Times New Roman,Félkövér"6. melléklet
az önkormányzat 2017. évi költségvetési gazdálkodási beszámolójáról szóló
7/2018. (V. 30.) önkormányzati rendeletéhez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zoomScaleNormal="80" workbookViewId="0">
      <selection sqref="A1:E1"/>
    </sheetView>
  </sheetViews>
  <sheetFormatPr defaultColWidth="9.140625" defaultRowHeight="15.75" x14ac:dyDescent="0.25"/>
  <cols>
    <col min="1" max="1" width="39.42578125" style="44" customWidth="1"/>
    <col min="2" max="2" width="13.140625" style="44" customWidth="1"/>
    <col min="3" max="3" width="12.7109375" style="44" customWidth="1"/>
    <col min="4" max="4" width="13.42578125" style="45" customWidth="1"/>
    <col min="5" max="5" width="10.28515625" style="84" bestFit="1" customWidth="1"/>
    <col min="6" max="16384" width="9.140625" style="46"/>
  </cols>
  <sheetData>
    <row r="1" spans="1:5" ht="18.75" x14ac:dyDescent="0.3">
      <c r="A1" s="656" t="s">
        <v>808</v>
      </c>
      <c r="B1" s="656"/>
      <c r="C1" s="656"/>
      <c r="D1" s="656"/>
      <c r="E1" s="656"/>
    </row>
    <row r="2" spans="1:5" ht="47.25" x14ac:dyDescent="0.25">
      <c r="A2" s="527" t="s">
        <v>1</v>
      </c>
      <c r="B2" s="528" t="s">
        <v>842</v>
      </c>
      <c r="C2" s="529" t="s">
        <v>850</v>
      </c>
      <c r="D2" s="529" t="s">
        <v>840</v>
      </c>
      <c r="E2" s="530" t="s">
        <v>197</v>
      </c>
    </row>
    <row r="3" spans="1:5" ht="31.5" x14ac:dyDescent="0.25">
      <c r="A3" s="531" t="s">
        <v>278</v>
      </c>
      <c r="B3" s="47">
        <f>SUM(B4:B9)</f>
        <v>7550491</v>
      </c>
      <c r="C3" s="47">
        <f>SUM(C4:C9)</f>
        <v>7299041</v>
      </c>
      <c r="D3" s="47">
        <f>SUM(D4:D9)</f>
        <v>7097089</v>
      </c>
      <c r="E3" s="532">
        <f>D3/C3*100</f>
        <v>97.233170768598228</v>
      </c>
    </row>
    <row r="4" spans="1:5" ht="32.25" customHeight="1" x14ac:dyDescent="0.25">
      <c r="A4" s="533" t="s">
        <v>809</v>
      </c>
      <c r="B4" s="48">
        <v>2011386</v>
      </c>
      <c r="C4" s="48">
        <v>1943193</v>
      </c>
      <c r="D4" s="82">
        <v>1943193</v>
      </c>
      <c r="E4" s="534">
        <f t="shared" ref="E4:E19" si="0">D4/C4*100</f>
        <v>100</v>
      </c>
    </row>
    <row r="5" spans="1:5" ht="28.5" customHeight="1" x14ac:dyDescent="0.25">
      <c r="A5" s="533" t="s">
        <v>810</v>
      </c>
      <c r="B5" s="48">
        <v>4939105</v>
      </c>
      <c r="C5" s="48">
        <v>4755848</v>
      </c>
      <c r="D5" s="82">
        <v>4755848</v>
      </c>
      <c r="E5" s="534">
        <f t="shared" si="0"/>
        <v>100</v>
      </c>
    </row>
    <row r="6" spans="1:5" ht="28.5" customHeight="1" x14ac:dyDescent="0.25">
      <c r="A6" s="533" t="s">
        <v>811</v>
      </c>
      <c r="B6" s="48">
        <v>400000</v>
      </c>
      <c r="C6" s="48">
        <v>350000</v>
      </c>
      <c r="D6" s="82">
        <v>348048</v>
      </c>
      <c r="E6" s="534"/>
    </row>
    <row r="7" spans="1:5" ht="28.5" customHeight="1" x14ac:dyDescent="0.25">
      <c r="A7" s="533" t="s">
        <v>858</v>
      </c>
      <c r="B7" s="48">
        <v>0</v>
      </c>
      <c r="C7" s="48">
        <v>50000</v>
      </c>
      <c r="D7" s="82">
        <v>50000</v>
      </c>
      <c r="E7" s="534">
        <f t="shared" si="0"/>
        <v>100</v>
      </c>
    </row>
    <row r="8" spans="1:5" ht="28.5" customHeight="1" x14ac:dyDescent="0.25">
      <c r="A8" s="533" t="s">
        <v>859</v>
      </c>
      <c r="B8" s="48">
        <v>100000</v>
      </c>
      <c r="C8" s="48">
        <v>100000</v>
      </c>
      <c r="D8" s="82">
        <v>0</v>
      </c>
      <c r="E8" s="534"/>
    </row>
    <row r="9" spans="1:5" ht="28.5" customHeight="1" x14ac:dyDescent="0.25">
      <c r="A9" s="533" t="s">
        <v>860</v>
      </c>
      <c r="B9" s="48">
        <v>100000</v>
      </c>
      <c r="C9" s="48">
        <v>100000</v>
      </c>
      <c r="D9" s="82">
        <v>0</v>
      </c>
      <c r="E9" s="534">
        <f t="shared" si="0"/>
        <v>0</v>
      </c>
    </row>
    <row r="10" spans="1:5" ht="31.5" x14ac:dyDescent="0.25">
      <c r="A10" s="531" t="s">
        <v>280</v>
      </c>
      <c r="B10" s="47">
        <f>SUM(B11:B14)</f>
        <v>140000</v>
      </c>
      <c r="C10" s="47">
        <f>SUM(C11:C14)</f>
        <v>10000</v>
      </c>
      <c r="D10" s="47">
        <f>SUM(D11:D14)</f>
        <v>0</v>
      </c>
      <c r="E10" s="532">
        <f t="shared" si="0"/>
        <v>0</v>
      </c>
    </row>
    <row r="11" spans="1:5" ht="28.5" customHeight="1" x14ac:dyDescent="0.25">
      <c r="A11" s="535" t="s">
        <v>861</v>
      </c>
      <c r="B11" s="48">
        <v>140000</v>
      </c>
      <c r="C11" s="48">
        <v>0</v>
      </c>
      <c r="D11" s="82">
        <v>0</v>
      </c>
      <c r="E11" s="534"/>
    </row>
    <row r="12" spans="1:5" ht="28.5" customHeight="1" x14ac:dyDescent="0.25">
      <c r="A12" s="535" t="s">
        <v>281</v>
      </c>
      <c r="B12" s="48">
        <v>0</v>
      </c>
      <c r="C12" s="48">
        <v>10000</v>
      </c>
      <c r="D12" s="82">
        <v>0</v>
      </c>
      <c r="E12" s="534"/>
    </row>
    <row r="13" spans="1:5" ht="28.5" customHeight="1" x14ac:dyDescent="0.25">
      <c r="A13" s="535"/>
      <c r="B13" s="48"/>
      <c r="C13" s="48"/>
      <c r="D13" s="82"/>
      <c r="E13" s="534"/>
    </row>
    <row r="14" spans="1:5" ht="28.5" customHeight="1" x14ac:dyDescent="0.25">
      <c r="A14" s="535"/>
      <c r="B14" s="48"/>
      <c r="C14" s="48"/>
      <c r="D14" s="82"/>
      <c r="E14" s="534"/>
    </row>
    <row r="15" spans="1:5" ht="45" customHeight="1" x14ac:dyDescent="0.25">
      <c r="A15" s="536" t="s">
        <v>282</v>
      </c>
      <c r="B15" s="49">
        <f>SUM(B16:B16)</f>
        <v>0</v>
      </c>
      <c r="C15" s="49">
        <v>0</v>
      </c>
      <c r="D15" s="83">
        <v>0</v>
      </c>
      <c r="E15" s="537">
        <v>0</v>
      </c>
    </row>
    <row r="16" spans="1:5" x14ac:dyDescent="0.25">
      <c r="A16" s="535"/>
      <c r="B16" s="48"/>
      <c r="C16" s="48"/>
      <c r="D16" s="63"/>
      <c r="E16" s="538"/>
    </row>
    <row r="17" spans="1:5" x14ac:dyDescent="0.25">
      <c r="A17" s="539"/>
      <c r="B17" s="48"/>
      <c r="C17" s="48"/>
      <c r="D17" s="63"/>
      <c r="E17" s="538"/>
    </row>
    <row r="18" spans="1:5" x14ac:dyDescent="0.25">
      <c r="A18" s="535"/>
      <c r="B18" s="48"/>
      <c r="C18" s="48"/>
      <c r="D18" s="63"/>
      <c r="E18" s="538"/>
    </row>
    <row r="19" spans="1:5" ht="31.5" x14ac:dyDescent="0.25">
      <c r="A19" s="539" t="s">
        <v>283</v>
      </c>
      <c r="B19" s="540">
        <f>B10+B3</f>
        <v>7690491</v>
      </c>
      <c r="C19" s="540">
        <f>C10+C3</f>
        <v>7309041</v>
      </c>
      <c r="D19" s="540">
        <f>D10+D3</f>
        <v>7097089</v>
      </c>
      <c r="E19" s="532">
        <f t="shared" si="0"/>
        <v>97.100139402693188</v>
      </c>
    </row>
    <row r="20" spans="1:5" x14ac:dyDescent="0.25">
      <c r="A20" s="50"/>
      <c r="B20" s="45"/>
      <c r="C20" s="45"/>
    </row>
    <row r="21" spans="1:5" x14ac:dyDescent="0.25">
      <c r="B21" s="51"/>
      <c r="C21" s="51"/>
      <c r="D21" s="51"/>
    </row>
    <row r="22" spans="1:5" x14ac:dyDescent="0.25">
      <c r="B22" s="45"/>
      <c r="C22" s="45"/>
    </row>
    <row r="23" spans="1:5" x14ac:dyDescent="0.25">
      <c r="B23" s="45"/>
      <c r="C23" s="45"/>
    </row>
    <row r="26" spans="1:5" x14ac:dyDescent="0.25">
      <c r="B26" s="52"/>
      <c r="C26" s="53"/>
      <c r="D26" s="54"/>
    </row>
    <row r="27" spans="1:5" x14ac:dyDescent="0.25">
      <c r="C27" s="53"/>
      <c r="D27" s="54"/>
    </row>
    <row r="28" spans="1:5" x14ac:dyDescent="0.25">
      <c r="C28" s="53"/>
      <c r="D28" s="54"/>
    </row>
  </sheetData>
  <mergeCells count="1">
    <mergeCell ref="A1:E1"/>
  </mergeCells>
  <printOptions horizontalCentered="1"/>
  <pageMargins left="0.51181102362204722" right="0.51181102362204722" top="1.1417322834645669" bottom="0.74803149606299213" header="0.31496062992125984" footer="0.31496062992125984"/>
  <pageSetup paperSize="9" orientation="portrait" r:id="rId1"/>
  <headerFooter>
    <oddHeader>&amp;L&amp;"Times New Roman,Normál"Vászoly Község 
Önkormányzata &amp;C&amp;"Times New Roman,Félkövér"7. melléklet
az önkormányzat 2017. évi költségvetési gazdálkodási beszámolójáról
szóló 7/2018. (V. 30.) önkormányzati rendeletéhez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Layout" zoomScaleNormal="100" workbookViewId="0">
      <selection sqref="A1:E1"/>
    </sheetView>
  </sheetViews>
  <sheetFormatPr defaultColWidth="9.140625" defaultRowHeight="15.75" x14ac:dyDescent="0.25"/>
  <cols>
    <col min="1" max="1" width="36.7109375" style="78" customWidth="1"/>
    <col min="2" max="2" width="13.85546875" style="55" customWidth="1"/>
    <col min="3" max="3" width="12.42578125" style="55" bestFit="1" customWidth="1"/>
    <col min="4" max="4" width="14.7109375" style="77" customWidth="1"/>
    <col min="5" max="5" width="8.7109375" style="81" customWidth="1"/>
    <col min="6" max="6" width="16.85546875" style="55" customWidth="1"/>
    <col min="7" max="7" width="16.42578125" style="56" customWidth="1"/>
    <col min="8" max="8" width="23.85546875" style="55" customWidth="1"/>
    <col min="9" max="16384" width="9.140625" style="55"/>
  </cols>
  <sheetData>
    <row r="1" spans="1:7" ht="32.25" customHeight="1" x14ac:dyDescent="0.3">
      <c r="A1" s="657" t="s">
        <v>827</v>
      </c>
      <c r="B1" s="657"/>
      <c r="C1" s="657"/>
      <c r="D1" s="657"/>
      <c r="E1" s="657"/>
    </row>
    <row r="2" spans="1:7" ht="47.25" x14ac:dyDescent="0.25">
      <c r="A2" s="621" t="s">
        <v>1</v>
      </c>
      <c r="B2" s="528" t="s">
        <v>842</v>
      </c>
      <c r="C2" s="529" t="s">
        <v>850</v>
      </c>
      <c r="D2" s="529" t="s">
        <v>840</v>
      </c>
      <c r="E2" s="530" t="s">
        <v>197</v>
      </c>
    </row>
    <row r="3" spans="1:7" s="58" customFormat="1" ht="24.75" customHeight="1" x14ac:dyDescent="0.25">
      <c r="A3" s="622" t="s">
        <v>284</v>
      </c>
      <c r="B3" s="57">
        <f>B4+B6+B9+B11</f>
        <v>24270000</v>
      </c>
      <c r="C3" s="57">
        <f>C4+C6+C9+C11</f>
        <v>19644016</v>
      </c>
      <c r="D3" s="57">
        <f>D4+D6+D9+D11</f>
        <v>10466401</v>
      </c>
      <c r="E3" s="623">
        <f>D3/C3*100</f>
        <v>53.280352652940209</v>
      </c>
      <c r="G3" s="59"/>
    </row>
    <row r="4" spans="1:7" s="58" customFormat="1" x14ac:dyDescent="0.25">
      <c r="A4" s="624" t="s">
        <v>769</v>
      </c>
      <c r="B4" s="60">
        <f>SUM(B5)</f>
        <v>0</v>
      </c>
      <c r="C4" s="60">
        <f t="shared" ref="C4:D4" si="0">SUM(C5)</f>
        <v>1000000</v>
      </c>
      <c r="D4" s="60">
        <f t="shared" si="0"/>
        <v>952500</v>
      </c>
      <c r="E4" s="625">
        <f>D4/C4*100</f>
        <v>95.25</v>
      </c>
      <c r="G4" s="59"/>
    </row>
    <row r="5" spans="1:7" s="58" customFormat="1" x14ac:dyDescent="0.25">
      <c r="A5" s="624" t="s">
        <v>864</v>
      </c>
      <c r="B5" s="60">
        <v>0</v>
      </c>
      <c r="C5" s="60">
        <v>1000000</v>
      </c>
      <c r="D5" s="61">
        <v>952500</v>
      </c>
      <c r="E5" s="625">
        <f>D5/C5*100</f>
        <v>95.25</v>
      </c>
      <c r="G5" s="59"/>
    </row>
    <row r="6" spans="1:7" s="58" customFormat="1" x14ac:dyDescent="0.25">
      <c r="A6" s="624" t="s">
        <v>770</v>
      </c>
      <c r="B6" s="60">
        <f>SUM(B7:B8)</f>
        <v>0</v>
      </c>
      <c r="C6" s="60">
        <f>SUM(C7:C8)</f>
        <v>9132016</v>
      </c>
      <c r="D6" s="60">
        <f>SUM(D7:D8)</f>
        <v>9131291</v>
      </c>
      <c r="E6" s="625">
        <f>D6/C6*100</f>
        <v>99.992060898710648</v>
      </c>
      <c r="G6" s="59"/>
    </row>
    <row r="7" spans="1:7" s="58" customFormat="1" x14ac:dyDescent="0.25">
      <c r="A7" s="624" t="s">
        <v>865</v>
      </c>
      <c r="B7" s="60">
        <v>0</v>
      </c>
      <c r="C7" s="60">
        <v>8128016</v>
      </c>
      <c r="D7" s="61">
        <v>8128016</v>
      </c>
      <c r="E7" s="625">
        <f t="shared" ref="E7:E39" si="1">D7/C7*100</f>
        <v>100</v>
      </c>
      <c r="G7" s="59"/>
    </row>
    <row r="8" spans="1:7" s="58" customFormat="1" x14ac:dyDescent="0.25">
      <c r="A8" s="624" t="s">
        <v>867</v>
      </c>
      <c r="B8" s="60">
        <v>0</v>
      </c>
      <c r="C8" s="60">
        <v>1004000</v>
      </c>
      <c r="D8" s="61">
        <v>1003275</v>
      </c>
      <c r="E8" s="625">
        <f t="shared" si="1"/>
        <v>99.927788844621517</v>
      </c>
      <c r="G8" s="59"/>
    </row>
    <row r="9" spans="1:7" s="58" customFormat="1" ht="16.5" customHeight="1" x14ac:dyDescent="0.25">
      <c r="A9" s="624" t="s">
        <v>869</v>
      </c>
      <c r="B9" s="64">
        <f>SUM(B10)</f>
        <v>0</v>
      </c>
      <c r="C9" s="64">
        <f t="shared" ref="C9:D9" si="2">SUM(C10)</f>
        <v>8255</v>
      </c>
      <c r="D9" s="64">
        <f t="shared" si="2"/>
        <v>8255</v>
      </c>
      <c r="E9" s="625">
        <f t="shared" si="1"/>
        <v>100</v>
      </c>
      <c r="G9" s="59"/>
    </row>
    <row r="10" spans="1:7" s="58" customFormat="1" x14ac:dyDescent="0.25">
      <c r="A10" s="626" t="s">
        <v>871</v>
      </c>
      <c r="B10" s="63">
        <v>0</v>
      </c>
      <c r="C10" s="63">
        <v>8255</v>
      </c>
      <c r="D10" s="61">
        <v>8255</v>
      </c>
      <c r="E10" s="625">
        <f t="shared" si="1"/>
        <v>100</v>
      </c>
      <c r="G10" s="59"/>
    </row>
    <row r="11" spans="1:7" s="58" customFormat="1" ht="16.5" customHeight="1" x14ac:dyDescent="0.25">
      <c r="A11" s="624" t="s">
        <v>870</v>
      </c>
      <c r="B11" s="63">
        <f>SUM(B12:B22)</f>
        <v>24270000</v>
      </c>
      <c r="C11" s="63">
        <f>SUM(C12:C22)</f>
        <v>9503745</v>
      </c>
      <c r="D11" s="63">
        <f>SUM(D12:D20)</f>
        <v>374355</v>
      </c>
      <c r="E11" s="625">
        <f t="shared" si="1"/>
        <v>3.9390261417998902</v>
      </c>
      <c r="G11" s="59"/>
    </row>
    <row r="12" spans="1:7" s="58" customFormat="1" x14ac:dyDescent="0.25">
      <c r="A12" s="626" t="s">
        <v>866</v>
      </c>
      <c r="B12" s="63">
        <v>600000</v>
      </c>
      <c r="C12" s="63">
        <v>346000</v>
      </c>
      <c r="D12" s="61">
        <v>0</v>
      </c>
      <c r="E12" s="625">
        <f t="shared" si="1"/>
        <v>0</v>
      </c>
      <c r="G12" s="59"/>
    </row>
    <row r="13" spans="1:7" s="58" customFormat="1" x14ac:dyDescent="0.25">
      <c r="A13" s="626" t="s">
        <v>865</v>
      </c>
      <c r="B13" s="63">
        <v>10000000</v>
      </c>
      <c r="C13" s="63">
        <v>0</v>
      </c>
      <c r="D13" s="61">
        <v>0</v>
      </c>
      <c r="E13" s="625"/>
      <c r="G13" s="59"/>
    </row>
    <row r="14" spans="1:7" s="58" customFormat="1" x14ac:dyDescent="0.25">
      <c r="A14" s="626" t="s">
        <v>867</v>
      </c>
      <c r="B14" s="63">
        <v>1000000</v>
      </c>
      <c r="C14" s="63">
        <v>0</v>
      </c>
      <c r="D14" s="61">
        <v>0</v>
      </c>
      <c r="E14" s="625"/>
      <c r="G14" s="59"/>
    </row>
    <row r="15" spans="1:7" s="58" customFormat="1" x14ac:dyDescent="0.25">
      <c r="A15" s="626" t="s">
        <v>868</v>
      </c>
      <c r="B15" s="63">
        <v>6000000</v>
      </c>
      <c r="C15" s="63">
        <v>6000000</v>
      </c>
      <c r="D15" s="61">
        <v>0</v>
      </c>
      <c r="E15" s="625">
        <f t="shared" si="1"/>
        <v>0</v>
      </c>
      <c r="G15" s="59"/>
    </row>
    <row r="16" spans="1:7" s="58" customFormat="1" x14ac:dyDescent="0.25">
      <c r="A16" s="626" t="s">
        <v>872</v>
      </c>
      <c r="B16" s="63">
        <v>3000000</v>
      </c>
      <c r="C16" s="63">
        <v>2000000</v>
      </c>
      <c r="D16" s="61">
        <v>0</v>
      </c>
      <c r="E16" s="625">
        <f t="shared" si="1"/>
        <v>0</v>
      </c>
      <c r="G16" s="59"/>
    </row>
    <row r="17" spans="1:7" s="58" customFormat="1" x14ac:dyDescent="0.25">
      <c r="A17" s="626" t="s">
        <v>873</v>
      </c>
      <c r="B17" s="63">
        <v>100000</v>
      </c>
      <c r="C17" s="63">
        <v>96000</v>
      </c>
      <c r="D17" s="61">
        <v>81200</v>
      </c>
      <c r="E17" s="625">
        <f t="shared" si="1"/>
        <v>84.583333333333329</v>
      </c>
      <c r="G17" s="59"/>
    </row>
    <row r="18" spans="1:7" s="58" customFormat="1" x14ac:dyDescent="0.25">
      <c r="A18" s="626" t="s">
        <v>875</v>
      </c>
      <c r="B18" s="63">
        <v>120000</v>
      </c>
      <c r="C18" s="63">
        <v>120000</v>
      </c>
      <c r="D18" s="61">
        <v>116375</v>
      </c>
      <c r="E18" s="625">
        <f t="shared" si="1"/>
        <v>96.979166666666671</v>
      </c>
      <c r="G18" s="59"/>
    </row>
    <row r="19" spans="1:7" s="58" customFormat="1" x14ac:dyDescent="0.25">
      <c r="A19" s="626" t="s">
        <v>874</v>
      </c>
      <c r="B19" s="63">
        <v>200000</v>
      </c>
      <c r="C19" s="63">
        <v>191745</v>
      </c>
      <c r="D19" s="61">
        <v>56780</v>
      </c>
      <c r="E19" s="625">
        <f t="shared" si="1"/>
        <v>29.61224543012856</v>
      </c>
      <c r="G19" s="59"/>
    </row>
    <row r="20" spans="1:7" s="58" customFormat="1" x14ac:dyDescent="0.25">
      <c r="A20" s="626" t="s">
        <v>876</v>
      </c>
      <c r="B20" s="63">
        <v>250000</v>
      </c>
      <c r="C20" s="63">
        <v>250000</v>
      </c>
      <c r="D20" s="61">
        <v>120000</v>
      </c>
      <c r="E20" s="625">
        <f t="shared" si="1"/>
        <v>48</v>
      </c>
      <c r="G20" s="59"/>
    </row>
    <row r="21" spans="1:7" s="58" customFormat="1" x14ac:dyDescent="0.25">
      <c r="A21" s="626" t="s">
        <v>878</v>
      </c>
      <c r="B21" s="63">
        <v>250000</v>
      </c>
      <c r="C21" s="63">
        <v>250000</v>
      </c>
      <c r="D21" s="61">
        <v>0</v>
      </c>
      <c r="E21" s="625">
        <f t="shared" si="1"/>
        <v>0</v>
      </c>
      <c r="G21" s="59"/>
    </row>
    <row r="22" spans="1:7" s="58" customFormat="1" x14ac:dyDescent="0.25">
      <c r="A22" s="626" t="s">
        <v>877</v>
      </c>
      <c r="B22" s="63">
        <v>2750000</v>
      </c>
      <c r="C22" s="63">
        <v>250000</v>
      </c>
      <c r="D22" s="61">
        <v>0</v>
      </c>
      <c r="E22" s="625">
        <f t="shared" si="1"/>
        <v>0</v>
      </c>
      <c r="G22" s="59"/>
    </row>
    <row r="23" spans="1:7" s="66" customFormat="1" ht="23.25" customHeight="1" x14ac:dyDescent="0.25">
      <c r="A23" s="627" t="s">
        <v>285</v>
      </c>
      <c r="B23" s="65">
        <f>SUM(B24:B30)</f>
        <v>90704000</v>
      </c>
      <c r="C23" s="65">
        <f t="shared" ref="C23" si="3">SUM(C24:C30)</f>
        <v>96751450</v>
      </c>
      <c r="D23" s="65">
        <f>SUM(D24:D30)</f>
        <v>15674633</v>
      </c>
      <c r="E23" s="623">
        <f t="shared" si="1"/>
        <v>16.200928254822021</v>
      </c>
      <c r="G23" s="67"/>
    </row>
    <row r="24" spans="1:7" s="66" customFormat="1" x14ac:dyDescent="0.25">
      <c r="A24" s="628" t="s">
        <v>879</v>
      </c>
      <c r="B24" s="62">
        <v>210000</v>
      </c>
      <c r="C24" s="62">
        <v>210000</v>
      </c>
      <c r="D24" s="61">
        <v>210000</v>
      </c>
      <c r="E24" s="625">
        <f t="shared" si="1"/>
        <v>100</v>
      </c>
      <c r="G24" s="67"/>
    </row>
    <row r="25" spans="1:7" s="66" customFormat="1" x14ac:dyDescent="0.25">
      <c r="A25" s="628" t="s">
        <v>880</v>
      </c>
      <c r="B25" s="62">
        <v>200000</v>
      </c>
      <c r="C25" s="62">
        <v>200000</v>
      </c>
      <c r="D25" s="61">
        <v>0</v>
      </c>
      <c r="E25" s="625">
        <f t="shared" si="1"/>
        <v>0</v>
      </c>
      <c r="G25" s="67"/>
    </row>
    <row r="26" spans="1:7" s="66" customFormat="1" x14ac:dyDescent="0.25">
      <c r="A26" s="628" t="s">
        <v>881</v>
      </c>
      <c r="B26" s="62">
        <v>75000000</v>
      </c>
      <c r="C26" s="62">
        <v>80000000</v>
      </c>
      <c r="D26" s="61">
        <v>125000</v>
      </c>
      <c r="E26" s="625">
        <f t="shared" si="1"/>
        <v>0.15625</v>
      </c>
      <c r="G26" s="67"/>
    </row>
    <row r="27" spans="1:7" s="66" customFormat="1" x14ac:dyDescent="0.25">
      <c r="A27" s="628" t="s">
        <v>882</v>
      </c>
      <c r="B27" s="62">
        <v>15042000</v>
      </c>
      <c r="C27" s="62">
        <v>15042000</v>
      </c>
      <c r="D27" s="61">
        <v>15041183</v>
      </c>
      <c r="E27" s="625">
        <f t="shared" si="1"/>
        <v>99.994568541417365</v>
      </c>
      <c r="G27" s="67"/>
    </row>
    <row r="28" spans="1:7" s="66" customFormat="1" x14ac:dyDescent="0.25">
      <c r="A28" s="628" t="s">
        <v>883</v>
      </c>
      <c r="B28" s="62">
        <v>0</v>
      </c>
      <c r="C28" s="62">
        <v>298450</v>
      </c>
      <c r="D28" s="61">
        <v>298450</v>
      </c>
      <c r="E28" s="625">
        <f t="shared" si="1"/>
        <v>100</v>
      </c>
      <c r="G28" s="67"/>
    </row>
    <row r="29" spans="1:7" s="66" customFormat="1" x14ac:dyDescent="0.25">
      <c r="A29" s="628" t="s">
        <v>884</v>
      </c>
      <c r="B29" s="62">
        <v>0</v>
      </c>
      <c r="C29" s="62">
        <v>749000</v>
      </c>
      <c r="D29" s="61">
        <v>0</v>
      </c>
      <c r="E29" s="625">
        <f t="shared" si="1"/>
        <v>0</v>
      </c>
      <c r="G29" s="67"/>
    </row>
    <row r="30" spans="1:7" s="66" customFormat="1" x14ac:dyDescent="0.25">
      <c r="A30" s="628" t="s">
        <v>885</v>
      </c>
      <c r="B30" s="62">
        <v>252000</v>
      </c>
      <c r="C30" s="62">
        <v>252000</v>
      </c>
      <c r="D30" s="61">
        <v>0</v>
      </c>
      <c r="E30" s="625">
        <f t="shared" si="1"/>
        <v>0</v>
      </c>
      <c r="G30" s="67"/>
    </row>
    <row r="31" spans="1:7" s="66" customFormat="1" ht="47.25" x14ac:dyDescent="0.25">
      <c r="A31" s="621" t="s">
        <v>1</v>
      </c>
      <c r="B31" s="528" t="s">
        <v>842</v>
      </c>
      <c r="C31" s="529" t="s">
        <v>850</v>
      </c>
      <c r="D31" s="529" t="s">
        <v>840</v>
      </c>
      <c r="E31" s="530" t="s">
        <v>197</v>
      </c>
      <c r="G31" s="67"/>
    </row>
    <row r="32" spans="1:7" s="66" customFormat="1" ht="36" customHeight="1" x14ac:dyDescent="0.25">
      <c r="A32" s="627" t="s">
        <v>286</v>
      </c>
      <c r="B32" s="68">
        <v>0</v>
      </c>
      <c r="C32" s="68">
        <f>C33</f>
        <v>27600</v>
      </c>
      <c r="D32" s="68">
        <f>D33</f>
        <v>27600</v>
      </c>
      <c r="E32" s="623">
        <f t="shared" si="1"/>
        <v>100</v>
      </c>
      <c r="G32" s="67"/>
    </row>
    <row r="33" spans="1:7" s="66" customFormat="1" ht="36" customHeight="1" x14ac:dyDescent="0.25">
      <c r="A33" s="533" t="s">
        <v>279</v>
      </c>
      <c r="B33" s="69">
        <v>0</v>
      </c>
      <c r="C33" s="69">
        <v>27600</v>
      </c>
      <c r="D33" s="61">
        <v>27600</v>
      </c>
      <c r="E33" s="625">
        <f t="shared" si="1"/>
        <v>100</v>
      </c>
      <c r="G33" s="67"/>
    </row>
    <row r="34" spans="1:7" s="71" customFormat="1" ht="31.5" x14ac:dyDescent="0.25">
      <c r="A34" s="629" t="s">
        <v>825</v>
      </c>
      <c r="B34" s="515">
        <f>B32+B23+B3</f>
        <v>114974000</v>
      </c>
      <c r="C34" s="515">
        <f>C32+C23+C3</f>
        <v>116423066</v>
      </c>
      <c r="D34" s="515">
        <f>D32+D23+D3</f>
        <v>26168634</v>
      </c>
      <c r="E34" s="623">
        <f>D34/C34*100</f>
        <v>22.477190215897597</v>
      </c>
      <c r="G34" s="72"/>
    </row>
    <row r="35" spans="1:7" s="74" customFormat="1" ht="31.5" x14ac:dyDescent="0.25">
      <c r="A35" s="630" t="s">
        <v>826</v>
      </c>
      <c r="B35" s="73"/>
      <c r="C35" s="73"/>
      <c r="D35" s="61"/>
      <c r="E35" s="625"/>
      <c r="G35" s="75"/>
    </row>
    <row r="36" spans="1:7" s="71" customFormat="1" ht="31.5" x14ac:dyDescent="0.25">
      <c r="A36" s="631" t="s">
        <v>192</v>
      </c>
      <c r="B36" s="70">
        <v>0</v>
      </c>
      <c r="C36" s="70">
        <v>0</v>
      </c>
      <c r="D36" s="61">
        <v>0</v>
      </c>
      <c r="E36" s="625"/>
      <c r="G36" s="72"/>
    </row>
    <row r="37" spans="1:7" s="71" customFormat="1" x14ac:dyDescent="0.25">
      <c r="A37" s="632" t="s">
        <v>193</v>
      </c>
      <c r="B37" s="70">
        <v>0</v>
      </c>
      <c r="C37" s="70">
        <v>0</v>
      </c>
      <c r="D37" s="61">
        <v>0</v>
      </c>
      <c r="E37" s="625"/>
      <c r="G37" s="72"/>
    </row>
    <row r="38" spans="1:7" s="71" customFormat="1" ht="31.5" x14ac:dyDescent="0.25">
      <c r="A38" s="632" t="s">
        <v>194</v>
      </c>
      <c r="B38" s="70">
        <v>1140000</v>
      </c>
      <c r="C38" s="70">
        <v>1793076</v>
      </c>
      <c r="D38" s="61">
        <v>1727052</v>
      </c>
      <c r="E38" s="625">
        <f t="shared" si="1"/>
        <v>96.317835942257886</v>
      </c>
      <c r="G38" s="72"/>
    </row>
    <row r="39" spans="1:7" s="74" customFormat="1" ht="31.5" x14ac:dyDescent="0.25">
      <c r="A39" s="633" t="s">
        <v>287</v>
      </c>
      <c r="B39" s="73">
        <f t="shared" ref="B39:D39" si="4">SUM(B36:B38)</f>
        <v>1140000</v>
      </c>
      <c r="C39" s="73">
        <f t="shared" si="4"/>
        <v>1793076</v>
      </c>
      <c r="D39" s="73">
        <f t="shared" si="4"/>
        <v>1727052</v>
      </c>
      <c r="E39" s="623">
        <f t="shared" si="1"/>
        <v>96.317835942257886</v>
      </c>
      <c r="G39" s="75"/>
    </row>
    <row r="40" spans="1:7" x14ac:dyDescent="0.25">
      <c r="A40" s="76"/>
    </row>
  </sheetData>
  <mergeCells count="1">
    <mergeCell ref="A1:E1"/>
  </mergeCells>
  <printOptions horizontalCentered="1"/>
  <pageMargins left="0.70866141732283472" right="0.70866141732283472" top="1.7322834645669292" bottom="0.55118110236220474" header="0.51181102362204722" footer="0.31496062992125984"/>
  <pageSetup paperSize="9" orientation="portrait" r:id="rId1"/>
  <headerFooter>
    <oddHeader>&amp;L&amp;"Times New Roman,Normál"Vászoly Község 
Önkormányzata &amp;C&amp;"Times New Roman,Félkövér"
8. melléklet
az önkormányzat 2017. évi költségvetési gazdálkodási beszámolójáról szóló
7/2018. (V. 30.) önkormányzati rendeletéhez</oddHeader>
  </headerFooter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28" style="135" customWidth="1"/>
    <col min="2" max="2" width="14.5703125" style="23" customWidth="1"/>
    <col min="3" max="3" width="14.85546875" style="23" customWidth="1"/>
    <col min="4" max="4" width="14.28515625" style="23" bestFit="1" customWidth="1"/>
    <col min="5" max="5" width="12" style="85" customWidth="1"/>
    <col min="6" max="6" width="29.5703125" style="135" customWidth="1"/>
    <col min="7" max="7" width="14.42578125" style="23" customWidth="1"/>
    <col min="8" max="8" width="14" style="23" customWidth="1"/>
    <col min="9" max="9" width="14.28515625" style="23" bestFit="1" customWidth="1"/>
    <col min="10" max="10" width="9.28515625" style="85" customWidth="1"/>
    <col min="11" max="11" width="9.140625" style="23"/>
    <col min="12" max="12" width="10.5703125" style="23" customWidth="1"/>
    <col min="13" max="13" width="9.140625" style="23"/>
    <col min="14" max="14" width="12.28515625" style="23" customWidth="1"/>
    <col min="15" max="16384" width="9.140625" style="23"/>
  </cols>
  <sheetData>
    <row r="2" spans="1:12" ht="14.25" customHeight="1" x14ac:dyDescent="0.25">
      <c r="F2" s="136"/>
      <c r="G2" s="137"/>
      <c r="H2" s="137"/>
      <c r="I2" s="137"/>
      <c r="J2" s="161"/>
    </row>
    <row r="3" spans="1:12" ht="18.75" x14ac:dyDescent="0.3">
      <c r="A3" s="660" t="s">
        <v>812</v>
      </c>
      <c r="B3" s="660"/>
      <c r="C3" s="660"/>
      <c r="D3" s="660"/>
      <c r="E3" s="660"/>
      <c r="F3" s="660"/>
      <c r="G3" s="660"/>
      <c r="H3" s="660"/>
      <c r="I3" s="660"/>
      <c r="J3" s="660"/>
    </row>
    <row r="4" spans="1:12" ht="15.75" customHeight="1" thickBot="1" x14ac:dyDescent="0.3">
      <c r="A4" s="658" t="s">
        <v>773</v>
      </c>
      <c r="B4" s="658"/>
      <c r="C4" s="658"/>
      <c r="D4" s="658"/>
      <c r="E4" s="658"/>
      <c r="F4" s="658"/>
      <c r="G4" s="658"/>
      <c r="H4" s="658"/>
      <c r="I4" s="658"/>
      <c r="J4" s="658"/>
    </row>
    <row r="5" spans="1:12" s="135" customFormat="1" ht="47.25" x14ac:dyDescent="0.25">
      <c r="A5" s="138" t="s">
        <v>291</v>
      </c>
      <c r="B5" s="3" t="s">
        <v>842</v>
      </c>
      <c r="C5" s="4" t="s">
        <v>841</v>
      </c>
      <c r="D5" s="4" t="s">
        <v>840</v>
      </c>
      <c r="E5" s="163" t="s">
        <v>197</v>
      </c>
      <c r="F5" s="139" t="s">
        <v>292</v>
      </c>
      <c r="G5" s="3" t="s">
        <v>842</v>
      </c>
      <c r="H5" s="4" t="s">
        <v>841</v>
      </c>
      <c r="I5" s="4" t="s">
        <v>840</v>
      </c>
      <c r="J5" s="80" t="s">
        <v>197</v>
      </c>
      <c r="K5" s="140"/>
    </row>
    <row r="6" spans="1:12" ht="30.75" customHeight="1" x14ac:dyDescent="0.25">
      <c r="A6" s="141" t="s">
        <v>327</v>
      </c>
      <c r="B6" s="28">
        <f>'4.sz.tábla'!B5</f>
        <v>21955111</v>
      </c>
      <c r="C6" s="28">
        <f>'4.sz.tábla'!C5</f>
        <v>26741716</v>
      </c>
      <c r="D6" s="28">
        <f>'4.sz.tábla'!D5</f>
        <v>26404606</v>
      </c>
      <c r="E6" s="157">
        <f>D6/C6*100</f>
        <v>98.739385310950126</v>
      </c>
      <c r="F6" s="142" t="s">
        <v>328</v>
      </c>
      <c r="G6" s="28">
        <f>'6.sz.tábla'!B5</f>
        <v>6405000</v>
      </c>
      <c r="H6" s="28">
        <f>'6.sz.tábla'!C5</f>
        <v>8513290</v>
      </c>
      <c r="I6" s="28">
        <f>'6.sz.tábla'!D5</f>
        <v>8211588</v>
      </c>
      <c r="J6" s="86">
        <f>I6/H6*100</f>
        <v>96.456105688869982</v>
      </c>
      <c r="K6" s="143"/>
    </row>
    <row r="7" spans="1:12" ht="31.5" x14ac:dyDescent="0.25">
      <c r="A7" s="141" t="s">
        <v>329</v>
      </c>
      <c r="B7" s="28">
        <f>'4.sz.tábla'!B7</f>
        <v>10650000</v>
      </c>
      <c r="C7" s="28">
        <f>'4.sz.tábla'!C7</f>
        <v>10650000</v>
      </c>
      <c r="D7" s="28">
        <f>'4.sz.tábla'!D7</f>
        <v>12886934</v>
      </c>
      <c r="E7" s="157">
        <f t="shared" ref="E7:E25" si="0">D7/C7*100</f>
        <v>121.0040751173709</v>
      </c>
      <c r="F7" s="142" t="s">
        <v>330</v>
      </c>
      <c r="G7" s="142">
        <f>'6.sz.tábla'!B6</f>
        <v>1614700</v>
      </c>
      <c r="H7" s="142">
        <f>'6.sz.tábla'!C6</f>
        <v>1933970</v>
      </c>
      <c r="I7" s="142">
        <f>'6.sz.tábla'!D6</f>
        <v>1524153</v>
      </c>
      <c r="J7" s="86">
        <f t="shared" ref="J7:J25" si="1">I7/H7*100</f>
        <v>78.809547200835581</v>
      </c>
      <c r="K7" s="143"/>
    </row>
    <row r="8" spans="1:12" x14ac:dyDescent="0.25">
      <c r="A8" s="144" t="s">
        <v>331</v>
      </c>
      <c r="B8" s="28">
        <f>'4.sz.tábla'!B8</f>
        <v>4852500</v>
      </c>
      <c r="C8" s="28">
        <f>'4.sz.tábla'!C8</f>
        <v>4852500</v>
      </c>
      <c r="D8" s="28">
        <f>'4.sz.tábla'!D8</f>
        <v>3761224</v>
      </c>
      <c r="E8" s="157">
        <f t="shared" si="0"/>
        <v>77.511056156620299</v>
      </c>
      <c r="F8" s="142" t="s">
        <v>332</v>
      </c>
      <c r="G8" s="28">
        <f>'6.sz.tábla'!B7</f>
        <v>13500000</v>
      </c>
      <c r="H8" s="28">
        <f>'6.sz.tábla'!C7</f>
        <v>15845984</v>
      </c>
      <c r="I8" s="28">
        <f>'6.sz.tábla'!D7</f>
        <v>10043724</v>
      </c>
      <c r="J8" s="86">
        <f t="shared" si="1"/>
        <v>63.383403643472057</v>
      </c>
      <c r="K8" s="143"/>
      <c r="L8" s="145"/>
    </row>
    <row r="9" spans="1:12" ht="47.25" x14ac:dyDescent="0.25">
      <c r="A9" s="141" t="s">
        <v>333</v>
      </c>
      <c r="B9" s="28">
        <f>'4.sz.tábla'!B10</f>
        <v>0</v>
      </c>
      <c r="C9" s="28">
        <f>'4.sz.tábla'!C10</f>
        <v>0</v>
      </c>
      <c r="D9" s="28">
        <f>'4.sz.tábla'!D10</f>
        <v>0</v>
      </c>
      <c r="E9" s="157"/>
      <c r="F9" s="142" t="s">
        <v>334</v>
      </c>
      <c r="G9" s="28">
        <f>'6.sz.tábla'!B25</f>
        <v>1943000</v>
      </c>
      <c r="H9" s="28">
        <f>'6.sz.tábla'!C25</f>
        <v>1943000</v>
      </c>
      <c r="I9" s="28">
        <f>'6.sz.tábla'!D25</f>
        <v>1410000</v>
      </c>
      <c r="J9" s="86">
        <f t="shared" si="1"/>
        <v>72.568193515182713</v>
      </c>
      <c r="K9" s="143"/>
    </row>
    <row r="10" spans="1:12" ht="33" customHeight="1" x14ac:dyDescent="0.25">
      <c r="A10" s="144"/>
      <c r="B10" s="28"/>
      <c r="C10" s="28"/>
      <c r="D10" s="28"/>
      <c r="E10" s="157"/>
      <c r="F10" s="142" t="s">
        <v>269</v>
      </c>
      <c r="G10" s="28">
        <f>'6.sz.tábla'!B27</f>
        <v>7690491</v>
      </c>
      <c r="H10" s="28">
        <f>'6.sz.tábla'!C27</f>
        <v>7309041</v>
      </c>
      <c r="I10" s="28">
        <f>'6.sz.tábla'!D27</f>
        <v>7097089</v>
      </c>
      <c r="J10" s="86">
        <f t="shared" si="1"/>
        <v>97.100139402693188</v>
      </c>
      <c r="K10" s="143"/>
    </row>
    <row r="11" spans="1:12" x14ac:dyDescent="0.25">
      <c r="A11" s="144"/>
      <c r="B11" s="28"/>
      <c r="C11" s="28"/>
      <c r="D11" s="28"/>
      <c r="E11" s="157"/>
      <c r="F11" s="142" t="s">
        <v>335</v>
      </c>
      <c r="G11" s="28">
        <f>'6.sz.tábla'!B29</f>
        <v>0</v>
      </c>
      <c r="H11" s="28">
        <f>'6.sz.tábla'!C29</f>
        <v>0</v>
      </c>
      <c r="I11" s="28">
        <f>'6.sz.tábla'!D29</f>
        <v>0</v>
      </c>
      <c r="J11" s="86"/>
      <c r="K11" s="143"/>
    </row>
    <row r="12" spans="1:12" ht="26.25" x14ac:dyDescent="0.25">
      <c r="A12" s="141"/>
      <c r="B12" s="28"/>
      <c r="C12" s="28"/>
      <c r="D12" s="28"/>
      <c r="E12" s="157"/>
      <c r="F12" s="134" t="s">
        <v>336</v>
      </c>
      <c r="G12" s="28">
        <f>'6.sz.tábla'!B34</f>
        <v>7550491</v>
      </c>
      <c r="H12" s="28">
        <f>'6.sz.tábla'!C34</f>
        <v>7299041</v>
      </c>
      <c r="I12" s="28">
        <f>'6.sz.tábla'!D34</f>
        <v>7097089</v>
      </c>
      <c r="J12" s="86">
        <f t="shared" si="1"/>
        <v>97.233170768598228</v>
      </c>
      <c r="K12" s="143"/>
    </row>
    <row r="13" spans="1:12" ht="26.25" x14ac:dyDescent="0.25">
      <c r="A13" s="146"/>
      <c r="B13" s="28"/>
      <c r="C13" s="28"/>
      <c r="D13" s="28"/>
      <c r="E13" s="157"/>
      <c r="F13" s="134" t="s">
        <v>337</v>
      </c>
      <c r="G13" s="142">
        <f>'6.sz.tábla'!B37</f>
        <v>140000</v>
      </c>
      <c r="H13" s="142">
        <f>'6.sz.tábla'!C37</f>
        <v>10000</v>
      </c>
      <c r="I13" s="142">
        <f>'6.sz.tábla'!D37</f>
        <v>0</v>
      </c>
      <c r="J13" s="86">
        <f t="shared" si="1"/>
        <v>0</v>
      </c>
      <c r="K13" s="143"/>
    </row>
    <row r="14" spans="1:12" ht="38.25" customHeight="1" x14ac:dyDescent="0.25">
      <c r="A14" s="141"/>
      <c r="B14" s="28"/>
      <c r="C14" s="28"/>
      <c r="D14" s="28"/>
      <c r="E14" s="157"/>
      <c r="F14" s="134" t="s">
        <v>338</v>
      </c>
      <c r="G14" s="28"/>
      <c r="H14" s="28"/>
      <c r="I14" s="28"/>
      <c r="J14" s="86"/>
      <c r="K14" s="143"/>
    </row>
    <row r="15" spans="1:12" ht="26.25" x14ac:dyDescent="0.25">
      <c r="A15" s="144"/>
      <c r="B15" s="28"/>
      <c r="C15" s="28"/>
      <c r="D15" s="28"/>
      <c r="E15" s="157"/>
      <c r="F15" s="134" t="s">
        <v>339</v>
      </c>
      <c r="G15" s="28">
        <f>'4.sz.tábla'!B27</f>
        <v>1595420</v>
      </c>
      <c r="H15" s="28">
        <f>'4.sz.tábla'!C27</f>
        <v>6106153</v>
      </c>
      <c r="I15" s="28">
        <f>'4.sz.tábla'!D27</f>
        <v>0</v>
      </c>
      <c r="J15" s="86">
        <f t="shared" si="1"/>
        <v>0</v>
      </c>
      <c r="K15" s="143"/>
    </row>
    <row r="16" spans="1:12" s="32" customFormat="1" ht="31.5" x14ac:dyDescent="0.25">
      <c r="A16" s="147" t="s">
        <v>293</v>
      </c>
      <c r="B16" s="31">
        <f t="shared" ref="B16:D16" si="2">SUM(B6:B15)</f>
        <v>37457611</v>
      </c>
      <c r="C16" s="31">
        <f t="shared" si="2"/>
        <v>42244216</v>
      </c>
      <c r="D16" s="31">
        <f t="shared" si="2"/>
        <v>43052764</v>
      </c>
      <c r="E16" s="158">
        <f t="shared" si="0"/>
        <v>101.91398510035079</v>
      </c>
      <c r="F16" s="148" t="s">
        <v>294</v>
      </c>
      <c r="G16" s="31">
        <f>G6+G7+G8+G9+G10+G15</f>
        <v>32748611</v>
      </c>
      <c r="H16" s="31">
        <f t="shared" ref="H16:I16" si="3">H6+H7+H8+H9+H10+H15</f>
        <v>41651438</v>
      </c>
      <c r="I16" s="31">
        <f t="shared" si="3"/>
        <v>28286554</v>
      </c>
      <c r="J16" s="87">
        <f t="shared" si="1"/>
        <v>67.912550822374968</v>
      </c>
      <c r="K16" s="149"/>
    </row>
    <row r="17" spans="1:11" s="32" customFormat="1" x14ac:dyDescent="0.25">
      <c r="A17" s="147" t="s">
        <v>295</v>
      </c>
      <c r="B17" s="31"/>
      <c r="C17" s="31"/>
      <c r="D17" s="31">
        <f>D16-I16</f>
        <v>14766210</v>
      </c>
      <c r="E17" s="157"/>
      <c r="F17" s="148" t="s">
        <v>296</v>
      </c>
      <c r="G17" s="31">
        <f>G16-B16</f>
        <v>-4709000</v>
      </c>
      <c r="H17" s="31">
        <f>H16-C16</f>
        <v>-592778</v>
      </c>
      <c r="I17" s="31"/>
      <c r="J17" s="86"/>
      <c r="K17" s="149"/>
    </row>
    <row r="18" spans="1:11" s="32" customFormat="1" ht="31.7" customHeight="1" x14ac:dyDescent="0.25">
      <c r="A18" s="147" t="s">
        <v>364</v>
      </c>
      <c r="B18" s="31">
        <f>SUM(B19)</f>
        <v>36000000</v>
      </c>
      <c r="C18" s="31">
        <f>SUM(C19)</f>
        <v>37329264</v>
      </c>
      <c r="D18" s="31">
        <f>SUM(D19)</f>
        <v>37329264</v>
      </c>
      <c r="E18" s="158">
        <f t="shared" si="0"/>
        <v>100</v>
      </c>
      <c r="F18" s="148" t="s">
        <v>298</v>
      </c>
      <c r="G18" s="31">
        <f>SUM(G19:G24)</f>
        <v>1140000</v>
      </c>
      <c r="H18" s="31">
        <f>SUM(H19:H24)</f>
        <v>1793076</v>
      </c>
      <c r="I18" s="31">
        <f>SUM(I19:I24)</f>
        <v>1727052</v>
      </c>
      <c r="J18" s="87">
        <f t="shared" si="1"/>
        <v>96.317835942257886</v>
      </c>
      <c r="K18" s="149"/>
    </row>
    <row r="19" spans="1:11" x14ac:dyDescent="0.25">
      <c r="A19" s="144" t="s">
        <v>340</v>
      </c>
      <c r="B19" s="28">
        <f>'5.sz.tábla'!B67</f>
        <v>36000000</v>
      </c>
      <c r="C19" s="28">
        <f>'5.sz.tábla'!C67</f>
        <v>37329264</v>
      </c>
      <c r="D19" s="28">
        <f>'5.sz.tábla'!D67</f>
        <v>37329264</v>
      </c>
      <c r="E19" s="157">
        <f t="shared" si="0"/>
        <v>100</v>
      </c>
      <c r="F19" s="142"/>
      <c r="G19" s="28"/>
      <c r="H19" s="28"/>
      <c r="I19" s="28"/>
      <c r="J19" s="86"/>
      <c r="K19" s="143"/>
    </row>
    <row r="20" spans="1:11" s="32" customFormat="1" ht="30" customHeight="1" x14ac:dyDescent="0.25">
      <c r="A20" s="147" t="s">
        <v>365</v>
      </c>
      <c r="B20" s="148">
        <f>SUM(B21:B24)</f>
        <v>405000</v>
      </c>
      <c r="C20" s="148">
        <f>SUM(C21:C24)</f>
        <v>1889580</v>
      </c>
      <c r="D20" s="148">
        <f>SUM(D21:D24)</f>
        <v>1824352</v>
      </c>
      <c r="E20" s="158">
        <f t="shared" si="0"/>
        <v>96.548015961218894</v>
      </c>
      <c r="F20" s="150"/>
      <c r="G20" s="31"/>
      <c r="H20" s="28"/>
      <c r="I20" s="28"/>
      <c r="J20" s="86"/>
      <c r="K20" s="149"/>
    </row>
    <row r="21" spans="1:11" ht="29.25" customHeight="1" x14ac:dyDescent="0.25">
      <c r="A21" s="144" t="s">
        <v>343</v>
      </c>
      <c r="B21" s="28"/>
      <c r="C21" s="28"/>
      <c r="D21" s="28"/>
      <c r="E21" s="157"/>
      <c r="F21" s="142" t="s">
        <v>344</v>
      </c>
      <c r="G21" s="31"/>
      <c r="H21" s="28"/>
      <c r="I21" s="28"/>
      <c r="J21" s="86"/>
      <c r="K21" s="143"/>
    </row>
    <row r="22" spans="1:11" ht="31.5" x14ac:dyDescent="0.25">
      <c r="A22" s="151" t="s">
        <v>345</v>
      </c>
      <c r="B22" s="28"/>
      <c r="C22" s="28">
        <v>0</v>
      </c>
      <c r="D22" s="28">
        <f>'5.sz.tábla'!D71</f>
        <v>0</v>
      </c>
      <c r="E22" s="157"/>
      <c r="F22" s="150" t="s">
        <v>342</v>
      </c>
      <c r="G22" s="28">
        <f>'[1]1.sz.tábla '!B36</f>
        <v>0</v>
      </c>
      <c r="H22" s="28">
        <v>0</v>
      </c>
      <c r="I22" s="28">
        <v>0</v>
      </c>
      <c r="J22" s="86"/>
      <c r="K22" s="143"/>
    </row>
    <row r="23" spans="1:11" ht="16.5" thickBot="1" x14ac:dyDescent="0.3">
      <c r="A23" s="469"/>
      <c r="B23" s="470"/>
      <c r="C23" s="470"/>
      <c r="D23" s="470"/>
      <c r="E23" s="471"/>
      <c r="F23" s="472"/>
      <c r="G23" s="470"/>
      <c r="H23" s="470"/>
      <c r="I23" s="470"/>
      <c r="J23" s="473"/>
      <c r="K23" s="143"/>
    </row>
    <row r="24" spans="1:11" ht="31.5" x14ac:dyDescent="0.25">
      <c r="A24" s="474" t="s">
        <v>774</v>
      </c>
      <c r="B24" s="475">
        <f>'5.sz.tábla'!B72</f>
        <v>405000</v>
      </c>
      <c r="C24" s="475">
        <f>'5.sz.tábla'!C72</f>
        <v>1889580</v>
      </c>
      <c r="D24" s="475">
        <f>'5.sz.tábla'!D72</f>
        <v>1824352</v>
      </c>
      <c r="E24" s="476">
        <f t="shared" si="0"/>
        <v>96.548015961218894</v>
      </c>
      <c r="F24" s="477" t="s">
        <v>341</v>
      </c>
      <c r="G24" s="475">
        <f>'4.sz.tábla'!B34</f>
        <v>1140000</v>
      </c>
      <c r="H24" s="475">
        <f>'4.sz.tábla'!C34</f>
        <v>1793076</v>
      </c>
      <c r="I24" s="475">
        <f>'4.sz.tábla'!D34</f>
        <v>1727052</v>
      </c>
      <c r="J24" s="478">
        <f t="shared" ref="J24" si="4">I24/H24*100</f>
        <v>96.317835942257886</v>
      </c>
      <c r="K24" s="143"/>
    </row>
    <row r="25" spans="1:11" ht="20.25" customHeight="1" thickBot="1" x14ac:dyDescent="0.3">
      <c r="A25" s="152" t="s">
        <v>300</v>
      </c>
      <c r="B25" s="153">
        <f>B16+B18+B20</f>
        <v>73862611</v>
      </c>
      <c r="C25" s="153">
        <f>C16+C18+C20</f>
        <v>81463060</v>
      </c>
      <c r="D25" s="153">
        <f>D16+D18+D20</f>
        <v>82206380</v>
      </c>
      <c r="E25" s="159">
        <f t="shared" si="0"/>
        <v>100.91246265485239</v>
      </c>
      <c r="F25" s="154" t="s">
        <v>301</v>
      </c>
      <c r="G25" s="153">
        <f>G16+G18</f>
        <v>33888611</v>
      </c>
      <c r="H25" s="153">
        <f>H18+H16</f>
        <v>43444514</v>
      </c>
      <c r="I25" s="153">
        <f>I18+I16</f>
        <v>30013606</v>
      </c>
      <c r="J25" s="162">
        <f t="shared" si="1"/>
        <v>69.084915991924774</v>
      </c>
      <c r="K25" s="143"/>
    </row>
    <row r="28" spans="1:11" ht="15.75" customHeight="1" x14ac:dyDescent="0.25">
      <c r="A28" s="659" t="s">
        <v>775</v>
      </c>
      <c r="B28" s="659"/>
      <c r="C28" s="659"/>
      <c r="D28" s="659"/>
      <c r="E28" s="659"/>
      <c r="F28" s="659"/>
      <c r="G28" s="659"/>
      <c r="H28" s="659"/>
      <c r="I28" s="659"/>
      <c r="J28" s="659"/>
    </row>
    <row r="29" spans="1:11" ht="16.5" thickBot="1" x14ac:dyDescent="0.3"/>
    <row r="30" spans="1:11" s="135" customFormat="1" ht="47.25" x14ac:dyDescent="0.25">
      <c r="A30" s="138" t="s">
        <v>302</v>
      </c>
      <c r="B30" s="3" t="s">
        <v>842</v>
      </c>
      <c r="C30" s="4" t="s">
        <v>841</v>
      </c>
      <c r="D30" s="4" t="s">
        <v>840</v>
      </c>
      <c r="E30" s="163" t="s">
        <v>197</v>
      </c>
      <c r="F30" s="139" t="s">
        <v>303</v>
      </c>
      <c r="G30" s="3" t="s">
        <v>842</v>
      </c>
      <c r="H30" s="4" t="s">
        <v>841</v>
      </c>
      <c r="I30" s="4" t="s">
        <v>840</v>
      </c>
      <c r="J30" s="80" t="s">
        <v>197</v>
      </c>
    </row>
    <row r="31" spans="1:11" ht="47.25" x14ac:dyDescent="0.25">
      <c r="A31" s="141" t="s">
        <v>346</v>
      </c>
      <c r="B31" s="28">
        <f>'4.sz.tábla'!B6</f>
        <v>75000000</v>
      </c>
      <c r="C31" s="28">
        <f>'4.sz.tábla'!C6</f>
        <v>75749000</v>
      </c>
      <c r="D31" s="28">
        <f>'4.sz.tábla'!D6</f>
        <v>75749000</v>
      </c>
      <c r="E31" s="157">
        <f>D31/C31*100</f>
        <v>100</v>
      </c>
      <c r="F31" s="142" t="s">
        <v>347</v>
      </c>
      <c r="G31" s="28">
        <f>'4.sz.tábla'!B23</f>
        <v>24270000</v>
      </c>
      <c r="H31" s="28">
        <f>'4.sz.tábla'!C23</f>
        <v>19644016</v>
      </c>
      <c r="I31" s="28">
        <f>'4.sz.tábla'!D23</f>
        <v>10466401</v>
      </c>
      <c r="J31" s="86">
        <f>I31/H31*100</f>
        <v>53.280352652940209</v>
      </c>
    </row>
    <row r="32" spans="1:11" ht="31.5" x14ac:dyDescent="0.25">
      <c r="A32" s="144" t="s">
        <v>348</v>
      </c>
      <c r="B32" s="28">
        <f>'4.sz.tábla'!B9</f>
        <v>0</v>
      </c>
      <c r="C32" s="28">
        <f>'4.sz.tábla'!C9</f>
        <v>2655520</v>
      </c>
      <c r="D32" s="28">
        <f>'4.sz.tábla'!D9</f>
        <v>2655520</v>
      </c>
      <c r="E32" s="157"/>
      <c r="F32" s="142" t="s">
        <v>349</v>
      </c>
      <c r="G32" s="142"/>
      <c r="H32" s="142"/>
      <c r="I32" s="142"/>
      <c r="J32" s="86"/>
    </row>
    <row r="33" spans="1:10" ht="31.5" x14ac:dyDescent="0.25">
      <c r="A33" s="144" t="s">
        <v>350</v>
      </c>
      <c r="B33" s="28">
        <f>'4.sz.tábla'!B11</f>
        <v>0</v>
      </c>
      <c r="C33" s="28">
        <f>'4.sz.tábla'!C11</f>
        <v>0</v>
      </c>
      <c r="D33" s="28">
        <f>'4.sz.tábla'!D11</f>
        <v>0</v>
      </c>
      <c r="E33" s="157"/>
      <c r="F33" s="142" t="s">
        <v>351</v>
      </c>
      <c r="G33" s="28">
        <f>'4.sz.tábla'!B24</f>
        <v>90704000</v>
      </c>
      <c r="H33" s="28">
        <f>'4.sz.tábla'!C24</f>
        <v>96751450</v>
      </c>
      <c r="I33" s="28">
        <f>'4.sz.tábla'!D24</f>
        <v>15674633</v>
      </c>
      <c r="J33" s="86">
        <f t="shared" ref="J33:J47" si="5">I33/H33*100</f>
        <v>16.200928254822021</v>
      </c>
    </row>
    <row r="34" spans="1:10" x14ac:dyDescent="0.25">
      <c r="A34" s="144"/>
      <c r="B34" s="28"/>
      <c r="C34" s="28"/>
      <c r="D34" s="28"/>
      <c r="E34" s="157"/>
      <c r="F34" s="142" t="s">
        <v>352</v>
      </c>
      <c r="G34" s="28">
        <f>'4.sz.tábla'!B25</f>
        <v>0</v>
      </c>
      <c r="H34" s="28">
        <f>'4.sz.tábla'!C25</f>
        <v>27600</v>
      </c>
      <c r="I34" s="28">
        <f>'4.sz.tábla'!D25</f>
        <v>27600</v>
      </c>
      <c r="J34" s="86">
        <f t="shared" si="5"/>
        <v>100</v>
      </c>
    </row>
    <row r="35" spans="1:10" ht="31.5" x14ac:dyDescent="0.25">
      <c r="A35" s="144"/>
      <c r="B35" s="142"/>
      <c r="C35" s="142"/>
      <c r="D35" s="142"/>
      <c r="E35" s="157"/>
      <c r="F35" s="142" t="s">
        <v>353</v>
      </c>
      <c r="G35" s="142"/>
      <c r="H35" s="142"/>
      <c r="I35" s="142"/>
      <c r="J35" s="86"/>
    </row>
    <row r="36" spans="1:10" ht="27" customHeight="1" x14ac:dyDescent="0.25">
      <c r="A36" s="144"/>
      <c r="B36" s="142"/>
      <c r="C36" s="142"/>
      <c r="D36" s="142"/>
      <c r="E36" s="157"/>
      <c r="F36" s="155" t="s">
        <v>354</v>
      </c>
      <c r="G36" s="39"/>
      <c r="H36" s="39"/>
      <c r="I36" s="39"/>
      <c r="J36" s="86"/>
    </row>
    <row r="37" spans="1:10" ht="47.25" x14ac:dyDescent="0.25">
      <c r="A37" s="144"/>
      <c r="B37" s="28"/>
      <c r="C37" s="28"/>
      <c r="D37" s="28"/>
      <c r="E37" s="157"/>
      <c r="F37" s="142" t="s">
        <v>355</v>
      </c>
      <c r="G37" s="28"/>
      <c r="H37" s="28"/>
      <c r="I37" s="28"/>
      <c r="J37" s="86"/>
    </row>
    <row r="38" spans="1:10" ht="47.25" x14ac:dyDescent="0.25">
      <c r="A38" s="144"/>
      <c r="B38" s="28"/>
      <c r="C38" s="28"/>
      <c r="D38" s="28"/>
      <c r="E38" s="157"/>
      <c r="F38" s="142" t="s">
        <v>356</v>
      </c>
      <c r="G38" s="28"/>
      <c r="H38" s="28"/>
      <c r="I38" s="28"/>
      <c r="J38" s="86"/>
    </row>
    <row r="39" spans="1:10" s="32" customFormat="1" ht="31.5" x14ac:dyDescent="0.25">
      <c r="A39" s="147" t="s">
        <v>304</v>
      </c>
      <c r="B39" s="31">
        <f t="shared" ref="B39:D39" si="6">SUM(B31:B37)</f>
        <v>75000000</v>
      </c>
      <c r="C39" s="31">
        <f t="shared" si="6"/>
        <v>78404520</v>
      </c>
      <c r="D39" s="31">
        <f t="shared" si="6"/>
        <v>78404520</v>
      </c>
      <c r="E39" s="158">
        <f t="shared" ref="E39:E47" si="7">D39/C39*100</f>
        <v>100</v>
      </c>
      <c r="F39" s="148" t="s">
        <v>305</v>
      </c>
      <c r="G39" s="31">
        <f>SUM(G31:G34)</f>
        <v>114974000</v>
      </c>
      <c r="H39" s="31">
        <f t="shared" ref="H39:I39" si="8">SUM(H31:H34)</f>
        <v>116423066</v>
      </c>
      <c r="I39" s="31">
        <f t="shared" si="8"/>
        <v>26168634</v>
      </c>
      <c r="J39" s="87">
        <f t="shared" si="5"/>
        <v>22.477190215897597</v>
      </c>
    </row>
    <row r="40" spans="1:10" s="32" customFormat="1" x14ac:dyDescent="0.25">
      <c r="A40" s="147" t="s">
        <v>306</v>
      </c>
      <c r="B40" s="31"/>
      <c r="C40" s="31"/>
      <c r="D40" s="31"/>
      <c r="E40" s="158"/>
      <c r="F40" s="148" t="s">
        <v>307</v>
      </c>
      <c r="G40" s="31">
        <f>G39-B39</f>
        <v>39974000</v>
      </c>
      <c r="H40" s="31">
        <f>H39-C39</f>
        <v>38018546</v>
      </c>
      <c r="I40" s="31">
        <f>I39-D39</f>
        <v>-52235886</v>
      </c>
      <c r="J40" s="86"/>
    </row>
    <row r="41" spans="1:10" s="32" customFormat="1" ht="47.25" x14ac:dyDescent="0.25">
      <c r="A41" s="147" t="s">
        <v>308</v>
      </c>
      <c r="B41" s="31">
        <f>SUM(B42)</f>
        <v>0</v>
      </c>
      <c r="C41" s="31">
        <f t="shared" ref="C41:D41" si="9">SUM(C42)</f>
        <v>0</v>
      </c>
      <c r="D41" s="31">
        <f t="shared" si="9"/>
        <v>0</v>
      </c>
      <c r="E41" s="158">
        <v>0</v>
      </c>
      <c r="F41" s="148" t="s">
        <v>309</v>
      </c>
      <c r="G41" s="31">
        <f>SUM(G42:G45)</f>
        <v>0</v>
      </c>
      <c r="H41" s="31">
        <f>SUM(H42:H45)</f>
        <v>0</v>
      </c>
      <c r="I41" s="31">
        <f>SUM(I42:I45)</f>
        <v>0</v>
      </c>
      <c r="J41" s="87">
        <v>0</v>
      </c>
    </row>
    <row r="42" spans="1:10" x14ac:dyDescent="0.25">
      <c r="A42" s="144" t="s">
        <v>357</v>
      </c>
      <c r="B42" s="28"/>
      <c r="C42" s="28"/>
      <c r="D42" s="28"/>
      <c r="E42" s="157"/>
      <c r="F42" s="142" t="s">
        <v>358</v>
      </c>
      <c r="G42" s="28"/>
      <c r="H42" s="28"/>
      <c r="I42" s="28"/>
      <c r="J42" s="86"/>
    </row>
    <row r="43" spans="1:10" x14ac:dyDescent="0.25">
      <c r="A43" s="479"/>
      <c r="B43" s="470"/>
      <c r="C43" s="470"/>
      <c r="D43" s="470"/>
      <c r="E43" s="471"/>
      <c r="F43" s="480"/>
      <c r="G43" s="470"/>
      <c r="H43" s="470"/>
      <c r="I43" s="470"/>
      <c r="J43" s="473"/>
    </row>
    <row r="44" spans="1:10" ht="47.25" x14ac:dyDescent="0.25">
      <c r="A44" s="148" t="s">
        <v>310</v>
      </c>
      <c r="B44" s="31">
        <f t="shared" ref="B44:D44" si="10">SUM(B45:B46)</f>
        <v>0</v>
      </c>
      <c r="C44" s="31">
        <f t="shared" si="10"/>
        <v>0</v>
      </c>
      <c r="D44" s="31">
        <f t="shared" si="10"/>
        <v>0</v>
      </c>
      <c r="E44" s="158">
        <v>0</v>
      </c>
      <c r="F44" s="142" t="s">
        <v>359</v>
      </c>
      <c r="G44" s="28"/>
      <c r="H44" s="28"/>
      <c r="I44" s="28"/>
      <c r="J44" s="157"/>
    </row>
    <row r="45" spans="1:10" ht="31.5" x14ac:dyDescent="0.25">
      <c r="A45" s="144" t="s">
        <v>360</v>
      </c>
      <c r="B45" s="28"/>
      <c r="C45" s="28"/>
      <c r="D45" s="28"/>
      <c r="E45" s="157"/>
      <c r="F45" s="142" t="s">
        <v>361</v>
      </c>
      <c r="G45" s="28"/>
      <c r="H45" s="28"/>
      <c r="I45" s="28"/>
      <c r="J45" s="86"/>
    </row>
    <row r="46" spans="1:10" ht="31.5" x14ac:dyDescent="0.25">
      <c r="A46" s="151" t="s">
        <v>362</v>
      </c>
      <c r="B46" s="28"/>
      <c r="C46" s="28"/>
      <c r="D46" s="28"/>
      <c r="E46" s="157"/>
      <c r="F46" s="142"/>
      <c r="G46" s="28"/>
      <c r="H46" s="28"/>
      <c r="I46" s="28"/>
      <c r="J46" s="86"/>
    </row>
    <row r="47" spans="1:10" s="32" customFormat="1" ht="23.25" customHeight="1" thickBot="1" x14ac:dyDescent="0.3">
      <c r="A47" s="152" t="s">
        <v>311</v>
      </c>
      <c r="B47" s="153">
        <f>B39+B41+B44</f>
        <v>75000000</v>
      </c>
      <c r="C47" s="153">
        <f>C39+C41+C44</f>
        <v>78404520</v>
      </c>
      <c r="D47" s="153">
        <f>D39+D41+D44</f>
        <v>78404520</v>
      </c>
      <c r="E47" s="159">
        <f t="shared" si="7"/>
        <v>100</v>
      </c>
      <c r="F47" s="154" t="s">
        <v>312</v>
      </c>
      <c r="G47" s="153">
        <f>G39+G41</f>
        <v>114974000</v>
      </c>
      <c r="H47" s="153">
        <f>H39+H41</f>
        <v>116423066</v>
      </c>
      <c r="I47" s="153">
        <f>I39+I41</f>
        <v>26168634</v>
      </c>
      <c r="J47" s="162">
        <f t="shared" si="5"/>
        <v>22.477190215897597</v>
      </c>
    </row>
    <row r="48" spans="1:10" x14ac:dyDescent="0.25">
      <c r="A48" s="156"/>
      <c r="B48" s="149"/>
      <c r="C48" s="149"/>
      <c r="D48" s="149"/>
      <c r="E48" s="160"/>
      <c r="F48" s="156"/>
      <c r="G48" s="149"/>
      <c r="H48" s="149"/>
      <c r="I48" s="149"/>
      <c r="J48" s="160"/>
    </row>
    <row r="49" spans="1:10" ht="15.75" customHeight="1" x14ac:dyDescent="0.25">
      <c r="A49" s="659" t="s">
        <v>776</v>
      </c>
      <c r="B49" s="659"/>
      <c r="C49" s="659"/>
      <c r="D49" s="659"/>
      <c r="E49" s="659"/>
      <c r="F49" s="659"/>
      <c r="G49" s="659"/>
      <c r="H49" s="659"/>
      <c r="I49" s="659"/>
      <c r="J49" s="659"/>
    </row>
    <row r="50" spans="1:10" ht="16.5" thickBot="1" x14ac:dyDescent="0.3"/>
    <row r="51" spans="1:10" s="135" customFormat="1" ht="47.25" x14ac:dyDescent="0.25">
      <c r="A51" s="138" t="s">
        <v>313</v>
      </c>
      <c r="B51" s="3" t="s">
        <v>842</v>
      </c>
      <c r="C51" s="4" t="s">
        <v>841</v>
      </c>
      <c r="D51" s="4" t="s">
        <v>840</v>
      </c>
      <c r="E51" s="163" t="s">
        <v>197</v>
      </c>
      <c r="F51" s="139" t="s">
        <v>314</v>
      </c>
      <c r="G51" s="3" t="s">
        <v>842</v>
      </c>
      <c r="H51" s="4" t="s">
        <v>841</v>
      </c>
      <c r="I51" s="4" t="s">
        <v>840</v>
      </c>
      <c r="J51" s="80" t="s">
        <v>197</v>
      </c>
    </row>
    <row r="52" spans="1:10" ht="31.5" x14ac:dyDescent="0.25">
      <c r="A52" s="144" t="s">
        <v>315</v>
      </c>
      <c r="B52" s="28">
        <f>B16</f>
        <v>37457611</v>
      </c>
      <c r="C52" s="28">
        <f>C16</f>
        <v>42244216</v>
      </c>
      <c r="D52" s="28">
        <f>D16</f>
        <v>43052764</v>
      </c>
      <c r="E52" s="157">
        <f>D52/C52*100</f>
        <v>101.91398510035079</v>
      </c>
      <c r="F52" s="142" t="s">
        <v>316</v>
      </c>
      <c r="G52" s="28">
        <f>G16</f>
        <v>32748611</v>
      </c>
      <c r="H52" s="28">
        <f>H16</f>
        <v>41651438</v>
      </c>
      <c r="I52" s="28">
        <f>I16</f>
        <v>28286554</v>
      </c>
      <c r="J52" s="86">
        <f>I52/H52*100</f>
        <v>67.912550822374968</v>
      </c>
    </row>
    <row r="53" spans="1:10" ht="31.5" x14ac:dyDescent="0.25">
      <c r="A53" s="144" t="s">
        <v>317</v>
      </c>
      <c r="B53" s="28">
        <f>B39</f>
        <v>75000000</v>
      </c>
      <c r="C53" s="28">
        <f>C39</f>
        <v>78404520</v>
      </c>
      <c r="D53" s="28">
        <f>D39</f>
        <v>78404520</v>
      </c>
      <c r="E53" s="157">
        <f t="shared" ref="E53:E62" si="11">D53/C53*100</f>
        <v>100</v>
      </c>
      <c r="F53" s="142" t="s">
        <v>318</v>
      </c>
      <c r="G53" s="28">
        <f>G39</f>
        <v>114974000</v>
      </c>
      <c r="H53" s="28">
        <f>H39</f>
        <v>116423066</v>
      </c>
      <c r="I53" s="28">
        <f>I39</f>
        <v>26168634</v>
      </c>
      <c r="J53" s="86">
        <f t="shared" ref="J53:J62" si="12">I53/H53*100</f>
        <v>22.477190215897597</v>
      </c>
    </row>
    <row r="54" spans="1:10" s="32" customFormat="1" ht="31.5" x14ac:dyDescent="0.25">
      <c r="A54" s="147" t="s">
        <v>176</v>
      </c>
      <c r="B54" s="31">
        <f>SUM(B52:B53)</f>
        <v>112457611</v>
      </c>
      <c r="C54" s="31">
        <f t="shared" ref="C54:D54" si="13">SUM(C52:C53)</f>
        <v>120648736</v>
      </c>
      <c r="D54" s="31">
        <f t="shared" si="13"/>
        <v>121457284</v>
      </c>
      <c r="E54" s="158">
        <f t="shared" si="11"/>
        <v>100.67016698790778</v>
      </c>
      <c r="F54" s="148" t="s">
        <v>190</v>
      </c>
      <c r="G54" s="31">
        <f>SUM(G52:G53)</f>
        <v>147722611</v>
      </c>
      <c r="H54" s="31">
        <f t="shared" ref="H54:I54" si="14">SUM(H52:H53)</f>
        <v>158074504</v>
      </c>
      <c r="I54" s="31">
        <f t="shared" si="14"/>
        <v>54455188</v>
      </c>
      <c r="J54" s="87">
        <f t="shared" si="12"/>
        <v>34.449064600575937</v>
      </c>
    </row>
    <row r="55" spans="1:10" s="32" customFormat="1" ht="24" customHeight="1" x14ac:dyDescent="0.25">
      <c r="A55" s="147" t="s">
        <v>319</v>
      </c>
      <c r="B55" s="31"/>
      <c r="C55" s="31"/>
      <c r="D55" s="31">
        <f>D54-I54</f>
        <v>67002096</v>
      </c>
      <c r="E55" s="157"/>
      <c r="F55" s="148" t="s">
        <v>320</v>
      </c>
      <c r="G55" s="31">
        <f>B54-G54</f>
        <v>-35265000</v>
      </c>
      <c r="H55" s="31">
        <f>C54-H54</f>
        <v>-37425768</v>
      </c>
      <c r="I55" s="31"/>
      <c r="J55" s="86"/>
    </row>
    <row r="56" spans="1:10" s="32" customFormat="1" ht="34.5" customHeight="1" x14ac:dyDescent="0.25">
      <c r="A56" s="147" t="s">
        <v>321</v>
      </c>
      <c r="B56" s="31">
        <f>SUM(B57:B58)</f>
        <v>36000000</v>
      </c>
      <c r="C56" s="31">
        <f t="shared" ref="C56:D56" si="15">SUM(C57:C58)</f>
        <v>37329264</v>
      </c>
      <c r="D56" s="31">
        <f t="shared" si="15"/>
        <v>37329264</v>
      </c>
      <c r="E56" s="158">
        <f t="shared" si="11"/>
        <v>100</v>
      </c>
      <c r="F56" s="148" t="s">
        <v>322</v>
      </c>
      <c r="G56" s="31">
        <f>SUM(G57:G58)</f>
        <v>1140000</v>
      </c>
      <c r="H56" s="31">
        <f t="shared" ref="H56:I56" si="16">SUM(H57:H58)</f>
        <v>1793076</v>
      </c>
      <c r="I56" s="31">
        <f t="shared" si="16"/>
        <v>1727052</v>
      </c>
      <c r="J56" s="87">
        <f t="shared" si="12"/>
        <v>96.317835942257886</v>
      </c>
    </row>
    <row r="57" spans="1:10" ht="31.5" x14ac:dyDescent="0.25">
      <c r="A57" s="144" t="s">
        <v>297</v>
      </c>
      <c r="B57" s="28">
        <f>B18</f>
        <v>36000000</v>
      </c>
      <c r="C57" s="28">
        <f>C18</f>
        <v>37329264</v>
      </c>
      <c r="D57" s="28">
        <f>D18</f>
        <v>37329264</v>
      </c>
      <c r="E57" s="157">
        <f t="shared" si="11"/>
        <v>100</v>
      </c>
      <c r="F57" s="142" t="s">
        <v>323</v>
      </c>
      <c r="G57" s="28">
        <f>G18</f>
        <v>1140000</v>
      </c>
      <c r="H57" s="28">
        <f>H18</f>
        <v>1793076</v>
      </c>
      <c r="I57" s="28">
        <f>I18</f>
        <v>1727052</v>
      </c>
      <c r="J57" s="86">
        <f t="shared" si="12"/>
        <v>96.317835942257886</v>
      </c>
    </row>
    <row r="58" spans="1:10" ht="28.5" customHeight="1" x14ac:dyDescent="0.25">
      <c r="A58" s="144" t="s">
        <v>308</v>
      </c>
      <c r="B58" s="28">
        <f>B41</f>
        <v>0</v>
      </c>
      <c r="C58" s="28"/>
      <c r="D58" s="28"/>
      <c r="E58" s="157"/>
      <c r="F58" s="142" t="s">
        <v>324</v>
      </c>
      <c r="G58" s="28"/>
      <c r="H58" s="28"/>
      <c r="I58" s="28"/>
      <c r="J58" s="86"/>
    </row>
    <row r="59" spans="1:10" s="32" customFormat="1" ht="31.7" customHeight="1" x14ac:dyDescent="0.25">
      <c r="A59" s="147" t="s">
        <v>325</v>
      </c>
      <c r="B59" s="31">
        <f>SUM(B60:B61)</f>
        <v>405000</v>
      </c>
      <c r="C59" s="31">
        <f t="shared" ref="C59:D59" si="17">SUM(C60:C61)</f>
        <v>1889580</v>
      </c>
      <c r="D59" s="31">
        <f t="shared" si="17"/>
        <v>1824352</v>
      </c>
      <c r="E59" s="158">
        <f t="shared" si="11"/>
        <v>96.548015961218894</v>
      </c>
      <c r="F59" s="148"/>
      <c r="G59" s="148"/>
      <c r="H59" s="148"/>
      <c r="I59" s="148"/>
      <c r="J59" s="86"/>
    </row>
    <row r="60" spans="1:10" ht="29.25" customHeight="1" x14ac:dyDescent="0.25">
      <c r="A60" s="144" t="s">
        <v>299</v>
      </c>
      <c r="B60" s="28">
        <f>B20</f>
        <v>405000</v>
      </c>
      <c r="C60" s="28">
        <f>C20</f>
        <v>1889580</v>
      </c>
      <c r="D60" s="28">
        <f>D20</f>
        <v>1824352</v>
      </c>
      <c r="E60" s="157">
        <f t="shared" si="11"/>
        <v>96.548015961218894</v>
      </c>
      <c r="F60" s="142"/>
      <c r="G60" s="28"/>
      <c r="H60" s="28"/>
      <c r="I60" s="28"/>
      <c r="J60" s="86"/>
    </row>
    <row r="61" spans="1:10" ht="29.25" customHeight="1" x14ac:dyDescent="0.25">
      <c r="A61" s="144" t="s">
        <v>310</v>
      </c>
      <c r="B61" s="28">
        <f>B44</f>
        <v>0</v>
      </c>
      <c r="C61" s="28">
        <f>C44</f>
        <v>0</v>
      </c>
      <c r="D61" s="28">
        <f>D44</f>
        <v>0</v>
      </c>
      <c r="E61" s="157"/>
      <c r="F61" s="148"/>
      <c r="G61" s="31"/>
      <c r="H61" s="31"/>
      <c r="I61" s="31"/>
      <c r="J61" s="86"/>
    </row>
    <row r="62" spans="1:10" s="32" customFormat="1" ht="27" customHeight="1" thickBot="1" x14ac:dyDescent="0.3">
      <c r="A62" s="152" t="s">
        <v>250</v>
      </c>
      <c r="B62" s="153">
        <f>B54+B56+B59</f>
        <v>148862611</v>
      </c>
      <c r="C62" s="153">
        <f t="shared" ref="C62:D62" si="18">C54+C56+C59</f>
        <v>159867580</v>
      </c>
      <c r="D62" s="153">
        <f t="shared" si="18"/>
        <v>160610900</v>
      </c>
      <c r="E62" s="159">
        <f t="shared" si="11"/>
        <v>100.46495981236473</v>
      </c>
      <c r="F62" s="154" t="s">
        <v>326</v>
      </c>
      <c r="G62" s="153">
        <f>G54+G56</f>
        <v>148862611</v>
      </c>
      <c r="H62" s="153">
        <f t="shared" ref="H62" si="19">H54+H56</f>
        <v>159867580</v>
      </c>
      <c r="I62" s="153">
        <f>I54+I56</f>
        <v>56182240</v>
      </c>
      <c r="J62" s="87">
        <f t="shared" si="12"/>
        <v>35.142985213137024</v>
      </c>
    </row>
    <row r="63" spans="1:10" x14ac:dyDescent="0.25">
      <c r="A63" s="135" t="s">
        <v>363</v>
      </c>
      <c r="D63" s="23">
        <f>D62-I62</f>
        <v>104428660</v>
      </c>
    </row>
  </sheetData>
  <mergeCells count="4">
    <mergeCell ref="A4:J4"/>
    <mergeCell ref="A28:J28"/>
    <mergeCell ref="A49:J49"/>
    <mergeCell ref="A3:J3"/>
  </mergeCells>
  <printOptions horizontalCentered="1"/>
  <pageMargins left="0.31496062992125984" right="0.31496062992125984" top="0.62992125984251968" bottom="0.15748031496062992" header="0.31496062992125984" footer="0.31496062992125984"/>
  <pageSetup paperSize="9" scale="84" orientation="landscape" r:id="rId1"/>
  <headerFooter>
    <oddHeader xml:space="preserve">&amp;L&amp;"Times New Roman,Normál"Vászoly Község 
Önkormányzata &amp;C&amp;"Times New Roman,Félkövér"9. melléklet
az önkormányzat 2017. évi költségvetési gazdálkodási beszámolójáról szóló
7/2018. (V. 30.) önkormányzati rendeletéhez&amp;R
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1.sz.tábla</vt:lpstr>
      <vt:lpstr>2.sz.tábla</vt:lpstr>
      <vt:lpstr>3.sz.tábla</vt:lpstr>
      <vt:lpstr>4.sz.tábla</vt:lpstr>
      <vt:lpstr>5.sz.tábla</vt:lpstr>
      <vt:lpstr>6.sz.tábla</vt:lpstr>
      <vt:lpstr>7.sz.tábla</vt:lpstr>
      <vt:lpstr>8.sz.tábla</vt:lpstr>
      <vt:lpstr>9.sz.tábla</vt:lpstr>
      <vt:lpstr>10.sz.tábla</vt:lpstr>
      <vt:lpstr>11.sz.tábla</vt:lpstr>
      <vt:lpstr>12.sz.tábla</vt:lpstr>
      <vt:lpstr>13.sz.tábla</vt:lpstr>
      <vt:lpstr>14.sz.tábla</vt:lpstr>
      <vt:lpstr>15.sz.tábla</vt:lpstr>
      <vt:lpstr>15.a.sz.tábla</vt:lpstr>
      <vt:lpstr>15.b.sz.tábla</vt:lpstr>
      <vt:lpstr>16.tábla</vt:lpstr>
      <vt:lpstr>17.tábla</vt:lpstr>
      <vt:lpstr>18.sz.tábla</vt:lpstr>
      <vt:lpstr>19.sz.tábla</vt:lpstr>
      <vt:lpstr>20. tábla</vt:lpstr>
      <vt:lpstr>21.sz.tábla</vt:lpstr>
      <vt:lpstr>Munka1</vt:lpstr>
      <vt:lpstr>'13.sz.tábla'!Nyomtatási_terület</vt:lpstr>
      <vt:lpstr>'15.a.sz.tábla'!Nyomtatási_terület</vt:lpstr>
      <vt:lpstr>'18.sz.tábla'!Nyomtatási_terület</vt:lpstr>
      <vt:lpstr>'4.sz.tábla'!Nyomtatási_terület</vt:lpstr>
      <vt:lpstr>'5.sz.tábla'!Nyomtatási_terület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Magyari Zsuzsa</dc:creator>
  <cp:lastModifiedBy>Hossó Erika</cp:lastModifiedBy>
  <cp:lastPrinted>2018-05-29T07:28:34Z</cp:lastPrinted>
  <dcterms:created xsi:type="dcterms:W3CDTF">2017-05-08T05:52:30Z</dcterms:created>
  <dcterms:modified xsi:type="dcterms:W3CDTF">2018-06-07T07:21:28Z</dcterms:modified>
</cp:coreProperties>
</file>