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20\nonember\Számozott\"/>
    </mc:Choice>
  </mc:AlternateContent>
  <xr:revisionPtr revIDLastSave="0" documentId="13_ncr:1_{4AC754F8-D968-4E3B-87BE-DD5DAE6D7023}" xr6:coauthVersionLast="36" xr6:coauthVersionMax="36" xr10:uidLastSave="{00000000-0000-0000-0000-000000000000}"/>
  <bookViews>
    <workbookView xWindow="0" yWindow="0" windowWidth="25200" windowHeight="12135" tabRatio="597" xr2:uid="{00000000-000D-0000-FFFF-FFFF00000000}"/>
  </bookViews>
  <sheets>
    <sheet name="Össz.önkor.mérleg." sheetId="47" r:id="rId1"/>
    <sheet name="működ. mérleg " sheetId="48" r:id="rId2"/>
    <sheet name="felhalm. mérleg" sheetId="49" r:id="rId3"/>
    <sheet name="2020 évi állami tám" sheetId="67" state="hidden" r:id="rId4"/>
    <sheet name="közhatalmi bevételek" sheetId="14" state="hidden" r:id="rId5"/>
    <sheet name="tám, végl. pe.átv  " sheetId="5" r:id="rId6"/>
    <sheet name="felh. bev.  " sheetId="6" r:id="rId7"/>
    <sheet name="mc.pe.átad" sheetId="7" r:id="rId8"/>
    <sheet name="felhalm. kiad.  " sheetId="8" r:id="rId9"/>
    <sheet name="tartalék" sheetId="10" r:id="rId10"/>
    <sheet name="pü.mérleg Önkorm." sheetId="46" r:id="rId11"/>
    <sheet name="pü.mérleg Hivatal" sheetId="45" r:id="rId12"/>
    <sheet name="mük. bev.Önkor és Hivatal " sheetId="13" state="hidden" r:id="rId13"/>
    <sheet name="műk. kiad. szakf Önkorm. " sheetId="15" r:id="rId14"/>
    <sheet name="ellátottak önk." sheetId="63" r:id="rId15"/>
    <sheet name="ellátottak hivatal" sheetId="18" state="hidden" r:id="rId16"/>
    <sheet name="püm. GAMESZ. " sheetId="44" r:id="rId17"/>
    <sheet name="püm.Brunszvik" sheetId="51" r:id="rId18"/>
    <sheet name="püm Festetics" sheetId="64" r:id="rId19"/>
    <sheet name="püm-TASZII." sheetId="42" r:id="rId20"/>
    <sheet name="létszám" sheetId="79" r:id="rId21"/>
    <sheet name="Munka3" sheetId="78" state="hidden" r:id="rId22"/>
    <sheet name="Munka6" sheetId="77" state="hidden" r:id="rId23"/>
    <sheet name="likvid" sheetId="24" state="hidden" r:id="rId24"/>
    <sheet name="Munka1" sheetId="73" state="hidden" r:id="rId25"/>
    <sheet name="2019 évi létszám" sheetId="68" state="hidden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25">#REF!</definedName>
    <definedName name="Excel_BuiltIn_Print_Titles" localSheetId="14">'ellátottak önk.'!$B$8:$IM$9</definedName>
    <definedName name="Excel_BuiltIn_Print_Titles">#REF!</definedName>
    <definedName name="_xlnm.Print_Titles" localSheetId="25">'2019 évi létszám'!$5:$8</definedName>
    <definedName name="_xlnm.Print_Titles" localSheetId="14">'ellátottak önk.'!$8:$9</definedName>
    <definedName name="_xlnm.Print_Titles" localSheetId="6">'felh. bev.  '!$7:$8</definedName>
    <definedName name="_xlnm.Print_Titles" localSheetId="8">'felhalm. kiad.  '!$5:$9</definedName>
    <definedName name="_xlnm.Print_Titles" localSheetId="28">'kötváll. '!$7:$8</definedName>
    <definedName name="_xlnm.Print_Titles" localSheetId="7">mc.pe.átad!$7:$8</definedName>
    <definedName name="_xlnm.Print_Titles" localSheetId="13">'műk. kiad. szakf Önkorm. '!$5:$9</definedName>
    <definedName name="_xlnm.Print_Titles" localSheetId="5">'tám, végl. pe.átv  '!$7:$7</definedName>
  </definedNames>
  <calcPr calcId="191029"/>
</workbook>
</file>

<file path=xl/calcChain.xml><?xml version="1.0" encoding="utf-8"?>
<calcChain xmlns="http://schemas.openxmlformats.org/spreadsheetml/2006/main">
  <c r="AW106" i="79" l="1"/>
  <c r="W106" i="79"/>
  <c r="M106" i="79"/>
  <c r="F106" i="79"/>
  <c r="BC104" i="79"/>
  <c r="BC106" i="79" s="1"/>
  <c r="AW104" i="79"/>
  <c r="AU104" i="79"/>
  <c r="AI104" i="79"/>
  <c r="AI106" i="79" s="1"/>
  <c r="AF104" i="79"/>
  <c r="AF106" i="79" s="1"/>
  <c r="W104" i="79"/>
  <c r="Q104" i="79"/>
  <c r="Q106" i="79" s="1"/>
  <c r="N104" i="79"/>
  <c r="N106" i="79" s="1"/>
  <c r="M104" i="79"/>
  <c r="L104" i="79"/>
  <c r="K104" i="79"/>
  <c r="K106" i="79" s="1"/>
  <c r="J104" i="79"/>
  <c r="J106" i="79" s="1"/>
  <c r="I104" i="79"/>
  <c r="I106" i="79" s="1"/>
  <c r="H104" i="79"/>
  <c r="H106" i="79" s="1"/>
  <c r="G104" i="79"/>
  <c r="F104" i="79"/>
  <c r="E104" i="79"/>
  <c r="D104" i="79"/>
  <c r="D106" i="79" s="1"/>
  <c r="C104" i="79"/>
  <c r="C106" i="79" s="1"/>
  <c r="AQ101" i="79"/>
  <c r="AP101" i="79"/>
  <c r="AM101" i="79"/>
  <c r="AL101" i="79"/>
  <c r="AK101" i="79"/>
  <c r="AG101" i="79"/>
  <c r="AF101" i="79"/>
  <c r="AE101" i="79"/>
  <c r="AD101" i="79"/>
  <c r="AB101" i="79"/>
  <c r="AA101" i="79"/>
  <c r="O101" i="79"/>
  <c r="AC100" i="79"/>
  <c r="AO100" i="79" s="1"/>
  <c r="BD100" i="79" s="1"/>
  <c r="Z100" i="79"/>
  <c r="AC99" i="79"/>
  <c r="AR99" i="79" s="1"/>
  <c r="Z99" i="79"/>
  <c r="AC98" i="79"/>
  <c r="Z98" i="79"/>
  <c r="AR97" i="79"/>
  <c r="AC97" i="79"/>
  <c r="Z97" i="79"/>
  <c r="AO97" i="79" s="1"/>
  <c r="BD97" i="79" s="1"/>
  <c r="BC92" i="79"/>
  <c r="BB92" i="79"/>
  <c r="BB104" i="79" s="1"/>
  <c r="BB106" i="79" s="1"/>
  <c r="BA92" i="79"/>
  <c r="AZ92" i="79"/>
  <c r="AY92" i="79"/>
  <c r="AX92" i="79"/>
  <c r="AX104" i="79" s="1"/>
  <c r="AX106" i="79" s="1"/>
  <c r="AW92" i="79"/>
  <c r="AV92" i="79"/>
  <c r="AU92" i="79"/>
  <c r="AT92" i="79"/>
  <c r="AT104" i="79" s="1"/>
  <c r="AQ92" i="79"/>
  <c r="AP92" i="79"/>
  <c r="AN92" i="79"/>
  <c r="AN104" i="79" s="1"/>
  <c r="AN106" i="79" s="1"/>
  <c r="AM92" i="79"/>
  <c r="AL92" i="79"/>
  <c r="AK92" i="79"/>
  <c r="AJ92" i="79"/>
  <c r="AI92" i="79"/>
  <c r="AH92" i="79"/>
  <c r="AG92" i="79"/>
  <c r="AF92" i="79"/>
  <c r="AE92" i="79"/>
  <c r="AE104" i="79" s="1"/>
  <c r="AE106" i="79" s="1"/>
  <c r="AD92" i="79"/>
  <c r="AB92" i="79"/>
  <c r="AA92" i="79"/>
  <c r="Y92" i="79"/>
  <c r="Y104" i="79" s="1"/>
  <c r="Y106" i="79" s="1"/>
  <c r="X92" i="79"/>
  <c r="X104" i="79" s="1"/>
  <c r="X106" i="79" s="1"/>
  <c r="W92" i="79"/>
  <c r="V92" i="79"/>
  <c r="U92" i="79"/>
  <c r="U104" i="79" s="1"/>
  <c r="U106" i="79" s="1"/>
  <c r="T92" i="79"/>
  <c r="T104" i="79" s="1"/>
  <c r="T106" i="79" s="1"/>
  <c r="S92" i="79"/>
  <c r="S104" i="79" s="1"/>
  <c r="S106" i="79" s="1"/>
  <c r="R92" i="79"/>
  <c r="R104" i="79" s="1"/>
  <c r="R106" i="79" s="1"/>
  <c r="Q92" i="79"/>
  <c r="P92" i="79"/>
  <c r="P104" i="79" s="1"/>
  <c r="P106" i="79" s="1"/>
  <c r="O92" i="79"/>
  <c r="BD91" i="79"/>
  <c r="AS91" i="79"/>
  <c r="AS92" i="79" s="1"/>
  <c r="AS104" i="79" s="1"/>
  <c r="AS106" i="79" s="1"/>
  <c r="AR91" i="79"/>
  <c r="AR92" i="79" s="1"/>
  <c r="AC91" i="79"/>
  <c r="AC92" i="79" s="1"/>
  <c r="Z91" i="79"/>
  <c r="AO91" i="79" s="1"/>
  <c r="AR90" i="79"/>
  <c r="AO90" i="79"/>
  <c r="BD90" i="79" s="1"/>
  <c r="Z90" i="79"/>
  <c r="BD88" i="79"/>
  <c r="Z87" i="79"/>
  <c r="AR86" i="79"/>
  <c r="AO86" i="79"/>
  <c r="BD86" i="79" s="1"/>
  <c r="Z86" i="79"/>
  <c r="AR85" i="79"/>
  <c r="Z85" i="79"/>
  <c r="AO85" i="79" s="1"/>
  <c r="BD85" i="79" s="1"/>
  <c r="BD81" i="79"/>
  <c r="AR81" i="79"/>
  <c r="AO81" i="79"/>
  <c r="AR80" i="79"/>
  <c r="AO80" i="79"/>
  <c r="BD80" i="79" s="1"/>
  <c r="AR79" i="79"/>
  <c r="Z79" i="79"/>
  <c r="AO79" i="79" s="1"/>
  <c r="BD79" i="79" s="1"/>
  <c r="Z73" i="79"/>
  <c r="AO73" i="79" s="1"/>
  <c r="BD73" i="79" s="1"/>
  <c r="Z72" i="79"/>
  <c r="AO72" i="79" s="1"/>
  <c r="BD72" i="79" s="1"/>
  <c r="AO71" i="79"/>
  <c r="BD71" i="79" s="1"/>
  <c r="AR70" i="79"/>
  <c r="Z70" i="79"/>
  <c r="AO70" i="79" s="1"/>
  <c r="BD70" i="79" s="1"/>
  <c r="Z69" i="79"/>
  <c r="Z92" i="79" s="1"/>
  <c r="AR68" i="79"/>
  <c r="AO68" i="79"/>
  <c r="BD68" i="79" s="1"/>
  <c r="AR67" i="79"/>
  <c r="AO67" i="79"/>
  <c r="Z67" i="79"/>
  <c r="Z65" i="79"/>
  <c r="Z60" i="79"/>
  <c r="Z59" i="79"/>
  <c r="Z58" i="79"/>
  <c r="Z57" i="79"/>
  <c r="Z56" i="79"/>
  <c r="Z55" i="79"/>
  <c r="Z54" i="79"/>
  <c r="Z53" i="79"/>
  <c r="Z52" i="79"/>
  <c r="Z51" i="79"/>
  <c r="Z50" i="79"/>
  <c r="Z49" i="79"/>
  <c r="Z48" i="79"/>
  <c r="Z47" i="79"/>
  <c r="Z46" i="79"/>
  <c r="Z45" i="79"/>
  <c r="Z44" i="79"/>
  <c r="Z43" i="79"/>
  <c r="Z42" i="79"/>
  <c r="Z41" i="79"/>
  <c r="Z40" i="79"/>
  <c r="Z39" i="79"/>
  <c r="Z38" i="79"/>
  <c r="Z37" i="79"/>
  <c r="BB36" i="79"/>
  <c r="BA36" i="79"/>
  <c r="BA104" i="79" s="1"/>
  <c r="BA106" i="79" s="1"/>
  <c r="AZ36" i="79"/>
  <c r="AQ36" i="79"/>
  <c r="AQ104" i="79" s="1"/>
  <c r="AQ106" i="79" s="1"/>
  <c r="AM36" i="79"/>
  <c r="AL36" i="79"/>
  <c r="AK36" i="79"/>
  <c r="AC36" i="79"/>
  <c r="AB36" i="79"/>
  <c r="AA36" i="79"/>
  <c r="X36" i="79"/>
  <c r="W36" i="79"/>
  <c r="V36" i="79"/>
  <c r="Z36" i="79" s="1"/>
  <c r="O36" i="79"/>
  <c r="AR35" i="79"/>
  <c r="AC35" i="79"/>
  <c r="Z35" i="79"/>
  <c r="AO35" i="79" s="1"/>
  <c r="BD34" i="79"/>
  <c r="AR34" i="79"/>
  <c r="AO34" i="79"/>
  <c r="Z34" i="79"/>
  <c r="AR33" i="79"/>
  <c r="Z33" i="79"/>
  <c r="BD33" i="79" s="1"/>
  <c r="AR32" i="79"/>
  <c r="Z32" i="79"/>
  <c r="AO32" i="79" s="1"/>
  <c r="BD31" i="79"/>
  <c r="AR31" i="79"/>
  <c r="AO31" i="79"/>
  <c r="AC31" i="79"/>
  <c r="Z31" i="79"/>
  <c r="AR30" i="79"/>
  <c r="Z30" i="79"/>
  <c r="BD30" i="79" s="1"/>
  <c r="AR29" i="79"/>
  <c r="AC29" i="79"/>
  <c r="Z29" i="79"/>
  <c r="BD29" i="79" s="1"/>
  <c r="BD28" i="79"/>
  <c r="AR28" i="79"/>
  <c r="AC28" i="79"/>
  <c r="Z28" i="79"/>
  <c r="AO28" i="79" s="1"/>
  <c r="BD27" i="79"/>
  <c r="AR27" i="79"/>
  <c r="Z27" i="79"/>
  <c r="AO27" i="79" s="1"/>
  <c r="BD26" i="79"/>
  <c r="AR26" i="79"/>
  <c r="AO26" i="79"/>
  <c r="AC26" i="79"/>
  <c r="Z26" i="79"/>
  <c r="AR25" i="79"/>
  <c r="AO25" i="79"/>
  <c r="AC25" i="79"/>
  <c r="Z25" i="79"/>
  <c r="BD25" i="79" s="1"/>
  <c r="BB21" i="79"/>
  <c r="BA21" i="79"/>
  <c r="AZ21" i="79"/>
  <c r="AY21" i="79"/>
  <c r="AW21" i="79"/>
  <c r="AU21" i="79"/>
  <c r="AT21" i="79"/>
  <c r="AS21" i="79"/>
  <c r="AM21" i="79"/>
  <c r="AL21" i="79"/>
  <c r="AJ21" i="79"/>
  <c r="AJ104" i="79" s="1"/>
  <c r="AJ106" i="79" s="1"/>
  <c r="AH21" i="79"/>
  <c r="AH104" i="79" s="1"/>
  <c r="AH106" i="79" s="1"/>
  <c r="AG21" i="79"/>
  <c r="AG104" i="79" s="1"/>
  <c r="AG106" i="79" s="1"/>
  <c r="AF21" i="79"/>
  <c r="AE21" i="79"/>
  <c r="AD21" i="79"/>
  <c r="AD104" i="79" s="1"/>
  <c r="AD106" i="79" s="1"/>
  <c r="V21" i="79"/>
  <c r="V104" i="79" s="1"/>
  <c r="V106" i="79" s="1"/>
  <c r="U21" i="79"/>
  <c r="S21" i="79"/>
  <c r="R21" i="79"/>
  <c r="Q21" i="79"/>
  <c r="O21" i="79"/>
  <c r="O104" i="79" s="1"/>
  <c r="O106" i="79" s="1"/>
  <c r="BD20" i="79"/>
  <c r="AC20" i="79"/>
  <c r="AR20" i="79" s="1"/>
  <c r="Z20" i="79"/>
  <c r="AO20" i="79" s="1"/>
  <c r="AZ19" i="79"/>
  <c r="AK19" i="79"/>
  <c r="AK21" i="79" s="1"/>
  <c r="AK104" i="79" s="1"/>
  <c r="AK106" i="79" s="1"/>
  <c r="AC19" i="79"/>
  <c r="AR19" i="79" s="1"/>
  <c r="BD19" i="79" s="1"/>
  <c r="V19" i="79"/>
  <c r="Z19" i="79" s="1"/>
  <c r="AO19" i="79" s="1"/>
  <c r="AC18" i="79"/>
  <c r="AR18" i="79" s="1"/>
  <c r="BD18" i="79" s="1"/>
  <c r="Z18" i="79"/>
  <c r="AO18" i="79" s="1"/>
  <c r="BD17" i="79"/>
  <c r="AC17" i="79"/>
  <c r="AR17" i="79" s="1"/>
  <c r="Z17" i="79"/>
  <c r="AO17" i="79" s="1"/>
  <c r="AV16" i="79"/>
  <c r="AV21" i="79" s="1"/>
  <c r="AV104" i="79" s="1"/>
  <c r="AV106" i="79" s="1"/>
  <c r="AG16" i="79"/>
  <c r="AC16" i="79"/>
  <c r="R16" i="79"/>
  <c r="Z16" i="79" s="1"/>
  <c r="BB12" i="79"/>
  <c r="BA12" i="79"/>
  <c r="AZ12" i="79"/>
  <c r="AU12" i="79"/>
  <c r="AU106" i="79" s="1"/>
  <c r="AT12" i="79"/>
  <c r="AC12" i="79"/>
  <c r="L12" i="79"/>
  <c r="L106" i="79" s="1"/>
  <c r="E12" i="79"/>
  <c r="BD10" i="79"/>
  <c r="AR10" i="79"/>
  <c r="AQ10" i="79"/>
  <c r="AC10" i="79"/>
  <c r="G10" i="79"/>
  <c r="G106" i="79" s="1"/>
  <c r="E10" i="79"/>
  <c r="E106" i="79" s="1"/>
  <c r="BD101" i="79" l="1"/>
  <c r="BD36" i="79"/>
  <c r="AO36" i="79"/>
  <c r="AR98" i="79"/>
  <c r="AO98" i="79"/>
  <c r="BD98" i="79" s="1"/>
  <c r="Z21" i="79"/>
  <c r="Z104" i="79" s="1"/>
  <c r="Z106" i="79" s="1"/>
  <c r="AO30" i="79"/>
  <c r="AY104" i="79"/>
  <c r="AY106" i="79" s="1"/>
  <c r="AL104" i="79"/>
  <c r="AL106" i="79" s="1"/>
  <c r="AC21" i="79"/>
  <c r="AZ104" i="79"/>
  <c r="AZ106" i="79" s="1"/>
  <c r="AR100" i="79"/>
  <c r="AR101" i="79" s="1"/>
  <c r="AM104" i="79"/>
  <c r="AM106" i="79" s="1"/>
  <c r="BD67" i="79"/>
  <c r="AO10" i="79"/>
  <c r="AR12" i="79"/>
  <c r="AO12" i="79"/>
  <c r="AO29" i="79"/>
  <c r="BD35" i="79"/>
  <c r="AA104" i="79"/>
  <c r="AA106" i="79" s="1"/>
  <c r="AA37" i="79"/>
  <c r="AO99" i="79"/>
  <c r="BD99" i="79" s="1"/>
  <c r="Z101" i="79"/>
  <c r="AT106" i="79"/>
  <c r="BD32" i="79"/>
  <c r="AR36" i="79"/>
  <c r="AB104" i="79"/>
  <c r="AB106" i="79" s="1"/>
  <c r="AP36" i="79"/>
  <c r="AP104" i="79" s="1"/>
  <c r="AP106" i="79" s="1"/>
  <c r="AR16" i="79"/>
  <c r="BD16" i="79" s="1"/>
  <c r="AO16" i="79"/>
  <c r="AO21" i="79" s="1"/>
  <c r="AO33" i="79"/>
  <c r="AO69" i="79"/>
  <c r="BD69" i="79" s="1"/>
  <c r="AO101" i="79"/>
  <c r="AC101" i="79"/>
  <c r="D29" i="49"/>
  <c r="D44" i="47"/>
  <c r="E44" i="47"/>
  <c r="C44" i="47"/>
  <c r="E43" i="44"/>
  <c r="AC104" i="79" l="1"/>
  <c r="AC106" i="79" s="1"/>
  <c r="AR21" i="79"/>
  <c r="BD21" i="79" s="1"/>
  <c r="BD104" i="79" s="1"/>
  <c r="BD12" i="79"/>
  <c r="BD92" i="79"/>
  <c r="AO92" i="79"/>
  <c r="AO104" i="79" s="1"/>
  <c r="AO106" i="79" s="1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R60" i="15"/>
  <c r="F66" i="8"/>
  <c r="G66" i="8"/>
  <c r="H66" i="8"/>
  <c r="I66" i="8"/>
  <c r="H64" i="8"/>
  <c r="G64" i="8"/>
  <c r="E66" i="8"/>
  <c r="F55" i="8"/>
  <c r="E55" i="8"/>
  <c r="I52" i="8"/>
  <c r="G52" i="8"/>
  <c r="G38" i="8"/>
  <c r="I38" i="8" s="1"/>
  <c r="H53" i="8"/>
  <c r="G53" i="8"/>
  <c r="I25" i="8"/>
  <c r="F25" i="8"/>
  <c r="G23" i="8"/>
  <c r="H23" i="8" s="1"/>
  <c r="E25" i="8"/>
  <c r="G22" i="8"/>
  <c r="H22" i="8" s="1"/>
  <c r="I16" i="8"/>
  <c r="F16" i="8"/>
  <c r="E16" i="8"/>
  <c r="G14" i="8"/>
  <c r="G55" i="7"/>
  <c r="G54" i="7"/>
  <c r="G53" i="7"/>
  <c r="AR104" i="79" l="1"/>
  <c r="AR106" i="79" s="1"/>
  <c r="BD106" i="79"/>
  <c r="G52" i="7"/>
  <c r="D32" i="6"/>
  <c r="F31" i="6"/>
  <c r="F32" i="6"/>
  <c r="C74" i="5"/>
  <c r="E43" i="5"/>
  <c r="D27" i="48" l="1"/>
  <c r="E27" i="48"/>
  <c r="R59" i="15"/>
  <c r="R57" i="15"/>
  <c r="R58" i="15"/>
  <c r="R56" i="15"/>
  <c r="R55" i="15"/>
  <c r="D25" i="10"/>
  <c r="F114" i="8"/>
  <c r="E114" i="8"/>
  <c r="G112" i="8"/>
  <c r="H112" i="8" s="1"/>
  <c r="H114" i="8" s="1"/>
  <c r="G77" i="8"/>
  <c r="H77" i="8" s="1"/>
  <c r="G76" i="8"/>
  <c r="I76" i="8" s="1"/>
  <c r="G63" i="8"/>
  <c r="G62" i="8"/>
  <c r="H62" i="8" s="1"/>
  <c r="G51" i="8"/>
  <c r="H51" i="8"/>
  <c r="G50" i="8"/>
  <c r="H50" i="8" s="1"/>
  <c r="G49" i="8"/>
  <c r="H49" i="8" s="1"/>
  <c r="G40" i="8"/>
  <c r="H40" i="8" s="1"/>
  <c r="G21" i="8"/>
  <c r="H21" i="8" s="1"/>
  <c r="G41" i="7"/>
  <c r="F21" i="7"/>
  <c r="G20" i="7"/>
  <c r="E32" i="6"/>
  <c r="F29" i="6"/>
  <c r="F30" i="6"/>
  <c r="E32" i="5"/>
  <c r="D11" i="5"/>
  <c r="C11" i="5"/>
  <c r="H63" i="8" l="1"/>
  <c r="E16" i="5"/>
  <c r="E15" i="5"/>
  <c r="G48" i="8" l="1"/>
  <c r="H48" i="8" s="1"/>
  <c r="E17" i="10" l="1"/>
  <c r="M98" i="68" l="1"/>
  <c r="N98" i="68"/>
  <c r="Q98" i="68"/>
  <c r="R98" i="68"/>
  <c r="K98" i="68"/>
  <c r="O97" i="68"/>
  <c r="P97" i="68" s="1"/>
  <c r="S96" i="68"/>
  <c r="O96" i="68"/>
  <c r="P96" i="68" s="1"/>
  <c r="T96" i="68" s="1"/>
  <c r="L96" i="68"/>
  <c r="L26" i="68"/>
  <c r="P26" i="68" s="1"/>
  <c r="L27" i="68"/>
  <c r="P27" i="68" s="1"/>
  <c r="L28" i="68"/>
  <c r="P28" i="68" s="1"/>
  <c r="L29" i="68"/>
  <c r="P29" i="68" s="1"/>
  <c r="L30" i="68"/>
  <c r="P30" i="68" s="1"/>
  <c r="L31" i="68"/>
  <c r="P31" i="68" s="1"/>
  <c r="L32" i="68"/>
  <c r="P32" i="68" s="1"/>
  <c r="L33" i="68"/>
  <c r="P33" i="68" s="1"/>
  <c r="L34" i="68"/>
  <c r="P34" i="68" s="1"/>
  <c r="L35" i="68"/>
  <c r="P35" i="68" s="1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25" i="68"/>
  <c r="M36" i="68"/>
  <c r="M37" i="68"/>
  <c r="M89" i="68"/>
  <c r="T31" i="68" l="1"/>
  <c r="T27" i="68"/>
  <c r="T35" i="68"/>
  <c r="T33" i="68"/>
  <c r="T29" i="68"/>
  <c r="T32" i="68"/>
  <c r="T28" i="68"/>
  <c r="T34" i="68"/>
  <c r="T30" i="68"/>
  <c r="T26" i="68"/>
  <c r="M101" i="68"/>
  <c r="M103" i="68" s="1"/>
  <c r="D30" i="10"/>
  <c r="C30" i="10"/>
  <c r="H98" i="66" l="1"/>
  <c r="G98" i="66"/>
  <c r="F98" i="66"/>
  <c r="E98" i="66"/>
  <c r="A54" i="66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45" i="66"/>
  <c r="A46" i="66" s="1"/>
  <c r="A47" i="66" s="1"/>
  <c r="A48" i="66" s="1"/>
  <c r="A49" i="66" s="1"/>
  <c r="A50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Q33" i="15" l="1"/>
  <c r="R33" i="15" s="1"/>
  <c r="Q30" i="15"/>
  <c r="Q29" i="15"/>
  <c r="R29" i="15" s="1"/>
  <c r="Q28" i="15"/>
  <c r="R28" i="15" s="1"/>
  <c r="Q27" i="15"/>
  <c r="R27" i="15" s="1"/>
  <c r="R26" i="15"/>
  <c r="Q25" i="15"/>
  <c r="P23" i="15"/>
  <c r="R52" i="15"/>
  <c r="R24" i="15"/>
  <c r="R39" i="15"/>
  <c r="R45" i="15"/>
  <c r="R42" i="15"/>
  <c r="R41" i="15"/>
  <c r="R38" i="15"/>
  <c r="H47" i="15"/>
  <c r="R21" i="15"/>
  <c r="R20" i="15"/>
  <c r="R19" i="15"/>
  <c r="R17" i="15"/>
  <c r="R16" i="15"/>
  <c r="R14" i="15"/>
  <c r="R13" i="15"/>
  <c r="R12" i="15"/>
  <c r="R11" i="15"/>
  <c r="R10" i="15"/>
  <c r="R44" i="15" l="1"/>
  <c r="R23" i="15"/>
  <c r="R46" i="15"/>
  <c r="R25" i="15"/>
  <c r="R40" i="15"/>
  <c r="G51" i="7"/>
  <c r="G32" i="7"/>
  <c r="D25" i="47" l="1"/>
  <c r="G64" i="7"/>
  <c r="J18" i="45" s="1"/>
  <c r="E64" i="7"/>
  <c r="H18" i="45" s="1"/>
  <c r="F64" i="7"/>
  <c r="I18" i="45" s="1"/>
  <c r="G68" i="7"/>
  <c r="E68" i="7"/>
  <c r="C18" i="10" l="1"/>
  <c r="G33" i="46" s="1"/>
  <c r="D18" i="10"/>
  <c r="H33" i="46" s="1"/>
  <c r="C30" i="54" l="1"/>
  <c r="G41" i="47" l="1"/>
  <c r="G30" i="48" s="1"/>
  <c r="G47" i="8" l="1"/>
  <c r="H47" i="8" s="1"/>
  <c r="H41" i="47" l="1"/>
  <c r="H30" i="48" s="1"/>
  <c r="H26" i="55" l="1"/>
  <c r="D26" i="55"/>
  <c r="C26" i="55"/>
  <c r="J13" i="55"/>
  <c r="H13" i="55"/>
  <c r="D13" i="55"/>
  <c r="C13" i="55"/>
  <c r="G46" i="8" l="1"/>
  <c r="E34" i="5"/>
  <c r="F28" i="6"/>
  <c r="F27" i="6"/>
  <c r="F26" i="6"/>
  <c r="E33" i="5"/>
  <c r="G31" i="8"/>
  <c r="H31" i="8" s="1"/>
  <c r="G29" i="8"/>
  <c r="H29" i="8" s="1"/>
  <c r="G30" i="8"/>
  <c r="H30" i="8" s="1"/>
  <c r="H46" i="8" l="1"/>
  <c r="I41" i="46" l="1"/>
  <c r="I41" i="47" s="1"/>
  <c r="I30" i="48" s="1"/>
  <c r="F11" i="14"/>
  <c r="F72" i="8" l="1"/>
  <c r="H72" i="8"/>
  <c r="E72" i="8"/>
  <c r="G70" i="8"/>
  <c r="G72" i="8" s="1"/>
  <c r="I70" i="8" l="1"/>
  <c r="I72" i="8" s="1"/>
  <c r="F108" i="8" l="1"/>
  <c r="E108" i="8"/>
  <c r="G106" i="8"/>
  <c r="I106" i="8" s="1"/>
  <c r="F84" i="8"/>
  <c r="G84" i="8"/>
  <c r="H84" i="8"/>
  <c r="I84" i="8"/>
  <c r="E84" i="8"/>
  <c r="G90" i="8"/>
  <c r="G89" i="8"/>
  <c r="E20" i="6" l="1"/>
  <c r="D20" i="6"/>
  <c r="F15" i="6"/>
  <c r="I77" i="67" l="1"/>
  <c r="L78" i="67" s="1"/>
  <c r="I73" i="67"/>
  <c r="I71" i="67"/>
  <c r="E71" i="67"/>
  <c r="I67" i="67"/>
  <c r="E67" i="67"/>
  <c r="I64" i="67"/>
  <c r="I63" i="67"/>
  <c r="I60" i="67"/>
  <c r="E60" i="67"/>
  <c r="I59" i="67"/>
  <c r="I58" i="67"/>
  <c r="E57" i="67"/>
  <c r="I56" i="67"/>
  <c r="E56" i="67"/>
  <c r="E52" i="67"/>
  <c r="I45" i="67"/>
  <c r="I44" i="67"/>
  <c r="I42" i="67"/>
  <c r="E42" i="67"/>
  <c r="Q41" i="67"/>
  <c r="R41" i="67" s="1"/>
  <c r="I40" i="67"/>
  <c r="E40" i="67"/>
  <c r="I39" i="67"/>
  <c r="E39" i="67"/>
  <c r="I31" i="67"/>
  <c r="I33" i="67" s="1"/>
  <c r="E31" i="67"/>
  <c r="E33" i="67" s="1"/>
  <c r="I30" i="67"/>
  <c r="I25" i="67"/>
  <c r="I27" i="67" s="1"/>
  <c r="E25" i="67"/>
  <c r="E27" i="67" s="1"/>
  <c r="I24" i="67"/>
  <c r="I21" i="67"/>
  <c r="I18" i="67"/>
  <c r="I15" i="67"/>
  <c r="E11" i="67"/>
  <c r="F82" i="67" l="1"/>
  <c r="L36" i="67"/>
  <c r="L46" i="67"/>
  <c r="L74" i="67"/>
  <c r="L82" i="67"/>
  <c r="E82" i="67"/>
  <c r="M41" i="67"/>
  <c r="H89" i="8" l="1"/>
  <c r="G45" i="8"/>
  <c r="H45" i="8" s="1"/>
  <c r="G27" i="7"/>
  <c r="E21" i="7"/>
  <c r="J22" i="15" s="1"/>
  <c r="D37" i="6"/>
  <c r="E37" i="6"/>
  <c r="F36" i="6"/>
  <c r="D16" i="46"/>
  <c r="E23" i="6"/>
  <c r="F23" i="6"/>
  <c r="D23" i="6"/>
  <c r="G20" i="6"/>
  <c r="H20" i="6"/>
  <c r="I20" i="6"/>
  <c r="F19" i="6"/>
  <c r="F20" i="6" s="1"/>
  <c r="D27" i="5"/>
  <c r="C27" i="5"/>
  <c r="F37" i="6" l="1"/>
  <c r="G44" i="8"/>
  <c r="H44" i="8" l="1"/>
  <c r="I19" i="45"/>
  <c r="R34" i="15" l="1"/>
  <c r="F24" i="63"/>
  <c r="G23" i="63"/>
  <c r="G39" i="8" l="1"/>
  <c r="H39" i="8" s="1"/>
  <c r="G20" i="8"/>
  <c r="G25" i="8" s="1"/>
  <c r="G19" i="8"/>
  <c r="I19" i="8" s="1"/>
  <c r="J19" i="45"/>
  <c r="H19" i="45"/>
  <c r="H20" i="8" l="1"/>
  <c r="H25" i="8" s="1"/>
  <c r="G50" i="7" l="1"/>
  <c r="E37" i="5"/>
  <c r="E36" i="5"/>
  <c r="D36" i="5"/>
  <c r="C36" i="5"/>
  <c r="E25" i="5"/>
  <c r="D25" i="5"/>
  <c r="C25" i="5"/>
  <c r="E24" i="5"/>
  <c r="E23" i="5"/>
  <c r="D23" i="5"/>
  <c r="C23" i="5"/>
  <c r="E103" i="68" l="1"/>
  <c r="J101" i="68"/>
  <c r="J103" i="68" s="1"/>
  <c r="I101" i="68"/>
  <c r="I103" i="68" s="1"/>
  <c r="H101" i="68"/>
  <c r="G101" i="68"/>
  <c r="G103" i="68" s="1"/>
  <c r="D101" i="68"/>
  <c r="C101" i="68"/>
  <c r="C103" i="68" s="1"/>
  <c r="T97" i="68"/>
  <c r="S97" i="68"/>
  <c r="L97" i="68"/>
  <c r="O95" i="68"/>
  <c r="L95" i="68"/>
  <c r="O94" i="68"/>
  <c r="L94" i="68"/>
  <c r="R89" i="68"/>
  <c r="Q89" i="68"/>
  <c r="N89" i="68"/>
  <c r="K89" i="68"/>
  <c r="L89" i="68" s="1"/>
  <c r="P89" i="68" s="1"/>
  <c r="O88" i="68"/>
  <c r="O89" i="68" s="1"/>
  <c r="L88" i="68"/>
  <c r="P88" i="68" s="1"/>
  <c r="T88" i="68" s="1"/>
  <c r="S87" i="68"/>
  <c r="L87" i="68"/>
  <c r="P87" i="68" s="1"/>
  <c r="T87" i="68" s="1"/>
  <c r="S86" i="68"/>
  <c r="L86" i="68"/>
  <c r="P86" i="68" s="1"/>
  <c r="T86" i="68" s="1"/>
  <c r="S85" i="68"/>
  <c r="L85" i="68"/>
  <c r="P85" i="68" s="1"/>
  <c r="T85" i="68" s="1"/>
  <c r="S83" i="68"/>
  <c r="L83" i="68"/>
  <c r="P83" i="68" s="1"/>
  <c r="T83" i="68" s="1"/>
  <c r="S82" i="68"/>
  <c r="L82" i="68"/>
  <c r="P82" i="68" s="1"/>
  <c r="T82" i="68" s="1"/>
  <c r="S81" i="68"/>
  <c r="L81" i="68"/>
  <c r="P81" i="68" s="1"/>
  <c r="T81" i="68" s="1"/>
  <c r="S80" i="68"/>
  <c r="L80" i="68"/>
  <c r="P80" i="68" s="1"/>
  <c r="T80" i="68" s="1"/>
  <c r="S79" i="68"/>
  <c r="L79" i="68"/>
  <c r="P79" i="68" s="1"/>
  <c r="T79" i="68" s="1"/>
  <c r="S78" i="68"/>
  <c r="L78" i="68"/>
  <c r="P78" i="68" s="1"/>
  <c r="T78" i="68" s="1"/>
  <c r="S77" i="68"/>
  <c r="L77" i="68"/>
  <c r="P77" i="68" s="1"/>
  <c r="T77" i="68" s="1"/>
  <c r="S76" i="68"/>
  <c r="L76" i="68"/>
  <c r="P76" i="68" s="1"/>
  <c r="T76" i="68" s="1"/>
  <c r="S74" i="68"/>
  <c r="L74" i="68"/>
  <c r="P74" i="68" s="1"/>
  <c r="T74" i="68" s="1"/>
  <c r="S73" i="68"/>
  <c r="L73" i="68"/>
  <c r="P73" i="68" s="1"/>
  <c r="T73" i="68" s="1"/>
  <c r="S72" i="68"/>
  <c r="L72" i="68"/>
  <c r="P72" i="68" s="1"/>
  <c r="T72" i="68" s="1"/>
  <c r="S71" i="68"/>
  <c r="L71" i="68"/>
  <c r="P71" i="68" s="1"/>
  <c r="T71" i="68" s="1"/>
  <c r="S70" i="68"/>
  <c r="L70" i="68"/>
  <c r="P70" i="68" s="1"/>
  <c r="T70" i="68" s="1"/>
  <c r="S69" i="68"/>
  <c r="L69" i="68"/>
  <c r="P69" i="68" s="1"/>
  <c r="T69" i="68" s="1"/>
  <c r="S68" i="68"/>
  <c r="L68" i="68"/>
  <c r="P68" i="68" s="1"/>
  <c r="T68" i="68" s="1"/>
  <c r="S67" i="68"/>
  <c r="L67" i="68"/>
  <c r="P67" i="68" s="1"/>
  <c r="T67" i="68" s="1"/>
  <c r="S66" i="68"/>
  <c r="L66" i="68"/>
  <c r="P66" i="68" s="1"/>
  <c r="T66" i="68" s="1"/>
  <c r="N36" i="68"/>
  <c r="Q36" i="68"/>
  <c r="K36" i="68"/>
  <c r="L36" i="68" s="1"/>
  <c r="T36" i="68" s="1"/>
  <c r="S35" i="68"/>
  <c r="O35" i="68"/>
  <c r="S34" i="68"/>
  <c r="S33" i="68"/>
  <c r="S32" i="68"/>
  <c r="S31" i="68"/>
  <c r="O31" i="68"/>
  <c r="S30" i="68"/>
  <c r="S29" i="68"/>
  <c r="O29" i="68"/>
  <c r="S28" i="68"/>
  <c r="O28" i="68"/>
  <c r="S27" i="68"/>
  <c r="S26" i="68"/>
  <c r="O26" i="68"/>
  <c r="S25" i="68"/>
  <c r="O25" i="68"/>
  <c r="P25" i="68"/>
  <c r="K21" i="68"/>
  <c r="O21" i="68" s="1"/>
  <c r="S21" i="68" s="1"/>
  <c r="O20" i="68"/>
  <c r="L20" i="68"/>
  <c r="P20" i="68" s="1"/>
  <c r="T20" i="68" s="1"/>
  <c r="O19" i="68"/>
  <c r="S19" i="68" s="1"/>
  <c r="L19" i="68"/>
  <c r="P19" i="68" s="1"/>
  <c r="T19" i="68" s="1"/>
  <c r="O18" i="68"/>
  <c r="S18" i="68" s="1"/>
  <c r="L18" i="68"/>
  <c r="P18" i="68" s="1"/>
  <c r="T18" i="68" s="1"/>
  <c r="O17" i="68"/>
  <c r="S17" i="68" s="1"/>
  <c r="L17" i="68"/>
  <c r="P17" i="68" s="1"/>
  <c r="T17" i="68" s="1"/>
  <c r="O16" i="68"/>
  <c r="S16" i="68" s="1"/>
  <c r="L16" i="68"/>
  <c r="P16" i="68" s="1"/>
  <c r="O12" i="68"/>
  <c r="P12" i="68" s="1"/>
  <c r="H12" i="68"/>
  <c r="D12" i="68"/>
  <c r="S10" i="68"/>
  <c r="T10" i="68" s="1"/>
  <c r="R10" i="68"/>
  <c r="O10" i="68"/>
  <c r="F10" i="68"/>
  <c r="F103" i="68" s="1"/>
  <c r="D10" i="68"/>
  <c r="P10" i="68" s="1"/>
  <c r="S95" i="68" l="1"/>
  <c r="P95" i="68"/>
  <c r="P94" i="68"/>
  <c r="P98" i="68" s="1"/>
  <c r="L98" i="68"/>
  <c r="S94" i="68"/>
  <c r="S98" i="68" s="1"/>
  <c r="O98" i="68"/>
  <c r="P36" i="68"/>
  <c r="S36" i="68"/>
  <c r="S88" i="68"/>
  <c r="S12" i="68"/>
  <c r="T12" i="68" s="1"/>
  <c r="O36" i="68"/>
  <c r="D103" i="68"/>
  <c r="Q101" i="68"/>
  <c r="Q103" i="68" s="1"/>
  <c r="T89" i="68"/>
  <c r="T95" i="68"/>
  <c r="H103" i="68"/>
  <c r="N101" i="68"/>
  <c r="N103" i="68" s="1"/>
  <c r="S89" i="68"/>
  <c r="K101" i="68"/>
  <c r="K103" i="68" s="1"/>
  <c r="O103" i="68" s="1"/>
  <c r="P21" i="68"/>
  <c r="T16" i="68"/>
  <c r="T21" i="68" s="1"/>
  <c r="T94" i="68"/>
  <c r="T98" i="68" s="1"/>
  <c r="L21" i="68"/>
  <c r="R36" i="68"/>
  <c r="R101" i="68" s="1"/>
  <c r="R103" i="68" s="1"/>
  <c r="T25" i="68"/>
  <c r="T101" i="68" l="1"/>
  <c r="T103" i="68" s="1"/>
  <c r="S101" i="68"/>
  <c r="S103" i="68" s="1"/>
  <c r="O101" i="68"/>
  <c r="L101" i="68"/>
  <c r="L103" i="68" s="1"/>
  <c r="P101" i="68" l="1"/>
  <c r="P103" i="68" s="1"/>
  <c r="D29" i="24"/>
  <c r="E29" i="24" s="1"/>
  <c r="F29" i="24" s="1"/>
  <c r="G29" i="24" s="1"/>
  <c r="H29" i="24" s="1"/>
  <c r="I29" i="24" s="1"/>
  <c r="J29" i="24" s="1"/>
  <c r="K29" i="24" s="1"/>
  <c r="L29" i="24" s="1"/>
  <c r="M29" i="24" s="1"/>
  <c r="N29" i="24" s="1"/>
  <c r="D30" i="24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C38" i="5" l="1"/>
  <c r="R18" i="15" l="1"/>
  <c r="E30" i="49" l="1"/>
  <c r="G43" i="8" l="1"/>
  <c r="I43" i="8" s="1"/>
  <c r="G13" i="8"/>
  <c r="G16" i="8" s="1"/>
  <c r="H13" i="8" l="1"/>
  <c r="H16" i="8" s="1"/>
  <c r="E60" i="5"/>
  <c r="D14" i="64" l="1"/>
  <c r="G111" i="8" l="1"/>
  <c r="G114" i="8" s="1"/>
  <c r="I111" i="8" l="1"/>
  <c r="I114" i="8" s="1"/>
  <c r="J31" i="47" l="1"/>
  <c r="K31" i="47"/>
  <c r="L31" i="47"/>
  <c r="C24" i="47"/>
  <c r="C16" i="49" s="1"/>
  <c r="C32" i="64"/>
  <c r="C24" i="46" l="1"/>
  <c r="G127" i="8"/>
  <c r="H127" i="8" s="1"/>
  <c r="F97" i="8"/>
  <c r="H97" i="8"/>
  <c r="G31" i="46" s="1"/>
  <c r="E97" i="8"/>
  <c r="G95" i="8"/>
  <c r="I95" i="8" s="1"/>
  <c r="F92" i="8"/>
  <c r="G42" i="8"/>
  <c r="G31" i="47" l="1"/>
  <c r="G18" i="49" s="1"/>
  <c r="H42" i="8"/>
  <c r="G49" i="7"/>
  <c r="G43" i="6"/>
  <c r="H43" i="6"/>
  <c r="I43" i="6"/>
  <c r="D63" i="5"/>
  <c r="D29" i="64" s="1"/>
  <c r="D32" i="64" s="1"/>
  <c r="C63" i="5"/>
  <c r="C29" i="64" s="1"/>
  <c r="E62" i="5"/>
  <c r="E63" i="5" s="1"/>
  <c r="E29" i="64" s="1"/>
  <c r="D61" i="5"/>
  <c r="E61" i="5"/>
  <c r="C61" i="5"/>
  <c r="C64" i="5" s="1"/>
  <c r="C40" i="5"/>
  <c r="D64" i="5" l="1"/>
  <c r="E64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D20" i="49"/>
  <c r="E20" i="49"/>
  <c r="J17" i="47" l="1"/>
  <c r="K17" i="47"/>
  <c r="L17" i="47"/>
  <c r="D46" i="47"/>
  <c r="D37" i="48" s="1"/>
  <c r="C46" i="47"/>
  <c r="C37" i="48" s="1"/>
  <c r="D15" i="47"/>
  <c r="D12" i="49" s="1"/>
  <c r="E46" i="46"/>
  <c r="E46" i="47" s="1"/>
  <c r="E37" i="48" s="1"/>
  <c r="F70" i="7" l="1"/>
  <c r="E70" i="7"/>
  <c r="G70" i="7"/>
  <c r="D33" i="44"/>
  <c r="C33" i="44"/>
  <c r="C15" i="46"/>
  <c r="E15" i="46" l="1"/>
  <c r="E15" i="47" l="1"/>
  <c r="E12" i="49" s="1"/>
  <c r="C15" i="47"/>
  <c r="C12" i="49" s="1"/>
  <c r="G20" i="63" l="1"/>
  <c r="H21" i="46"/>
  <c r="G21" i="46"/>
  <c r="F133" i="8"/>
  <c r="G133" i="8"/>
  <c r="H133" i="8"/>
  <c r="E133" i="8"/>
  <c r="G61" i="8"/>
  <c r="G37" i="8"/>
  <c r="I37" i="8" s="1"/>
  <c r="I55" i="8" s="1"/>
  <c r="I61" i="8" l="1"/>
  <c r="F57" i="7"/>
  <c r="G36" i="7"/>
  <c r="D16" i="47"/>
  <c r="D13" i="49" s="1"/>
  <c r="D73" i="5"/>
  <c r="E72" i="5"/>
  <c r="E54" i="5"/>
  <c r="E50" i="5"/>
  <c r="D50" i="5"/>
  <c r="D51" i="5" s="1"/>
  <c r="C50" i="5"/>
  <c r="C51" i="5" s="1"/>
  <c r="D14" i="45" s="1"/>
  <c r="C44" i="5"/>
  <c r="D44" i="5"/>
  <c r="F73" i="7" l="1"/>
  <c r="C46" i="5"/>
  <c r="C29" i="47"/>
  <c r="C77" i="5"/>
  <c r="D29" i="47"/>
  <c r="D77" i="5"/>
  <c r="E51" i="5"/>
  <c r="E44" i="5"/>
  <c r="F59" i="7"/>
  <c r="F72" i="7"/>
  <c r="E29" i="47" l="1"/>
  <c r="E77" i="5"/>
  <c r="G48" i="7" l="1"/>
  <c r="R50" i="15"/>
  <c r="R49" i="15"/>
  <c r="G47" i="7" l="1"/>
  <c r="G46" i="7" l="1"/>
  <c r="E44" i="46" l="1"/>
  <c r="G19" i="7" l="1"/>
  <c r="E72" i="7" l="1"/>
  <c r="C25" i="47" l="1"/>
  <c r="C33" i="42"/>
  <c r="I13" i="44" l="1"/>
  <c r="I13" i="64" l="1"/>
  <c r="G27" i="42"/>
  <c r="F129" i="8"/>
  <c r="E129" i="8"/>
  <c r="G129" i="8" l="1"/>
  <c r="H129" i="8"/>
  <c r="D11" i="47"/>
  <c r="D11" i="46"/>
  <c r="G56" i="7" l="1"/>
  <c r="G41" i="8"/>
  <c r="G35" i="8"/>
  <c r="F32" i="8"/>
  <c r="E32" i="8"/>
  <c r="F124" i="8"/>
  <c r="E124" i="8"/>
  <c r="H41" i="8" l="1"/>
  <c r="H35" i="8"/>
  <c r="C34" i="48"/>
  <c r="D34" i="48"/>
  <c r="C45" i="47"/>
  <c r="C35" i="48" s="1"/>
  <c r="D45" i="47"/>
  <c r="D35" i="48" s="1"/>
  <c r="D41" i="47"/>
  <c r="D33" i="49" s="1"/>
  <c r="C41" i="47"/>
  <c r="C33" i="49" s="1"/>
  <c r="C31" i="48" s="1"/>
  <c r="E31" i="48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30" i="15"/>
  <c r="R31" i="15"/>
  <c r="R54" i="15"/>
  <c r="R35" i="15"/>
  <c r="E92" i="8"/>
  <c r="E30" i="48" l="1"/>
  <c r="E33" i="49"/>
  <c r="G28" i="8" l="1"/>
  <c r="E24" i="63"/>
  <c r="H24" i="63"/>
  <c r="I24" i="63"/>
  <c r="J24" i="63"/>
  <c r="G16" i="63"/>
  <c r="G17" i="63"/>
  <c r="G18" i="63"/>
  <c r="G19" i="63"/>
  <c r="G15" i="63"/>
  <c r="H28" i="8" l="1"/>
  <c r="E23" i="10"/>
  <c r="G26" i="7"/>
  <c r="G45" i="7"/>
  <c r="G29" i="7"/>
  <c r="G44" i="7"/>
  <c r="G43" i="7"/>
  <c r="D38" i="5" l="1"/>
  <c r="D40" i="5" l="1"/>
  <c r="D46" i="5"/>
  <c r="E19" i="48"/>
  <c r="E29" i="46"/>
  <c r="D19" i="48"/>
  <c r="D29" i="46"/>
  <c r="C19" i="48"/>
  <c r="C29" i="46"/>
  <c r="C13" i="46"/>
  <c r="F15" i="14" l="1"/>
  <c r="G18" i="7" l="1"/>
  <c r="G36" i="8" l="1"/>
  <c r="F119" i="8"/>
  <c r="E119" i="8"/>
  <c r="H119" i="8"/>
  <c r="G27" i="64" s="1"/>
  <c r="H36" i="8" l="1"/>
  <c r="H124" i="8" l="1"/>
  <c r="G42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J19" i="47" l="1"/>
  <c r="K19" i="47"/>
  <c r="L19" i="47"/>
  <c r="E12" i="18"/>
  <c r="F17" i="18"/>
  <c r="Q32" i="15"/>
  <c r="F28" i="63"/>
  <c r="E28" i="63"/>
  <c r="G22" i="63"/>
  <c r="F29" i="63" l="1"/>
  <c r="G13" i="63" l="1"/>
  <c r="E29" i="63"/>
  <c r="G14" i="46" s="1"/>
  <c r="C20" i="54" l="1"/>
  <c r="C32" i="54" s="1"/>
  <c r="G10" i="46"/>
  <c r="G10" i="47" s="1"/>
  <c r="G11" i="46"/>
  <c r="H11" i="46"/>
  <c r="H12" i="46"/>
  <c r="G19" i="46"/>
  <c r="H19" i="46"/>
  <c r="G12" i="46"/>
  <c r="G12" i="47" s="1"/>
  <c r="R15" i="15"/>
  <c r="G34" i="8"/>
  <c r="H34" i="8" s="1"/>
  <c r="G32" i="8"/>
  <c r="G33" i="8"/>
  <c r="I90" i="8"/>
  <c r="I92" i="8" s="1"/>
  <c r="H32" i="46" s="1"/>
  <c r="E29" i="10"/>
  <c r="E30" i="10" s="1"/>
  <c r="I14" i="44"/>
  <c r="I14" i="64"/>
  <c r="I14" i="42"/>
  <c r="E34" i="48"/>
  <c r="H41" i="65"/>
  <c r="G41" i="65"/>
  <c r="F41" i="65"/>
  <c r="G27" i="44"/>
  <c r="G33" i="44" s="1"/>
  <c r="C49" i="44" s="1"/>
  <c r="G33" i="64"/>
  <c r="E20" i="42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E30" i="13"/>
  <c r="K30" i="13" s="1"/>
  <c r="E29" i="13"/>
  <c r="K29" i="13" s="1"/>
  <c r="E28" i="13"/>
  <c r="K28" i="13" s="1"/>
  <c r="E11" i="13"/>
  <c r="K11" i="13" s="1"/>
  <c r="G24" i="7"/>
  <c r="E14" i="18"/>
  <c r="E17" i="18" s="1"/>
  <c r="H16" i="45" s="1"/>
  <c r="F13" i="18"/>
  <c r="G13" i="18" s="1"/>
  <c r="F25" i="14"/>
  <c r="G17" i="7"/>
  <c r="R32" i="15"/>
  <c r="G21" i="63"/>
  <c r="G27" i="63"/>
  <c r="G28" i="63" s="1"/>
  <c r="G14" i="63"/>
  <c r="G24" i="63" s="1"/>
  <c r="K79" i="13"/>
  <c r="K78" i="13"/>
  <c r="K80" i="13" s="1"/>
  <c r="D80" i="13"/>
  <c r="E20" i="45" s="1"/>
  <c r="E32" i="45" s="1"/>
  <c r="E34" i="45" s="1"/>
  <c r="K76" i="13"/>
  <c r="K77" i="13"/>
  <c r="E39" i="5"/>
  <c r="E28" i="5"/>
  <c r="G75" i="8"/>
  <c r="I75" i="8" s="1"/>
  <c r="E21" i="10"/>
  <c r="G28" i="7"/>
  <c r="H21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6" i="10"/>
  <c r="D31" i="10" s="1"/>
  <c r="H79" i="8"/>
  <c r="G122" i="8"/>
  <c r="G40" i="7"/>
  <c r="G39" i="7"/>
  <c r="D26" i="46"/>
  <c r="D26" i="47" s="1"/>
  <c r="D19" i="49" s="1"/>
  <c r="E26" i="46"/>
  <c r="F13" i="6"/>
  <c r="E25" i="47" s="1"/>
  <c r="E20" i="5"/>
  <c r="R53" i="15"/>
  <c r="R48" i="15"/>
  <c r="R43" i="15"/>
  <c r="R36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G105" i="8"/>
  <c r="H105" i="8" s="1"/>
  <c r="H108" i="8" s="1"/>
  <c r="H27" i="45" s="1"/>
  <c r="H33" i="45" s="1"/>
  <c r="D49" i="45" s="1"/>
  <c r="D74" i="5"/>
  <c r="C73" i="5"/>
  <c r="E19" i="5"/>
  <c r="G21" i="47"/>
  <c r="G20" i="48" s="1"/>
  <c r="C25" i="10"/>
  <c r="G20" i="46" s="1"/>
  <c r="G27" i="51"/>
  <c r="G33" i="51" s="1"/>
  <c r="E22" i="10"/>
  <c r="E16" i="10"/>
  <c r="E18" i="10" s="1"/>
  <c r="E79" i="8"/>
  <c r="E100" i="8" s="1"/>
  <c r="G38" i="7"/>
  <c r="G37" i="7"/>
  <c r="D56" i="5"/>
  <c r="C56" i="5"/>
  <c r="E13" i="5"/>
  <c r="E14" i="5"/>
  <c r="E17" i="5"/>
  <c r="E12" i="5"/>
  <c r="E29" i="5"/>
  <c r="E57" i="7"/>
  <c r="L22" i="15" s="1"/>
  <c r="I71" i="56"/>
  <c r="H71" i="56"/>
  <c r="G71" i="56"/>
  <c r="F71" i="56"/>
  <c r="E71" i="56"/>
  <c r="G35" i="7"/>
  <c r="G60" i="8"/>
  <c r="G34" i="7"/>
  <c r="G33" i="7"/>
  <c r="G31" i="7"/>
  <c r="E16" i="6"/>
  <c r="D16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E12" i="51"/>
  <c r="L10" i="47"/>
  <c r="E13" i="51"/>
  <c r="I13" i="51"/>
  <c r="E14" i="51"/>
  <c r="I14" i="51"/>
  <c r="E16" i="51"/>
  <c r="E18" i="51"/>
  <c r="E20" i="51"/>
  <c r="H24" i="51"/>
  <c r="C32" i="51"/>
  <c r="C34" i="51" s="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E12" i="44"/>
  <c r="I12" i="44"/>
  <c r="E13" i="44"/>
  <c r="E16" i="44"/>
  <c r="E33" i="44" s="1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37" i="15"/>
  <c r="R47" i="15"/>
  <c r="R51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E42" i="46"/>
  <c r="E51" i="46"/>
  <c r="G88" i="8"/>
  <c r="G97" i="8"/>
  <c r="H27" i="44"/>
  <c r="H33" i="44" s="1"/>
  <c r="D49" i="44" s="1"/>
  <c r="G15" i="7"/>
  <c r="G16" i="7"/>
  <c r="G25" i="7"/>
  <c r="G30" i="7"/>
  <c r="F40" i="6"/>
  <c r="F41" i="6" s="1"/>
  <c r="D41" i="6"/>
  <c r="E41" i="6"/>
  <c r="E10" i="5"/>
  <c r="D13" i="46"/>
  <c r="E68" i="5"/>
  <c r="E69" i="5"/>
  <c r="E70" i="5"/>
  <c r="A10" i="49"/>
  <c r="A11" i="49" s="1"/>
  <c r="A12" i="49" s="1"/>
  <c r="A13" i="49" s="1"/>
  <c r="A14" i="49" s="1"/>
  <c r="A15" i="49" s="1"/>
  <c r="A16" i="49" s="1"/>
  <c r="A17" i="49" s="1"/>
  <c r="E34" i="49"/>
  <c r="G44" i="49"/>
  <c r="H44" i="49"/>
  <c r="I44" i="49"/>
  <c r="E10" i="48"/>
  <c r="E32" i="48"/>
  <c r="C36" i="24"/>
  <c r="D36" i="24" s="1"/>
  <c r="E36" i="24" s="1"/>
  <c r="F36" i="24" s="1"/>
  <c r="G36" i="24" s="1"/>
  <c r="H36" i="24" s="1"/>
  <c r="I36" i="24" s="1"/>
  <c r="J36" i="24" s="1"/>
  <c r="K36" i="24" s="1"/>
  <c r="L36" i="24" s="1"/>
  <c r="M36" i="24" s="1"/>
  <c r="N36" i="24" s="1"/>
  <c r="D42" i="47"/>
  <c r="E42" i="47" s="1"/>
  <c r="J12" i="45"/>
  <c r="G53" i="51"/>
  <c r="G33" i="42"/>
  <c r="C49" i="42" s="1"/>
  <c r="D54" i="46"/>
  <c r="C54" i="46"/>
  <c r="L54" i="46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I12" i="51"/>
  <c r="H24" i="64"/>
  <c r="H24" i="42"/>
  <c r="G117" i="8"/>
  <c r="G119" i="8" s="1"/>
  <c r="I27" i="64" s="1"/>
  <c r="J13" i="45"/>
  <c r="G55" i="8" l="1"/>
  <c r="C48" i="51"/>
  <c r="E48" i="45"/>
  <c r="R22" i="15"/>
  <c r="R80" i="13"/>
  <c r="A18" i="49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11" i="5"/>
  <c r="G21" i="7"/>
  <c r="E25" i="10"/>
  <c r="H32" i="8"/>
  <c r="H55" i="8" s="1"/>
  <c r="H33" i="8"/>
  <c r="D43" i="6"/>
  <c r="E27" i="5"/>
  <c r="E73" i="7"/>
  <c r="D17" i="49"/>
  <c r="C42" i="24"/>
  <c r="D41" i="24"/>
  <c r="E43" i="6"/>
  <c r="G29" i="63"/>
  <c r="F28" i="14"/>
  <c r="E32" i="64"/>
  <c r="G92" i="8"/>
  <c r="D13" i="47"/>
  <c r="D76" i="5"/>
  <c r="L55" i="46"/>
  <c r="I21" i="46"/>
  <c r="G124" i="8"/>
  <c r="I122" i="8"/>
  <c r="H27" i="42" s="1"/>
  <c r="E17" i="49"/>
  <c r="E24" i="46"/>
  <c r="C14" i="42"/>
  <c r="C32" i="42" s="1"/>
  <c r="C34" i="42" s="1"/>
  <c r="C76" i="5"/>
  <c r="C13" i="47"/>
  <c r="K55" i="46"/>
  <c r="E59" i="7"/>
  <c r="E75" i="7" s="1"/>
  <c r="C17" i="49"/>
  <c r="C30" i="47"/>
  <c r="C26" i="46"/>
  <c r="C30" i="46"/>
  <c r="C11" i="46"/>
  <c r="C11" i="47"/>
  <c r="C11" i="48" s="1"/>
  <c r="H88" i="8"/>
  <c r="D48" i="64"/>
  <c r="C48" i="64"/>
  <c r="E34" i="64"/>
  <c r="E30" i="47"/>
  <c r="D30" i="47"/>
  <c r="D22" i="49" s="1"/>
  <c r="C57" i="5"/>
  <c r="C14" i="44"/>
  <c r="D57" i="5"/>
  <c r="D79" i="5" s="1"/>
  <c r="D14" i="44"/>
  <c r="D32" i="44" s="1"/>
  <c r="D11" i="48"/>
  <c r="I24" i="42"/>
  <c r="I24" i="51"/>
  <c r="E48" i="51" s="1"/>
  <c r="H34" i="51"/>
  <c r="H54" i="51" s="1"/>
  <c r="H20" i="46"/>
  <c r="H20" i="47" s="1"/>
  <c r="H19" i="48" s="1"/>
  <c r="C26" i="10"/>
  <c r="E30" i="46"/>
  <c r="D30" i="46"/>
  <c r="D34" i="46" s="1"/>
  <c r="E25" i="46"/>
  <c r="F16" i="6"/>
  <c r="E38" i="5"/>
  <c r="E56" i="5"/>
  <c r="E57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59" i="8"/>
  <c r="G18" i="46"/>
  <c r="C12" i="48"/>
  <c r="G37" i="48"/>
  <c r="G44" i="48" s="1"/>
  <c r="D54" i="47"/>
  <c r="C54" i="47"/>
  <c r="I24" i="64"/>
  <c r="G34" i="64"/>
  <c r="G54" i="64" s="1"/>
  <c r="G34" i="42"/>
  <c r="G54" i="42" s="1"/>
  <c r="F79" i="8"/>
  <c r="F100" i="8" s="1"/>
  <c r="H28" i="47"/>
  <c r="H15" i="49" s="1"/>
  <c r="H28" i="46"/>
  <c r="I117" i="8"/>
  <c r="I119" i="8" s="1"/>
  <c r="H27" i="64" s="1"/>
  <c r="G104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G57" i="7"/>
  <c r="G73" i="7" s="1"/>
  <c r="H18" i="46"/>
  <c r="H12" i="47"/>
  <c r="H12" i="48" s="1"/>
  <c r="I12" i="46"/>
  <c r="I10" i="46"/>
  <c r="E54" i="46"/>
  <c r="H14" i="46"/>
  <c r="D14" i="42"/>
  <c r="D32" i="42" s="1"/>
  <c r="E73" i="5"/>
  <c r="E32" i="51"/>
  <c r="G10" i="48"/>
  <c r="G30" i="47"/>
  <c r="G30" i="46"/>
  <c r="I54" i="47"/>
  <c r="I37" i="48"/>
  <c r="I44" i="48" s="1"/>
  <c r="I79" i="8"/>
  <c r="G79" i="8"/>
  <c r="G11" i="47"/>
  <c r="I11" i="46"/>
  <c r="H30" i="47"/>
  <c r="H17" i="49" s="1"/>
  <c r="H30" i="46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11" i="47"/>
  <c r="E40" i="5" l="1"/>
  <c r="G108" i="8"/>
  <c r="G135" i="8" s="1"/>
  <c r="I104" i="8"/>
  <c r="I108" i="8" s="1"/>
  <c r="I27" i="45" s="1"/>
  <c r="J27" i="45" s="1"/>
  <c r="J33" i="45" s="1"/>
  <c r="F49" i="45" s="1"/>
  <c r="G100" i="8"/>
  <c r="G27" i="46"/>
  <c r="G18" i="47"/>
  <c r="G17" i="48" s="1"/>
  <c r="H18" i="47"/>
  <c r="H17" i="48" s="1"/>
  <c r="D34" i="44"/>
  <c r="D48" i="44"/>
  <c r="E46" i="5"/>
  <c r="E41" i="24"/>
  <c r="D42" i="24"/>
  <c r="C22" i="49"/>
  <c r="C53" i="64"/>
  <c r="C54" i="64" s="1"/>
  <c r="D33" i="47"/>
  <c r="C48" i="42"/>
  <c r="C53" i="42" s="1"/>
  <c r="C54" i="42" s="1"/>
  <c r="C79" i="5"/>
  <c r="H32" i="47"/>
  <c r="H19" i="49" s="1"/>
  <c r="I97" i="8"/>
  <c r="H31" i="46" s="1"/>
  <c r="H92" i="8"/>
  <c r="I124" i="8"/>
  <c r="I27" i="42"/>
  <c r="I33" i="42" s="1"/>
  <c r="E49" i="42" s="1"/>
  <c r="E24" i="47"/>
  <c r="D34" i="47"/>
  <c r="E74" i="5"/>
  <c r="G17" i="47"/>
  <c r="G16" i="48" s="1"/>
  <c r="G59" i="7"/>
  <c r="G75" i="7" s="1"/>
  <c r="G72" i="7"/>
  <c r="F43" i="6"/>
  <c r="E11" i="46"/>
  <c r="E11" i="47"/>
  <c r="E11" i="48" s="1"/>
  <c r="I18" i="48"/>
  <c r="O29" i="24"/>
  <c r="G50" i="46"/>
  <c r="H27" i="46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I20" i="47"/>
  <c r="I19" i="48" s="1"/>
  <c r="I20" i="46"/>
  <c r="C31" i="10"/>
  <c r="E26" i="10"/>
  <c r="E31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F135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17" i="47" s="1"/>
  <c r="I33" i="46"/>
  <c r="I33" i="47"/>
  <c r="C13" i="48"/>
  <c r="I100" i="8" l="1"/>
  <c r="G32" i="46"/>
  <c r="G32" i="47" s="1"/>
  <c r="G19" i="49" s="1"/>
  <c r="H100" i="8"/>
  <c r="I18" i="47"/>
  <c r="I17" i="48" s="1"/>
  <c r="E17" i="24"/>
  <c r="D19" i="24"/>
  <c r="C34" i="44"/>
  <c r="E34" i="44" s="1"/>
  <c r="E53" i="44" s="1"/>
  <c r="E54" i="44" s="1"/>
  <c r="C48" i="44"/>
  <c r="C53" i="44" s="1"/>
  <c r="D53" i="44"/>
  <c r="D54" i="44" s="1"/>
  <c r="F41" i="24"/>
  <c r="E42" i="24"/>
  <c r="E27" i="24"/>
  <c r="C16" i="46"/>
  <c r="E16" i="46" s="1"/>
  <c r="E34" i="46" s="1"/>
  <c r="E79" i="5"/>
  <c r="I135" i="8"/>
  <c r="E16" i="49"/>
  <c r="E13" i="46"/>
  <c r="E33" i="46" s="1"/>
  <c r="E13" i="47"/>
  <c r="E76" i="5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135" i="8"/>
  <c r="H34" i="46"/>
  <c r="J34" i="45"/>
  <c r="J54" i="45" s="1"/>
  <c r="K40" i="13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I32" i="46" l="1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I19" i="49" l="1"/>
  <c r="G17" i="24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17" i="24" l="1"/>
  <c r="G19" i="24"/>
  <c r="C26" i="49"/>
  <c r="C28" i="49" s="1"/>
  <c r="C29" i="49"/>
  <c r="E29" i="49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I17" i="24" l="1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75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H55" i="46"/>
  <c r="D37" i="46"/>
  <c r="D37" i="47"/>
  <c r="H55" i="47"/>
  <c r="E135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5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<sst xmlns="http://schemas.openxmlformats.org/spreadsheetml/2006/main" count="3019" uniqueCount="1329">
  <si>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</si>
  <si>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</si>
  <si>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</si>
  <si>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</si>
  <si>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</si>
  <si>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</si>
  <si>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</si>
  <si>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</si>
  <si>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</si>
  <si>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</si>
  <si>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</si>
  <si>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</si>
  <si>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</si>
  <si>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</si>
  <si>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</si>
  <si>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</si>
  <si>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</si>
  <si>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</si>
  <si>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</si>
  <si>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</si>
  <si>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</si>
  <si>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</si>
  <si>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</si>
  <si>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</si>
  <si>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</si>
  <si>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</si>
  <si>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</si>
  <si>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</si>
  <si>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</si>
  <si>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</si>
  <si>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</si>
  <si>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</si>
  <si>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</si>
  <si>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</si>
  <si>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</si>
  <si>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</si>
  <si>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</si>
  <si>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</si>
  <si>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</si>
  <si>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</si>
  <si>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</si>
  <si>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</si>
  <si>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</si>
  <si>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</si>
  <si>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</si>
  <si>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</si>
  <si>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</si>
  <si>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</si>
  <si>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</si>
  <si>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</si>
  <si>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</si>
  <si>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</si>
  <si>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</si>
  <si>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</si>
  <si>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</si>
  <si>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</si>
  <si>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</si>
  <si>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</si>
  <si>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</si>
  <si>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</si>
  <si>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</si>
  <si>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</si>
  <si>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</si>
  <si>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</si>
  <si>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</si>
  <si>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</si>
  <si>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</si>
  <si>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</si>
  <si>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</si>
  <si>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</si>
  <si>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</si>
  <si>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</si>
  <si>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</si>
  <si>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</si>
  <si>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</si>
  <si>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</si>
  <si>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</si>
  <si>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</si>
  <si>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</si>
  <si>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</si>
  <si>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</si>
  <si>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</si>
  <si>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</si>
  <si>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</si>
  <si>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</si>
  <si>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</si>
  <si>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</si>
  <si>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</si>
  <si>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</si>
  <si>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</si>
  <si>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</si>
  <si>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</si>
  <si>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</si>
  <si>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</si>
  <si>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</si>
  <si>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</si>
  <si>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</si>
  <si>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</si>
  <si>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</si>
  <si>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</si>
  <si>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</si>
  <si>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</si>
  <si>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</si>
  <si>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</si>
  <si>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</si>
  <si>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</si>
  <si>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</si>
  <si>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</si>
  <si>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</si>
  <si>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</si>
  <si>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</si>
  <si>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</si>
  <si>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</si>
  <si>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</si>
  <si>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</si>
  <si>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</si>
  <si>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</si>
  <si>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</si>
  <si>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</si>
  <si>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</si>
  <si>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</si>
  <si>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</si>
  <si>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</si>
  <si>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</si>
  <si>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</si>
  <si>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</si>
  <si>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</si>
  <si>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</si>
  <si>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</si>
  <si>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</si>
  <si>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</si>
  <si>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</si>
  <si>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</si>
  <si>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</si>
  <si>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</si>
  <si>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</si>
  <si>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</si>
  <si>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</si>
  <si>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</si>
  <si>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</si>
  <si>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</si>
  <si>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</si>
  <si>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</si>
  <si>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</si>
  <si>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</si>
  <si>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</si>
  <si>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</si>
  <si>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</si>
  <si>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</si>
  <si>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</si>
  <si>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</si>
  <si>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</si>
  <si>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</si>
  <si>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</si>
  <si>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</si>
  <si>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</si>
  <si>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</si>
  <si>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</si>
  <si>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</si>
  <si>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</si>
  <si>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</si>
  <si>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</si>
  <si>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</si>
  <si>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</si>
  <si>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</si>
  <si>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</si>
  <si>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</si>
  <si>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</si>
  <si>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</si>
  <si>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</si>
  <si>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</si>
  <si>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</si>
  <si>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</si>
  <si>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</si>
  <si>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</si>
  <si>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</si>
  <si>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</si>
  <si>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</si>
  <si>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</si>
  <si>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 xml:space="preserve"> Brunszvik Teréz Napközi Otthonos Óvoda összesen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</si>
  <si>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</si>
  <si>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</si>
  <si>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</si>
  <si>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</si>
  <si>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</si>
  <si>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</si>
  <si>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</si>
  <si>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</si>
  <si>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</si>
  <si>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</si>
  <si>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</si>
  <si>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</si>
  <si>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</si>
  <si>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</si>
  <si>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</si>
  <si>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</si>
  <si>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</si>
  <si>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</si>
  <si>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</si>
  <si>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</si>
  <si>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</si>
  <si>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</si>
  <si>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</si>
  <si>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</si>
  <si>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</si>
  <si>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</si>
  <si>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</si>
  <si>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</si>
  <si>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</si>
  <si>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</si>
  <si>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</si>
  <si>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</si>
  <si>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</si>
  <si>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</si>
  <si>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</si>
  <si>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</si>
  <si>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</si>
  <si>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</si>
  <si>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</si>
  <si>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</si>
  <si>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</si>
  <si>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</si>
  <si>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</si>
  <si>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</si>
  <si>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</si>
  <si>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</si>
  <si>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</si>
  <si>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</si>
  <si>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</si>
  <si>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</si>
  <si>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</si>
  <si>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</si>
  <si>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</si>
  <si>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</si>
  <si>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</si>
  <si>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</si>
  <si>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</si>
  <si>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</si>
  <si>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</si>
  <si>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</si>
  <si>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</si>
  <si>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</si>
  <si>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</si>
  <si>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</si>
  <si>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</si>
  <si>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</si>
  <si>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</si>
  <si>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</si>
  <si>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</si>
  <si>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</si>
  <si>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</si>
  <si>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</si>
  <si>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</si>
  <si>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</si>
  <si>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</si>
  <si>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</si>
  <si>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</si>
  <si>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</si>
  <si>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</si>
  <si>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</si>
  <si>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</si>
  <si>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</si>
  <si>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</si>
  <si>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</si>
  <si>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</si>
  <si>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</si>
  <si>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</si>
  <si>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</si>
  <si>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</si>
  <si>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</si>
  <si>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</si>
  <si>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</si>
  <si>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</si>
  <si>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</si>
  <si>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</si>
  <si>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</si>
  <si>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</si>
  <si>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</si>
  <si>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</si>
  <si>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</si>
  <si>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</si>
  <si>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</si>
  <si>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</si>
  <si>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</si>
  <si>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</si>
  <si>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</si>
  <si>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22.300 Ft/ha</t>
  </si>
  <si>
    <t>320.000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</si>
  <si>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</si>
  <si>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</si>
  <si>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</si>
  <si>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</si>
  <si>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</si>
  <si>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</si>
  <si>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</si>
  <si>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</si>
  <si>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</si>
  <si>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</si>
  <si>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</si>
  <si>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</si>
  <si>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</si>
  <si>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</si>
  <si>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</si>
  <si>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</si>
  <si>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</si>
  <si>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</si>
  <si>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</si>
  <si>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</si>
  <si>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</si>
  <si>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</si>
  <si>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</si>
  <si>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</si>
  <si>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</si>
  <si>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</si>
  <si>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</si>
  <si>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</si>
  <si>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</si>
  <si>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</si>
  <si>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</si>
  <si>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</si>
  <si>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</si>
  <si>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</si>
  <si>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</si>
  <si>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</si>
  <si>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</si>
  <si>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</si>
  <si>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</si>
  <si>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</si>
  <si>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</si>
  <si>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</si>
  <si>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</si>
  <si>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</si>
  <si>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</si>
  <si>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</si>
  <si>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</si>
  <si>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</si>
  <si>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</si>
  <si>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</si>
  <si>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</si>
  <si>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</si>
  <si>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</si>
  <si>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</si>
  <si>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</si>
  <si>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</si>
  <si>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</si>
  <si>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</si>
  <si>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</si>
  <si>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</si>
  <si>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</si>
  <si>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</si>
  <si>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</si>
  <si>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</si>
  <si>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</si>
  <si>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</si>
  <si>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</si>
  <si>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</si>
  <si>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</si>
  <si>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</si>
  <si>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</si>
  <si>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</si>
  <si>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</si>
  <si>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</si>
  <si>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</si>
  <si>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</si>
  <si>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</si>
  <si>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</si>
  <si>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</si>
  <si>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</si>
  <si>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</si>
  <si>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</si>
  <si>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</si>
  <si>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</si>
  <si>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</si>
  <si>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</si>
  <si>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</si>
  <si>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</si>
  <si>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</si>
  <si>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</si>
  <si>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</si>
  <si>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</si>
  <si>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</si>
  <si>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</si>
  <si>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</si>
  <si>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</si>
  <si>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</si>
  <si>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</si>
  <si>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</si>
  <si>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</si>
  <si>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</si>
  <si>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</si>
  <si>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</si>
  <si>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</si>
  <si>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</si>
  <si>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</si>
  <si>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</si>
  <si>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</si>
  <si>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</si>
  <si>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</si>
  <si>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</si>
  <si>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</si>
  <si>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</si>
  <si>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</si>
  <si>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</si>
  <si>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</si>
  <si>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</si>
  <si>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</si>
  <si>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</si>
  <si>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</si>
  <si>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</si>
  <si>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</si>
  <si>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</si>
  <si>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</si>
  <si>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</si>
  <si>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</si>
  <si>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</si>
  <si>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</si>
  <si>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</si>
  <si>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</si>
  <si>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</si>
  <si>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</si>
  <si>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</si>
  <si>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</si>
  <si>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</si>
  <si>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</si>
  <si>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</si>
  <si>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</si>
  <si>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</si>
  <si>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</si>
  <si>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</si>
  <si>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</si>
  <si>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</si>
  <si>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</si>
  <si>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</si>
  <si>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</si>
  <si>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</si>
  <si>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</si>
  <si>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</si>
  <si>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</si>
  <si>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</si>
  <si>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</si>
  <si>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</si>
  <si>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</si>
  <si>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</si>
  <si>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</si>
  <si>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</si>
  <si>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</si>
  <si>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</si>
  <si>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</si>
  <si>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</si>
  <si>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</si>
  <si>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</si>
  <si>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</si>
  <si>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</si>
  <si>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</si>
  <si>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</si>
  <si>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</si>
  <si>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</si>
  <si>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</si>
  <si>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</si>
  <si>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</si>
  <si>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</si>
  <si>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</si>
  <si>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</si>
  <si>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</si>
  <si>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</si>
  <si>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</si>
  <si>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</si>
  <si>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</si>
  <si>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</si>
  <si>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</si>
  <si>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</si>
  <si>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</si>
  <si>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</si>
  <si>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</si>
  <si>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</si>
  <si>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</si>
  <si>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</si>
  <si>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</si>
  <si>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</si>
  <si>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</si>
  <si>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</si>
  <si>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</si>
  <si>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</si>
  <si>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</si>
  <si>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</si>
  <si>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</si>
  <si>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</si>
  <si>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</si>
  <si>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</si>
  <si>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</si>
  <si>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</si>
  <si>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</si>
  <si>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</si>
  <si>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</si>
  <si>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</si>
  <si>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</si>
  <si>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</si>
  <si>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</si>
  <si>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</si>
  <si>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</si>
  <si>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</si>
  <si>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</si>
  <si>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</si>
  <si>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</si>
  <si>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</si>
  <si>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</si>
  <si>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</si>
  <si>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</si>
  <si>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</si>
  <si>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</si>
  <si>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</si>
  <si>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</si>
  <si>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</si>
  <si>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</si>
  <si>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</si>
  <si>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</si>
  <si>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</si>
  <si>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</si>
  <si>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</si>
  <si>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</si>
  <si>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</si>
  <si>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</si>
  <si>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</si>
  <si>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</si>
  <si>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</si>
  <si>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</si>
  <si>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</si>
  <si>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</si>
  <si>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</si>
  <si>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</si>
  <si>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</si>
  <si>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</si>
  <si>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</si>
  <si>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</si>
  <si>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</si>
  <si>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</si>
  <si>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</si>
  <si>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</si>
  <si>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</si>
  <si>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</si>
  <si>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</si>
  <si>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</si>
  <si>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</si>
  <si>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</si>
  <si>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</si>
  <si>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</si>
  <si>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</si>
  <si>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</si>
  <si>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</si>
  <si>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</si>
  <si>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</si>
  <si>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</si>
  <si>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</si>
  <si>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</si>
  <si>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</si>
  <si>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</si>
  <si>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</si>
  <si>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</si>
  <si>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</si>
  <si>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</si>
  <si>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</si>
  <si>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</si>
  <si>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</si>
  <si>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</si>
  <si>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</si>
  <si>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</si>
  <si>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</si>
  <si>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</si>
  <si>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</si>
  <si>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</si>
  <si>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</si>
  <si>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</si>
  <si>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</si>
  <si>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</si>
  <si>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</si>
  <si>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</si>
  <si>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</si>
  <si>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</si>
  <si>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</si>
  <si>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</si>
  <si>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</si>
  <si>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</si>
  <si>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</si>
  <si>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</si>
  <si>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</si>
  <si>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</si>
  <si>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</si>
  <si>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</si>
  <si>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</si>
  <si>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</si>
  <si>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</si>
  <si>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</si>
  <si>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</si>
  <si>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</si>
  <si>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</si>
  <si>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</si>
  <si>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</si>
  <si>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</si>
  <si>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</si>
  <si>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</si>
  <si>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</si>
  <si>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</si>
  <si>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</si>
  <si>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</si>
  <si>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</si>
  <si>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</si>
  <si>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</si>
  <si>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</si>
  <si>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</si>
  <si>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</si>
  <si>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</si>
  <si>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</si>
  <si>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</si>
  <si>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</si>
  <si>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</si>
  <si>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</si>
  <si>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</si>
  <si>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</si>
  <si>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</si>
  <si>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</si>
  <si>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</si>
  <si>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</si>
  <si>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</si>
  <si>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</si>
  <si>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</si>
  <si>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</si>
  <si>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</si>
  <si>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</si>
  <si>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</si>
  <si>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</si>
  <si>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</si>
  <si>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</si>
  <si>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</si>
  <si>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</si>
  <si>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</si>
  <si>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</si>
  <si>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</si>
  <si>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</si>
  <si>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</si>
  <si>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</si>
  <si>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</si>
  <si>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</si>
  <si>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</si>
  <si>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</si>
  <si>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</si>
  <si>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</si>
  <si>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</si>
  <si>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</si>
  <si>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</si>
  <si>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</si>
  <si>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</si>
  <si>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</si>
  <si>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</si>
  <si>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</si>
  <si>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GAMESZ összesen: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</si>
  <si>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</si>
  <si>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</si>
  <si>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</si>
  <si>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</si>
  <si>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</si>
  <si>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</si>
  <si>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</si>
  <si>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</si>
  <si>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</si>
  <si>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</si>
  <si>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</si>
  <si>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</si>
  <si>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</si>
  <si>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</si>
  <si>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</si>
  <si>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</si>
  <si>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</si>
  <si>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</si>
  <si>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</si>
  <si>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</si>
  <si>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</si>
  <si>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</si>
  <si>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</si>
  <si>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</si>
  <si>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</si>
  <si>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</si>
  <si>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</si>
  <si>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</si>
  <si>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</si>
  <si>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</si>
  <si>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</si>
  <si>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</si>
  <si>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</si>
  <si>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</si>
  <si>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</si>
  <si>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</si>
  <si>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</si>
  <si>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</si>
  <si>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</si>
  <si>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</si>
  <si>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</si>
  <si>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</si>
  <si>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</si>
  <si>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16/2012. (III.28.) önk.r.</t>
  </si>
  <si>
    <t>Helyi díjak és kitüntetések</t>
  </si>
  <si>
    <t>32/2014.(IX.25.) önk.r.</t>
  </si>
  <si>
    <t>Közoktatásért díjak, kitüntetések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</si>
  <si>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</si>
  <si>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</si>
  <si>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</si>
  <si>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</si>
  <si>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</si>
  <si>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</si>
  <si>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</si>
  <si>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</si>
  <si>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</si>
  <si>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</si>
  <si>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</si>
  <si>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</si>
  <si>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</si>
  <si>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</si>
  <si>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</si>
  <si>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</si>
  <si>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dr Gelencsér Anita - Parkolási Iroda bírságbehajtás</t>
  </si>
  <si>
    <t>Flavius Üzletház Társasház - közös ktg.</t>
  </si>
  <si>
    <t>Maraton Lapcsoport - Hévíz Forrás időszaki lap előállítása</t>
  </si>
  <si>
    <t>SZO/189-1/2015</t>
  </si>
  <si>
    <t>BMA Tanácsadó és Szolg. Bt - pénzügyi-számviteli tanácsadás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</si>
  <si>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</si>
  <si>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</si>
  <si>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</si>
  <si>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</si>
  <si>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</si>
  <si>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KGO/153-8/2015</t>
  </si>
  <si>
    <t>KGO/201-9/2015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</si>
  <si>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</si>
  <si>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</si>
  <si>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</si>
  <si>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</si>
  <si>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</si>
  <si>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</si>
  <si>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</si>
  <si>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</si>
  <si>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</si>
  <si>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</si>
  <si>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</si>
  <si>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</si>
  <si>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</si>
  <si>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</si>
  <si>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</si>
  <si>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</si>
  <si>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</si>
  <si>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</si>
  <si>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</si>
  <si>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</si>
  <si>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</si>
  <si>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</si>
  <si>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</si>
  <si>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</si>
  <si>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</si>
  <si>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</si>
  <si>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</si>
  <si>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</si>
  <si>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</si>
  <si>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</si>
  <si>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</si>
  <si>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</si>
  <si>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</si>
  <si>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</si>
  <si>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</si>
  <si>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</si>
  <si>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</si>
  <si>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</si>
  <si>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</si>
  <si>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</si>
  <si>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</si>
  <si>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</si>
  <si>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</si>
  <si>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</si>
  <si>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</si>
  <si>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</si>
  <si>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</si>
  <si>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</si>
  <si>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</si>
  <si>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</si>
  <si>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</si>
  <si>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</si>
  <si>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</si>
  <si>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</si>
  <si>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</si>
  <si>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</si>
  <si>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</si>
  <si>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</si>
  <si>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</si>
  <si>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</si>
  <si>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</si>
  <si>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</si>
  <si>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</si>
  <si>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</si>
  <si>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</si>
  <si>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</si>
  <si>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</si>
  <si>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 xml:space="preserve">    I.1.e) - V. üdülőhelyi feladatok támogatás beszámítás után</t>
  </si>
  <si>
    <t xml:space="preserve">II.2. Óvodaműködtetési támogatás 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</si>
  <si>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</si>
  <si>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</si>
  <si>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</si>
  <si>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>Költségvetési tv 2. sz melléklete alapján igényelt állami támogatás összesen: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</si>
  <si>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</si>
  <si>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</si>
  <si>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</si>
  <si>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</si>
  <si>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</si>
  <si>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</si>
  <si>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</si>
  <si>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</si>
  <si>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</si>
  <si>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Romkert gondnok</t>
  </si>
  <si>
    <t>I. összesen</t>
  </si>
  <si>
    <t>(I.1.e) sort terhelő összeg)</t>
  </si>
  <si>
    <t>III. összesen</t>
  </si>
  <si>
    <t>IV. összesen</t>
  </si>
  <si>
    <t>V. 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</si>
  <si>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</si>
  <si>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</si>
  <si>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</si>
  <si>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</si>
  <si>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</si>
  <si>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</si>
  <si>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</si>
  <si>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</si>
  <si>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</si>
  <si>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</si>
  <si>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</si>
  <si>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</si>
  <si>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</si>
  <si>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>Vagyonvill Keszthely Kft - Kormányablak tűzjelző rendszer távfelügyeleti  díja + karbantartás</t>
  </si>
  <si>
    <t>2019.</t>
  </si>
  <si>
    <t>Aegon Biztosító Zrt -Önkormányzati Vagyonbiztosítás</t>
  </si>
  <si>
    <t>Hévízi Térségi Zonta Klub Egyesület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</si>
  <si>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</si>
  <si>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</si>
  <si>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</si>
  <si>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</si>
  <si>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 xml:space="preserve">Gazdasági szervezet </t>
  </si>
  <si>
    <t>TC Informatika Kft - közterületfigyelő rendszer üzemeltetése</t>
  </si>
  <si>
    <t>SZO/181-28/2016</t>
  </si>
  <si>
    <t>Gazdasági Ellátó Szervezet Keszthely - gyepmesteri és állatorvosi tev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</si>
  <si>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</si>
  <si>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</si>
  <si>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</si>
  <si>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</si>
  <si>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</si>
  <si>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</si>
  <si>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</si>
  <si>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</si>
  <si>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</si>
  <si>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</si>
  <si>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</si>
  <si>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Keszthelyi Mentők Alapítvány</t>
  </si>
  <si>
    <t xml:space="preserve">Hévíz Sportkör visszatérítendő támogatás 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</si>
  <si>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</si>
  <si>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</si>
  <si>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</si>
  <si>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</si>
  <si>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</si>
  <si>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Informatikai eszközök </t>
  </si>
  <si>
    <t>502208 Térségi Sport és rendezvénycsarnok ép.</t>
  </si>
  <si>
    <t>505102 Nemzetközi kapcsolatok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</si>
  <si>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</si>
  <si>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</si>
  <si>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</si>
  <si>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</si>
  <si>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</si>
  <si>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</si>
  <si>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</si>
  <si>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 xml:space="preserve">                Hitel felhasználása felhalmozásra </t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</si>
  <si>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</si>
  <si>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</si>
  <si>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               Felsőfokú végzettségű kisgyermeknevelők, szaktanácsadók bértámogatása</t>
  </si>
  <si>
    <t xml:space="preserve">2018. évi előirányzat </t>
  </si>
  <si>
    <t>Közép-keleti város rész csapadékelvezetés tervezése és kivitelezése (Babocsay és Dombföldi utca)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</si>
  <si>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</si>
  <si>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</si>
  <si>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</si>
  <si>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</si>
  <si>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</si>
  <si>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</si>
  <si>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</si>
  <si>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</si>
  <si>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</si>
  <si>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</si>
  <si>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</si>
  <si>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</si>
  <si>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</si>
  <si>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</si>
  <si>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</si>
  <si>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</si>
  <si>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505502 Város és közs.gazd. (Sportszálló alatti Eon vezeték kiváltása)</t>
  </si>
  <si>
    <t>Magyar Máltai Szeretetszolgálat: Támogató szolgálat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</si>
  <si>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</si>
  <si>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</si>
  <si>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</si>
  <si>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</si>
  <si>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>Cserna-Szabó András - Hévíz Folyóirat főszerkesztői  feladatok ellátása</t>
  </si>
  <si>
    <t>SZO/492-1/2017</t>
  </si>
  <si>
    <t>Lukács Péter Dániel - városi rendezvényekről sajtó fotó készités</t>
  </si>
  <si>
    <t>KGO/217-14/2017</t>
  </si>
  <si>
    <t>CIB Bank Zrt - Önk.Infr.Fejl.Program 2020 - hitel</t>
  </si>
  <si>
    <t>Dr. Farkas Ügyvédi Iroda</t>
  </si>
  <si>
    <t>EMoGÁ Kft</t>
  </si>
  <si>
    <t>64.</t>
  </si>
  <si>
    <t>65.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</si>
  <si>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</si>
  <si>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</si>
  <si>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</si>
  <si>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</si>
  <si>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</si>
  <si>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</si>
  <si>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</si>
  <si>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</si>
  <si>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</si>
  <si>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</si>
  <si>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</si>
  <si>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</si>
  <si>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</si>
  <si>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</si>
  <si>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</si>
  <si>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</si>
  <si>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</si>
  <si>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</si>
  <si>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</si>
  <si>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</si>
  <si>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</si>
  <si>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</si>
  <si>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</si>
  <si>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</si>
  <si>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</si>
  <si>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</si>
  <si>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</si>
  <si>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</si>
  <si>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</si>
  <si>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</si>
  <si>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</si>
  <si>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</si>
  <si>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</si>
  <si>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</si>
  <si>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</si>
  <si>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</si>
  <si>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</si>
  <si>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</si>
  <si>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</si>
  <si>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</si>
  <si>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</si>
  <si>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>2019. évi  engedélyezett létszámkeret</t>
  </si>
  <si>
    <t xml:space="preserve">Tárgyi eszköz beszerzés </t>
  </si>
  <si>
    <t>505502 Város és közs.gazd. (csapadékvíz mentesítés, karbantartás)</t>
  </si>
  <si>
    <t>Visszatérítendő felhalmozási kölcsön nyújtása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</si>
  <si>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</si>
  <si>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</si>
  <si>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</si>
  <si>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pont szerinti támogatás beszámítás nélkül: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</si>
  <si>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</si>
  <si>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</si>
  <si>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</si>
  <si>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</si>
  <si>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</si>
  <si>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</si>
  <si>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</si>
  <si>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>I-V. mindösszesen</t>
  </si>
  <si>
    <t>HEBI állomás áthelyezése a helyi járati autóbusz pu-hoz</t>
  </si>
  <si>
    <t xml:space="preserve">  Keszthely adó- átadás</t>
  </si>
  <si>
    <t xml:space="preserve">  Alsópáhok adó-átadás</t>
  </si>
  <si>
    <t>HÉSZ módosítás</t>
  </si>
  <si>
    <t>1/1.</t>
  </si>
  <si>
    <t>1/2.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</si>
  <si>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</si>
  <si>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</si>
  <si>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t>Hévíz Balaton Airport Kft (működési és marketing tevékenység)</t>
  </si>
  <si>
    <t>2022.</t>
  </si>
  <si>
    <t xml:space="preserve">  .../201. (……..) önkormányzati rendelet 5. melléklete</t>
  </si>
  <si>
    <t>2020.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</si>
  <si>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</si>
  <si>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</si>
  <si>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</si>
  <si>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</si>
  <si>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</si>
  <si>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</si>
  <si>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</si>
  <si>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TASZII</t>
  </si>
  <si>
    <t>Önkormányzat és intézményei által biztosított közvetett támogatás</t>
  </si>
  <si>
    <t>Önkormányzat: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</si>
  <si>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</si>
  <si>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</si>
  <si>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</si>
  <si>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</si>
  <si>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</si>
  <si>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</si>
  <si>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</si>
  <si>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</si>
  <si>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</si>
  <si>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</si>
  <si>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</si>
  <si>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</si>
  <si>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 xml:space="preserve">502222 Városi térfigyelő kamerarendszer 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</si>
  <si>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</si>
  <si>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</si>
  <si>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</si>
  <si>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t xml:space="preserve"> 18. melléklet a ../2019. (…..) rendelethez, 5. melléklet 6/2019. (II. 1.) önkormányzati rendelethez  </t>
  </si>
  <si>
    <t>Kisebbségekért - proMinoritate Alapítvány</t>
  </si>
  <si>
    <t>Működési célú támogatások államháztartáson kívülre összesen:</t>
  </si>
  <si>
    <t>Hévíz, Zrinyi u. 99-179. házszám közötti felújítás tervezése</t>
  </si>
  <si>
    <t>Védőoltás</t>
  </si>
  <si>
    <t>503311 Védőoltás</t>
  </si>
  <si>
    <t>505602 Szünidei gyermekétkeztetés</t>
  </si>
  <si>
    <t>502230 Schullhof sétány GINOP-7.1.9-17 pályázat</t>
  </si>
  <si>
    <t>505301 Főépítészi feladatok ellátása</t>
  </si>
  <si>
    <t>505502 Város- és községgazdálkodás</t>
  </si>
  <si>
    <t>503301 Szociális célú tüzelőanyag, tüzifa</t>
  </si>
  <si>
    <t>503304 Gyógyszertámogatás</t>
  </si>
  <si>
    <t>503306 Lakhatási támogatás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</si>
  <si>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</si>
  <si>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</si>
  <si>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</si>
  <si>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</si>
  <si>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</si>
  <si>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</si>
  <si>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</si>
  <si>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>Társult önkormányzatok orvosi ügyeleti kiadásokhoz hozzájárulás</t>
  </si>
  <si>
    <t>69.</t>
  </si>
  <si>
    <t>70.</t>
  </si>
  <si>
    <t>Szabó Lőrinc utcai új útszakasz telektulajd. fizetett önerő hozzájárulás</t>
  </si>
  <si>
    <t>Hévíz Sportkör támogatása felhalmozásra</t>
  </si>
  <si>
    <t>502232 Szabó Lőrinc utca új útszakasz beruházás</t>
  </si>
  <si>
    <t>502303 Informatikai rendszer szállítása, bevezetése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</si>
  <si>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</si>
  <si>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 xml:space="preserve">2020. évi előirányzat </t>
  </si>
  <si>
    <t xml:space="preserve">Helyi önkormányzatok általános működésének és ágazati feladatainak  2020. évi várható támogatása </t>
  </si>
  <si>
    <r>
      <rPr>
        <b/>
        <sz val="9"/>
        <rFont val="Times New Roman"/>
        <family val="1"/>
        <charset val="238"/>
      </rPr>
      <t>2020. évi  állami támogatásból származó eredeti előirányzat szerint elszámolható támogatás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</si>
  <si>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2020.évre járó tényleges összeg  </t>
  </si>
  <si>
    <t>I.1.a) önkormányzati hivatal működésénak támogatása 2019 évi támogatása szerint</t>
  </si>
  <si>
    <t>KEKKH 2019. 01.01-re vomnatkozó adata: 4740 fő</t>
  </si>
  <si>
    <t>2020. február hónapban - a hivatalok törzskönyvezését követően - kerül sor az önkormányzati hivatal működésének támogatása jogcím ésa a beszámítás figyelembe vételével az önkormányzatot ténylegesen megillető támogatás megállapítására.</t>
  </si>
  <si>
    <t>373,5 ha</t>
  </si>
  <si>
    <t>25.200 Ft/ha</t>
  </si>
  <si>
    <r>
      <t>f) beszámítás, kiegészítés:  Beszámítás szerinti támogatás csökkentés összesen: = (25.671.471.729*0,55/100)*[100+(75.823-52.001)/(115.000-52.001)*(110-100)]/100=</t>
    </r>
    <r>
      <rPr>
        <b/>
        <sz val="9"/>
        <rFont val="Times New Roman"/>
        <family val="1"/>
        <charset val="238"/>
      </rPr>
      <t>146.532.071 Ft</t>
    </r>
  </si>
  <si>
    <t xml:space="preserve">II.1. Óvodában fogélalkoztatott  pedagógusok és az e pdedagógusok nevelőmunkáját közvetlenül segítők átlagbér alapú támogatása </t>
  </si>
  <si>
    <t xml:space="preserve">  II.1. (1)1 óvodapedagógusok elismert létszáma alapján járó átlagbér  támogatás összege</t>
  </si>
  <si>
    <t>124+6x2=136 fő és 107+4x2=115 fő</t>
  </si>
  <si>
    <t xml:space="preserve">  II.1.(2)1 pedagógus szakképzettséggel nem rendelkező, az óvodapedagógusok nevelő munkáját közvetlenük segítők átlagbér alapú támogatása</t>
  </si>
  <si>
    <t>Beszámítás: 2018. évi IPA alap szerint</t>
  </si>
  <si>
    <t xml:space="preserve">  II.2. (1) 1 óvodaműködtetési támogatás (óvoda napi nyitvatartási ideje eléri a 8 órát)</t>
  </si>
  <si>
    <t xml:space="preserve">  II.4.  Kiegészítő támogatás az óvodapedagógusok és pedagógus szakképzettséggel rendelkező segítők minősítéséből adódó többletkiadásokhoz</t>
  </si>
  <si>
    <t xml:space="preserve">      II. 4. a (1)Alapfokozatú végzettségű pedagógus II. kategóriába sorolt pedagógusok     kiegészíto támogatása, akik a minosítést 2019. január 1-jei átsorolással szerezték meg</t>
  </si>
  <si>
    <t>2020. január-1-ei átsorolással alapfokú II. minősítést szerzők támogatása májusban leszfelmérve . Önkormányzatunknál lesz 2 fő</t>
  </si>
  <si>
    <t xml:space="preserve">      II.4.a (2). Alapfokozatú végzettségű mesterpedagógus kategóriába sorolt pedagógusok kiegészítő támogatása, akik a minősítést 2019. január 1-jei átsorolással szerezték meg</t>
  </si>
  <si>
    <t>2020. január-1-ei átsorolással alapfgokú mester minősítést szerzők száma májusban lesz felmérve. Önkormányzatunknál lesz 2 fő</t>
  </si>
  <si>
    <t>II. összesen</t>
  </si>
  <si>
    <t>III. 1. Települési önkormányzatok szociális feladatainak egyéb támogatása 35.000 Ft/fő alatti adóerőképesség esetén differenciáltan jár</t>
  </si>
  <si>
    <t>III. 2. Egyes szociális és gyermekjóléti feladatok támogatása</t>
  </si>
  <si>
    <t xml:space="preserve"> III. 2. a) Család- és gyermekjóléti szolgálat</t>
  </si>
  <si>
    <t xml:space="preserve">   III.2 aa) Számított szakmai létszám meghatározása</t>
  </si>
  <si>
    <t xml:space="preserve">   III. 2. aaa) Számított alaplétszám (2019. 01.01-i lakosságszám szerint Cserszegtomaj 3343 fő) + (Hévíz népességnyilvántartó adata szerint 2019. 01.01: 4740 fő)</t>
  </si>
  <si>
    <t xml:space="preserve">   III. 2. aab) Számított kiegészítő létszám meghatározása közös hivatal esetén KLSZ= közöshivatal település szám szerint:0</t>
  </si>
  <si>
    <t xml:space="preserve">   III. 2. aac) Számított alaplétszám korrekciója (4 -nél kevesebb településből álló közös hivatal esetében és  minden más önkormányzat:1)</t>
  </si>
  <si>
    <t xml:space="preserve">   III. 2. ab) Támogatás  összege Hévíz 1; Cserszegtomaj 1</t>
  </si>
  <si>
    <t>Információnk szerint a felmérés a 2019. évi összeget hozza és 2020. első két hónapjában a 2019. évi támogatásnak megfelelően folyósítják a támogatást. 2020. márciustól változik a 2020. évi támogatásnak megfelelő összegre.</t>
  </si>
  <si>
    <t xml:space="preserve"> III. 2. c) Szociális étkezés</t>
  </si>
  <si>
    <r>
      <t xml:space="preserve"> </t>
    </r>
    <r>
      <rPr>
        <sz val="9"/>
        <rFont val="Times New Roman"/>
        <family val="1"/>
        <charset val="238"/>
      </rPr>
      <t xml:space="preserve">III. 2. d) Házi segítségnyújtás  </t>
    </r>
  </si>
  <si>
    <t xml:space="preserve">       III. 2. da) Szociális segítés</t>
  </si>
  <si>
    <t xml:space="preserve">       III. 2. db) Személyi gondozás</t>
  </si>
  <si>
    <t xml:space="preserve"> III. 2. f) Időskorúak nappali intézményi  ellátása</t>
  </si>
  <si>
    <t xml:space="preserve"> III. 3. Bölcsőde, mini bölcsőde támogatása</t>
  </si>
  <si>
    <t xml:space="preserve">      III.3.a) Finanszírozás szempontjából elismert szakmai dolgozók bértámogatása</t>
  </si>
  <si>
    <t xml:space="preserve">      III.3. b) Bölcsődei üzemeltetési támogatás (Miniszterek döntése alapján a települések típusát és adóerőképességét figy-be véve)</t>
  </si>
  <si>
    <t xml:space="preserve">   III. 4. a) Finanszírozás szempontjából elismert szakmai dolgozók bértámogatása                                              [45+(12 demens*1,19) ]/4=14,82</t>
  </si>
  <si>
    <t>571 fő</t>
  </si>
  <si>
    <r>
      <rPr>
        <sz val="9"/>
        <rFont val="Times New Roman"/>
        <family val="1"/>
        <charset val="238"/>
      </rPr>
      <t xml:space="preserve">V. Szolidaritási hozzájárulás: (146.802.364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759.242.056)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(75823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60001)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(125000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60001)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 xml:space="preserve">= </t>
    </r>
    <r>
      <rPr>
        <sz val="9"/>
        <rFont val="Times New Roman"/>
        <family val="1"/>
        <charset val="238"/>
      </rPr>
      <t>0</t>
    </r>
  </si>
  <si>
    <t>Kék= fajlagos érték 2019 évhez képest változik</t>
  </si>
  <si>
    <t>2020. évi költségvetés</t>
  </si>
  <si>
    <t xml:space="preserve">Költségvetési  szerveknél foglalkoztatottak 2019. dec. bérkompenzációja </t>
  </si>
  <si>
    <t xml:space="preserve">                                                                        2020. évi bérkompenzáció</t>
  </si>
  <si>
    <t>Turisztikailag frekventált térségek integrált termék és szolgáltatás fejlesztése - gyógyhely GINOP-7.1.9-16-2017-00004</t>
  </si>
  <si>
    <t>2020. évi költségvetés felhalmozási bevételek</t>
  </si>
  <si>
    <t xml:space="preserve">2020. évi bevételi előirányzat </t>
  </si>
  <si>
    <t>Ingatlanértékesítés (1455/106. hrsz-u terület; Kölcsey u-i nyilvános WC)</t>
  </si>
  <si>
    <t>Egyéb szálláshelyek 2020. évi minőségfejlesztési támogatása {192/2019. (VIII. 29.) Kt. hat.}</t>
  </si>
  <si>
    <t>2020. évi felhalmozási kiadásai</t>
  </si>
  <si>
    <t>PH felújítása (konferenciaterem + PM iroda)</t>
  </si>
  <si>
    <t>Kézilabda munkacsarnok csapadékvíz elvezetés kialakítása (1455/8 hrsz ingatlan közművesítése)</t>
  </si>
  <si>
    <t>Hévíz Város Térfigyelő kamerarendszerének  + Eon tápellátás kiépítése III. ütem (27 db kameraelhelyezése 21 helyszínen)</t>
  </si>
  <si>
    <t xml:space="preserve">Eszközbeszerzés </t>
  </si>
  <si>
    <t>Iroda felújítás</t>
  </si>
  <si>
    <t>IT eszközök közbeszerzése</t>
  </si>
  <si>
    <t>2020. évi költségvetési rendelet</t>
  </si>
  <si>
    <t>Hitelállomány 2020. 01. 01. napján</t>
  </si>
  <si>
    <t xml:space="preserve">Skoda Octavia </t>
  </si>
  <si>
    <t>Hévízi Futó és Fitnesz Egyesület</t>
  </si>
  <si>
    <t>2020 évi költségvetési rendelet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</si>
  <si>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2.287 adótárgy, 262.762 m2-re vonatkozóan.</t>
    </r>
  </si>
  <si>
    <t>2020. évi közhatalmi bevételek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</si>
  <si>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</t>
    </r>
  </si>
  <si>
    <t>1/3.</t>
  </si>
  <si>
    <t>önkormányzat által felvett hitelállomány alakulása, lejárat és eszközök alakulása szerinti bontásban</t>
  </si>
  <si>
    <t>Felvett hitel összege</t>
  </si>
  <si>
    <t xml:space="preserve">  hosszúlejáratú fejlesztési hitel</t>
  </si>
  <si>
    <t>8 év</t>
  </si>
  <si>
    <t xml:space="preserve">Euribor + 0,43 % + 1,5 % </t>
  </si>
  <si>
    <t>1/4.</t>
  </si>
  <si>
    <t>Fenntartható közlekedés  (műszaki ellenőri díjkülönbözet) nem része a pályázatnak 197/2019. (IX. 2.) kt hat</t>
  </si>
  <si>
    <t>Fenntartható közlekedés TOP-3.1.1-15-ZA1-2016-00007  megvalósítása Autobuszpályaudvar építés munkái</t>
  </si>
  <si>
    <t>Fenntartható közlekedés TOP-3.1.1-15-ZA1-2016-00007  megvalósítása Vörösmarty utcai kerékpárút  építés munkai</t>
  </si>
  <si>
    <t>Hévíz Város  fenntartható közlekedése TOP-3.1.1-15-ZA1-2016-00007</t>
  </si>
  <si>
    <t xml:space="preserve">Hévíz 1089/1hrsz-ú ( iskolaudvar)  kisméretű 20X 40 rekortán borítású pálya kiépítése </t>
  </si>
  <si>
    <t>Hévíz Széchenyi u. 54. és 56. házszámok közötti jelenleg útként és parkolóként használt kb.530m2 terület megvásárlása</t>
  </si>
  <si>
    <t>Szántó András ev. (Dr. Szántó Endre: "Hévíz története" V-VI. kötet)</t>
  </si>
  <si>
    <t>Idősek szakosított ellátása esetében méltányossági okból biztosított közvetett támogatás</t>
  </si>
  <si>
    <t>Jelzőrendszeres házi segítségnyújtás esetében méltányossági okból biztosított közvetett támogatás</t>
  </si>
  <si>
    <t xml:space="preserve">Aquamarin Szállodaüzemeltető Kft. üzletrész értékesítés </t>
  </si>
  <si>
    <t>.../2020. (... ...) önkormányzati rendelet 2/4. melléklete</t>
  </si>
  <si>
    <t>Beruházás ( Weidemann rakodógép 17.000 e Ft; egyéb 5.000 e Ft)</t>
  </si>
  <si>
    <t>Eszközbeszerzés (kisértékű tárgyi eszk 500 e Ft; Óvodai fejlesztés, napvitorla 1500 e Ft)</t>
  </si>
  <si>
    <t xml:space="preserve">Fenntartható közlekedés megvalósítása  (műszaki ellenőri tervezett kiadás, 2.111 e Ft és tartalék 733 ezer Ft) </t>
  </si>
  <si>
    <t>Musica Antiqua Együttes Baráti Köre működés</t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</si>
  <si>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</si>
  <si>
    <t>502206 Hévíz Város fenntartható közlekedése TOP-3.1.1-15ZA1-2016-00007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</si>
  <si>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</si>
  <si>
    <t>2023.</t>
  </si>
  <si>
    <t xml:space="preserve"> </t>
  </si>
  <si>
    <t>HIV/198/2020.</t>
  </si>
  <si>
    <t>HIV/280-115/2018</t>
  </si>
  <si>
    <t xml:space="preserve">Karsádi György János EV </t>
  </si>
  <si>
    <t>637-2/2009,                     HIV/724-2/2019, HIV/2699/2019.</t>
  </si>
  <si>
    <t>1621,1622,1623 Hrsz-ú ingatlanok bérlete             (DRV Zrt területe)</t>
  </si>
  <si>
    <t>HIV/1169-1/2018</t>
  </si>
  <si>
    <t>HIV/1169-2/2018</t>
  </si>
  <si>
    <t>Fehér Renátó - Héviz Folyóirat főszerkesztő-helyettesi feladatok ellátása</t>
  </si>
  <si>
    <t>HIV/590-2/2018</t>
  </si>
  <si>
    <t>HIV/9327-2/2019</t>
  </si>
  <si>
    <t>HIV/4493-7/2019</t>
  </si>
  <si>
    <t>HOSER Ker. és Szolg. KFT    -      Bérleti szerződés  (Hévíz, 1627/1/A/33. hrsz és 1627/1/A/56. hrsz.)</t>
  </si>
  <si>
    <t>PMK/22-23/2017</t>
  </si>
  <si>
    <t>HIV/552-5/2018</t>
  </si>
  <si>
    <t>ZNET Telekom Zrt - internet szolg. (ROMKERT) Zrinyi 130/b.</t>
  </si>
  <si>
    <t>HIV/4442-13/2018</t>
  </si>
  <si>
    <t>Optiterm Kft. - hivatal épület hütő-fütő rendszer karb.t.</t>
  </si>
  <si>
    <t>SZO/582-4/2016</t>
  </si>
  <si>
    <t>HIV/466-7/2019</t>
  </si>
  <si>
    <t>ZNET Telekom Zrt - internet szolg. (Rózsakert) Deák tér 1.</t>
  </si>
  <si>
    <t>HIV/1159-7/2019.</t>
  </si>
  <si>
    <t>HIV/10045-1/2018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</si>
  <si>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</si>
  <si>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</si>
  <si>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</si>
  <si>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</si>
  <si>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</si>
  <si>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</si>
  <si>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</si>
  <si>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</si>
  <si>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</si>
  <si>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</si>
  <si>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</si>
  <si>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</si>
  <si>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</si>
  <si>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</si>
  <si>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</si>
  <si>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</si>
  <si>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</si>
  <si>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</si>
  <si>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HIV/7103-2/2019</t>
  </si>
  <si>
    <t>Héviz Folyóirat nyomdai előkészitő munkái</t>
  </si>
  <si>
    <t>HIV/9997-7/2019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</si>
  <si>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</si>
  <si>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</si>
  <si>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</si>
  <si>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</si>
  <si>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</si>
  <si>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</si>
  <si>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</si>
  <si>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</si>
  <si>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</si>
  <si>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</si>
  <si>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</si>
  <si>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</si>
  <si>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</si>
  <si>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HIV/479-7/2019</t>
  </si>
  <si>
    <t>Allfordent Kft - fogászati ügyelet ellátás Keszthely</t>
  </si>
  <si>
    <t>…/2018.dec.28.</t>
  </si>
  <si>
    <t>Szabó Béla EV - pályázati szakértői tanácsadás</t>
  </si>
  <si>
    <t>határozott - projekt záró elszámolási hi</t>
  </si>
  <si>
    <t>HIV/7342/2019.</t>
  </si>
  <si>
    <t>International Cert Hungary Kft - felülvizsgálati szerz</t>
  </si>
  <si>
    <t>Informatikai eszközök beszerzése (Hévízaiport.com szerver cseréje 2.300 e Ft és önkormányzat.heviz.hu szerver cseréje 2.300 e Ft)</t>
  </si>
  <si>
    <t>(Aquamarin Kft értékesítés vételár foglaló nélkül 1.383.694 e Ft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</si>
  <si>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</si>
  <si>
    <t>Konyha-étterem</t>
  </si>
  <si>
    <t xml:space="preserve">Műszaki csoport </t>
  </si>
  <si>
    <t>Zöldterület és köztisztasági csoport</t>
  </si>
  <si>
    <t>Technikai dolgozók csoportja</t>
  </si>
  <si>
    <t xml:space="preserve">Teréz Anya Szociális Integrált Intézmény </t>
  </si>
  <si>
    <t xml:space="preserve">Dajka </t>
  </si>
  <si>
    <t>Pedagógiai asszisztens asszisztens</t>
  </si>
  <si>
    <t xml:space="preserve">Óvodatitkár </t>
  </si>
  <si>
    <t>Ebböl: Kötelezettséggel terhelt egyéb felhalmozási tartalék: IT eszközök beszerzése</t>
  </si>
  <si>
    <r>
      <t>Le:</t>
    </r>
    <r>
      <rPr>
        <b/>
        <i/>
        <sz val="10"/>
        <color indexed="8"/>
        <rFont val="Times New Roman"/>
        <family val="1"/>
        <charset val="238"/>
      </rPr>
      <t xml:space="preserve"> Hitel törlesztés és kamat tárgy évi. évi összege 170.000 e Ft</t>
    </r>
  </si>
  <si>
    <t>Jogi viták miatti tartalék</t>
  </si>
  <si>
    <t>(g) teljesítési adatokhoz kapcsolódó korrekciós támogatás146.802.364-146.532.071=270.293 Ft)</t>
  </si>
  <si>
    <t>530,- Ft/fő/éjszaka</t>
  </si>
  <si>
    <t xml:space="preserve">2020. évi pénzügyi mérleg </t>
  </si>
  <si>
    <t xml:space="preserve">2020. évi működési pénzügyi mérleg </t>
  </si>
  <si>
    <t xml:space="preserve">2020. évi felhalmozási pénzügyi mérleg </t>
  </si>
  <si>
    <t>2020. évi egyéb működési célú támogatások ÁHT-én beülre és  és működési támogatások ÁHT-n kívülre</t>
  </si>
  <si>
    <t xml:space="preserve">2020. évi pénzügyi mérlege </t>
  </si>
  <si>
    <t xml:space="preserve">2020. évi Pénzügyi mérleg </t>
  </si>
  <si>
    <t xml:space="preserve">2020.  évi működési célú és egyéb kiadások feladatonként </t>
  </si>
  <si>
    <t>2020. évi pénzügyi mérleg</t>
  </si>
  <si>
    <t>Mérték  (2020. évi január 1. napjától)</t>
  </si>
  <si>
    <t xml:space="preserve">2020. évi bevételi terv  </t>
  </si>
  <si>
    <t>2020. évi terv</t>
  </si>
  <si>
    <t xml:space="preserve">2020.  évi előirányzat </t>
  </si>
  <si>
    <t xml:space="preserve">előirányzat felhasználási ütemterv a 2020. évi  költségvetési rendelethez </t>
  </si>
  <si>
    <t>Hévízi Televízió beruházási támogatás</t>
  </si>
  <si>
    <t>Termál Út Kis-Balaton Kerékpáros Egyesület működési támogatás</t>
  </si>
  <si>
    <t xml:space="preserve">505901 Egyéb ki nem emelt, éven túli kötelezettségvállalási lista 6.sz. melléklet alapján.Ebből a sorból éves lejárattal: nettó 14.500 ezer Ft támogatott beruházásokoz kapcsolódó szakmai, szakértői szolgáltatás, határon átnyúló pályázatok és nemzetközi kapcsolatok szakmai támogatása, ellátása nettó 12.800ezer Ft ) </t>
  </si>
  <si>
    <t xml:space="preserve">Működési hiány finanszírozása felhalmozási többlet terhére </t>
  </si>
  <si>
    <t>Felhalmozásii többlet felhasználása működési hiány fedezésére</t>
  </si>
  <si>
    <t xml:space="preserve">  5/2020 (II. 12.) önkormányzati rendelet 1/3 melléklete</t>
  </si>
  <si>
    <t xml:space="preserve"> 5/2020 (II. 12.) önkormányzati rendelet 4. melléklete</t>
  </si>
  <si>
    <t xml:space="preserve">  5/2020 (II. 12.) önkormányzati rendelet 6. melléklete</t>
  </si>
  <si>
    <t xml:space="preserve">  5/2020 (II. 12.) önkormányzati rendelet 7. melléklete </t>
  </si>
  <si>
    <t xml:space="preserve">   5/2020 (II. 12.) önkormányzati rendelet 8. melléklete </t>
  </si>
  <si>
    <t xml:space="preserve">            Szociális és gyermekjóléti támogatás</t>
  </si>
  <si>
    <t xml:space="preserve">            Gyermekétkeztetési támogatás</t>
  </si>
  <si>
    <t>"Gyógyhely fejlesztés" GINOP-7.1.9-17-2017-00003</t>
  </si>
  <si>
    <t>71.</t>
  </si>
  <si>
    <t>Szociális és Gyermekvédelmi Főigazgatóság</t>
  </si>
  <si>
    <t xml:space="preserve">Happy Dixieland Band Baráti Kör Egyesület </t>
  </si>
  <si>
    <t>Hévíz, Szabó Lőrinc utcai játszótér felújítás tervezése</t>
  </si>
  <si>
    <t>Nagyparkoló zöldterületének és közlekedési ter. megújítása (Zöldváros) TOP-2.1.2-15-ZA1-2016-00004 (+22Kv-os vill. vez. kiváltás)</t>
  </si>
  <si>
    <t>8/1.</t>
  </si>
  <si>
    <t>8/2.</t>
  </si>
  <si>
    <t>Hévíz Város Térfigyelő kamerarendszerének IV. ütem (7 db kamera+ villamos ellátásánaktervezése és kivitelezése)</t>
  </si>
  <si>
    <t xml:space="preserve">Hévízgyógyfürdő és Szent András Reumakórház kezelésében lévő Dr.Schulhoff sétány fejlesztése GINOP-7.1.9-17-2018-00015 pályázat </t>
  </si>
  <si>
    <t>Szabó Lőrinc u. új útszakasz víz- és szennyvíz közmű kiépítése (pótmunkák nettó10.593 eFt+tervezői díj Br 1.219 e Ft+műszaki ellenőr díja Br 1.551 e Ft) fordított Áfá-s</t>
  </si>
  <si>
    <t>Közvilágítás tervezés, engedélyezés és bővítés (Park utca és Strecker köz)</t>
  </si>
  <si>
    <t>Új parkolóhelyek és sétány kialakítása (Széchenyi utca Kölcsey és Ady utcák közötti szakaszán)</t>
  </si>
  <si>
    <t xml:space="preserve">Hévíz, 022/53 hrsz.hosszúföldek sportlétesítmény kialakítása </t>
  </si>
  <si>
    <t xml:space="preserve">Nagyparkoló zöldterületének és közlekedési ter. megújítása (Zöldváros) TOP-2.1.2-15-ZA1-2016-00004 </t>
  </si>
  <si>
    <t>3</t>
  </si>
  <si>
    <t>"Gyógyhely fejlesztés" GINOP-7.1.9-17-2017-00003 projekt</t>
  </si>
  <si>
    <t>Skoda Octavia személygépkocsi</t>
  </si>
  <si>
    <t>Váratlan kiadások tartaléka</t>
  </si>
  <si>
    <t>502220 "Kultúrbarangolás Hévízen"</t>
  </si>
  <si>
    <t>502207 "Gyógyhely fejlesztés" GINOP-7.1.9-17-2017-00003</t>
  </si>
  <si>
    <t>502211Nagyparkoló megújítás "Zöld város kialakítása" TOP-2.1.2-15 (+ előtető a 902/29 hrsz-on)</t>
  </si>
  <si>
    <t>502219 Termelői piac fejlesztés TOP-1.1.3-15-ZA1-2016-00005</t>
  </si>
  <si>
    <t>505603 Koronavírussal kapcsolatos veszélyhelyzet</t>
  </si>
  <si>
    <t>503107 Jelzőrendszeres Házi segítségnyújtás</t>
  </si>
  <si>
    <t>502217 Új parkoló helyek kialakítása</t>
  </si>
  <si>
    <t>502233 MLSZ pályaépítés rekortán pályaépítés</t>
  </si>
  <si>
    <t xml:space="preserve"> 4. számú melléklet a 19/2020. (VI. 29.) rendelethez, 1/4. melléklet az 5/2020 (II. 12.) önkormányzati rendelethez </t>
  </si>
  <si>
    <t>"Kultúrbarangolás Hévízen" TOP-1.2.1-15 ZA-2016-00010</t>
  </si>
  <si>
    <t>Youth &amp; Spa Erasmus+ projekt</t>
  </si>
  <si>
    <t>"Kultúrbarangolás Hévízen" TOP-1.2.1-15-ZA1-2016-00010</t>
  </si>
  <si>
    <t xml:space="preserve">2020. évi előirányzat összesen </t>
  </si>
  <si>
    <t>You &amp; Spa Erasmus+ projekt Lendava</t>
  </si>
  <si>
    <t>You &amp; Spa Erasmus+ projekt Magyarkanizsa (Szerbia)</t>
  </si>
  <si>
    <t>You &amp; Spa Erasmus+ projekt Iseo</t>
  </si>
  <si>
    <t>You &amp; Spa Erasmus+ projekt Hargita Megye</t>
  </si>
  <si>
    <t>Honvéd utcai lépcsősor melletti csapadékgerinc csere</t>
  </si>
  <si>
    <t>Nagyparkoló zöldterületének és közlekedési ter. megújítása (Zöldváros) TOP-2.1.2-15-ZA1-2016-00004 (gazdasági épület)</t>
  </si>
  <si>
    <t>Rekortánborításúsportpálya kialakítása a 1089/1 és 1089/2. hrsz-ú területen (Hévíz Széchenyi u.)</t>
  </si>
  <si>
    <t>7/1.</t>
  </si>
  <si>
    <t>7/2.</t>
  </si>
  <si>
    <t>Hévíz Ady u tó melletti sétány kiviteli fedvényterve</t>
  </si>
  <si>
    <t>HEBI rendszer 2. számú állomás áthelyezése</t>
  </si>
  <si>
    <t>Kálvária "Kulturbarangolás Hévízen" TOP 1.2.1-15-ZA1-2016-00010</t>
  </si>
  <si>
    <t>Kálvária, "Kultúrbarangolás Hévízen"  TOP 1.2.1-15-ZA1-2016-00010</t>
  </si>
  <si>
    <t>Kálvária "Kulturbarangolás Hévízen"TOP 1.2.1-15-ZA1-2016-00010 (engedélyezési tervdok. és ktgbecslés váll díj 30%-a)</t>
  </si>
  <si>
    <t>áthúzodó</t>
  </si>
  <si>
    <t>Kötelezettséggel terhelt működési céltartalék: Jogi viták miatti tartalék (Alsópáhok: 10.721 e Ft; Keszthely : 12.920 e Ft)</t>
  </si>
  <si>
    <t>505804 You &amp; Spa Erasmus+ pályázat</t>
  </si>
  <si>
    <t>2020. évi  engedélyezett létszámkeret</t>
  </si>
  <si>
    <t>Polgármesteri Hivatal *</t>
  </si>
  <si>
    <t>GAMESZ összesen***:</t>
  </si>
  <si>
    <r>
      <t>Háziorvosi ügyeleti ellátás: ügyeleti koordinátor 1 fő,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takaritó 1 fő</t>
    </r>
  </si>
  <si>
    <t>Teréz A. Szoc. Integr. Int. össz.**</t>
  </si>
  <si>
    <t>Igazgató megbízott</t>
  </si>
  <si>
    <t>Közvetlenül az intézményvezető alá rendeltek:</t>
  </si>
  <si>
    <t>Gazdasági  ügyintéző</t>
  </si>
  <si>
    <t>Gazdasági  ügyintéző (üres)</t>
  </si>
  <si>
    <t>Ügyviteli alkalmazott</t>
  </si>
  <si>
    <t>Gondnok, kisegítő alkalmazott</t>
  </si>
  <si>
    <t>Múzeumi adatrögzítő</t>
  </si>
  <si>
    <t>Múzeumpedagógus</t>
  </si>
  <si>
    <t>Muzeológus</t>
  </si>
  <si>
    <t>Műszaki, fenntartási kisegítő alkalmazott</t>
  </si>
  <si>
    <t>Kisegítő alkalmazott (takarítók)</t>
  </si>
  <si>
    <t>Múzeumi adminisztrátor</t>
  </si>
  <si>
    <t>Közművelődés</t>
  </si>
  <si>
    <t>Közművelődési szakember</t>
  </si>
  <si>
    <t>Rendezvénytechnikus</t>
  </si>
  <si>
    <t>Média szerkesztő, szervező (üres)</t>
  </si>
  <si>
    <t>Műszaki alkalmazott (üres)</t>
  </si>
  <si>
    <t>Ügyvitelei alkalmazott</t>
  </si>
  <si>
    <t>Könyvtár</t>
  </si>
  <si>
    <t xml:space="preserve">Könyvtáros </t>
  </si>
  <si>
    <t>Gyermek könyvtáros ( GYED miatt jelenleg üres)</t>
  </si>
  <si>
    <t>Könyvtári adatrögzítő</t>
  </si>
  <si>
    <t>Művészeti vezető</t>
  </si>
  <si>
    <t>Filmszínház</t>
  </si>
  <si>
    <t>Mozgóképforgalm., vmint műszaki és kisegítő alk.</t>
  </si>
  <si>
    <t>Raktáros</t>
  </si>
  <si>
    <t>Brunszvik Teréz Napközi Otthonos Óvoda össz:</t>
  </si>
  <si>
    <t>*268/2019. (XI. 29.) Kt. határozat alapján a Polgármesteri Hivaral engedélyezett létszáma 2020. május 1-től szeptember 30-ig 2 fő adóellenőrrel egészül ki. 165/2020. (VIII. 27.) Kt. határozat, valamint a  166/2020. (VIII. 27.) Kt. határozat és a 171/2020. (IX. 14.) Kt határozat szerint módosítva.</t>
  </si>
  <si>
    <t>**164/2020. (VIII. 27.) Kt határozat szerint módosítva.</t>
  </si>
  <si>
    <t>***167/2020. (VIII. 27.) Kt határozat szerint módosítva. - 1 fő a konyha és étterem feladatellátásról átcsoportosítva a műszaki csoporthoz</t>
  </si>
  <si>
    <t xml:space="preserve"> 1. számú melléklet a 30/2020. (XI. 3.) rendelethez, 1. melléklet az 5/2020 (II. 12.) önkormányzati rendelethez </t>
  </si>
  <si>
    <t xml:space="preserve">2. számú melléklet a 30/2020. (XI. 3.) rendelethez, 1/1. melléklet az 5/2020 (II. 12.) önkormányzati rendelethez </t>
  </si>
  <si>
    <t xml:space="preserve">   3. számú melléklet a 30/2020. (XI. 3.) rendelethez, 1/2. melléklet az 5/2020 (II. 12.) önkormányzati rendelethez </t>
  </si>
  <si>
    <t xml:space="preserve"> 4. számú melléklet a 30/2020. (XI. 3.) rendelethez, 1/5. melléklet az 5/2020 (II. 12.) önkormányzati rendelethez </t>
  </si>
  <si>
    <t xml:space="preserve"> 5. számú melléklet a 30/2020. (XI. 3.) rendelethez, 1/6. melléklet az 5/2020 (II. 12.) önkormányzati rendelethez </t>
  </si>
  <si>
    <t xml:space="preserve">6. számú melléklet a 30/2020. (XI. 3.) rendelethez, 1/7. melléklet az 5/2020 (II. 12.) önkormányzati rendelethez </t>
  </si>
  <si>
    <t xml:space="preserve">  7. számú melléklet a 30/2020. (XI. 3.) rendelethez, 1/8. melléklet az 5/2020 (II. 12.) önkormányzati rendelethez </t>
  </si>
  <si>
    <t xml:space="preserve"> 8. számú melléklet a 30/2020. (XI. 3.) rendelethez, 1/9. melléklet az 5/2020 (II. 12.) önkormányzati rendelethez </t>
  </si>
  <si>
    <t xml:space="preserve">  9. számú melléklet a 30/2020. (XI. 3.) rendelethez, 2/1. melléklet az 5/2020 (II. 12.) önkormányzati rendelethez </t>
  </si>
  <si>
    <t xml:space="preserve">  10. számú melléklet a 30/2020. (XI. 3.) rendelethez, 2/1/1. melléklet az 5/2020 (II. 12.) önkormányzati rendelethez </t>
  </si>
  <si>
    <t xml:space="preserve">  11. számú melléklet a 30/2020. (XI. 3.) rendelethez, 2/2. melléklet az 5/2020 (II. 12.) önkormányzati rendelethez </t>
  </si>
  <si>
    <t xml:space="preserve">   12. számú melléklet a 30/2020. (XI. 3.) rendelethez, 2/3. melléklet az 5/2020 (II. 12.) önkormányzati rendelethez    </t>
  </si>
  <si>
    <t xml:space="preserve"> 13. számú melléklet a 30/2020. (XI. 3.) rendelethez, 3/1. melléklet az 5/2020 (II. 12.) önkormányzati rendelethez </t>
  </si>
  <si>
    <t xml:space="preserve"> 14. számú melléklet a 30/2020. (XI. 3.) rendelethez, 3/2. melléklet az 5/2020 (II. 12.) önkormányzati rendelethez </t>
  </si>
  <si>
    <t xml:space="preserve">  15. számú melléklet a 30/2020. (XI. 3.) rendelethez, 3/3. melléklet az 5/2020 (II. 12.) önkormányzati rendelethez </t>
  </si>
  <si>
    <t xml:space="preserve">16. számú melléklet a 30/2020. (XI. 3.) rendelethez, 3/4. melléklet az 5/2020 (II. 12.) önkormányzati rendelethez </t>
  </si>
  <si>
    <t xml:space="preserve">17. számú melléklet a 30/2020. (XI. 3.) rendelethez, 5. melléklet az 5/2020 (II. 12.)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</si>
</sst>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0;[Red]0"/>
    <numFmt numFmtId="170" formatCode="m\.\ d\.;@"/>
  </numFmts>
  <fonts count="17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i/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rgb="FF00B0F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6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6" fillId="0" borderId="0"/>
    <xf numFmtId="0" fontId="1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1" fillId="0" borderId="0"/>
    <xf numFmtId="0" fontId="20" fillId="0" borderId="0"/>
    <xf numFmtId="0" fontId="94" fillId="0" borderId="0"/>
    <xf numFmtId="0" fontId="19" fillId="0" borderId="0"/>
    <xf numFmtId="0" fontId="18" fillId="0" borderId="0"/>
    <xf numFmtId="0" fontId="66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675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2" fillId="0" borderId="0" xfId="0" applyFont="1"/>
    <xf numFmtId="3" fontId="20" fillId="0" borderId="0" xfId="0" applyNumberFormat="1" applyFont="1"/>
    <xf numFmtId="3" fontId="52" fillId="0" borderId="0" xfId="0" applyNumberFormat="1" applyFont="1"/>
    <xf numFmtId="3" fontId="52" fillId="0" borderId="0" xfId="0" applyNumberFormat="1" applyFont="1" applyBorder="1"/>
    <xf numFmtId="0" fontId="52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59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0" fillId="0" borderId="0" xfId="78" applyFont="1"/>
    <xf numFmtId="0" fontId="30" fillId="0" borderId="0" xfId="78" applyFont="1"/>
    <xf numFmtId="3" fontId="37" fillId="0" borderId="0" xfId="78" applyNumberFormat="1" applyFont="1"/>
    <xf numFmtId="3" fontId="59" fillId="0" borderId="0" xfId="78" applyNumberFormat="1" applyFont="1"/>
    <xf numFmtId="0" fontId="56" fillId="0" borderId="0" xfId="0" applyFont="1"/>
    <xf numFmtId="0" fontId="64" fillId="0" borderId="0" xfId="0" applyFont="1"/>
    <xf numFmtId="3" fontId="56" fillId="0" borderId="0" xfId="0" applyNumberFormat="1" applyFont="1"/>
    <xf numFmtId="3" fontId="56" fillId="0" borderId="0" xfId="0" applyNumberFormat="1" applyFont="1" applyBorder="1"/>
    <xf numFmtId="3" fontId="56" fillId="0" borderId="19" xfId="0" applyNumberFormat="1" applyFont="1" applyBorder="1"/>
    <xf numFmtId="0" fontId="63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5" fillId="0" borderId="0" xfId="0" applyFont="1"/>
    <xf numFmtId="3" fontId="34" fillId="0" borderId="0" xfId="0" applyNumberFormat="1" applyFont="1" applyBorder="1"/>
    <xf numFmtId="3" fontId="63" fillId="0" borderId="0" xfId="0" applyNumberFormat="1" applyFont="1" applyBorder="1"/>
    <xf numFmtId="0" fontId="56" fillId="0" borderId="0" xfId="0" applyFont="1" applyBorder="1" applyAlignment="1">
      <alignment wrapText="1"/>
    </xf>
    <xf numFmtId="3" fontId="35" fillId="0" borderId="0" xfId="78" applyNumberFormat="1" applyFont="1" applyBorder="1"/>
    <xf numFmtId="3" fontId="67" fillId="0" borderId="0" xfId="0" applyNumberFormat="1" applyFont="1" applyBorder="1"/>
    <xf numFmtId="3" fontId="68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wrapText="1"/>
    </xf>
    <xf numFmtId="3" fontId="56" fillId="0" borderId="0" xfId="0" applyNumberFormat="1" applyFont="1" applyBorder="1" applyAlignment="1">
      <alignment wrapText="1"/>
    </xf>
    <xf numFmtId="3" fontId="63" fillId="0" borderId="21" xfId="0" applyNumberFormat="1" applyFont="1" applyBorder="1"/>
    <xf numFmtId="3" fontId="56" fillId="0" borderId="22" xfId="0" applyNumberFormat="1" applyFont="1" applyBorder="1"/>
    <xf numFmtId="3" fontId="63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5" fillId="0" borderId="0" xfId="0" applyNumberFormat="1" applyFont="1"/>
    <xf numFmtId="0" fontId="55" fillId="0" borderId="0" xfId="0" applyFont="1" applyAlignment="1">
      <alignment wrapText="1"/>
    </xf>
    <xf numFmtId="3" fontId="31" fillId="0" borderId="0" xfId="0" applyNumberFormat="1" applyFont="1"/>
    <xf numFmtId="0" fontId="70" fillId="0" borderId="0" xfId="0" applyFont="1"/>
    <xf numFmtId="0" fontId="31" fillId="0" borderId="0" xfId="0" applyFont="1"/>
    <xf numFmtId="0" fontId="55" fillId="0" borderId="0" xfId="0" applyFont="1"/>
    <xf numFmtId="3" fontId="60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8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3" fillId="0" borderId="15" xfId="0" applyFont="1" applyBorder="1"/>
    <xf numFmtId="3" fontId="25" fillId="0" borderId="15" xfId="0" applyNumberFormat="1" applyFont="1" applyBorder="1"/>
    <xf numFmtId="0" fontId="56" fillId="0" borderId="0" xfId="0" applyFont="1" applyBorder="1"/>
    <xf numFmtId="3" fontId="56" fillId="0" borderId="0" xfId="74" applyNumberFormat="1" applyFont="1" applyBorder="1"/>
    <xf numFmtId="3" fontId="28" fillId="0" borderId="0" xfId="0" applyNumberFormat="1" applyFont="1" applyBorder="1"/>
    <xf numFmtId="0" fontId="62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7" fillId="0" borderId="0" xfId="0" applyFont="1" applyBorder="1"/>
    <xf numFmtId="3" fontId="67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6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3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5" fillId="0" borderId="0" xfId="71" applyFont="1" applyAlignment="1">
      <alignment vertical="center"/>
    </xf>
    <xf numFmtId="3" fontId="55" fillId="0" borderId="0" xfId="71" applyNumberFormat="1" applyFont="1" applyAlignment="1">
      <alignment vertical="center"/>
    </xf>
    <xf numFmtId="0" fontId="75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8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79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9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6" fillId="0" borderId="0" xfId="0" applyFont="1" applyAlignment="1">
      <alignment horizontal="right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3" fillId="0" borderId="0" xfId="0" applyNumberFormat="1" applyFont="1" applyAlignment="1">
      <alignment horizont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36" xfId="0" applyNumberFormat="1" applyFont="1" applyBorder="1" applyAlignment="1">
      <alignment horizontal="center" vertical="center" wrapText="1"/>
    </xf>
    <xf numFmtId="3" fontId="63" fillId="0" borderId="37" xfId="0" applyNumberFormat="1" applyFont="1" applyBorder="1" applyAlignment="1">
      <alignment horizontal="center" vertical="center" wrapText="1"/>
    </xf>
    <xf numFmtId="0" fontId="56" fillId="0" borderId="23" xfId="0" applyFont="1" applyBorder="1" applyAlignment="1">
      <alignment horizontal="right"/>
    </xf>
    <xf numFmtId="0" fontId="56" fillId="0" borderId="0" xfId="0" applyFont="1" applyFill="1" applyBorder="1"/>
    <xf numFmtId="3" fontId="56" fillId="0" borderId="38" xfId="0" applyNumberFormat="1" applyFont="1" applyFill="1" applyBorder="1"/>
    <xf numFmtId="3" fontId="56" fillId="0" borderId="19" xfId="0" applyNumberFormat="1" applyFont="1" applyFill="1" applyBorder="1"/>
    <xf numFmtId="3" fontId="56" fillId="0" borderId="0" xfId="0" applyNumberFormat="1" applyFont="1" applyFill="1" applyBorder="1"/>
    <xf numFmtId="3" fontId="63" fillId="0" borderId="23" xfId="0" applyNumberFormat="1" applyFont="1" applyBorder="1"/>
    <xf numFmtId="3" fontId="56" fillId="0" borderId="0" xfId="0" applyNumberFormat="1" applyFont="1" applyBorder="1" applyAlignment="1">
      <alignment horizontal="center" vertical="center" wrapText="1"/>
    </xf>
    <xf numFmtId="3" fontId="56" fillId="0" borderId="19" xfId="0" applyNumberFormat="1" applyFont="1" applyBorder="1" applyAlignment="1">
      <alignment horizontal="center" vertical="center" wrapText="1"/>
    </xf>
    <xf numFmtId="3" fontId="63" fillId="0" borderId="0" xfId="0" applyNumberFormat="1" applyFont="1"/>
    <xf numFmtId="3" fontId="56" fillId="0" borderId="22" xfId="0" applyNumberFormat="1" applyFont="1" applyFill="1" applyBorder="1"/>
    <xf numFmtId="0" fontId="56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0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6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1" fillId="0" borderId="0" xfId="0" applyFont="1"/>
    <xf numFmtId="3" fontId="57" fillId="0" borderId="0" xfId="0" applyNumberFormat="1" applyFont="1" applyBorder="1"/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right"/>
    </xf>
    <xf numFmtId="0" fontId="31" fillId="0" borderId="0" xfId="0" applyFont="1" applyAlignment="1"/>
    <xf numFmtId="3" fontId="64" fillId="0" borderId="0" xfId="0" applyNumberFormat="1" applyFont="1"/>
    <xf numFmtId="3" fontId="57" fillId="0" borderId="0" xfId="0" applyNumberFormat="1" applyFont="1"/>
    <xf numFmtId="3" fontId="58" fillId="0" borderId="0" xfId="0" applyNumberFormat="1" applyFont="1"/>
    <xf numFmtId="3" fontId="72" fillId="0" borderId="0" xfId="0" applyNumberFormat="1" applyFont="1"/>
    <xf numFmtId="3" fontId="24" fillId="0" borderId="0" xfId="0" applyNumberFormat="1" applyFont="1"/>
    <xf numFmtId="3" fontId="77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6" fillId="0" borderId="35" xfId="0" applyNumberFormat="1" applyFont="1" applyBorder="1" applyAlignment="1">
      <alignment horizontal="center" vertical="center"/>
    </xf>
    <xf numFmtId="3" fontId="58" fillId="0" borderId="34" xfId="0" applyNumberFormat="1" applyFont="1" applyBorder="1"/>
    <xf numFmtId="0" fontId="82" fillId="0" borderId="0" xfId="0" applyFont="1"/>
    <xf numFmtId="3" fontId="63" fillId="0" borderId="51" xfId="0" applyNumberFormat="1" applyFont="1" applyBorder="1" applyAlignment="1">
      <alignment horizontal="center" vertical="center" wrapText="1"/>
    </xf>
    <xf numFmtId="3" fontId="63" fillId="0" borderId="52" xfId="0" applyNumberFormat="1" applyFont="1" applyBorder="1" applyAlignment="1">
      <alignment horizontal="center" vertical="center"/>
    </xf>
    <xf numFmtId="3" fontId="63" fillId="0" borderId="53" xfId="0" applyNumberFormat="1" applyFont="1" applyBorder="1" applyAlignment="1">
      <alignment horizontal="center" vertical="center" wrapText="1"/>
    </xf>
    <xf numFmtId="3" fontId="63" fillId="0" borderId="54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right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56" fillId="0" borderId="56" xfId="0" applyNumberFormat="1" applyFont="1" applyBorder="1" applyAlignment="1">
      <alignment horizontal="right" vertical="center" wrapText="1"/>
    </xf>
    <xf numFmtId="3" fontId="63" fillId="0" borderId="57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/>
    </xf>
    <xf numFmtId="3" fontId="57" fillId="0" borderId="58" xfId="0" applyNumberFormat="1" applyFont="1" applyBorder="1" applyAlignment="1">
      <alignment horizontal="right"/>
    </xf>
    <xf numFmtId="3" fontId="58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3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4" fillId="0" borderId="0" xfId="0" applyFont="1"/>
    <xf numFmtId="0" fontId="88" fillId="0" borderId="0" xfId="0" applyFont="1"/>
    <xf numFmtId="0" fontId="88" fillId="0" borderId="0" xfId="0" applyFont="1" applyAlignment="1">
      <alignment horizontal="right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91" fillId="0" borderId="0" xfId="0" applyFont="1"/>
    <xf numFmtId="3" fontId="88" fillId="0" borderId="0" xfId="0" applyNumberFormat="1" applyFont="1" applyBorder="1"/>
    <xf numFmtId="0" fontId="88" fillId="0" borderId="0" xfId="0" applyFont="1" applyBorder="1"/>
    <xf numFmtId="0" fontId="89" fillId="0" borderId="0" xfId="0" applyFont="1"/>
    <xf numFmtId="3" fontId="89" fillId="0" borderId="0" xfId="0" applyNumberFormat="1" applyFont="1"/>
    <xf numFmtId="3" fontId="88" fillId="0" borderId="0" xfId="0" applyNumberFormat="1" applyFont="1"/>
    <xf numFmtId="3" fontId="63" fillId="0" borderId="63" xfId="0" applyNumberFormat="1" applyFont="1" applyFill="1" applyBorder="1"/>
    <xf numFmtId="3" fontId="63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2" fillId="0" borderId="12" xfId="0" applyNumberFormat="1" applyFont="1" applyBorder="1" applyAlignment="1">
      <alignment horizontal="center" vertical="center" wrapText="1"/>
    </xf>
    <xf numFmtId="3" fontId="57" fillId="0" borderId="0" xfId="74" applyNumberFormat="1" applyFont="1" applyBorder="1"/>
    <xf numFmtId="3" fontId="39" fillId="0" borderId="0" xfId="0" applyNumberFormat="1" applyFont="1" applyBorder="1"/>
    <xf numFmtId="3" fontId="65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2" fillId="0" borderId="0" xfId="73" applyFont="1"/>
    <xf numFmtId="0" fontId="47" fillId="0" borderId="0" xfId="73" applyFont="1"/>
    <xf numFmtId="0" fontId="50" fillId="0" borderId="0" xfId="73" applyFont="1"/>
    <xf numFmtId="0" fontId="23" fillId="0" borderId="0" xfId="77" applyFont="1"/>
    <xf numFmtId="0" fontId="20" fillId="0" borderId="0" xfId="77" applyFont="1"/>
    <xf numFmtId="0" fontId="52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2" fillId="0" borderId="0" xfId="77" applyFont="1"/>
    <xf numFmtId="0" fontId="42" fillId="0" borderId="0" xfId="73" applyFont="1"/>
    <xf numFmtId="3" fontId="42" fillId="0" borderId="0" xfId="73" applyNumberFormat="1" applyFont="1"/>
    <xf numFmtId="3" fontId="95" fillId="0" borderId="0" xfId="0" applyNumberFormat="1" applyFont="1"/>
    <xf numFmtId="0" fontId="51" fillId="0" borderId="0" xfId="77" applyFont="1"/>
    <xf numFmtId="3" fontId="51" fillId="0" borderId="0" xfId="77" applyNumberFormat="1" applyFont="1"/>
    <xf numFmtId="0" fontId="51" fillId="0" borderId="0" xfId="77" applyFont="1" applyAlignment="1">
      <alignment horizontal="right"/>
    </xf>
    <xf numFmtId="9" fontId="51" fillId="0" borderId="0" xfId="77" applyNumberFormat="1" applyFont="1" applyAlignment="1">
      <alignment horizontal="right"/>
    </xf>
    <xf numFmtId="3" fontId="52" fillId="0" borderId="0" xfId="77" applyNumberFormat="1" applyFont="1"/>
    <xf numFmtId="0" fontId="52" fillId="0" borderId="0" xfId="77" applyFont="1" applyAlignment="1">
      <alignment horizontal="right"/>
    </xf>
    <xf numFmtId="3" fontId="82" fillId="0" borderId="0" xfId="0" applyNumberFormat="1" applyFont="1"/>
    <xf numFmtId="0" fontId="98" fillId="0" borderId="0" xfId="72" applyFont="1" applyAlignment="1"/>
    <xf numFmtId="0" fontId="98" fillId="0" borderId="0" xfId="72" applyFont="1" applyAlignment="1">
      <alignment horizontal="center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1" fillId="0" borderId="0" xfId="72" applyFont="1" applyBorder="1" applyAlignment="1"/>
    <xf numFmtId="0" fontId="51" fillId="0" borderId="0" xfId="72" applyFont="1" applyBorder="1" applyAlignment="1" applyProtection="1">
      <alignment wrapText="1"/>
      <protection locked="0"/>
    </xf>
    <xf numFmtId="3" fontId="96" fillId="0" borderId="0" xfId="72" applyNumberFormat="1" applyFont="1" applyAlignment="1"/>
    <xf numFmtId="0" fontId="96" fillId="0" borderId="0" xfId="72" applyFont="1" applyBorder="1" applyAlignment="1">
      <alignment horizontal="center"/>
    </xf>
    <xf numFmtId="0" fontId="96" fillId="0" borderId="0" xfId="72" applyFont="1" applyAlignment="1">
      <alignment horizontal="left"/>
    </xf>
    <xf numFmtId="0" fontId="96" fillId="0" borderId="0" xfId="72" applyFont="1" applyAlignment="1"/>
    <xf numFmtId="14" fontId="96" fillId="0" borderId="0" xfId="72" applyNumberFormat="1" applyFont="1" applyAlignment="1">
      <alignment horizontal="right"/>
    </xf>
    <xf numFmtId="0" fontId="96" fillId="0" borderId="0" xfId="72" applyFont="1" applyBorder="1" applyAlignment="1">
      <alignment horizontal="left"/>
    </xf>
    <xf numFmtId="0" fontId="96" fillId="0" borderId="0" xfId="72" applyFont="1" applyBorder="1" applyAlignment="1">
      <alignment horizontal="left" wrapText="1"/>
    </xf>
    <xf numFmtId="14" fontId="96" fillId="0" borderId="0" xfId="72" applyNumberFormat="1" applyFont="1" applyBorder="1" applyAlignment="1">
      <alignment horizontal="right"/>
    </xf>
    <xf numFmtId="0" fontId="96" fillId="0" borderId="0" xfId="72" applyFont="1" applyBorder="1" applyAlignment="1">
      <alignment horizontal="right"/>
    </xf>
    <xf numFmtId="14" fontId="96" fillId="0" borderId="0" xfId="72" applyNumberFormat="1" applyFont="1" applyBorder="1" applyAlignment="1" applyProtection="1">
      <alignment horizontal="left"/>
      <protection locked="0"/>
    </xf>
    <xf numFmtId="0" fontId="96" fillId="0" borderId="0" xfId="72" applyFont="1" applyBorder="1" applyAlignment="1" applyProtection="1">
      <alignment horizontal="left" wrapText="1"/>
      <protection locked="0"/>
    </xf>
    <xf numFmtId="14" fontId="96" fillId="0" borderId="0" xfId="72" applyNumberFormat="1" applyFont="1" applyBorder="1" applyAlignment="1" applyProtection="1">
      <alignment horizontal="right"/>
      <protection locked="0"/>
    </xf>
    <xf numFmtId="1" fontId="96" fillId="0" borderId="0" xfId="72" applyNumberFormat="1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protection locked="0"/>
    </xf>
    <xf numFmtId="1" fontId="51" fillId="0" borderId="0" xfId="72" applyNumberFormat="1" applyFont="1" applyBorder="1" applyAlignment="1" applyProtection="1">
      <protection locked="0"/>
    </xf>
    <xf numFmtId="0" fontId="51" fillId="0" borderId="0" xfId="72" applyFont="1" applyBorder="1" applyAlignment="1" applyProtection="1">
      <alignment horizontal="right" wrapText="1"/>
      <protection locked="0"/>
    </xf>
    <xf numFmtId="3" fontId="96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6" fillId="0" borderId="0" xfId="72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6" fillId="0" borderId="0" xfId="72" applyFont="1"/>
    <xf numFmtId="0" fontId="96" fillId="0" borderId="0" xfId="72" applyFont="1" applyAlignment="1">
      <alignment horizontal="left" wrapText="1"/>
    </xf>
    <xf numFmtId="0" fontId="96" fillId="0" borderId="0" xfId="72" applyFont="1" applyAlignment="1">
      <alignment wrapText="1"/>
    </xf>
    <xf numFmtId="0" fontId="96" fillId="0" borderId="0" xfId="72" applyFont="1" applyAlignment="1">
      <alignment horizontal="right" wrapText="1"/>
    </xf>
    <xf numFmtId="3" fontId="96" fillId="0" borderId="0" xfId="72" applyNumberFormat="1" applyFont="1" applyAlignment="1">
      <alignment wrapText="1"/>
    </xf>
    <xf numFmtId="0" fontId="96" fillId="0" borderId="0" xfId="72" applyFont="1" applyBorder="1" applyAlignment="1">
      <alignment wrapText="1"/>
    </xf>
    <xf numFmtId="0" fontId="96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6" fillId="0" borderId="0" xfId="72" applyNumberFormat="1" applyFont="1"/>
    <xf numFmtId="0" fontId="52" fillId="0" borderId="0" xfId="72" applyFont="1" applyBorder="1" applyAlignment="1"/>
    <xf numFmtId="0" fontId="52" fillId="0" borderId="0" xfId="72" applyFont="1" applyAlignment="1"/>
    <xf numFmtId="49" fontId="98" fillId="0" borderId="24" xfId="72" applyNumberFormat="1" applyFont="1" applyBorder="1" applyAlignment="1">
      <alignment horizontal="center"/>
    </xf>
    <xf numFmtId="0" fontId="98" fillId="0" borderId="24" xfId="72" applyFont="1" applyBorder="1" applyAlignment="1"/>
    <xf numFmtId="49" fontId="52" fillId="0" borderId="0" xfId="72" applyNumberFormat="1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Border="1" applyAlignment="1">
      <alignment horizontal="center"/>
    </xf>
    <xf numFmtId="0" fontId="98" fillId="0" borderId="0" xfId="72" applyFont="1" applyBorder="1" applyAlignment="1">
      <alignment horizontal="right"/>
    </xf>
    <xf numFmtId="0" fontId="99" fillId="0" borderId="0" xfId="72" applyFont="1" applyBorder="1" applyAlignment="1">
      <alignment horizontal="left"/>
    </xf>
    <xf numFmtId="3" fontId="98" fillId="0" borderId="24" xfId="72" applyNumberFormat="1" applyFont="1" applyBorder="1" applyAlignment="1"/>
    <xf numFmtId="3" fontId="102" fillId="0" borderId="0" xfId="0" applyNumberFormat="1" applyFont="1"/>
    <xf numFmtId="3" fontId="56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6" fillId="0" borderId="67" xfId="0" applyNumberFormat="1" applyFont="1" applyBorder="1"/>
    <xf numFmtId="3" fontId="25" fillId="0" borderId="68" xfId="0" applyNumberFormat="1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1" fillId="0" borderId="0" xfId="73" applyFont="1" applyAlignment="1">
      <alignment horizontal="right"/>
    </xf>
    <xf numFmtId="0" fontId="52" fillId="0" borderId="0" xfId="73" applyFont="1" applyAlignment="1">
      <alignment horizontal="center"/>
    </xf>
    <xf numFmtId="0" fontId="50" fillId="0" borderId="0" xfId="73" applyFont="1" applyAlignment="1">
      <alignment horizontal="center"/>
    </xf>
    <xf numFmtId="0" fontId="50" fillId="0" borderId="0" xfId="73" applyFont="1" applyAlignment="1">
      <alignment horizontal="right"/>
    </xf>
    <xf numFmtId="0" fontId="52" fillId="0" borderId="24" xfId="73" applyFont="1" applyBorder="1" applyAlignment="1">
      <alignment horizontal="center"/>
    </xf>
    <xf numFmtId="0" fontId="52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6" fillId="0" borderId="0" xfId="73" applyFont="1"/>
    <xf numFmtId="3" fontId="35" fillId="0" borderId="69" xfId="0" applyNumberFormat="1" applyFont="1" applyBorder="1"/>
    <xf numFmtId="3" fontId="57" fillId="0" borderId="67" xfId="74" applyNumberFormat="1" applyFont="1" applyBorder="1"/>
    <xf numFmtId="3" fontId="57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5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7" fillId="0" borderId="19" xfId="0" applyNumberFormat="1" applyFont="1" applyBorder="1"/>
    <xf numFmtId="3" fontId="57" fillId="0" borderId="19" xfId="0" applyNumberFormat="1" applyFont="1" applyFill="1" applyBorder="1"/>
    <xf numFmtId="3" fontId="57" fillId="0" borderId="22" xfId="0" applyNumberFormat="1" applyFont="1" applyBorder="1"/>
    <xf numFmtId="3" fontId="57" fillId="0" borderId="0" xfId="0" applyNumberFormat="1" applyFont="1" applyFill="1" applyBorder="1"/>
    <xf numFmtId="3" fontId="58" fillId="0" borderId="73" xfId="0" applyNumberFormat="1" applyFont="1" applyBorder="1"/>
    <xf numFmtId="3" fontId="63" fillId="0" borderId="76" xfId="0" applyNumberFormat="1" applyFont="1" applyBorder="1" applyAlignment="1">
      <alignment horizontal="right" vertical="center" wrapText="1"/>
    </xf>
    <xf numFmtId="3" fontId="63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3" fillId="0" borderId="60" xfId="0" applyNumberFormat="1" applyFont="1" applyBorder="1"/>
    <xf numFmtId="0" fontId="42" fillId="0" borderId="0" xfId="0" applyFont="1" applyBorder="1"/>
    <xf numFmtId="0" fontId="30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6" fillId="0" borderId="0" xfId="0" applyFont="1" applyBorder="1" applyAlignment="1">
      <alignment horizontal="left"/>
    </xf>
    <xf numFmtId="3" fontId="56" fillId="0" borderId="22" xfId="0" applyNumberFormat="1" applyFont="1" applyBorder="1" applyAlignment="1">
      <alignment horizontal="right" wrapText="1"/>
    </xf>
    <xf numFmtId="3" fontId="56" fillId="0" borderId="0" xfId="0" applyNumberFormat="1" applyFont="1" applyBorder="1" applyAlignment="1"/>
    <xf numFmtId="0" fontId="63" fillId="0" borderId="49" xfId="0" applyFont="1" applyFill="1" applyBorder="1" applyAlignment="1"/>
    <xf numFmtId="3" fontId="56" fillId="0" borderId="78" xfId="0" applyNumberFormat="1" applyFont="1" applyFill="1" applyBorder="1"/>
    <xf numFmtId="3" fontId="56" fillId="0" borderId="67" xfId="0" applyNumberFormat="1" applyFont="1" applyBorder="1" applyAlignment="1">
      <alignment horizontal="center" vertical="center" wrapText="1"/>
    </xf>
    <xf numFmtId="3" fontId="63" fillId="0" borderId="67" xfId="0" applyNumberFormat="1" applyFont="1" applyBorder="1"/>
    <xf numFmtId="3" fontId="58" fillId="0" borderId="67" xfId="0" applyNumberFormat="1" applyFont="1" applyBorder="1"/>
    <xf numFmtId="3" fontId="63" fillId="0" borderId="79" xfId="0" applyNumberFormat="1" applyFont="1" applyFill="1" applyBorder="1"/>
    <xf numFmtId="3" fontId="63" fillId="0" borderId="58" xfId="0" applyNumberFormat="1" applyFont="1" applyBorder="1" applyAlignment="1">
      <alignment horizontal="right" vertical="center" wrapText="1"/>
    </xf>
    <xf numFmtId="0" fontId="63" fillId="0" borderId="80" xfId="0" applyFont="1" applyFill="1" applyBorder="1" applyAlignment="1"/>
    <xf numFmtId="3" fontId="63" fillId="0" borderId="50" xfId="0" applyNumberFormat="1" applyFont="1" applyFill="1" applyBorder="1"/>
    <xf numFmtId="3" fontId="63" fillId="0" borderId="63" xfId="0" applyNumberFormat="1" applyFont="1" applyBorder="1"/>
    <xf numFmtId="3" fontId="63" fillId="0" borderId="81" xfId="0" applyNumberFormat="1" applyFont="1" applyBorder="1"/>
    <xf numFmtId="3" fontId="63" fillId="0" borderId="82" xfId="0" applyNumberFormat="1" applyFont="1" applyBorder="1"/>
    <xf numFmtId="3" fontId="63" fillId="0" borderId="67" xfId="0" applyNumberFormat="1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88" fillId="0" borderId="0" xfId="0" applyFont="1" applyAlignment="1">
      <alignment horizontal="center"/>
    </xf>
    <xf numFmtId="3" fontId="63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1" fillId="0" borderId="0" xfId="0" applyNumberFormat="1" applyFont="1"/>
    <xf numFmtId="3" fontId="91" fillId="0" borderId="22" xfId="0" applyNumberFormat="1" applyFont="1" applyBorder="1"/>
    <xf numFmtId="0" fontId="56" fillId="0" borderId="22" xfId="0" applyFont="1" applyBorder="1"/>
    <xf numFmtId="0" fontId="91" fillId="0" borderId="0" xfId="0" applyFont="1" applyBorder="1"/>
    <xf numFmtId="0" fontId="61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8" fillId="0" borderId="63" xfId="0" applyNumberFormat="1" applyFont="1" applyFill="1" applyBorder="1"/>
    <xf numFmtId="3" fontId="58" fillId="0" borderId="81" xfId="0" applyNumberFormat="1" applyFont="1" applyFill="1" applyBorder="1"/>
    <xf numFmtId="3" fontId="79" fillId="0" borderId="0" xfId="0" applyNumberFormat="1" applyFont="1" applyAlignment="1">
      <alignment wrapText="1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08" fillId="0" borderId="0" xfId="0" applyFont="1"/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6" fillId="0" borderId="0" xfId="0" applyNumberFormat="1" applyFont="1" applyBorder="1" applyAlignment="1">
      <alignment horizontal="right"/>
    </xf>
    <xf numFmtId="0" fontId="56" fillId="0" borderId="76" xfId="0" applyFont="1" applyBorder="1"/>
    <xf numFmtId="0" fontId="56" fillId="0" borderId="67" xfId="0" applyFont="1" applyBorder="1"/>
    <xf numFmtId="0" fontId="56" fillId="0" borderId="70" xfId="0" applyFont="1" applyBorder="1"/>
    <xf numFmtId="3" fontId="63" fillId="0" borderId="70" xfId="0" applyNumberFormat="1" applyFont="1" applyBorder="1" applyAlignment="1">
      <alignment horizontal="right"/>
    </xf>
    <xf numFmtId="3" fontId="108" fillId="0" borderId="0" xfId="0" applyNumberFormat="1" applyFont="1"/>
    <xf numFmtId="3" fontId="109" fillId="0" borderId="0" xfId="0" applyNumberFormat="1" applyFont="1"/>
    <xf numFmtId="0" fontId="108" fillId="0" borderId="0" xfId="0" applyFont="1" applyBorder="1"/>
    <xf numFmtId="0" fontId="109" fillId="0" borderId="0" xfId="0" applyFont="1"/>
    <xf numFmtId="3" fontId="91" fillId="0" borderId="0" xfId="0" applyNumberFormat="1" applyFont="1" applyAlignment="1">
      <alignment wrapText="1"/>
    </xf>
    <xf numFmtId="0" fontId="28" fillId="0" borderId="0" xfId="0" applyFont="1" applyFill="1"/>
    <xf numFmtId="0" fontId="106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7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59" fillId="0" borderId="22" xfId="78" applyFont="1" applyBorder="1"/>
    <xf numFmtId="0" fontId="35" fillId="0" borderId="22" xfId="78" applyFont="1" applyBorder="1"/>
    <xf numFmtId="0" fontId="60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5" fillId="0" borderId="22" xfId="0" applyFont="1" applyBorder="1"/>
    <xf numFmtId="0" fontId="23" fillId="0" borderId="22" xfId="0" applyFont="1" applyBorder="1"/>
    <xf numFmtId="0" fontId="82" fillId="0" borderId="22" xfId="0" applyFont="1" applyBorder="1"/>
    <xf numFmtId="0" fontId="20" fillId="0" borderId="22" xfId="0" applyFont="1" applyBorder="1"/>
    <xf numFmtId="0" fontId="52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0" xfId="78" applyNumberFormat="1" applyFont="1" applyBorder="1"/>
    <xf numFmtId="3" fontId="43" fillId="0" borderId="44" xfId="0" applyNumberFormat="1" applyFont="1" applyBorder="1"/>
    <xf numFmtId="3" fontId="42" fillId="0" borderId="88" xfId="0" applyNumberFormat="1" applyFont="1" applyBorder="1"/>
    <xf numFmtId="0" fontId="42" fillId="0" borderId="89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3" fontId="31" fillId="0" borderId="26" xfId="0" applyNumberFormat="1" applyFont="1" applyBorder="1"/>
    <xf numFmtId="3" fontId="58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3" fontId="116" fillId="0" borderId="24" xfId="71" applyNumberFormat="1" applyFont="1" applyBorder="1" applyAlignment="1">
      <alignment vertical="center"/>
    </xf>
    <xf numFmtId="0" fontId="117" fillId="0" borderId="22" xfId="0" applyFont="1" applyBorder="1"/>
    <xf numFmtId="0" fontId="53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98" fillId="0" borderId="24" xfId="72" applyNumberFormat="1" applyFont="1" applyFill="1" applyBorder="1" applyAlignment="1">
      <alignment horizontal="center"/>
    </xf>
    <xf numFmtId="0" fontId="53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3" fillId="0" borderId="0" xfId="72" applyFont="1" applyFill="1" applyBorder="1" applyAlignment="1">
      <alignment horizontal="center"/>
    </xf>
    <xf numFmtId="0" fontId="53" fillId="0" borderId="0" xfId="72" applyFont="1" applyFill="1" applyAlignment="1">
      <alignment horizontal="left"/>
    </xf>
    <xf numFmtId="0" fontId="53" fillId="0" borderId="0" xfId="72" applyFont="1" applyFill="1" applyAlignment="1"/>
    <xf numFmtId="3" fontId="53" fillId="0" borderId="0" xfId="72" applyNumberFormat="1" applyFont="1" applyFill="1" applyAlignment="1"/>
    <xf numFmtId="0" fontId="53" fillId="0" borderId="0" xfId="72" applyFont="1" applyFill="1" applyBorder="1" applyAlignment="1">
      <alignment horizontal="left"/>
    </xf>
    <xf numFmtId="0" fontId="53" fillId="0" borderId="0" xfId="72" applyFont="1" applyFill="1" applyBorder="1" applyAlignment="1">
      <alignment horizontal="left" wrapText="1"/>
    </xf>
    <xf numFmtId="3" fontId="53" fillId="0" borderId="0" xfId="72" applyNumberFormat="1" applyFont="1" applyFill="1" applyBorder="1" applyAlignment="1">
      <alignment horizontal="right"/>
    </xf>
    <xf numFmtId="14" fontId="53" fillId="0" borderId="0" xfId="72" applyNumberFormat="1" applyFont="1" applyFill="1" applyBorder="1" applyAlignment="1" applyProtection="1">
      <alignment horizontal="left"/>
      <protection locked="0"/>
    </xf>
    <xf numFmtId="0" fontId="53" fillId="0" borderId="0" xfId="72" applyFont="1" applyFill="1" applyBorder="1" applyAlignment="1" applyProtection="1">
      <alignment horizontal="left" wrapText="1"/>
      <protection locked="0"/>
    </xf>
    <xf numFmtId="3" fontId="53" fillId="0" borderId="0" xfId="72" applyNumberFormat="1" applyFont="1" applyFill="1" applyBorder="1" applyAlignment="1" applyProtection="1">
      <alignment wrapText="1"/>
      <protection locked="0"/>
    </xf>
    <xf numFmtId="14" fontId="53" fillId="0" borderId="0" xfId="72" applyNumberFormat="1" applyFont="1" applyFill="1" applyBorder="1" applyAlignment="1" applyProtection="1">
      <alignment horizontal="left" vertical="center"/>
      <protection locked="0"/>
    </xf>
    <xf numFmtId="3" fontId="119" fillId="0" borderId="0" xfId="0" applyNumberFormat="1" applyFont="1" applyFill="1"/>
    <xf numFmtId="14" fontId="96" fillId="0" borderId="0" xfId="72" applyNumberFormat="1" applyFont="1" applyFill="1" applyBorder="1" applyAlignment="1" applyProtection="1">
      <alignment horizontal="left"/>
      <protection locked="0"/>
    </xf>
    <xf numFmtId="3" fontId="120" fillId="0" borderId="0" xfId="72" applyNumberFormat="1" applyFont="1" applyFill="1" applyBorder="1" applyAlignment="1" applyProtection="1">
      <alignment wrapText="1"/>
      <protection locked="0"/>
    </xf>
    <xf numFmtId="3" fontId="96" fillId="0" borderId="0" xfId="0" applyNumberFormat="1" applyFont="1" applyFill="1"/>
    <xf numFmtId="3" fontId="96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1" fillId="0" borderId="0" xfId="0" applyFont="1" applyFill="1"/>
    <xf numFmtId="0" fontId="122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3" fillId="0" borderId="0" xfId="72" applyNumberFormat="1" applyFont="1" applyFill="1" applyAlignment="1">
      <alignment horizontal="right"/>
    </xf>
    <xf numFmtId="14" fontId="53" fillId="0" borderId="0" xfId="72" applyNumberFormat="1" applyFont="1" applyFill="1" applyBorder="1" applyAlignment="1">
      <alignment horizontal="right"/>
    </xf>
    <xf numFmtId="0" fontId="53" fillId="0" borderId="0" xfId="72" applyFont="1" applyFill="1" applyAlignment="1">
      <alignment horizontal="right"/>
    </xf>
    <xf numFmtId="14" fontId="53" fillId="0" borderId="0" xfId="72" applyNumberFormat="1" applyFont="1" applyFill="1" applyBorder="1" applyAlignment="1" applyProtection="1">
      <alignment horizontal="right"/>
      <protection locked="0"/>
    </xf>
    <xf numFmtId="0" fontId="53" fillId="0" borderId="0" xfId="72" applyFont="1" applyFill="1" applyBorder="1" applyAlignment="1">
      <alignment horizontal="center" vertical="center"/>
    </xf>
    <xf numFmtId="0" fontId="53" fillId="0" borderId="0" xfId="72" applyFont="1" applyFill="1" applyBorder="1" applyAlignment="1" applyProtection="1">
      <alignment horizontal="left" vertical="center" wrapText="1"/>
      <protection locked="0"/>
    </xf>
    <xf numFmtId="14" fontId="53" fillId="0" borderId="0" xfId="72" applyNumberFormat="1" applyFont="1" applyFill="1" applyBorder="1" applyAlignment="1" applyProtection="1">
      <alignment horizontal="right" vertical="center"/>
      <protection locked="0"/>
    </xf>
    <xf numFmtId="3" fontId="53" fillId="0" borderId="0" xfId="72" applyNumberFormat="1" applyFont="1" applyFill="1" applyBorder="1" applyAlignment="1" applyProtection="1">
      <alignment vertical="center" wrapText="1"/>
      <protection locked="0"/>
    </xf>
    <xf numFmtId="14" fontId="96" fillId="0" borderId="0" xfId="72" applyNumberFormat="1" applyFont="1" applyFill="1" applyBorder="1" applyAlignment="1" applyProtection="1">
      <alignment horizontal="right"/>
      <protection locked="0"/>
    </xf>
    <xf numFmtId="0" fontId="119" fillId="0" borderId="0" xfId="0" applyFont="1" applyFill="1" applyAlignment="1">
      <alignment horizontal="center"/>
    </xf>
    <xf numFmtId="3" fontId="122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3" fontId="23" fillId="0" borderId="24" xfId="71" applyNumberFormat="1" applyFont="1" applyFill="1" applyBorder="1" applyAlignment="1">
      <alignment vertical="center" shrinkToFit="1"/>
    </xf>
    <xf numFmtId="3" fontId="117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3" fillId="0" borderId="24" xfId="71" applyNumberFormat="1" applyFont="1" applyFill="1" applyBorder="1" applyAlignment="1">
      <alignment vertical="center"/>
    </xf>
    <xf numFmtId="0" fontId="116" fillId="0" borderId="24" xfId="71" applyFont="1" applyBorder="1" applyAlignment="1">
      <alignment vertical="center"/>
    </xf>
    <xf numFmtId="4" fontId="116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7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17" fillId="0" borderId="24" xfId="71" applyNumberFormat="1" applyFont="1" applyFill="1" applyBorder="1" applyAlignment="1">
      <alignment vertical="center"/>
    </xf>
    <xf numFmtId="0" fontId="116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17" fillId="0" borderId="24" xfId="71" applyNumberFormat="1" applyFont="1" applyFill="1" applyBorder="1" applyAlignment="1">
      <alignment vertical="center"/>
    </xf>
    <xf numFmtId="165" fontId="117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/>
    </xf>
    <xf numFmtId="3" fontId="117" fillId="0" borderId="24" xfId="71" applyNumberFormat="1" applyFont="1" applyBorder="1" applyAlignment="1">
      <alignment horizontal="right" vertical="center"/>
    </xf>
    <xf numFmtId="0" fontId="125" fillId="0" borderId="24" xfId="75" applyFont="1" applyBorder="1" applyAlignment="1">
      <alignment vertical="center"/>
    </xf>
    <xf numFmtId="9" fontId="117" fillId="0" borderId="24" xfId="71" applyNumberFormat="1" applyFont="1" applyFill="1" applyBorder="1" applyAlignment="1">
      <alignment vertical="center"/>
    </xf>
    <xf numFmtId="3" fontId="117" fillId="0" borderId="25" xfId="71" applyNumberFormat="1" applyFont="1" applyBorder="1" applyAlignment="1">
      <alignment vertical="center"/>
    </xf>
    <xf numFmtId="3" fontId="117" fillId="0" borderId="25" xfId="71" applyNumberFormat="1" applyFont="1" applyFill="1" applyBorder="1" applyAlignment="1">
      <alignment vertical="center"/>
    </xf>
    <xf numFmtId="4" fontId="116" fillId="0" borderId="25" xfId="71" applyNumberFormat="1" applyFont="1" applyBorder="1" applyAlignment="1">
      <alignment vertical="center"/>
    </xf>
    <xf numFmtId="0" fontId="107" fillId="0" borderId="93" xfId="71" applyFont="1" applyFill="1" applyBorder="1" applyAlignment="1">
      <alignment vertical="center"/>
    </xf>
    <xf numFmtId="3" fontId="126" fillId="0" borderId="63" xfId="71" applyNumberFormat="1" applyFont="1" applyFill="1" applyBorder="1" applyAlignment="1">
      <alignment vertical="center"/>
    </xf>
    <xf numFmtId="3" fontId="126" fillId="0" borderId="81" xfId="71" applyNumberFormat="1" applyFont="1" applyFill="1" applyBorder="1" applyAlignment="1">
      <alignment vertical="center"/>
    </xf>
    <xf numFmtId="3" fontId="126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14" fontId="96" fillId="0" borderId="0" xfId="72" applyNumberFormat="1" applyFont="1" applyFill="1" applyBorder="1" applyAlignment="1" applyProtection="1">
      <alignment horizontal="left" wrapText="1"/>
      <protection locked="0"/>
    </xf>
    <xf numFmtId="0" fontId="107" fillId="0" borderId="25" xfId="71" applyFont="1" applyBorder="1" applyAlignment="1">
      <alignment vertical="center" wrapText="1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18" fillId="0" borderId="0" xfId="78" applyNumberFormat="1" applyFont="1" applyBorder="1"/>
    <xf numFmtId="0" fontId="28" fillId="0" borderId="0" xfId="78" applyFont="1" applyAlignment="1">
      <alignment vertical="center" wrapText="1"/>
    </xf>
    <xf numFmtId="0" fontId="127" fillId="0" borderId="0" xfId="0" applyFont="1"/>
    <xf numFmtId="0" fontId="128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2" fillId="0" borderId="0" xfId="73" applyNumberFormat="1" applyFont="1"/>
    <xf numFmtId="0" fontId="129" fillId="0" borderId="24" xfId="71" applyFont="1" applyBorder="1" applyAlignment="1">
      <alignment vertical="center"/>
    </xf>
    <xf numFmtId="2" fontId="117" fillId="0" borderId="24" xfId="71" applyNumberFormat="1" applyFont="1" applyFill="1" applyBorder="1" applyAlignment="1">
      <alignment vertical="center"/>
    </xf>
    <xf numFmtId="3" fontId="116" fillId="0" borderId="24" xfId="71" applyNumberFormat="1" applyFont="1" applyBorder="1" applyAlignment="1">
      <alignment vertical="center" wrapText="1"/>
    </xf>
    <xf numFmtId="3" fontId="117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17" fillId="0" borderId="24" xfId="71" applyNumberFormat="1" applyFont="1" applyBorder="1" applyAlignment="1">
      <alignment vertical="center" wrapText="1"/>
    </xf>
    <xf numFmtId="3" fontId="117" fillId="0" borderId="25" xfId="71" applyNumberFormat="1" applyFont="1" applyBorder="1" applyAlignment="1">
      <alignment vertical="center" wrapText="1"/>
    </xf>
    <xf numFmtId="0" fontId="104" fillId="0" borderId="0" xfId="71" applyFont="1" applyBorder="1" applyAlignment="1">
      <alignment vertical="center"/>
    </xf>
    <xf numFmtId="0" fontId="131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2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8" fillId="0" borderId="0" xfId="0" applyFont="1" applyBorder="1" applyAlignment="1">
      <alignment horizontal="center"/>
    </xf>
    <xf numFmtId="0" fontId="0" fillId="0" borderId="0" xfId="0" applyFont="1"/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2" fillId="0" borderId="22" xfId="78" applyFont="1" applyBorder="1"/>
    <xf numFmtId="3" fontId="25" fillId="0" borderId="73" xfId="78" applyNumberFormat="1" applyFont="1" applyBorder="1"/>
    <xf numFmtId="0" fontId="65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8" fillId="0" borderId="22" xfId="0" applyFont="1" applyBorder="1"/>
    <xf numFmtId="3" fontId="57" fillId="0" borderId="0" xfId="0" applyNumberFormat="1" applyFont="1" applyBorder="1" applyAlignment="1">
      <alignment vertical="center"/>
    </xf>
    <xf numFmtId="3" fontId="57" fillId="0" borderId="67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7" fillId="0" borderId="0" xfId="0" applyFont="1" applyBorder="1" applyAlignment="1">
      <alignment horizontal="left" vertical="center" wrapText="1"/>
    </xf>
    <xf numFmtId="3" fontId="58" fillId="0" borderId="62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0" fontId="57" fillId="0" borderId="0" xfId="0" applyFont="1" applyFill="1" applyBorder="1"/>
    <xf numFmtId="3" fontId="58" fillId="0" borderId="62" xfId="0" applyNumberFormat="1" applyFont="1" applyFill="1" applyBorder="1"/>
    <xf numFmtId="0" fontId="57" fillId="0" borderId="0" xfId="0" applyFont="1" applyBorder="1" applyAlignment="1">
      <alignment wrapText="1"/>
    </xf>
    <xf numFmtId="3" fontId="57" fillId="0" borderId="19" xfId="0" applyNumberFormat="1" applyFont="1" applyBorder="1" applyAlignment="1">
      <alignment vertical="center"/>
    </xf>
    <xf numFmtId="0" fontId="133" fillId="0" borderId="0" xfId="0" applyFont="1" applyBorder="1"/>
    <xf numFmtId="3" fontId="133" fillId="0" borderId="22" xfId="0" applyNumberFormat="1" applyFont="1" applyBorder="1"/>
    <xf numFmtId="0" fontId="57" fillId="0" borderId="0" xfId="0" applyFont="1" applyBorder="1" applyAlignment="1">
      <alignment vertical="center" wrapText="1"/>
    </xf>
    <xf numFmtId="0" fontId="57" fillId="0" borderId="67" xfId="0" applyFont="1" applyBorder="1" applyAlignment="1">
      <alignment horizontal="left" vertical="center" wrapText="1"/>
    </xf>
    <xf numFmtId="0" fontId="89" fillId="0" borderId="123" xfId="0" applyFont="1" applyBorder="1" applyAlignment="1">
      <alignment horizontal="center"/>
    </xf>
    <xf numFmtId="0" fontId="89" fillId="0" borderId="55" xfId="0" applyFont="1" applyBorder="1" applyAlignment="1">
      <alignment horizontal="center"/>
    </xf>
    <xf numFmtId="0" fontId="57" fillId="0" borderId="67" xfId="0" applyFont="1" applyBorder="1"/>
    <xf numFmtId="0" fontId="81" fillId="0" borderId="67" xfId="0" applyFont="1" applyBorder="1"/>
    <xf numFmtId="0" fontId="84" fillId="0" borderId="67" xfId="0" applyFont="1" applyBorder="1"/>
    <xf numFmtId="0" fontId="33" fillId="0" borderId="0" xfId="0" applyFont="1" applyBorder="1"/>
    <xf numFmtId="0" fontId="76" fillId="0" borderId="0" xfId="0" applyFont="1" applyBorder="1"/>
    <xf numFmtId="3" fontId="63" fillId="0" borderId="86" xfId="0" applyNumberFormat="1" applyFont="1" applyBorder="1" applyAlignment="1">
      <alignment horizontal="center" vertical="center" wrapText="1"/>
    </xf>
    <xf numFmtId="3" fontId="28" fillId="0" borderId="89" xfId="0" applyNumberFormat="1" applyFont="1" applyBorder="1"/>
    <xf numFmtId="3" fontId="28" fillId="25" borderId="67" xfId="0" applyNumberFormat="1" applyFont="1" applyFill="1" applyBorder="1"/>
    <xf numFmtId="0" fontId="76" fillId="0" borderId="88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1" fillId="0" borderId="0" xfId="71" applyFont="1" applyAlignment="1">
      <alignment vertical="center" wrapText="1"/>
    </xf>
    <xf numFmtId="0" fontId="118" fillId="0" borderId="0" xfId="0" applyFont="1"/>
    <xf numFmtId="3" fontId="81" fillId="0" borderId="22" xfId="0" applyNumberFormat="1" applyFont="1" applyBorder="1"/>
    <xf numFmtId="3" fontId="134" fillId="0" borderId="0" xfId="0" applyNumberFormat="1" applyFont="1" applyBorder="1"/>
    <xf numFmtId="3" fontId="39" fillId="0" borderId="22" xfId="0" applyNumberFormat="1" applyFont="1" applyBorder="1"/>
    <xf numFmtId="3" fontId="58" fillId="0" borderId="22" xfId="0" applyNumberFormat="1" applyFont="1" applyBorder="1"/>
    <xf numFmtId="3" fontId="30" fillId="0" borderId="22" xfId="0" applyNumberFormat="1" applyFont="1" applyBorder="1"/>
    <xf numFmtId="3" fontId="57" fillId="0" borderId="22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3" fontId="57" fillId="0" borderId="0" xfId="0" applyNumberFormat="1" applyFont="1" applyBorder="1" applyAlignment="1">
      <alignment wrapText="1"/>
    </xf>
    <xf numFmtId="0" fontId="30" fillId="0" borderId="86" xfId="0" applyFont="1" applyBorder="1" applyAlignment="1">
      <alignment horizontal="center" vertical="center"/>
    </xf>
    <xf numFmtId="3" fontId="92" fillId="0" borderId="86" xfId="0" applyNumberFormat="1" applyFont="1" applyBorder="1" applyAlignment="1">
      <alignment horizontal="center" vertical="center" wrapText="1"/>
    </xf>
    <xf numFmtId="3" fontId="92" fillId="0" borderId="87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8" fillId="0" borderId="88" xfId="0" applyFont="1" applyBorder="1"/>
    <xf numFmtId="3" fontId="30" fillId="0" borderId="88" xfId="0" applyNumberFormat="1" applyFont="1" applyBorder="1"/>
    <xf numFmtId="3" fontId="58" fillId="0" borderId="21" xfId="0" applyNumberFormat="1" applyFont="1" applyBorder="1"/>
    <xf numFmtId="3" fontId="133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7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7" fillId="0" borderId="24" xfId="0" applyNumberFormat="1" applyFont="1" applyBorder="1" applyAlignment="1">
      <alignment horizontal="center" vertical="center" wrapText="1"/>
    </xf>
    <xf numFmtId="0" fontId="135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7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7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2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 vertical="center"/>
    </xf>
    <xf numFmtId="1" fontId="57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2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7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0" fillId="0" borderId="24" xfId="71" applyNumberFormat="1" applyFont="1" applyBorder="1" applyAlignment="1">
      <alignment vertical="center"/>
    </xf>
    <xf numFmtId="3" fontId="137" fillId="0" borderId="24" xfId="71" applyNumberFormat="1" applyFont="1" applyFill="1" applyBorder="1" applyAlignment="1">
      <alignment vertical="center"/>
    </xf>
    <xf numFmtId="0" fontId="137" fillId="0" borderId="0" xfId="71" applyFont="1" applyAlignment="1">
      <alignment vertical="center"/>
    </xf>
    <xf numFmtId="0" fontId="138" fillId="0" borderId="0" xfId="0" applyFont="1" applyFill="1"/>
    <xf numFmtId="0" fontId="31" fillId="25" borderId="0" xfId="0" applyFont="1" applyFill="1" applyAlignment="1">
      <alignment horizontal="left" wrapText="1"/>
    </xf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5" fillId="0" borderId="0" xfId="78" applyNumberFormat="1" applyFont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5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0" fontId="139" fillId="0" borderId="0" xfId="0" applyFont="1"/>
    <xf numFmtId="0" fontId="54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/>
    </xf>
    <xf numFmtId="3" fontId="57" fillId="0" borderId="19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24" xfId="72" applyFont="1" applyFill="1" applyBorder="1" applyAlignment="1">
      <alignment horizontal="center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98" fillId="0" borderId="24" xfId="0" applyFont="1" applyBorder="1" applyAlignment="1">
      <alignment horizontal="center" wrapText="1"/>
    </xf>
    <xf numFmtId="0" fontId="96" fillId="0" borderId="0" xfId="72" applyFont="1" applyFill="1" applyBorder="1" applyAlignment="1">
      <alignment horizontal="center"/>
    </xf>
    <xf numFmtId="0" fontId="96" fillId="0" borderId="0" xfId="72" applyFont="1" applyFill="1" applyAlignment="1">
      <alignment horizontal="left" wrapText="1"/>
    </xf>
    <xf numFmtId="0" fontId="96" fillId="0" borderId="0" xfId="72" applyFont="1" applyFill="1" applyAlignment="1">
      <alignment wrapText="1"/>
    </xf>
    <xf numFmtId="0" fontId="96" fillId="0" borderId="0" xfId="72" applyFont="1" applyFill="1" applyAlignment="1">
      <alignment horizontal="center"/>
    </xf>
    <xf numFmtId="3" fontId="96" fillId="0" borderId="0" xfId="72" applyNumberFormat="1" applyFont="1" applyFill="1" applyAlignment="1">
      <alignment wrapText="1"/>
    </xf>
    <xf numFmtId="0" fontId="96" fillId="0" borderId="0" xfId="72" applyFont="1" applyFill="1" applyAlignment="1">
      <alignment horizontal="left"/>
    </xf>
    <xf numFmtId="0" fontId="96" fillId="0" borderId="0" xfId="72" applyFont="1" applyFill="1" applyAlignment="1"/>
    <xf numFmtId="3" fontId="96" fillId="0" borderId="0" xfId="72" applyNumberFormat="1" applyFont="1" applyFill="1" applyAlignment="1"/>
    <xf numFmtId="14" fontId="96" fillId="0" borderId="0" xfId="72" applyNumberFormat="1" applyFont="1" applyFill="1" applyAlignment="1">
      <alignment horizontal="center"/>
    </xf>
    <xf numFmtId="0" fontId="96" fillId="0" borderId="0" xfId="72" applyFont="1" applyFill="1" applyBorder="1" applyAlignment="1">
      <alignment horizontal="left"/>
    </xf>
    <xf numFmtId="0" fontId="96" fillId="0" borderId="0" xfId="72" applyFont="1" applyFill="1" applyBorder="1" applyAlignment="1">
      <alignment horizontal="left" wrapText="1"/>
    </xf>
    <xf numFmtId="14" fontId="96" fillId="0" borderId="0" xfId="72" applyNumberFormat="1" applyFont="1" applyFill="1" applyBorder="1" applyAlignment="1">
      <alignment horizontal="center"/>
    </xf>
    <xf numFmtId="3" fontId="96" fillId="0" borderId="0" xfId="72" applyNumberFormat="1" applyFont="1" applyFill="1" applyBorder="1" applyAlignment="1">
      <alignment horizontal="right"/>
    </xf>
    <xf numFmtId="0" fontId="96" fillId="0" borderId="0" xfId="72" applyFont="1" applyFill="1" applyBorder="1" applyAlignment="1" applyProtection="1">
      <alignment wrapText="1"/>
      <protection locked="0"/>
    </xf>
    <xf numFmtId="14" fontId="96" fillId="0" borderId="0" xfId="72" applyNumberFormat="1" applyFont="1" applyFill="1" applyBorder="1" applyAlignment="1" applyProtection="1">
      <alignment horizontal="center"/>
      <protection locked="0"/>
    </xf>
    <xf numFmtId="3" fontId="96" fillId="0" borderId="0" xfId="72" applyNumberFormat="1" applyFont="1" applyFill="1" applyBorder="1" applyAlignment="1" applyProtection="1">
      <alignment horizontal="right" wrapText="1"/>
      <protection locked="0"/>
    </xf>
    <xf numFmtId="3" fontId="96" fillId="0" borderId="0" xfId="72" applyNumberFormat="1" applyFont="1" applyFill="1" applyBorder="1" applyAlignment="1" applyProtection="1">
      <protection locked="0"/>
    </xf>
    <xf numFmtId="0" fontId="96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6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6" fillId="0" borderId="0" xfId="0" applyNumberFormat="1" applyFont="1" applyFill="1" applyAlignment="1">
      <alignment horizontal="center"/>
    </xf>
    <xf numFmtId="0" fontId="96" fillId="0" borderId="0" xfId="0" applyFont="1" applyFill="1" applyAlignment="1">
      <alignment horizontal="center"/>
    </xf>
    <xf numFmtId="0" fontId="96" fillId="0" borderId="0" xfId="0" applyFont="1" applyFill="1"/>
    <xf numFmtId="0" fontId="140" fillId="0" borderId="0" xfId="0" applyFont="1" applyFill="1"/>
    <xf numFmtId="0" fontId="140" fillId="0" borderId="0" xfId="0" applyFont="1"/>
    <xf numFmtId="3" fontId="98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8" fillId="0" borderId="62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8" xfId="0" applyFont="1" applyBorder="1"/>
    <xf numFmtId="3" fontId="25" fillId="0" borderId="70" xfId="0" applyNumberFormat="1" applyFont="1" applyBorder="1"/>
    <xf numFmtId="0" fontId="35" fillId="0" borderId="128" xfId="0" applyFont="1" applyBorder="1"/>
    <xf numFmtId="3" fontId="33" fillId="0" borderId="22" xfId="0" applyNumberFormat="1" applyFont="1" applyBorder="1"/>
    <xf numFmtId="0" fontId="60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2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2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4" fillId="0" borderId="0" xfId="0" applyNumberFormat="1" applyFont="1" applyBorder="1"/>
    <xf numFmtId="3" fontId="124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29" xfId="0" applyNumberFormat="1" applyFont="1" applyBorder="1"/>
    <xf numFmtId="3" fontId="25" fillId="0" borderId="129" xfId="0" applyNumberFormat="1" applyFont="1" applyBorder="1"/>
    <xf numFmtId="3" fontId="25" fillId="0" borderId="34" xfId="0" applyNumberFormat="1" applyFont="1" applyBorder="1"/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40" fillId="0" borderId="0" xfId="0" applyFont="1" applyBorder="1"/>
    <xf numFmtId="0" fontId="107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44" fillId="0" borderId="27" xfId="0" applyFont="1" applyBorder="1"/>
    <xf numFmtId="3" fontId="52" fillId="0" borderId="75" xfId="0" applyNumberFormat="1" applyFont="1" applyBorder="1" applyAlignment="1">
      <alignment vertical="center"/>
    </xf>
    <xf numFmtId="3" fontId="52" fillId="0" borderId="27" xfId="0" applyNumberFormat="1" applyFont="1" applyBorder="1" applyAlignment="1">
      <alignment vertical="center"/>
    </xf>
    <xf numFmtId="3" fontId="52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6" fillId="0" borderId="0" xfId="0" applyNumberFormat="1" applyFont="1" applyBorder="1"/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0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0" fillId="0" borderId="0" xfId="78" applyNumberFormat="1" applyFont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7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8" fillId="0" borderId="0" xfId="0" applyNumberFormat="1" applyFont="1" applyFill="1" applyBorder="1"/>
    <xf numFmtId="0" fontId="146" fillId="0" borderId="0" xfId="0" applyFont="1"/>
    <xf numFmtId="0" fontId="129" fillId="0" borderId="0" xfId="71" applyFont="1" applyAlignment="1">
      <alignment vertical="center"/>
    </xf>
    <xf numFmtId="0" fontId="116" fillId="0" borderId="0" xfId="71" applyFont="1" applyAlignment="1">
      <alignment vertical="center"/>
    </xf>
    <xf numFmtId="3" fontId="116" fillId="0" borderId="0" xfId="71" applyNumberFormat="1" applyFont="1" applyAlignment="1">
      <alignment vertical="center"/>
    </xf>
    <xf numFmtId="3" fontId="149" fillId="0" borderId="46" xfId="71" applyNumberFormat="1" applyFont="1" applyFill="1" applyBorder="1" applyAlignment="1">
      <alignment horizontal="center" vertical="center" wrapText="1"/>
    </xf>
    <xf numFmtId="3" fontId="149" fillId="0" borderId="33" xfId="71" applyNumberFormat="1" applyFont="1" applyFill="1" applyBorder="1" applyAlignment="1">
      <alignment horizontal="center" vertical="center" wrapText="1"/>
    </xf>
    <xf numFmtId="3" fontId="149" fillId="0" borderId="47" xfId="71" applyNumberFormat="1" applyFont="1" applyFill="1" applyBorder="1" applyAlignment="1">
      <alignment horizontal="center" vertical="center" wrapText="1"/>
    </xf>
    <xf numFmtId="0" fontId="129" fillId="0" borderId="0" xfId="71" applyFont="1" applyBorder="1" applyAlignment="1">
      <alignment vertical="center"/>
    </xf>
    <xf numFmtId="0" fontId="107" fillId="0" borderId="48" xfId="71" applyFont="1" applyBorder="1" applyAlignment="1">
      <alignment vertical="center"/>
    </xf>
    <xf numFmtId="3" fontId="117" fillId="0" borderId="48" xfId="71" applyNumberFormat="1" applyFont="1" applyFill="1" applyBorder="1" applyAlignment="1">
      <alignment vertical="center"/>
    </xf>
    <xf numFmtId="0" fontId="129" fillId="0" borderId="48" xfId="71" applyFont="1" applyBorder="1" applyAlignment="1">
      <alignment vertical="center"/>
    </xf>
    <xf numFmtId="0" fontId="113" fillId="0" borderId="24" xfId="71" applyFont="1" applyBorder="1" applyAlignment="1">
      <alignment vertical="center"/>
    </xf>
    <xf numFmtId="4" fontId="57" fillId="0" borderId="24" xfId="71" applyNumberFormat="1" applyFont="1" applyBorder="1" applyAlignment="1">
      <alignment vertical="center"/>
    </xf>
    <xf numFmtId="3" fontId="129" fillId="0" borderId="0" xfId="71" applyNumberFormat="1" applyFont="1" applyAlignment="1">
      <alignment vertical="center"/>
    </xf>
    <xf numFmtId="3" fontId="35" fillId="0" borderId="24" xfId="71" applyNumberFormat="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71" fillId="0" borderId="24" xfId="75" applyFont="1" applyBorder="1" applyAlignment="1">
      <alignment vertical="center"/>
    </xf>
    <xf numFmtId="165" fontId="116" fillId="0" borderId="24" xfId="71" applyNumberFormat="1" applyFont="1" applyBorder="1" applyAlignment="1">
      <alignment vertical="center"/>
    </xf>
    <xf numFmtId="0" fontId="126" fillId="0" borderId="24" xfId="71" applyFont="1" applyBorder="1" applyAlignment="1">
      <alignment vertical="center" wrapText="1"/>
    </xf>
    <xf numFmtId="0" fontId="152" fillId="0" borderId="0" xfId="71" applyFont="1" applyAlignment="1">
      <alignment vertical="center"/>
    </xf>
    <xf numFmtId="9" fontId="117" fillId="0" borderId="25" xfId="71" applyNumberFormat="1" applyFont="1" applyFill="1" applyBorder="1" applyAlignment="1">
      <alignment vertical="center"/>
    </xf>
    <xf numFmtId="0" fontId="126" fillId="0" borderId="25" xfId="71" applyFont="1" applyBorder="1" applyAlignment="1">
      <alignment vertical="center" wrapText="1"/>
    </xf>
    <xf numFmtId="0" fontId="25" fillId="0" borderId="49" xfId="0" applyFont="1" applyBorder="1" applyAlignment="1">
      <alignment wrapText="1"/>
    </xf>
    <xf numFmtId="3" fontId="58" fillId="0" borderId="27" xfId="0" applyNumberFormat="1" applyFont="1" applyBorder="1"/>
    <xf numFmtId="3" fontId="58" fillId="0" borderId="85" xfId="0" applyNumberFormat="1" applyFont="1" applyBorder="1"/>
    <xf numFmtId="0" fontId="30" fillId="0" borderId="49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107" fillId="0" borderId="26" xfId="0" applyNumberFormat="1" applyFont="1" applyBorder="1"/>
    <xf numFmtId="3" fontId="107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59" fillId="0" borderId="22" xfId="78" applyNumberFormat="1" applyFont="1" applyBorder="1"/>
    <xf numFmtId="3" fontId="35" fillId="0" borderId="22" xfId="78" applyNumberFormat="1" applyFont="1" applyBorder="1"/>
    <xf numFmtId="0" fontId="96" fillId="0" borderId="0" xfId="73" applyFont="1" applyAlignment="1">
      <alignment wrapText="1"/>
    </xf>
    <xf numFmtId="0" fontId="34" fillId="0" borderId="0" xfId="0" applyFont="1" applyBorder="1"/>
    <xf numFmtId="0" fontId="147" fillId="0" borderId="0" xfId="0" applyFont="1" applyBorder="1"/>
    <xf numFmtId="0" fontId="132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142" fillId="0" borderId="67" xfId="0" applyFont="1" applyBorder="1" applyAlignment="1">
      <alignment wrapText="1"/>
    </xf>
    <xf numFmtId="0" fontId="107" fillId="0" borderId="67" xfId="0" applyFont="1" applyBorder="1" applyAlignment="1">
      <alignment vertical="center" wrapText="1"/>
    </xf>
    <xf numFmtId="0" fontId="55" fillId="0" borderId="67" xfId="0" applyFont="1" applyBorder="1" applyAlignment="1">
      <alignment wrapText="1"/>
    </xf>
    <xf numFmtId="0" fontId="107" fillId="0" borderId="73" xfId="0" applyFont="1" applyBorder="1" applyAlignment="1">
      <alignment wrapText="1"/>
    </xf>
    <xf numFmtId="0" fontId="107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40" fillId="0" borderId="128" xfId="0" applyFont="1" applyBorder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3" fontId="28" fillId="25" borderId="76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70" fillId="0" borderId="67" xfId="0" applyFont="1" applyBorder="1"/>
    <xf numFmtId="0" fontId="31" fillId="0" borderId="67" xfId="0" applyFont="1" applyBorder="1"/>
    <xf numFmtId="0" fontId="70" fillId="0" borderId="0" xfId="0" applyFont="1" applyBorder="1"/>
    <xf numFmtId="0" fontId="31" fillId="0" borderId="0" xfId="0" applyFont="1" applyBorder="1"/>
    <xf numFmtId="3" fontId="107" fillId="0" borderId="114" xfId="0" applyNumberFormat="1" applyFont="1" applyBorder="1"/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130" xfId="0" applyFont="1" applyBorder="1" applyAlignment="1">
      <alignment horizontal="center"/>
    </xf>
    <xf numFmtId="0" fontId="107" fillId="0" borderId="73" xfId="0" applyFont="1" applyBorder="1" applyAlignment="1">
      <alignment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59" fillId="0" borderId="67" xfId="78" applyFont="1" applyBorder="1"/>
    <xf numFmtId="0" fontId="60" fillId="0" borderId="67" xfId="78" applyFont="1" applyBorder="1"/>
    <xf numFmtId="3" fontId="52" fillId="0" borderId="24" xfId="0" applyNumberFormat="1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3" fontId="62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148" fillId="0" borderId="0" xfId="71" applyFont="1" applyAlignment="1">
      <alignment horizontal="right" vertical="center"/>
    </xf>
    <xf numFmtId="3" fontId="116" fillId="0" borderId="26" xfId="0" applyNumberFormat="1" applyFont="1" applyBorder="1"/>
    <xf numFmtId="3" fontId="116" fillId="0" borderId="0" xfId="0" applyNumberFormat="1" applyFont="1"/>
    <xf numFmtId="3" fontId="116" fillId="25" borderId="26" xfId="0" applyNumberFormat="1" applyFont="1" applyFill="1" applyBorder="1"/>
    <xf numFmtId="3" fontId="116" fillId="0" borderId="67" xfId="0" applyNumberFormat="1" applyFont="1" applyBorder="1"/>
    <xf numFmtId="3" fontId="126" fillId="0" borderId="26" xfId="0" applyNumberFormat="1" applyFont="1" applyBorder="1"/>
    <xf numFmtId="3" fontId="126" fillId="0" borderId="0" xfId="0" applyNumberFormat="1" applyFont="1"/>
    <xf numFmtId="3" fontId="116" fillId="0" borderId="0" xfId="71" applyNumberFormat="1" applyFont="1" applyAlignment="1">
      <alignment horizontal="right" vertical="center"/>
    </xf>
    <xf numFmtId="0" fontId="144" fillId="0" borderId="0" xfId="70" applyFont="1" applyAlignment="1">
      <alignment vertical="center"/>
    </xf>
    <xf numFmtId="3" fontId="149" fillId="0" borderId="134" xfId="71" applyNumberFormat="1" applyFont="1" applyFill="1" applyBorder="1" applyAlignment="1">
      <alignment horizontal="center" vertical="center" wrapText="1"/>
    </xf>
    <xf numFmtId="0" fontId="129" fillId="0" borderId="90" xfId="71" applyFont="1" applyBorder="1" applyAlignment="1">
      <alignment vertical="center"/>
    </xf>
    <xf numFmtId="0" fontId="129" fillId="0" borderId="45" xfId="71" applyFont="1" applyBorder="1" applyAlignment="1">
      <alignment vertical="center"/>
    </xf>
    <xf numFmtId="3" fontId="31" fillId="0" borderId="45" xfId="71" applyNumberFormat="1" applyFont="1" applyBorder="1" applyAlignment="1">
      <alignment vertical="center"/>
    </xf>
    <xf numFmtId="3" fontId="116" fillId="0" borderId="45" xfId="71" applyNumberFormat="1" applyFont="1" applyBorder="1" applyAlignment="1">
      <alignment vertical="center"/>
    </xf>
    <xf numFmtId="4" fontId="130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horizontal="right" vertical="center"/>
    </xf>
    <xf numFmtId="0" fontId="144" fillId="0" borderId="0" xfId="70" applyFont="1" applyBorder="1" applyAlignment="1">
      <alignment vertical="center"/>
    </xf>
    <xf numFmtId="0" fontId="104" fillId="0" borderId="0" xfId="71" applyFont="1" applyAlignment="1">
      <alignment vertical="center"/>
    </xf>
    <xf numFmtId="0" fontId="129" fillId="0" borderId="0" xfId="71" applyFont="1" applyBorder="1" applyAlignment="1">
      <alignment vertical="center" wrapText="1"/>
    </xf>
    <xf numFmtId="3" fontId="23" fillId="0" borderId="45" xfId="71" applyNumberFormat="1" applyFont="1" applyFill="1" applyBorder="1" applyAlignment="1">
      <alignment vertical="center"/>
    </xf>
    <xf numFmtId="0" fontId="151" fillId="0" borderId="0" xfId="71" applyFont="1" applyAlignment="1">
      <alignment vertical="center"/>
    </xf>
    <xf numFmtId="3" fontId="117" fillId="0" borderId="45" xfId="71" applyNumberFormat="1" applyFont="1" applyFill="1" applyBorder="1" applyAlignment="1">
      <alignment vertical="center"/>
    </xf>
    <xf numFmtId="0" fontId="147" fillId="0" borderId="0" xfId="70" applyFont="1" applyBorder="1" applyAlignment="1">
      <alignment vertical="center" wrapText="1"/>
    </xf>
    <xf numFmtId="0" fontId="144" fillId="0" borderId="0" xfId="70" applyFont="1" applyBorder="1" applyAlignment="1">
      <alignment vertical="center" wrapText="1"/>
    </xf>
    <xf numFmtId="0" fontId="151" fillId="0" borderId="0" xfId="71" applyFont="1" applyBorder="1" applyAlignment="1">
      <alignment vertical="center" wrapText="1"/>
    </xf>
    <xf numFmtId="3" fontId="23" fillId="0" borderId="45" xfId="75" applyNumberFormat="1" applyFont="1" applyBorder="1" applyAlignment="1">
      <alignment vertical="center"/>
    </xf>
    <xf numFmtId="3" fontId="31" fillId="0" borderId="44" xfId="71" applyNumberFormat="1" applyFont="1" applyBorder="1" applyAlignment="1">
      <alignment vertical="center"/>
    </xf>
    <xf numFmtId="3" fontId="116" fillId="0" borderId="44" xfId="71" applyNumberFormat="1" applyFont="1" applyBorder="1" applyAlignment="1">
      <alignment vertical="center"/>
    </xf>
    <xf numFmtId="3" fontId="107" fillId="0" borderId="24" xfId="71" applyNumberFormat="1" applyFont="1" applyBorder="1" applyAlignment="1">
      <alignment horizontal="right" vertical="center"/>
    </xf>
    <xf numFmtId="3" fontId="132" fillId="0" borderId="27" xfId="0" applyNumberFormat="1" applyFont="1" applyBorder="1"/>
    <xf numFmtId="3" fontId="132" fillId="0" borderId="0" xfId="0" applyNumberFormat="1" applyFont="1" applyBorder="1"/>
    <xf numFmtId="3" fontId="132" fillId="0" borderId="67" xfId="0" applyNumberFormat="1" applyFont="1" applyBorder="1"/>
    <xf numFmtId="3" fontId="124" fillId="0" borderId="0" xfId="0" applyNumberFormat="1" applyFont="1" applyBorder="1" applyAlignment="1">
      <alignment vertical="center" wrapText="1"/>
    </xf>
    <xf numFmtId="3" fontId="124" fillId="0" borderId="0" xfId="0" applyNumberFormat="1" applyFont="1"/>
    <xf numFmtId="3" fontId="35" fillId="0" borderId="67" xfId="0" applyNumberFormat="1" applyFont="1" applyBorder="1" applyAlignment="1">
      <alignment vertical="center" wrapText="1"/>
    </xf>
    <xf numFmtId="0" fontId="153" fillId="0" borderId="0" xfId="0" applyFont="1"/>
    <xf numFmtId="0" fontId="153" fillId="0" borderId="67" xfId="0" applyFont="1" applyBorder="1"/>
    <xf numFmtId="0" fontId="124" fillId="0" borderId="0" xfId="0" applyFont="1"/>
    <xf numFmtId="3" fontId="35" fillId="0" borderId="0" xfId="0" applyNumberFormat="1" applyFont="1" applyAlignment="1">
      <alignment vertical="center"/>
    </xf>
    <xf numFmtId="3" fontId="35" fillId="0" borderId="67" xfId="0" applyNumberFormat="1" applyFont="1" applyBorder="1" applyAlignment="1">
      <alignment vertical="center"/>
    </xf>
    <xf numFmtId="0" fontId="124" fillId="0" borderId="22" xfId="78" applyFont="1" applyBorder="1"/>
    <xf numFmtId="49" fontId="132" fillId="0" borderId="67" xfId="78" applyNumberFormat="1" applyFont="1" applyBorder="1" applyAlignment="1">
      <alignment horizontal="center" vertical="center" wrapText="1"/>
    </xf>
    <xf numFmtId="3" fontId="132" fillId="0" borderId="0" xfId="78" applyNumberFormat="1" applyFont="1" applyBorder="1" applyAlignment="1">
      <alignment horizontal="left" vertical="center" wrapText="1"/>
    </xf>
    <xf numFmtId="3" fontId="132" fillId="0" borderId="0" xfId="78" applyNumberFormat="1" applyFont="1" applyBorder="1"/>
    <xf numFmtId="3" fontId="132" fillId="0" borderId="0" xfId="78" applyNumberFormat="1" applyFont="1"/>
    <xf numFmtId="49" fontId="124" fillId="0" borderId="67" xfId="78" applyNumberFormat="1" applyFont="1" applyBorder="1" applyAlignment="1">
      <alignment horizontal="center" vertical="center" wrapText="1"/>
    </xf>
    <xf numFmtId="3" fontId="124" fillId="0" borderId="0" xfId="78" applyNumberFormat="1" applyFont="1" applyBorder="1" applyAlignment="1">
      <alignment horizontal="left" vertical="center" wrapText="1"/>
    </xf>
    <xf numFmtId="49" fontId="124" fillId="0" borderId="73" xfId="78" applyNumberFormat="1" applyFont="1" applyBorder="1" applyAlignment="1">
      <alignment horizontal="center" vertical="center" wrapText="1"/>
    </xf>
    <xf numFmtId="3" fontId="124" fillId="0" borderId="0" xfId="78" applyNumberFormat="1" applyFont="1" applyBorder="1"/>
    <xf numFmtId="3" fontId="124" fillId="0" borderId="0" xfId="78" applyNumberFormat="1" applyFont="1"/>
    <xf numFmtId="49" fontId="124" fillId="0" borderId="70" xfId="78" applyNumberFormat="1" applyFont="1" applyBorder="1" applyAlignment="1">
      <alignment horizontal="center" vertical="center" wrapText="1"/>
    </xf>
    <xf numFmtId="3" fontId="31" fillId="25" borderId="0" xfId="0" applyNumberFormat="1" applyFont="1" applyFill="1" applyBorder="1"/>
    <xf numFmtId="3" fontId="31" fillId="25" borderId="26" xfId="0" applyNumberFormat="1" applyFont="1" applyFill="1" applyBorder="1"/>
    <xf numFmtId="0" fontId="101" fillId="0" borderId="0" xfId="77" applyFont="1"/>
    <xf numFmtId="3" fontId="35" fillId="0" borderId="0" xfId="78" applyNumberFormat="1" applyFont="1" applyFill="1"/>
    <xf numFmtId="3" fontId="40" fillId="0" borderId="0" xfId="0" applyNumberFormat="1" applyFont="1"/>
    <xf numFmtId="3" fontId="31" fillId="25" borderId="0" xfId="0" applyNumberFormat="1" applyFont="1" applyFill="1" applyBorder="1" applyAlignment="1">
      <alignment vertical="center"/>
    </xf>
    <xf numFmtId="3" fontId="131" fillId="0" borderId="0" xfId="73" applyNumberFormat="1" applyFont="1"/>
    <xf numFmtId="0" fontId="131" fillId="0" borderId="0" xfId="73" applyFont="1"/>
    <xf numFmtId="3" fontId="115" fillId="0" borderId="0" xfId="0" applyNumberFormat="1" applyFont="1" applyBorder="1" applyAlignment="1">
      <alignment vertical="center"/>
    </xf>
    <xf numFmtId="14" fontId="51" fillId="0" borderId="0" xfId="77" applyNumberFormat="1" applyFont="1" applyAlignment="1">
      <alignment horizontal="right"/>
    </xf>
    <xf numFmtId="3" fontId="33" fillId="0" borderId="0" xfId="0" applyNumberFormat="1" applyFont="1"/>
    <xf numFmtId="0" fontId="52" fillId="0" borderId="24" xfId="77" applyFont="1" applyBorder="1" applyAlignment="1">
      <alignment horizontal="center"/>
    </xf>
    <xf numFmtId="3" fontId="115" fillId="0" borderId="0" xfId="74" applyNumberFormat="1" applyFont="1" applyBorder="1"/>
    <xf numFmtId="3" fontId="115" fillId="0" borderId="0" xfId="0" applyNumberFormat="1" applyFont="1" applyBorder="1"/>
    <xf numFmtId="3" fontId="115" fillId="0" borderId="67" xfId="74" applyNumberFormat="1" applyFont="1" applyBorder="1"/>
    <xf numFmtId="3" fontId="115" fillId="0" borderId="0" xfId="0" applyNumberFormat="1" applyFont="1"/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3" fontId="115" fillId="0" borderId="0" xfId="0" applyNumberFormat="1" applyFont="1" applyBorder="1" applyAlignment="1">
      <alignment horizontal="center" vertical="center" wrapText="1"/>
    </xf>
    <xf numFmtId="3" fontId="155" fillId="0" borderId="0" xfId="0" applyNumberFormat="1" applyFont="1" applyBorder="1" applyAlignment="1">
      <alignment horizontal="center" vertical="center" wrapText="1"/>
    </xf>
    <xf numFmtId="3" fontId="155" fillId="0" borderId="19" xfId="0" applyNumberFormat="1" applyFont="1" applyBorder="1" applyAlignment="1">
      <alignment horizontal="center" vertical="center" wrapText="1"/>
    </xf>
    <xf numFmtId="3" fontId="115" fillId="0" borderId="19" xfId="0" applyNumberFormat="1" applyFont="1" applyBorder="1" applyAlignment="1">
      <alignment horizontal="center" vertical="center" wrapText="1"/>
    </xf>
    <xf numFmtId="3" fontId="155" fillId="0" borderId="61" xfId="0" applyNumberFormat="1" applyFont="1" applyBorder="1" applyAlignment="1">
      <alignment horizontal="center" vertical="center" wrapText="1"/>
    </xf>
    <xf numFmtId="3" fontId="155" fillId="0" borderId="67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>
      <alignment horizontal="left" vertical="center" wrapText="1"/>
    </xf>
    <xf numFmtId="3" fontId="115" fillId="0" borderId="19" xfId="0" applyNumberFormat="1" applyFont="1" applyBorder="1" applyAlignment="1">
      <alignment horizontal="right" vertical="center" wrapText="1"/>
    </xf>
    <xf numFmtId="3" fontId="115" fillId="0" borderId="22" xfId="0" applyNumberFormat="1" applyFont="1" applyBorder="1"/>
    <xf numFmtId="3" fontId="115" fillId="0" borderId="19" xfId="0" applyNumberFormat="1" applyFont="1" applyBorder="1"/>
    <xf numFmtId="3" fontId="115" fillId="0" borderId="61" xfId="0" applyNumberFormat="1" applyFont="1" applyBorder="1"/>
    <xf numFmtId="3" fontId="115" fillId="0" borderId="67" xfId="0" applyNumberFormat="1" applyFont="1" applyBorder="1"/>
    <xf numFmtId="3" fontId="115" fillId="0" borderId="22" xfId="0" applyNumberFormat="1" applyFont="1" applyFill="1" applyBorder="1"/>
    <xf numFmtId="3" fontId="115" fillId="0" borderId="19" xfId="0" applyNumberFormat="1" applyFont="1" applyBorder="1" applyAlignment="1">
      <alignment vertical="center"/>
    </xf>
    <xf numFmtId="3" fontId="115" fillId="0" borderId="61" xfId="0" applyNumberFormat="1" applyFont="1" applyBorder="1" applyAlignment="1">
      <alignment vertical="center"/>
    </xf>
    <xf numFmtId="3" fontId="115" fillId="0" borderId="67" xfId="0" applyNumberFormat="1" applyFont="1" applyBorder="1" applyAlignment="1">
      <alignment vertical="center"/>
    </xf>
    <xf numFmtId="3" fontId="115" fillId="0" borderId="22" xfId="0" applyNumberFormat="1" applyFont="1" applyBorder="1" applyAlignment="1">
      <alignment horizontal="right" vertical="center"/>
    </xf>
    <xf numFmtId="3" fontId="115" fillId="0" borderId="0" xfId="0" applyNumberFormat="1" applyFont="1" applyBorder="1" applyAlignment="1">
      <alignment horizontal="right" vertical="center"/>
    </xf>
    <xf numFmtId="3" fontId="115" fillId="0" borderId="19" xfId="0" applyNumberFormat="1" applyFont="1" applyBorder="1" applyAlignment="1">
      <alignment horizontal="right" vertical="center"/>
    </xf>
    <xf numFmtId="3" fontId="115" fillId="0" borderId="61" xfId="0" applyNumberFormat="1" applyFont="1" applyBorder="1" applyAlignment="1">
      <alignment horizontal="right" vertical="center"/>
    </xf>
    <xf numFmtId="3" fontId="115" fillId="0" borderId="67" xfId="0" applyNumberFormat="1" applyFont="1" applyBorder="1" applyAlignment="1">
      <alignment horizontal="right" vertical="center"/>
    </xf>
    <xf numFmtId="3" fontId="115" fillId="0" borderId="22" xfId="0" applyNumberFormat="1" applyFont="1" applyBorder="1" applyAlignment="1">
      <alignment vertical="center"/>
    </xf>
    <xf numFmtId="3" fontId="115" fillId="0" borderId="0" xfId="0" applyNumberFormat="1" applyFont="1" applyAlignment="1">
      <alignment vertical="center"/>
    </xf>
    <xf numFmtId="49" fontId="30" fillId="0" borderId="67" xfId="78" applyNumberFormat="1" applyFont="1" applyBorder="1" applyAlignment="1">
      <alignment horizontal="center" vertical="center" wrapText="1"/>
    </xf>
    <xf numFmtId="3" fontId="35" fillId="0" borderId="0" xfId="78" applyNumberFormat="1" applyFont="1" applyBorder="1" applyAlignment="1">
      <alignment horizontal="left" vertical="center" wrapText="1"/>
    </xf>
    <xf numFmtId="49" fontId="35" fillId="0" borderId="73" xfId="78" applyNumberFormat="1" applyFont="1" applyBorder="1" applyAlignment="1">
      <alignment horizontal="center" vertical="center" wrapText="1"/>
    </xf>
    <xf numFmtId="3" fontId="30" fillId="0" borderId="27" xfId="78" applyNumberFormat="1" applyFont="1" applyBorder="1" applyAlignment="1">
      <alignment horizontal="left" vertical="center" wrapText="1"/>
    </xf>
    <xf numFmtId="3" fontId="30" fillId="0" borderId="27" xfId="78" applyNumberFormat="1" applyFont="1" applyBorder="1" applyAlignment="1">
      <alignment vertical="center"/>
    </xf>
    <xf numFmtId="3" fontId="30" fillId="0" borderId="67" xfId="78" applyNumberFormat="1" applyFont="1" applyBorder="1" applyAlignment="1">
      <alignment vertical="center"/>
    </xf>
    <xf numFmtId="49" fontId="35" fillId="0" borderId="70" xfId="78" applyNumberFormat="1" applyFont="1" applyBorder="1" applyAlignment="1">
      <alignment horizontal="center" vertical="center" wrapText="1"/>
    </xf>
    <xf numFmtId="3" fontId="35" fillId="0" borderId="41" xfId="78" applyNumberFormat="1" applyFont="1" applyBorder="1" applyAlignment="1">
      <alignment horizontal="left" vertical="center" wrapText="1"/>
    </xf>
    <xf numFmtId="3" fontId="30" fillId="0" borderId="41" xfId="78" applyNumberFormat="1" applyFont="1" applyBorder="1" applyAlignment="1">
      <alignment vertical="center"/>
    </xf>
    <xf numFmtId="49" fontId="30" fillId="0" borderId="73" xfId="78" applyNumberFormat="1" applyFont="1" applyBorder="1" applyAlignment="1">
      <alignment horizontal="center" vertical="center" wrapText="1"/>
    </xf>
    <xf numFmtId="3" fontId="30" fillId="0" borderId="0" xfId="78" applyNumberFormat="1" applyFont="1" applyAlignment="1">
      <alignment vertical="center"/>
    </xf>
    <xf numFmtId="3" fontId="30" fillId="0" borderId="73" xfId="78" applyNumberFormat="1" applyFont="1" applyBorder="1" applyAlignment="1">
      <alignment horizontal="left" vertical="center" wrapText="1"/>
    </xf>
    <xf numFmtId="3" fontId="30" fillId="0" borderId="75" xfId="78" applyNumberFormat="1" applyFont="1" applyBorder="1" applyAlignment="1">
      <alignment vertical="center"/>
    </xf>
    <xf numFmtId="3" fontId="30" fillId="0" borderId="18" xfId="78" applyNumberFormat="1" applyFont="1" applyBorder="1" applyAlignment="1">
      <alignment horizontal="left" vertical="center" wrapText="1"/>
    </xf>
    <xf numFmtId="3" fontId="35" fillId="0" borderId="18" xfId="78" applyNumberFormat="1" applyFont="1" applyBorder="1"/>
    <xf numFmtId="3" fontId="107" fillId="0" borderId="34" xfId="0" applyNumberFormat="1" applyFont="1" applyBorder="1"/>
    <xf numFmtId="3" fontId="31" fillId="0" borderId="0" xfId="0" applyNumberFormat="1" applyFont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107" fillId="0" borderId="59" xfId="0" applyNumberFormat="1" applyFont="1" applyBorder="1"/>
    <xf numFmtId="3" fontId="107" fillId="0" borderId="85" xfId="0" applyNumberFormat="1" applyFont="1" applyBorder="1"/>
    <xf numFmtId="3" fontId="107" fillId="0" borderId="34" xfId="0" applyNumberFormat="1" applyFont="1" applyBorder="1" applyAlignment="1">
      <alignment vertical="center"/>
    </xf>
    <xf numFmtId="3" fontId="107" fillId="0" borderId="59" xfId="0" applyNumberFormat="1" applyFont="1" applyBorder="1" applyAlignment="1">
      <alignment vertical="center"/>
    </xf>
    <xf numFmtId="3" fontId="107" fillId="0" borderId="26" xfId="0" applyNumberFormat="1" applyFont="1" applyBorder="1" applyAlignment="1">
      <alignment vertical="center"/>
    </xf>
    <xf numFmtId="3" fontId="107" fillId="0" borderId="85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horizontal="center" vertical="center" wrapText="1"/>
    </xf>
    <xf numFmtId="3" fontId="58" fillId="0" borderId="67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right" vertical="center" wrapText="1"/>
    </xf>
    <xf numFmtId="3" fontId="57" fillId="0" borderId="61" xfId="0" applyNumberFormat="1" applyFont="1" applyFill="1" applyBorder="1"/>
    <xf numFmtId="3" fontId="57" fillId="0" borderId="67" xfId="0" applyNumberFormat="1" applyFont="1" applyFill="1" applyBorder="1"/>
    <xf numFmtId="3" fontId="57" fillId="0" borderId="22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3" fontId="57" fillId="0" borderId="22" xfId="0" applyNumberFormat="1" applyFont="1" applyBorder="1" applyAlignment="1">
      <alignment vertical="center"/>
    </xf>
    <xf numFmtId="3" fontId="57" fillId="0" borderId="0" xfId="0" applyNumberFormat="1" applyFont="1" applyAlignment="1">
      <alignment vertical="center"/>
    </xf>
    <xf numFmtId="3" fontId="57" fillId="0" borderId="61" xfId="0" applyNumberFormat="1" applyFont="1" applyBorder="1" applyAlignment="1">
      <alignment horizontal="center" vertical="center" wrapText="1"/>
    </xf>
    <xf numFmtId="3" fontId="57" fillId="0" borderId="67" xfId="0" applyNumberFormat="1" applyFont="1" applyBorder="1" applyAlignment="1">
      <alignment horizontal="center" vertical="center" wrapText="1"/>
    </xf>
    <xf numFmtId="0" fontId="98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6" fillId="0" borderId="0" xfId="72" applyFont="1" applyAlignment="1">
      <alignment horizontal="center"/>
    </xf>
    <xf numFmtId="0" fontId="98" fillId="0" borderId="24" xfId="72" applyFont="1" applyBorder="1" applyAlignment="1">
      <alignment horizontal="center"/>
    </xf>
    <xf numFmtId="3" fontId="52" fillId="0" borderId="34" xfId="0" applyNumberFormat="1" applyFont="1" applyBorder="1" applyAlignment="1">
      <alignment vertical="center"/>
    </xf>
    <xf numFmtId="3" fontId="57" fillId="0" borderId="0" xfId="0" applyNumberFormat="1" applyFont="1" applyBorder="1" applyAlignment="1">
      <alignment vertical="center" wrapText="1"/>
    </xf>
    <xf numFmtId="3" fontId="58" fillId="0" borderId="0" xfId="0" applyNumberFormat="1" applyFont="1" applyBorder="1" applyAlignment="1">
      <alignment vertical="center"/>
    </xf>
    <xf numFmtId="0" fontId="157" fillId="0" borderId="24" xfId="0" applyFont="1" applyBorder="1" applyAlignment="1">
      <alignment horizontal="center"/>
    </xf>
    <xf numFmtId="0" fontId="120" fillId="0" borderId="0" xfId="72" applyFont="1" applyFill="1" applyAlignment="1">
      <alignment horizontal="left"/>
    </xf>
    <xf numFmtId="0" fontId="120" fillId="0" borderId="0" xfId="72" applyFont="1" applyFill="1" applyAlignment="1"/>
    <xf numFmtId="14" fontId="120" fillId="0" borderId="0" xfId="72" applyNumberFormat="1" applyFont="1" applyFill="1" applyBorder="1" applyAlignment="1" applyProtection="1">
      <alignment horizontal="center"/>
      <protection locked="0"/>
    </xf>
    <xf numFmtId="3" fontId="120" fillId="0" borderId="0" xfId="0" applyNumberFormat="1" applyFont="1" applyFill="1"/>
    <xf numFmtId="0" fontId="144" fillId="0" borderId="0" xfId="0" applyFont="1"/>
    <xf numFmtId="14" fontId="120" fillId="0" borderId="0" xfId="72" applyNumberFormat="1" applyFont="1" applyFill="1" applyBorder="1" applyAlignment="1" applyProtection="1">
      <alignment horizontal="left"/>
      <protection locked="0"/>
    </xf>
    <xf numFmtId="0" fontId="96" fillId="0" borderId="0" xfId="72" applyFont="1" applyFill="1" applyBorder="1" applyAlignment="1">
      <alignment horizontal="center" wrapText="1"/>
    </xf>
    <xf numFmtId="0" fontId="140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3" fontId="96" fillId="0" borderId="0" xfId="0" applyNumberFormat="1" applyFont="1" applyFill="1" applyAlignment="1">
      <alignment wrapText="1"/>
    </xf>
    <xf numFmtId="0" fontId="96" fillId="0" borderId="0" xfId="0" applyFont="1" applyFill="1" applyAlignment="1">
      <alignment horizontal="left"/>
    </xf>
    <xf numFmtId="0" fontId="96" fillId="0" borderId="0" xfId="0" applyFont="1" applyFill="1" applyAlignment="1">
      <alignment wrapText="1"/>
    </xf>
    <xf numFmtId="14" fontId="96" fillId="0" borderId="0" xfId="0" applyNumberFormat="1" applyFont="1" applyFill="1" applyAlignment="1">
      <alignment horizontal="center" wrapText="1"/>
    </xf>
    <xf numFmtId="0" fontId="96" fillId="0" borderId="0" xfId="0" applyFont="1" applyFill="1" applyAlignment="1">
      <alignment horizontal="center" wrapText="1"/>
    </xf>
    <xf numFmtId="14" fontId="96" fillId="0" borderId="0" xfId="0" applyNumberFormat="1" applyFont="1" applyFill="1" applyAlignment="1">
      <alignment horizontal="left"/>
    </xf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158" fillId="0" borderId="0" xfId="0" applyFont="1"/>
    <xf numFmtId="3" fontId="96" fillId="0" borderId="0" xfId="0" applyNumberFormat="1" applyFont="1"/>
    <xf numFmtId="0" fontId="96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6" fillId="0" borderId="0" xfId="0" applyNumberFormat="1" applyFont="1" applyAlignment="1">
      <alignment wrapText="1"/>
    </xf>
    <xf numFmtId="0" fontId="96" fillId="0" borderId="0" xfId="0" applyFont="1" applyAlignment="1">
      <alignment horizontal="center" wrapText="1"/>
    </xf>
    <xf numFmtId="14" fontId="96" fillId="0" borderId="0" xfId="0" applyNumberFormat="1" applyFont="1" applyAlignment="1">
      <alignment horizontal="center"/>
    </xf>
    <xf numFmtId="0" fontId="20" fillId="0" borderId="0" xfId="0" applyFont="1" applyFill="1"/>
    <xf numFmtId="0" fontId="159" fillId="0" borderId="0" xfId="0" applyFont="1"/>
    <xf numFmtId="14" fontId="96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wrapText="1"/>
    </xf>
    <xf numFmtId="3" fontId="98" fillId="0" borderId="0" xfId="0" applyNumberFormat="1" applyFont="1"/>
    <xf numFmtId="0" fontId="131" fillId="0" borderId="0" xfId="0" applyFont="1" applyBorder="1" applyAlignment="1">
      <alignment horizontal="center"/>
    </xf>
    <xf numFmtId="0" fontId="160" fillId="24" borderId="12" xfId="0" applyFont="1" applyFill="1" applyBorder="1" applyAlignment="1">
      <alignment horizontal="left" vertical="center" wrapText="1"/>
    </xf>
    <xf numFmtId="1" fontId="160" fillId="24" borderId="12" xfId="0" applyNumberFormat="1" applyFont="1" applyFill="1" applyBorder="1" applyAlignment="1">
      <alignment horizontal="right" vertical="center"/>
    </xf>
    <xf numFmtId="49" fontId="160" fillId="24" borderId="12" xfId="0" applyNumberFormat="1" applyFont="1" applyFill="1" applyBorder="1" applyAlignment="1">
      <alignment horizontal="right" vertical="center"/>
    </xf>
    <xf numFmtId="167" fontId="160" fillId="24" borderId="12" xfId="0" applyNumberFormat="1" applyFont="1" applyFill="1" applyBorder="1" applyAlignment="1">
      <alignment horizontal="right" vertical="center"/>
    </xf>
    <xf numFmtId="0" fontId="154" fillId="0" borderId="0" xfId="0" applyFont="1" applyBorder="1" applyAlignment="1">
      <alignment horizontal="center" vertical="center" wrapText="1"/>
    </xf>
    <xf numFmtId="49" fontId="132" fillId="0" borderId="0" xfId="0" applyNumberFormat="1" applyFont="1" applyBorder="1" applyAlignment="1">
      <alignment horizontal="center" vertical="center"/>
    </xf>
    <xf numFmtId="166" fontId="132" fillId="0" borderId="0" xfId="0" applyNumberFormat="1" applyFont="1" applyBorder="1" applyAlignment="1">
      <alignment horizontal="center" vertical="center"/>
    </xf>
    <xf numFmtId="0" fontId="117" fillId="0" borderId="0" xfId="0" applyFont="1" applyAlignment="1">
      <alignment horizontal="center"/>
    </xf>
    <xf numFmtId="0" fontId="160" fillId="0" borderId="12" xfId="0" applyFont="1" applyBorder="1" applyAlignment="1">
      <alignment wrapText="1"/>
    </xf>
    <xf numFmtId="0" fontId="160" fillId="0" borderId="12" xfId="0" applyFont="1" applyBorder="1"/>
    <xf numFmtId="0" fontId="160" fillId="0" borderId="12" xfId="0" applyFont="1" applyBorder="1" applyAlignment="1">
      <alignment horizontal="right"/>
    </xf>
    <xf numFmtId="167" fontId="160" fillId="0" borderId="12" xfId="0" applyNumberFormat="1" applyFont="1" applyBorder="1" applyAlignment="1">
      <alignment horizontal="right"/>
    </xf>
    <xf numFmtId="0" fontId="131" fillId="0" borderId="0" xfId="0" applyFont="1"/>
    <xf numFmtId="0" fontId="161" fillId="0" borderId="0" xfId="0" applyFont="1" applyBorder="1" applyAlignment="1">
      <alignment wrapText="1"/>
    </xf>
    <xf numFmtId="0" fontId="161" fillId="0" borderId="0" xfId="0" applyFont="1" applyBorder="1"/>
    <xf numFmtId="0" fontId="161" fillId="0" borderId="0" xfId="0" applyFont="1" applyBorder="1" applyAlignment="1">
      <alignment horizontal="right"/>
    </xf>
    <xf numFmtId="0" fontId="160" fillId="0" borderId="0" xfId="0" applyFont="1" applyBorder="1" applyAlignment="1">
      <alignment horizontal="right"/>
    </xf>
    <xf numFmtId="0" fontId="160" fillId="0" borderId="0" xfId="0" applyFont="1" applyBorder="1" applyAlignment="1"/>
    <xf numFmtId="0" fontId="160" fillId="0" borderId="14" xfId="0" applyFont="1" applyBorder="1" applyAlignment="1">
      <alignment wrapText="1"/>
    </xf>
    <xf numFmtId="0" fontId="160" fillId="0" borderId="14" xfId="0" applyFont="1" applyBorder="1"/>
    <xf numFmtId="0" fontId="160" fillId="0" borderId="14" xfId="0" applyFont="1" applyBorder="1" applyAlignment="1">
      <alignment horizontal="right"/>
    </xf>
    <xf numFmtId="0" fontId="120" fillId="0" borderId="14" xfId="0" applyFont="1" applyBorder="1" applyAlignment="1">
      <alignment horizontal="right"/>
    </xf>
    <xf numFmtId="0" fontId="120" fillId="0" borderId="12" xfId="0" applyFont="1" applyBorder="1" applyAlignment="1">
      <alignment wrapText="1"/>
    </xf>
    <xf numFmtId="0" fontId="120" fillId="0" borderId="12" xfId="0" applyFont="1" applyBorder="1" applyAlignment="1">
      <alignment horizontal="right"/>
    </xf>
    <xf numFmtId="0" fontId="120" fillId="0" borderId="12" xfId="0" applyFont="1" applyBorder="1"/>
    <xf numFmtId="0" fontId="161" fillId="0" borderId="12" xfId="0" applyFont="1" applyBorder="1" applyAlignment="1">
      <alignment horizontal="right"/>
    </xf>
    <xf numFmtId="165" fontId="160" fillId="0" borderId="12" xfId="0" applyNumberFormat="1" applyFont="1" applyBorder="1" applyAlignment="1">
      <alignment horizontal="right"/>
    </xf>
    <xf numFmtId="0" fontId="161" fillId="0" borderId="20" xfId="0" applyFont="1" applyBorder="1" applyAlignment="1">
      <alignment wrapText="1"/>
    </xf>
    <xf numFmtId="0" fontId="161" fillId="0" borderId="20" xfId="0" applyFont="1" applyBorder="1"/>
    <xf numFmtId="0" fontId="161" fillId="0" borderId="20" xfId="0" applyFont="1" applyBorder="1" applyAlignment="1">
      <alignment horizontal="right"/>
    </xf>
    <xf numFmtId="0" fontId="160" fillId="0" borderId="20" xfId="0" applyFont="1" applyBorder="1" applyAlignment="1">
      <alignment horizontal="right"/>
    </xf>
    <xf numFmtId="0" fontId="120" fillId="0" borderId="0" xfId="0" applyFont="1" applyBorder="1" applyAlignment="1">
      <alignment horizontal="right"/>
    </xf>
    <xf numFmtId="0" fontId="161" fillId="0" borderId="15" xfId="0" applyFont="1" applyBorder="1" applyAlignment="1">
      <alignment wrapText="1"/>
    </xf>
    <xf numFmtId="0" fontId="161" fillId="0" borderId="15" xfId="0" applyFont="1" applyBorder="1"/>
    <xf numFmtId="0" fontId="161" fillId="0" borderId="15" xfId="0" applyFont="1" applyBorder="1" applyAlignment="1">
      <alignment horizontal="right"/>
    </xf>
    <xf numFmtId="0" fontId="160" fillId="0" borderId="15" xfId="0" applyFont="1" applyBorder="1" applyAlignment="1">
      <alignment horizontal="right"/>
    </xf>
    <xf numFmtId="0" fontId="120" fillId="0" borderId="10" xfId="0" applyFont="1" applyBorder="1" applyAlignment="1">
      <alignment horizontal="right"/>
    </xf>
    <xf numFmtId="0" fontId="160" fillId="0" borderId="0" xfId="0" applyFont="1" applyBorder="1"/>
    <xf numFmtId="0" fontId="162" fillId="0" borderId="14" xfId="0" applyFont="1" applyBorder="1" applyAlignment="1">
      <alignment wrapText="1"/>
    </xf>
    <xf numFmtId="0" fontId="162" fillId="0" borderId="12" xfId="0" applyFont="1" applyBorder="1"/>
    <xf numFmtId="0" fontId="162" fillId="0" borderId="12" xfId="0" applyFont="1" applyBorder="1" applyAlignment="1">
      <alignment wrapText="1"/>
    </xf>
    <xf numFmtId="4" fontId="160" fillId="0" borderId="12" xfId="0" applyNumberFormat="1" applyFont="1" applyBorder="1" applyAlignment="1">
      <alignment horizontal="right"/>
    </xf>
    <xf numFmtId="0" fontId="160" fillId="0" borderId="20" xfId="0" applyFont="1" applyBorder="1" applyAlignment="1">
      <alignment wrapText="1"/>
    </xf>
    <xf numFmtId="0" fontId="160" fillId="0" borderId="20" xfId="0" applyFont="1" applyBorder="1"/>
    <xf numFmtId="0" fontId="120" fillId="0" borderId="20" xfId="0" applyFont="1" applyBorder="1" applyAlignment="1">
      <alignment horizontal="right"/>
    </xf>
    <xf numFmtId="4" fontId="160" fillId="0" borderId="20" xfId="0" applyNumberFormat="1" applyFont="1" applyBorder="1" applyAlignment="1">
      <alignment horizontal="right"/>
    </xf>
    <xf numFmtId="0" fontId="160" fillId="0" borderId="0" xfId="0" applyFont="1" applyBorder="1" applyAlignment="1">
      <alignment wrapText="1"/>
    </xf>
    <xf numFmtId="4" fontId="160" fillId="0" borderId="0" xfId="0" applyNumberFormat="1" applyFont="1" applyBorder="1" applyAlignment="1">
      <alignment horizontal="right"/>
    </xf>
    <xf numFmtId="0" fontId="156" fillId="0" borderId="0" xfId="0" applyFont="1"/>
    <xf numFmtId="0" fontId="162" fillId="0" borderId="15" xfId="0" applyFont="1" applyBorder="1" applyAlignment="1">
      <alignment wrapText="1"/>
    </xf>
    <xf numFmtId="0" fontId="160" fillId="0" borderId="24" xfId="0" applyFont="1" applyBorder="1"/>
    <xf numFmtId="0" fontId="161" fillId="0" borderId="24" xfId="0" applyFont="1" applyBorder="1" applyAlignment="1">
      <alignment horizontal="right"/>
    </xf>
    <xf numFmtId="0" fontId="120" fillId="0" borderId="24" xfId="0" applyFont="1" applyBorder="1" applyAlignment="1">
      <alignment horizontal="right"/>
    </xf>
    <xf numFmtId="0" fontId="160" fillId="0" borderId="24" xfId="0" applyFont="1" applyBorder="1" applyAlignment="1">
      <alignment horizontal="right"/>
    </xf>
    <xf numFmtId="1" fontId="160" fillId="0" borderId="24" xfId="0" applyNumberFormat="1" applyFont="1" applyBorder="1" applyAlignment="1">
      <alignment horizontal="right"/>
    </xf>
    <xf numFmtId="0" fontId="120" fillId="0" borderId="15" xfId="0" applyFont="1" applyBorder="1" applyAlignment="1">
      <alignment wrapText="1"/>
    </xf>
    <xf numFmtId="165" fontId="160" fillId="0" borderId="24" xfId="0" applyNumberFormat="1" applyFont="1" applyBorder="1" applyAlignment="1">
      <alignment horizontal="right"/>
    </xf>
    <xf numFmtId="167" fontId="160" fillId="0" borderId="24" xfId="0" applyNumberFormat="1" applyFont="1" applyBorder="1" applyAlignment="1">
      <alignment horizontal="right"/>
    </xf>
    <xf numFmtId="0" fontId="160" fillId="0" borderId="15" xfId="0" applyFont="1" applyBorder="1" applyAlignment="1">
      <alignment wrapText="1"/>
    </xf>
    <xf numFmtId="0" fontId="160" fillId="0" borderId="94" xfId="0" applyFont="1" applyBorder="1"/>
    <xf numFmtId="0" fontId="161" fillId="0" borderId="94" xfId="0" applyFont="1" applyBorder="1" applyAlignment="1">
      <alignment horizontal="right"/>
    </xf>
    <xf numFmtId="0" fontId="120" fillId="0" borderId="94" xfId="0" applyFont="1" applyBorder="1" applyAlignment="1">
      <alignment horizontal="right"/>
    </xf>
    <xf numFmtId="0" fontId="160" fillId="0" borderId="94" xfId="0" applyFont="1" applyBorder="1" applyAlignment="1">
      <alignment horizontal="right"/>
    </xf>
    <xf numFmtId="4" fontId="160" fillId="0" borderId="94" xfId="0" applyNumberFormat="1" applyFont="1" applyBorder="1" applyAlignment="1">
      <alignment horizontal="right"/>
    </xf>
    <xf numFmtId="0" fontId="117" fillId="0" borderId="0" xfId="0" applyFont="1" applyBorder="1" applyAlignment="1">
      <alignment horizontal="center"/>
    </xf>
    <xf numFmtId="167" fontId="160" fillId="0" borderId="12" xfId="0" applyNumberFormat="1" applyFont="1" applyBorder="1"/>
    <xf numFmtId="0" fontId="160" fillId="0" borderId="10" xfId="0" applyFont="1" applyBorder="1" applyAlignment="1">
      <alignment horizontal="right"/>
    </xf>
    <xf numFmtId="165" fontId="160" fillId="0" borderId="10" xfId="0" applyNumberFormat="1" applyFont="1" applyBorder="1" applyAlignment="1">
      <alignment horizontal="right"/>
    </xf>
    <xf numFmtId="49" fontId="160" fillId="0" borderId="12" xfId="0" applyNumberFormat="1" applyFont="1" applyBorder="1" applyAlignment="1">
      <alignment horizontal="right"/>
    </xf>
    <xf numFmtId="169" fontId="160" fillId="0" borderId="12" xfId="0" applyNumberFormat="1" applyFont="1" applyBorder="1" applyAlignment="1">
      <alignment horizontal="right"/>
    </xf>
    <xf numFmtId="1" fontId="160" fillId="0" borderId="12" xfId="0" applyNumberFormat="1" applyFont="1" applyBorder="1" applyAlignment="1">
      <alignment horizontal="right"/>
    </xf>
    <xf numFmtId="0" fontId="160" fillId="0" borderId="12" xfId="0" applyNumberFormat="1" applyFont="1" applyBorder="1" applyAlignment="1">
      <alignment horizontal="right"/>
    </xf>
    <xf numFmtId="1" fontId="160" fillId="0" borderId="28" xfId="0" applyNumberFormat="1" applyFont="1" applyBorder="1" applyAlignment="1">
      <alignment horizontal="right"/>
    </xf>
    <xf numFmtId="0" fontId="160" fillId="0" borderId="28" xfId="0" applyNumberFormat="1" applyFont="1" applyBorder="1" applyAlignment="1">
      <alignment horizontal="right"/>
    </xf>
    <xf numFmtId="165" fontId="160" fillId="0" borderId="28" xfId="0" applyNumberFormat="1" applyFont="1" applyBorder="1" applyAlignment="1">
      <alignment horizontal="right"/>
    </xf>
    <xf numFmtId="49" fontId="160" fillId="0" borderId="0" xfId="0" applyNumberFormat="1" applyFont="1" applyBorder="1" applyAlignment="1">
      <alignment horizontal="right"/>
    </xf>
    <xf numFmtId="0" fontId="160" fillId="0" borderId="0" xfId="0" applyNumberFormat="1" applyFont="1" applyBorder="1" applyAlignment="1">
      <alignment horizontal="right"/>
    </xf>
    <xf numFmtId="0" fontId="131" fillId="0" borderId="0" xfId="0" applyFont="1" applyAlignment="1">
      <alignment wrapText="1"/>
    </xf>
    <xf numFmtId="3" fontId="117" fillId="0" borderId="0" xfId="0" applyNumberFormat="1" applyFont="1"/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/>
    </xf>
    <xf numFmtId="167" fontId="98" fillId="0" borderId="12" xfId="0" applyNumberFormat="1" applyFont="1" applyBorder="1" applyAlignment="1">
      <alignment horizontal="right"/>
    </xf>
    <xf numFmtId="3" fontId="43" fillId="0" borderId="0" xfId="0" applyNumberFormat="1" applyFont="1" applyBorder="1"/>
    <xf numFmtId="0" fontId="57" fillId="0" borderId="22" xfId="0" applyFont="1" applyBorder="1" applyAlignment="1">
      <alignment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wrapText="1"/>
    </xf>
    <xf numFmtId="0" fontId="30" fillId="0" borderId="27" xfId="0" applyFont="1" applyBorder="1" applyAlignment="1">
      <alignment wrapText="1"/>
    </xf>
    <xf numFmtId="0" fontId="98" fillId="0" borderId="14" xfId="0" applyFont="1" applyBorder="1" applyAlignment="1">
      <alignment wrapText="1"/>
    </xf>
    <xf numFmtId="0" fontId="98" fillId="0" borderId="14" xfId="0" applyFont="1" applyBorder="1"/>
    <xf numFmtId="0" fontId="98" fillId="0" borderId="14" xfId="0" applyFont="1" applyBorder="1" applyAlignment="1">
      <alignment horizontal="right"/>
    </xf>
    <xf numFmtId="0" fontId="98" fillId="0" borderId="0" xfId="0" applyFont="1" applyBorder="1" applyAlignment="1">
      <alignment horizontal="right"/>
    </xf>
    <xf numFmtId="0" fontId="96" fillId="0" borderId="12" xfId="0" applyFont="1" applyBorder="1" applyAlignment="1">
      <alignment wrapText="1"/>
    </xf>
    <xf numFmtId="0" fontId="96" fillId="0" borderId="12" xfId="0" applyFont="1" applyBorder="1"/>
    <xf numFmtId="0" fontId="96" fillId="0" borderId="12" xfId="0" applyFont="1" applyBorder="1" applyAlignment="1">
      <alignment horizontal="right"/>
    </xf>
    <xf numFmtId="0" fontId="96" fillId="0" borderId="12" xfId="0" applyFont="1" applyBorder="1" applyAlignment="1">
      <alignment horizontal="right" vertical="center"/>
    </xf>
    <xf numFmtId="0" fontId="98" fillId="0" borderId="12" xfId="0" applyFont="1" applyBorder="1" applyAlignment="1">
      <alignment horizontal="right" vertical="center"/>
    </xf>
    <xf numFmtId="0" fontId="99" fillId="0" borderId="12" xfId="0" applyFont="1" applyBorder="1" applyAlignment="1">
      <alignment horizontal="right"/>
    </xf>
    <xf numFmtId="165" fontId="98" fillId="0" borderId="12" xfId="0" applyNumberFormat="1" applyFont="1" applyBorder="1" applyAlignment="1">
      <alignment horizontal="right"/>
    </xf>
    <xf numFmtId="167" fontId="98" fillId="24" borderId="12" xfId="0" applyNumberFormat="1" applyFont="1" applyFill="1" applyBorder="1" applyAlignment="1">
      <alignment horizontal="right" vertical="center"/>
    </xf>
    <xf numFmtId="165" fontId="96" fillId="0" borderId="12" xfId="0" applyNumberFormat="1" applyFont="1" applyBorder="1"/>
    <xf numFmtId="0" fontId="23" fillId="0" borderId="0" xfId="0" applyFont="1" applyAlignment="1">
      <alignment horizontal="center"/>
    </xf>
    <xf numFmtId="0" fontId="96" fillId="0" borderId="14" xfId="0" applyFont="1" applyBorder="1" applyAlignment="1">
      <alignment horizontal="right"/>
    </xf>
    <xf numFmtId="0" fontId="98" fillId="0" borderId="14" xfId="0" applyFont="1" applyBorder="1" applyAlignment="1"/>
    <xf numFmtId="0" fontId="23" fillId="0" borderId="0" xfId="0" applyFont="1" applyBorder="1" applyAlignment="1">
      <alignment horizontal="center"/>
    </xf>
    <xf numFmtId="0" fontId="98" fillId="0" borderId="0" xfId="0" applyFont="1" applyBorder="1" applyAlignment="1">
      <alignment wrapText="1"/>
    </xf>
    <xf numFmtId="0" fontId="98" fillId="0" borderId="0" xfId="0" applyFont="1" applyBorder="1"/>
    <xf numFmtId="0" fontId="99" fillId="0" borderId="0" xfId="0" applyFont="1" applyBorder="1" applyAlignment="1">
      <alignment horizontal="right"/>
    </xf>
    <xf numFmtId="0" fontId="96" fillId="0" borderId="0" xfId="0" applyFont="1" applyBorder="1" applyAlignment="1">
      <alignment horizontal="right"/>
    </xf>
    <xf numFmtId="4" fontId="98" fillId="0" borderId="0" xfId="0" applyNumberFormat="1" applyFont="1" applyBorder="1" applyAlignment="1">
      <alignment horizontal="right"/>
    </xf>
    <xf numFmtId="0" fontId="96" fillId="0" borderId="24" xfId="0" applyFont="1" applyBorder="1" applyAlignment="1">
      <alignment wrapText="1"/>
    </xf>
    <xf numFmtId="0" fontId="98" fillId="0" borderId="24" xfId="0" applyFont="1" applyBorder="1"/>
    <xf numFmtId="0" fontId="99" fillId="0" borderId="24" xfId="0" applyFont="1" applyBorder="1" applyAlignment="1">
      <alignment horizontal="right"/>
    </xf>
    <xf numFmtId="0" fontId="96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98" fillId="0" borderId="0" xfId="0" applyFont="1" applyBorder="1" applyAlignment="1">
      <alignment shrinkToFit="1"/>
    </xf>
    <xf numFmtId="0" fontId="96" fillId="0" borderId="24" xfId="0" applyFont="1" applyBorder="1"/>
    <xf numFmtId="0" fontId="97" fillId="0" borderId="24" xfId="0" applyFont="1" applyBorder="1" applyAlignment="1">
      <alignment horizontal="right"/>
    </xf>
    <xf numFmtId="167" fontId="98" fillId="0" borderId="24" xfId="0" applyNumberFormat="1" applyFont="1" applyBorder="1" applyAlignment="1">
      <alignment horizontal="right"/>
    </xf>
    <xf numFmtId="0" fontId="98" fillId="0" borderId="45" xfId="0" applyFont="1" applyBorder="1" applyAlignment="1">
      <alignment shrinkToFit="1"/>
    </xf>
    <xf numFmtId="0" fontId="96" fillId="0" borderId="91" xfId="0" applyFont="1" applyBorder="1"/>
    <xf numFmtId="0" fontId="97" fillId="0" borderId="91" xfId="0" applyFont="1" applyBorder="1" applyAlignment="1">
      <alignment horizontal="right"/>
    </xf>
    <xf numFmtId="0" fontId="96" fillId="0" borderId="91" xfId="0" applyFont="1" applyBorder="1" applyAlignment="1">
      <alignment horizontal="right"/>
    </xf>
    <xf numFmtId="0" fontId="98" fillId="0" borderId="91" xfId="0" applyFont="1" applyBorder="1" applyAlignment="1">
      <alignment horizontal="right"/>
    </xf>
    <xf numFmtId="0" fontId="98" fillId="0" borderId="92" xfId="0" applyFont="1" applyFill="1" applyBorder="1" applyAlignment="1">
      <alignment horizontal="right"/>
    </xf>
    <xf numFmtId="0" fontId="160" fillId="0" borderId="88" xfId="0" applyFont="1" applyBorder="1" applyAlignment="1">
      <alignment horizontal="right"/>
    </xf>
    <xf numFmtId="0" fontId="98" fillId="0" borderId="15" xfId="0" applyFont="1" applyBorder="1" applyAlignment="1">
      <alignment horizontal="right"/>
    </xf>
    <xf numFmtId="0" fontId="98" fillId="0" borderId="10" xfId="0" applyFont="1" applyBorder="1" applyAlignment="1">
      <alignment horizontal="right"/>
    </xf>
    <xf numFmtId="0" fontId="58" fillId="0" borderId="0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3" fontId="52" fillId="0" borderId="73" xfId="0" applyNumberFormat="1" applyFont="1" applyBorder="1" applyAlignment="1">
      <alignment vertical="center"/>
    </xf>
    <xf numFmtId="0" fontId="22" fillId="0" borderId="67" xfId="0" applyFont="1" applyBorder="1" applyAlignment="1">
      <alignment horizontal="left" vertical="center"/>
    </xf>
    <xf numFmtId="0" fontId="43" fillId="0" borderId="70" xfId="0" applyFont="1" applyBorder="1" applyAlignment="1">
      <alignment vertical="center" wrapText="1"/>
    </xf>
    <xf numFmtId="0" fontId="55" fillId="0" borderId="67" xfId="0" applyFont="1" applyBorder="1" applyAlignment="1">
      <alignment horizontal="center" vertical="center"/>
    </xf>
    <xf numFmtId="0" fontId="164" fillId="0" borderId="0" xfId="71" applyFont="1" applyAlignment="1">
      <alignment vertical="center"/>
    </xf>
    <xf numFmtId="0" fontId="20" fillId="0" borderId="12" xfId="0" applyFont="1" applyBorder="1" applyAlignment="1">
      <alignment horizontal="center"/>
    </xf>
    <xf numFmtId="0" fontId="52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2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2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2" fillId="0" borderId="45" xfId="0" applyFont="1" applyBorder="1"/>
    <xf numFmtId="3" fontId="26" fillId="0" borderId="94" xfId="0" applyNumberFormat="1" applyFont="1" applyBorder="1"/>
    <xf numFmtId="3" fontId="26" fillId="0" borderId="99" xfId="0" applyNumberFormat="1" applyFont="1" applyBorder="1"/>
    <xf numFmtId="0" fontId="52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52" fillId="0" borderId="94" xfId="0" applyFont="1" applyBorder="1"/>
    <xf numFmtId="0" fontId="20" fillId="0" borderId="20" xfId="0" applyFont="1" applyBorder="1"/>
    <xf numFmtId="3" fontId="23" fillId="0" borderId="20" xfId="0" applyNumberFormat="1" applyFont="1" applyBorder="1"/>
    <xf numFmtId="3" fontId="26" fillId="0" borderId="20" xfId="0" applyNumberFormat="1" applyFont="1" applyBorder="1"/>
    <xf numFmtId="0" fontId="52" fillId="0" borderId="20" xfId="0" applyFont="1" applyBorder="1"/>
    <xf numFmtId="3" fontId="37" fillId="0" borderId="78" xfId="78" applyNumberFormat="1" applyFont="1" applyBorder="1"/>
    <xf numFmtId="3" fontId="37" fillId="0" borderId="67" xfId="78" applyNumberFormat="1" applyFont="1" applyBorder="1"/>
    <xf numFmtId="3" fontId="25" fillId="0" borderId="67" xfId="78" applyNumberFormat="1" applyFont="1" applyBorder="1"/>
    <xf numFmtId="3" fontId="59" fillId="0" borderId="67" xfId="78" applyNumberFormat="1" applyFont="1" applyBorder="1"/>
    <xf numFmtId="3" fontId="85" fillId="0" borderId="67" xfId="78" applyNumberFormat="1" applyFont="1" applyBorder="1" applyAlignment="1">
      <alignment vertical="center"/>
    </xf>
    <xf numFmtId="3" fontId="25" fillId="0" borderId="71" xfId="78" applyNumberFormat="1" applyFont="1" applyBorder="1"/>
    <xf numFmtId="3" fontId="35" fillId="0" borderId="67" xfId="78" applyNumberFormat="1" applyFont="1" applyBorder="1"/>
    <xf numFmtId="3" fontId="30" fillId="0" borderId="73" xfId="78" applyNumberFormat="1" applyFont="1" applyBorder="1" applyAlignment="1">
      <alignment vertical="center"/>
    </xf>
    <xf numFmtId="3" fontId="124" fillId="0" borderId="67" xfId="78" applyNumberFormat="1" applyFont="1" applyBorder="1"/>
    <xf numFmtId="3" fontId="132" fillId="0" borderId="67" xfId="78" applyNumberFormat="1" applyFont="1" applyBorder="1"/>
    <xf numFmtId="0" fontId="28" fillId="0" borderId="0" xfId="78" applyFont="1" applyBorder="1"/>
    <xf numFmtId="0" fontId="37" fillId="0" borderId="0" xfId="78" applyFont="1" applyBorder="1"/>
    <xf numFmtId="1" fontId="35" fillId="0" borderId="0" xfId="78" applyNumberFormat="1" applyFont="1" applyBorder="1"/>
    <xf numFmtId="0" fontId="59" fillId="0" borderId="0" xfId="78" applyFont="1" applyBorder="1"/>
    <xf numFmtId="0" fontId="25" fillId="0" borderId="0" xfId="0" applyFont="1" applyBorder="1" applyAlignment="1">
      <alignment horizontal="center" vertical="center"/>
    </xf>
    <xf numFmtId="3" fontId="92" fillId="0" borderId="136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130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130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3" fontId="28" fillId="0" borderId="0" xfId="78" applyNumberFormat="1" applyFont="1" applyAlignment="1">
      <alignment vertical="center"/>
    </xf>
    <xf numFmtId="3" fontId="43" fillId="0" borderId="70" xfId="0" applyNumberFormat="1" applyFont="1" applyBorder="1" applyAlignment="1">
      <alignment horizontal="right" vertical="center"/>
    </xf>
    <xf numFmtId="1" fontId="57" fillId="0" borderId="26" xfId="0" applyNumberFormat="1" applyFont="1" applyBorder="1" applyAlignment="1">
      <alignment horizontal="center" vertical="center"/>
    </xf>
    <xf numFmtId="0" fontId="57" fillId="0" borderId="42" xfId="0" applyFont="1" applyBorder="1" applyAlignment="1">
      <alignment vertical="center" wrapText="1"/>
    </xf>
    <xf numFmtId="0" fontId="39" fillId="0" borderId="0" xfId="0" applyFont="1" applyBorder="1"/>
    <xf numFmtId="3" fontId="35" fillId="25" borderId="0" xfId="78" applyNumberFormat="1" applyFont="1" applyFill="1" applyAlignment="1">
      <alignment vertical="center"/>
    </xf>
    <xf numFmtId="0" fontId="84" fillId="0" borderId="0" xfId="0" applyFont="1" applyBorder="1"/>
    <xf numFmtId="0" fontId="57" fillId="0" borderId="26" xfId="0" applyFont="1" applyBorder="1" applyAlignment="1">
      <alignment vertical="center" wrapText="1"/>
    </xf>
    <xf numFmtId="3" fontId="30" fillId="0" borderId="85" xfId="0" applyNumberFormat="1" applyFont="1" applyFill="1" applyBorder="1"/>
    <xf numFmtId="170" fontId="28" fillId="0" borderId="12" xfId="0" applyNumberFormat="1" applyFont="1" applyBorder="1" applyAlignment="1">
      <alignment horizontal="center" vertical="center"/>
    </xf>
    <xf numFmtId="170" fontId="28" fillId="0" borderId="29" xfId="0" applyNumberFormat="1" applyFont="1" applyBorder="1" applyAlignment="1">
      <alignment horizontal="center" vertical="center"/>
    </xf>
    <xf numFmtId="166" fontId="28" fillId="0" borderId="136" xfId="0" applyNumberFormat="1" applyFont="1" applyBorder="1" applyAlignment="1">
      <alignment horizontal="center" vertical="center"/>
    </xf>
    <xf numFmtId="0" fontId="23" fillId="0" borderId="0" xfId="0" applyFont="1" applyBorder="1"/>
    <xf numFmtId="166" fontId="25" fillId="0" borderId="69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98" fillId="24" borderId="12" xfId="0" applyFont="1" applyFill="1" applyBorder="1" applyAlignment="1">
      <alignment horizontal="left" vertical="center" wrapText="1"/>
    </xf>
    <xf numFmtId="1" fontId="98" fillId="24" borderId="12" xfId="0" applyNumberFormat="1" applyFont="1" applyFill="1" applyBorder="1" applyAlignment="1">
      <alignment horizontal="right" vertical="center"/>
    </xf>
    <xf numFmtId="49" fontId="98" fillId="24" borderId="12" xfId="0" applyNumberFormat="1" applyFont="1" applyFill="1" applyBorder="1" applyAlignment="1">
      <alignment horizontal="right" vertical="center"/>
    </xf>
    <xf numFmtId="167" fontId="98" fillId="24" borderId="29" xfId="0" applyNumberFormat="1" applyFont="1" applyFill="1" applyBorder="1" applyAlignment="1">
      <alignment horizontal="right" vertical="center"/>
    </xf>
    <xf numFmtId="167" fontId="98" fillId="24" borderId="136" xfId="0" applyNumberFormat="1" applyFont="1" applyFill="1" applyBorder="1" applyAlignment="1">
      <alignment horizontal="right" vertical="center"/>
    </xf>
    <xf numFmtId="167" fontId="160" fillId="24" borderId="105" xfId="0" applyNumberFormat="1" applyFont="1" applyFill="1" applyBorder="1" applyAlignment="1">
      <alignment horizontal="right" vertical="center"/>
    </xf>
    <xf numFmtId="167" fontId="98" fillId="0" borderId="29" xfId="0" applyNumberFormat="1" applyFont="1" applyBorder="1" applyAlignment="1">
      <alignment horizontal="right"/>
    </xf>
    <xf numFmtId="0" fontId="131" fillId="0" borderId="67" xfId="0" applyFont="1" applyBorder="1"/>
    <xf numFmtId="0" fontId="160" fillId="0" borderId="67" xfId="0" applyFont="1" applyBorder="1" applyAlignment="1"/>
    <xf numFmtId="0" fontId="98" fillId="0" borderId="72" xfId="0" applyFont="1" applyBorder="1" applyAlignment="1"/>
    <xf numFmtId="0" fontId="98" fillId="0" borderId="29" xfId="0" applyFont="1" applyBorder="1" applyAlignment="1">
      <alignment horizontal="right"/>
    </xf>
    <xf numFmtId="167" fontId="98" fillId="0" borderId="136" xfId="0" applyNumberFormat="1" applyFont="1" applyBorder="1" applyAlignment="1">
      <alignment horizontal="right"/>
    </xf>
    <xf numFmtId="165" fontId="98" fillId="0" borderId="29" xfId="0" applyNumberFormat="1" applyFont="1" applyBorder="1" applyAlignment="1">
      <alignment horizontal="right"/>
    </xf>
    <xf numFmtId="0" fontId="160" fillId="0" borderId="137" xfId="0" applyFont="1" applyBorder="1" applyAlignment="1">
      <alignment horizontal="right"/>
    </xf>
    <xf numFmtId="0" fontId="160" fillId="0" borderId="89" xfId="0" applyFont="1" applyBorder="1" applyAlignment="1">
      <alignment horizontal="right"/>
    </xf>
    <xf numFmtId="0" fontId="98" fillId="0" borderId="14" xfId="0" applyFont="1" applyBorder="1" applyAlignment="1">
      <alignment horizontal="center"/>
    </xf>
    <xf numFmtId="0" fontId="98" fillId="0" borderId="72" xfId="0" applyFont="1" applyBorder="1" applyAlignment="1">
      <alignment horizontal="right"/>
    </xf>
    <xf numFmtId="0" fontId="98" fillId="0" borderId="136" xfId="0" applyFont="1" applyBorder="1" applyAlignment="1">
      <alignment horizontal="right"/>
    </xf>
    <xf numFmtId="0" fontId="98" fillId="0" borderId="29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165" fontId="98" fillId="0" borderId="136" xfId="0" applyNumberFormat="1" applyFont="1" applyBorder="1" applyAlignment="1">
      <alignment horizontal="right"/>
    </xf>
    <xf numFmtId="0" fontId="120" fillId="0" borderId="105" xfId="0" applyFont="1" applyBorder="1" applyAlignment="1">
      <alignment horizontal="right"/>
    </xf>
    <xf numFmtId="0" fontId="160" fillId="0" borderId="67" xfId="0" applyFont="1" applyBorder="1" applyAlignment="1">
      <alignment horizontal="right"/>
    </xf>
    <xf numFmtId="0" fontId="160" fillId="0" borderId="29" xfId="0" applyFont="1" applyBorder="1" applyAlignment="1">
      <alignment horizontal="right"/>
    </xf>
    <xf numFmtId="0" fontId="160" fillId="0" borderId="136" xfId="0" applyFont="1" applyBorder="1" applyAlignment="1">
      <alignment horizontal="right"/>
    </xf>
    <xf numFmtId="4" fontId="160" fillId="0" borderId="29" xfId="0" applyNumberFormat="1" applyFont="1" applyBorder="1" applyAlignment="1">
      <alignment horizontal="right"/>
    </xf>
    <xf numFmtId="0" fontId="160" fillId="0" borderId="92" xfId="0" applyFont="1" applyBorder="1" applyAlignment="1">
      <alignment horizontal="right"/>
    </xf>
    <xf numFmtId="0" fontId="20" fillId="0" borderId="24" xfId="0" applyFont="1" applyBorder="1"/>
    <xf numFmtId="3" fontId="98" fillId="0" borderId="24" xfId="0" applyNumberFormat="1" applyFont="1" applyBorder="1" applyAlignment="1">
      <alignment horizontal="right"/>
    </xf>
    <xf numFmtId="4" fontId="98" fillId="0" borderId="24" xfId="0" applyNumberFormat="1" applyFont="1" applyBorder="1" applyAlignment="1">
      <alignment horizontal="right"/>
    </xf>
    <xf numFmtId="2" fontId="98" fillId="0" borderId="24" xfId="0" applyNumberFormat="1" applyFont="1" applyBorder="1" applyAlignment="1">
      <alignment horizontal="right"/>
    </xf>
    <xf numFmtId="0" fontId="99" fillId="0" borderId="0" xfId="0" applyFont="1" applyBorder="1" applyAlignment="1">
      <alignment wrapText="1"/>
    </xf>
    <xf numFmtId="0" fontId="98" fillId="0" borderId="48" xfId="0" applyFont="1" applyBorder="1"/>
    <xf numFmtId="0" fontId="99" fillId="0" borderId="48" xfId="0" applyFont="1" applyBorder="1" applyAlignment="1">
      <alignment horizontal="right"/>
    </xf>
    <xf numFmtId="0" fontId="96" fillId="0" borderId="48" xfId="0" applyFont="1" applyBorder="1" applyAlignment="1">
      <alignment horizontal="right"/>
    </xf>
    <xf numFmtId="0" fontId="98" fillId="0" borderId="48" xfId="0" applyFont="1" applyBorder="1" applyAlignment="1">
      <alignment horizontal="right"/>
    </xf>
    <xf numFmtId="1" fontId="98" fillId="0" borderId="48" xfId="0" applyNumberFormat="1" applyFont="1" applyBorder="1" applyAlignment="1">
      <alignment horizontal="right"/>
    </xf>
    <xf numFmtId="2" fontId="98" fillId="0" borderId="48" xfId="0" applyNumberFormat="1" applyFont="1" applyBorder="1" applyAlignment="1">
      <alignment horizontal="right"/>
    </xf>
    <xf numFmtId="0" fontId="96" fillId="0" borderId="15" xfId="0" applyFont="1" applyBorder="1" applyAlignment="1">
      <alignment wrapText="1"/>
    </xf>
    <xf numFmtId="1" fontId="98" fillId="0" borderId="24" xfId="0" applyNumberFormat="1" applyFont="1" applyBorder="1" applyAlignment="1">
      <alignment horizontal="right"/>
    </xf>
    <xf numFmtId="0" fontId="166" fillId="0" borderId="15" xfId="0" applyFont="1" applyBorder="1" applyAlignment="1">
      <alignment wrapText="1"/>
    </xf>
    <xf numFmtId="0" fontId="99" fillId="0" borderId="15" xfId="0" applyFont="1" applyBorder="1" applyAlignment="1">
      <alignment wrapText="1"/>
    </xf>
    <xf numFmtId="0" fontId="98" fillId="0" borderId="24" xfId="0" applyFont="1" applyBorder="1" applyAlignment="1">
      <alignment horizontal="right" vertical="center"/>
    </xf>
    <xf numFmtId="1" fontId="98" fillId="0" borderId="24" xfId="0" applyNumberFormat="1" applyFont="1" applyBorder="1" applyAlignment="1">
      <alignment horizontal="right" vertical="center"/>
    </xf>
    <xf numFmtId="2" fontId="98" fillId="0" borderId="24" xfId="0" applyNumberFormat="1" applyFont="1" applyBorder="1" applyAlignment="1">
      <alignment horizontal="right" vertical="center"/>
    </xf>
    <xf numFmtId="0" fontId="167" fillId="0" borderId="24" xfId="0" applyFont="1" applyBorder="1"/>
    <xf numFmtId="0" fontId="168" fillId="0" borderId="24" xfId="0" applyFont="1" applyBorder="1" applyAlignment="1">
      <alignment horizontal="right"/>
    </xf>
    <xf numFmtId="0" fontId="166" fillId="0" borderId="24" xfId="0" applyFont="1" applyBorder="1" applyAlignment="1">
      <alignment horizontal="right"/>
    </xf>
    <xf numFmtId="2" fontId="160" fillId="0" borderId="24" xfId="0" applyNumberFormat="1" applyFont="1" applyBorder="1" applyAlignment="1">
      <alignment horizontal="right"/>
    </xf>
    <xf numFmtId="0" fontId="23" fillId="0" borderId="15" xfId="0" applyFont="1" applyBorder="1" applyAlignment="1">
      <alignment wrapText="1"/>
    </xf>
    <xf numFmtId="0" fontId="98" fillId="0" borderId="15" xfId="0" applyFont="1" applyBorder="1" applyAlignment="1">
      <alignment wrapText="1"/>
    </xf>
    <xf numFmtId="0" fontId="98" fillId="0" borderId="94" xfId="0" applyFont="1" applyBorder="1"/>
    <xf numFmtId="0" fontId="99" fillId="0" borderId="94" xfId="0" applyFont="1" applyBorder="1" applyAlignment="1">
      <alignment horizontal="right"/>
    </xf>
    <xf numFmtId="0" fontId="96" fillId="0" borderId="94" xfId="0" applyFont="1" applyBorder="1" applyAlignment="1">
      <alignment horizontal="right"/>
    </xf>
    <xf numFmtId="0" fontId="98" fillId="0" borderId="94" xfId="0" applyFont="1" applyBorder="1" applyAlignment="1">
      <alignment horizontal="right"/>
    </xf>
    <xf numFmtId="0" fontId="98" fillId="0" borderId="99" xfId="0" applyFont="1" applyBorder="1" applyAlignment="1">
      <alignment horizontal="right"/>
    </xf>
    <xf numFmtId="0" fontId="98" fillId="0" borderId="67" xfId="0" applyFont="1" applyBorder="1" applyAlignment="1">
      <alignment horizontal="right"/>
    </xf>
    <xf numFmtId="0" fontId="160" fillId="0" borderId="72" xfId="0" applyFont="1" applyBorder="1" applyAlignment="1">
      <alignment horizontal="right"/>
    </xf>
    <xf numFmtId="2" fontId="98" fillId="0" borderId="12" xfId="0" applyNumberFormat="1" applyFont="1" applyBorder="1"/>
    <xf numFmtId="2" fontId="98" fillId="0" borderId="136" xfId="0" applyNumberFormat="1" applyFont="1" applyBorder="1"/>
    <xf numFmtId="165" fontId="160" fillId="0" borderId="105" xfId="0" applyNumberFormat="1" applyFont="1" applyBorder="1" applyAlignment="1">
      <alignment horizontal="right"/>
    </xf>
    <xf numFmtId="49" fontId="98" fillId="0" borderId="12" xfId="0" applyNumberFormat="1" applyFont="1" applyBorder="1" applyAlignment="1">
      <alignment horizontal="right"/>
    </xf>
    <xf numFmtId="169" fontId="98" fillId="0" borderId="12" xfId="0" applyNumberFormat="1" applyFont="1" applyBorder="1" applyAlignment="1">
      <alignment horizontal="right"/>
    </xf>
    <xf numFmtId="1" fontId="98" fillId="0" borderId="12" xfId="0" applyNumberFormat="1" applyFont="1" applyBorder="1" applyAlignment="1">
      <alignment horizontal="right"/>
    </xf>
    <xf numFmtId="2" fontId="98" fillId="0" borderId="12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63" fillId="0" borderId="12" xfId="0" applyNumberFormat="1" applyFont="1" applyBorder="1" applyAlignment="1">
      <alignment horizontal="center" vertical="center"/>
    </xf>
    <xf numFmtId="3" fontId="63" fillId="0" borderId="29" xfId="0" applyNumberFormat="1" applyFont="1" applyBorder="1" applyAlignment="1">
      <alignment horizontal="center" vertical="center"/>
    </xf>
    <xf numFmtId="3" fontId="63" fillId="0" borderId="136" xfId="0" applyNumberFormat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8" fillId="0" borderId="0" xfId="0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5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/>
    </xf>
    <xf numFmtId="3" fontId="58" fillId="0" borderId="29" xfId="0" applyNumberFormat="1" applyFont="1" applyBorder="1" applyAlignment="1">
      <alignment horizontal="center" vertical="center"/>
    </xf>
    <xf numFmtId="3" fontId="58" fillId="0" borderId="136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6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3" fillId="0" borderId="10" xfId="0" applyNumberFormat="1" applyFont="1" applyBorder="1" applyAlignment="1">
      <alignment horizontal="center" vertical="center"/>
    </xf>
    <xf numFmtId="3" fontId="73" fillId="0" borderId="105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104" fillId="0" borderId="0" xfId="71" applyFont="1" applyAlignment="1">
      <alignment horizontal="left" wrapText="1"/>
    </xf>
    <xf numFmtId="0" fontId="103" fillId="0" borderId="0" xfId="71" applyFont="1" applyAlignment="1">
      <alignment horizontal="left" vertical="center" wrapText="1"/>
    </xf>
    <xf numFmtId="3" fontId="104" fillId="0" borderId="0" xfId="71" applyNumberFormat="1" applyFont="1" applyAlignment="1">
      <alignment vertical="center" wrapText="1"/>
    </xf>
    <xf numFmtId="0" fontId="111" fillId="0" borderId="0" xfId="71" applyFont="1" applyAlignment="1">
      <alignment horizontal="left" vertical="center" wrapText="1"/>
    </xf>
    <xf numFmtId="0" fontId="145" fillId="0" borderId="0" xfId="75" applyFont="1" applyAlignment="1">
      <alignment horizontal="right"/>
    </xf>
    <xf numFmtId="0" fontId="107" fillId="0" borderId="0" xfId="71" applyFont="1" applyAlignment="1">
      <alignment horizontal="center" vertical="center"/>
    </xf>
    <xf numFmtId="3" fontId="149" fillId="0" borderId="133" xfId="71" applyNumberFormat="1" applyFont="1" applyFill="1" applyBorder="1" applyAlignment="1">
      <alignment horizontal="center" vertical="center" wrapText="1"/>
    </xf>
    <xf numFmtId="3" fontId="149" fillId="0" borderId="135" xfId="71" applyNumberFormat="1" applyFont="1" applyFill="1" applyBorder="1" applyAlignment="1">
      <alignment horizontal="center" vertical="center" wrapText="1"/>
    </xf>
    <xf numFmtId="3" fontId="107" fillId="0" borderId="34" xfId="71" applyNumberFormat="1" applyFont="1" applyBorder="1" applyAlignment="1">
      <alignment horizontal="right" vertical="center"/>
    </xf>
    <xf numFmtId="3" fontId="107" fillId="0" borderId="75" xfId="71" applyNumberFormat="1" applyFont="1" applyBorder="1" applyAlignment="1">
      <alignment horizontal="right" vertical="center"/>
    </xf>
    <xf numFmtId="0" fontId="148" fillId="0" borderId="0" xfId="71" applyFont="1" applyAlignment="1">
      <alignment horizontal="right" vertical="center"/>
    </xf>
    <xf numFmtId="0" fontId="149" fillId="0" borderId="97" xfId="71" applyFont="1" applyFill="1" applyBorder="1" applyAlignment="1">
      <alignment horizontal="center" vertical="center"/>
    </xf>
    <xf numFmtId="0" fontId="149" fillId="0" borderId="98" xfId="71" applyFont="1" applyFill="1" applyBorder="1" applyAlignment="1">
      <alignment horizontal="center" vertical="center"/>
    </xf>
    <xf numFmtId="3" fontId="149" fillId="0" borderId="49" xfId="71" applyNumberFormat="1" applyFont="1" applyFill="1" applyBorder="1" applyAlignment="1">
      <alignment horizontal="center" vertical="center"/>
    </xf>
    <xf numFmtId="3" fontId="149" fillId="0" borderId="27" xfId="71" applyNumberFormat="1" applyFont="1" applyFill="1" applyBorder="1" applyAlignment="1">
      <alignment horizontal="center" vertical="center"/>
    </xf>
    <xf numFmtId="3" fontId="149" fillId="0" borderId="49" xfId="71" applyNumberFormat="1" applyFont="1" applyFill="1" applyBorder="1" applyAlignment="1">
      <alignment horizontal="center" vertical="center" wrapText="1"/>
    </xf>
    <xf numFmtId="3" fontId="149" fillId="0" borderId="27" xfId="71" applyNumberFormat="1" applyFont="1" applyFill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right" vertical="top" wrapText="1"/>
    </xf>
    <xf numFmtId="0" fontId="80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7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6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1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25" fillId="0" borderId="117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/>
    </xf>
    <xf numFmtId="3" fontId="29" fillId="0" borderId="91" xfId="0" applyNumberFormat="1" applyFont="1" applyBorder="1" applyAlignment="1">
      <alignment horizontal="right"/>
    </xf>
    <xf numFmtId="0" fontId="0" fillId="0" borderId="91" xfId="0" applyBorder="1" applyAlignment="1"/>
    <xf numFmtId="0" fontId="29" fillId="0" borderId="24" xfId="0" applyFont="1" applyBorder="1" applyAlignment="1">
      <alignment horizontal="center" vertical="center" wrapText="1"/>
    </xf>
    <xf numFmtId="0" fontId="107" fillId="0" borderId="99" xfId="0" applyFont="1" applyBorder="1" applyAlignment="1">
      <alignment horizontal="center" vertical="center" wrapText="1"/>
    </xf>
    <xf numFmtId="3" fontId="107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99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0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4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1" xfId="0" applyFont="1" applyBorder="1" applyAlignment="1">
      <alignment horizontal="right"/>
    </xf>
    <xf numFmtId="0" fontId="0" fillId="0" borderId="91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25" fillId="0" borderId="96" xfId="0" applyNumberFormat="1" applyFont="1" applyBorder="1" applyAlignment="1">
      <alignment horizontal="center" vertical="center"/>
    </xf>
    <xf numFmtId="0" fontId="63" fillId="0" borderId="0" xfId="74" applyFont="1" applyBorder="1" applyAlignment="1">
      <alignment horizontal="center"/>
    </xf>
    <xf numFmtId="3" fontId="141" fillId="0" borderId="96" xfId="0" applyNumberFormat="1" applyFont="1" applyBorder="1" applyAlignment="1">
      <alignment horizontal="center" vertical="center"/>
    </xf>
    <xf numFmtId="0" fontId="63" fillId="0" borderId="49" xfId="0" applyFont="1" applyFill="1" applyBorder="1" applyAlignment="1"/>
    <xf numFmtId="0" fontId="77" fillId="0" borderId="85" xfId="0" applyFont="1" applyBorder="1" applyAlignment="1"/>
    <xf numFmtId="0" fontId="63" fillId="0" borderId="114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 wrapText="1"/>
    </xf>
    <xf numFmtId="3" fontId="63" fillId="0" borderId="12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104" xfId="0" applyNumberFormat="1" applyFont="1" applyBorder="1" applyAlignment="1">
      <alignment horizontal="center" vertical="center" wrapText="1"/>
    </xf>
    <xf numFmtId="3" fontId="63" fillId="0" borderId="106" xfId="0" applyNumberFormat="1" applyFont="1" applyBorder="1" applyAlignment="1">
      <alignment horizontal="center" vertical="center" wrapText="1"/>
    </xf>
    <xf numFmtId="3" fontId="56" fillId="0" borderId="107" xfId="0" applyNumberFormat="1" applyFont="1" applyBorder="1" applyAlignment="1">
      <alignment horizontal="center" vertical="center" wrapText="1"/>
    </xf>
    <xf numFmtId="3" fontId="56" fillId="0" borderId="108" xfId="0" applyNumberFormat="1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textRotation="255"/>
    </xf>
    <xf numFmtId="0" fontId="56" fillId="0" borderId="110" xfId="0" applyFont="1" applyBorder="1" applyAlignment="1">
      <alignment horizontal="center" vertical="center" textRotation="255"/>
    </xf>
    <xf numFmtId="0" fontId="0" fillId="0" borderId="111" xfId="0" applyBorder="1" applyAlignment="1"/>
    <xf numFmtId="3" fontId="63" fillId="0" borderId="112" xfId="0" applyNumberFormat="1" applyFont="1" applyBorder="1" applyAlignment="1">
      <alignment horizontal="center" vertical="center" wrapText="1"/>
    </xf>
    <xf numFmtId="3" fontId="63" fillId="0" borderId="113" xfId="0" applyNumberFormat="1" applyFont="1" applyBorder="1" applyAlignment="1">
      <alignment horizontal="center" vertical="center" wrapText="1"/>
    </xf>
    <xf numFmtId="3" fontId="63" fillId="0" borderId="16" xfId="0" applyNumberFormat="1" applyFont="1" applyBorder="1" applyAlignment="1">
      <alignment horizontal="center" vertical="center"/>
    </xf>
    <xf numFmtId="3" fontId="63" fillId="0" borderId="115" xfId="0" applyNumberFormat="1" applyFont="1" applyBorder="1" applyAlignment="1">
      <alignment horizontal="center" vertical="center"/>
    </xf>
    <xf numFmtId="3" fontId="63" fillId="0" borderId="117" xfId="0" applyNumberFormat="1" applyFont="1" applyBorder="1" applyAlignment="1">
      <alignment horizontal="center" vertical="center"/>
    </xf>
    <xf numFmtId="3" fontId="63" fillId="0" borderId="116" xfId="0" applyNumberFormat="1" applyFont="1" applyBorder="1" applyAlignment="1">
      <alignment horizontal="center" vertical="center"/>
    </xf>
    <xf numFmtId="3" fontId="63" fillId="0" borderId="118" xfId="0" applyNumberFormat="1" applyFont="1" applyBorder="1" applyAlignment="1">
      <alignment horizontal="center" vertical="center"/>
    </xf>
    <xf numFmtId="3" fontId="62" fillId="0" borderId="0" xfId="0" applyNumberFormat="1" applyFont="1" applyBorder="1" applyAlignment="1">
      <alignment horizontal="right"/>
    </xf>
    <xf numFmtId="3" fontId="63" fillId="0" borderId="10" xfId="0" applyNumberFormat="1" applyFont="1" applyBorder="1" applyAlignment="1">
      <alignment horizontal="center" vertical="center"/>
    </xf>
    <xf numFmtId="3" fontId="77" fillId="0" borderId="10" xfId="0" applyNumberFormat="1" applyFont="1" applyBorder="1" applyAlignment="1">
      <alignment horizontal="center" vertical="center"/>
    </xf>
    <xf numFmtId="3" fontId="77" fillId="0" borderId="119" xfId="0" applyNumberFormat="1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0" borderId="120" xfId="0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7" fillId="0" borderId="0" xfId="0" applyFont="1" applyAlignment="1">
      <alignment horizontal="right"/>
    </xf>
    <xf numFmtId="0" fontId="77" fillId="0" borderId="0" xfId="0" applyFont="1" applyAlignment="1"/>
    <xf numFmtId="3" fontId="57" fillId="0" borderId="0" xfId="0" applyNumberFormat="1" applyFont="1" applyAlignment="1">
      <alignment horizontal="center"/>
    </xf>
    <xf numFmtId="3" fontId="63" fillId="0" borderId="60" xfId="0" applyNumberFormat="1" applyFont="1" applyBorder="1" applyAlignment="1">
      <alignment horizontal="right"/>
    </xf>
    <xf numFmtId="3" fontId="63" fillId="0" borderId="107" xfId="0" applyNumberFormat="1" applyFont="1" applyBorder="1" applyAlignment="1">
      <alignment horizontal="center" vertical="center" wrapText="1"/>
    </xf>
    <xf numFmtId="0" fontId="63" fillId="0" borderId="121" xfId="0" applyFont="1" applyBorder="1" applyAlignment="1">
      <alignment horizontal="center" vertical="center" readingOrder="2"/>
    </xf>
    <xf numFmtId="0" fontId="77" fillId="0" borderId="119" xfId="0" applyFont="1" applyBorder="1" applyAlignment="1">
      <alignment horizontal="center" vertical="center"/>
    </xf>
    <xf numFmtId="0" fontId="56" fillId="0" borderId="100" xfId="0" applyFont="1" applyBorder="1" applyAlignment="1">
      <alignment horizontal="center" vertical="center" textRotation="255"/>
    </xf>
    <xf numFmtId="3" fontId="63" fillId="0" borderId="17" xfId="0" applyNumberFormat="1" applyFont="1" applyBorder="1" applyAlignment="1">
      <alignment horizontal="center" vertical="center"/>
    </xf>
    <xf numFmtId="0" fontId="89" fillId="0" borderId="89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7" fillId="0" borderId="9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left"/>
    </xf>
    <xf numFmtId="0" fontId="58" fillId="0" borderId="73" xfId="0" applyFont="1" applyBorder="1" applyAlignment="1">
      <alignment horizontal="left"/>
    </xf>
    <xf numFmtId="3" fontId="63" fillId="0" borderId="122" xfId="0" applyNumberFormat="1" applyFont="1" applyBorder="1" applyAlignment="1">
      <alignment horizontal="center"/>
    </xf>
    <xf numFmtId="3" fontId="88" fillId="0" borderId="123" xfId="0" applyNumberFormat="1" applyFont="1" applyBorder="1" applyAlignment="1">
      <alignment horizontal="center"/>
    </xf>
    <xf numFmtId="3" fontId="89" fillId="0" borderId="122" xfId="0" applyNumberFormat="1" applyFont="1" applyBorder="1" applyAlignment="1">
      <alignment horizontal="center"/>
    </xf>
    <xf numFmtId="3" fontId="89" fillId="0" borderId="29" xfId="0" applyNumberFormat="1" applyFont="1" applyBorder="1" applyAlignment="1">
      <alignment horizontal="center" vertical="center" wrapText="1"/>
    </xf>
    <xf numFmtId="3" fontId="89" fillId="0" borderId="12" xfId="0" applyNumberFormat="1" applyFont="1" applyBorder="1" applyAlignment="1">
      <alignment horizontal="center" vertical="center" wrapText="1"/>
    </xf>
    <xf numFmtId="0" fontId="87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7" fillId="0" borderId="0" xfId="0" applyFont="1" applyAlignment="1"/>
    <xf numFmtId="0" fontId="88" fillId="0" borderId="25" xfId="0" applyFont="1" applyBorder="1" applyAlignment="1">
      <alignment horizontal="center" vertical="center" textRotation="255"/>
    </xf>
    <xf numFmtId="0" fontId="88" fillId="0" borderId="26" xfId="0" applyFont="1" applyBorder="1" applyAlignment="1">
      <alignment horizontal="center" vertical="center" textRotation="255"/>
    </xf>
    <xf numFmtId="0" fontId="88" fillId="0" borderId="48" xfId="0" applyFont="1" applyBorder="1" applyAlignment="1">
      <alignment horizontal="center" vertical="center" textRotation="255"/>
    </xf>
    <xf numFmtId="3" fontId="89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3" fontId="89" fillId="0" borderId="124" xfId="0" applyNumberFormat="1" applyFont="1" applyBorder="1" applyAlignment="1">
      <alignment horizontal="center" vertical="center" wrapText="1"/>
    </xf>
    <xf numFmtId="3" fontId="89" fillId="0" borderId="62" xfId="0" applyNumberFormat="1" applyFont="1" applyBorder="1" applyAlignment="1">
      <alignment horizontal="center" vertical="center" wrapText="1"/>
    </xf>
    <xf numFmtId="0" fontId="87" fillId="0" borderId="125" xfId="0" applyFont="1" applyBorder="1" applyAlignment="1">
      <alignment horizontal="center" vertical="center" wrapText="1"/>
    </xf>
    <xf numFmtId="0" fontId="89" fillId="0" borderId="91" xfId="0" applyFont="1" applyBorder="1" applyAlignment="1">
      <alignment horizontal="right"/>
    </xf>
    <xf numFmtId="3" fontId="63" fillId="0" borderId="29" xfId="0" applyNumberFormat="1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105" xfId="0" applyFont="1" applyBorder="1" applyAlignment="1">
      <alignment horizontal="center"/>
    </xf>
    <xf numFmtId="0" fontId="145" fillId="0" borderId="0" xfId="0" applyFont="1" applyBorder="1" applyAlignment="1">
      <alignment horizontal="right" wrapText="1"/>
    </xf>
    <xf numFmtId="0" fontId="143" fillId="0" borderId="0" xfId="0" applyFont="1" applyBorder="1" applyAlignment="1">
      <alignment horizontal="right" wrapText="1"/>
    </xf>
    <xf numFmtId="0" fontId="144" fillId="0" borderId="0" xfId="0" applyFont="1" applyAlignment="1">
      <alignment horizontal="right" wrapText="1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3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3" fillId="0" borderId="55" xfId="0" applyNumberFormat="1" applyFont="1" applyBorder="1" applyAlignment="1">
      <alignment horizontal="center" vertical="center"/>
    </xf>
    <xf numFmtId="3" fontId="73" fillId="0" borderId="106" xfId="0" applyNumberFormat="1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8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97" fillId="0" borderId="0" xfId="0" applyFont="1" applyBorder="1" applyAlignment="1">
      <alignment horizontal="left" vertical="top" wrapText="1"/>
    </xf>
    <xf numFmtId="0" fontId="97" fillId="0" borderId="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169" fillId="0" borderId="0" xfId="0" applyFont="1" applyAlignment="1"/>
    <xf numFmtId="0" fontId="55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36" xfId="0" applyFont="1" applyBorder="1" applyAlignment="1">
      <alignment horizontal="center" vertical="center" wrapText="1"/>
    </xf>
    <xf numFmtId="0" fontId="45" fillId="0" borderId="0" xfId="0" applyFont="1" applyAlignment="1">
      <alignment horizontal="right" vertical="center"/>
    </xf>
    <xf numFmtId="0" fontId="165" fillId="0" borderId="0" xfId="0" applyFont="1" applyAlignment="1">
      <alignment horizontal="right" vertic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97" fillId="0" borderId="0" xfId="0" applyFont="1" applyBorder="1" applyAlignment="1">
      <alignment horizontal="right"/>
    </xf>
    <xf numFmtId="0" fontId="162" fillId="0" borderId="0" xfId="0" applyFont="1" applyBorder="1" applyAlignment="1">
      <alignment horizontal="left" wrapText="1"/>
    </xf>
    <xf numFmtId="0" fontId="162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10" fillId="0" borderId="24" xfId="72" applyFont="1" applyBorder="1" applyAlignment="1">
      <alignment horizontal="center"/>
    </xf>
    <xf numFmtId="0" fontId="48" fillId="0" borderId="99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1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98" fillId="0" borderId="24" xfId="72" applyFont="1" applyBorder="1" applyAlignment="1">
      <alignment horizontal="center" vertical="center"/>
    </xf>
    <xf numFmtId="0" fontId="98" fillId="0" borderId="99" xfId="72" applyFont="1" applyBorder="1" applyAlignment="1">
      <alignment horizontal="center" wrapText="1"/>
    </xf>
    <xf numFmtId="0" fontId="98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8" fillId="0" borderId="0" xfId="72" applyFont="1" applyAlignment="1"/>
    <xf numFmtId="0" fontId="98" fillId="0" borderId="45" xfId="72" applyFont="1" applyBorder="1" applyAlignment="1">
      <alignment horizontal="center"/>
    </xf>
    <xf numFmtId="0" fontId="98" fillId="0" borderId="94" xfId="72" applyFont="1" applyBorder="1" applyAlignment="1">
      <alignment horizontal="center"/>
    </xf>
    <xf numFmtId="0" fontId="98" fillId="0" borderId="99" xfId="72" applyFont="1" applyBorder="1" applyAlignment="1">
      <alignment horizontal="center"/>
    </xf>
    <xf numFmtId="0" fontId="97" fillId="0" borderId="0" xfId="72" applyFont="1" applyAlignment="1">
      <alignment horizontal="right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6" fillId="0" borderId="24" xfId="72" applyFont="1" applyBorder="1" applyAlignment="1">
      <alignment horizontal="center"/>
    </xf>
    <xf numFmtId="0" fontId="98" fillId="0" borderId="24" xfId="72" applyFont="1" applyBorder="1" applyAlignment="1">
      <alignment horizontal="center"/>
    </xf>
    <xf numFmtId="0" fontId="51" fillId="0" borderId="0" xfId="73" applyFont="1" applyAlignment="1">
      <alignment horizontal="right" wrapText="1"/>
    </xf>
    <xf numFmtId="0" fontId="52" fillId="0" borderId="24" xfId="73" applyFont="1" applyBorder="1" applyAlignment="1">
      <alignment horizontal="center" textRotation="180"/>
    </xf>
    <xf numFmtId="0" fontId="52" fillId="0" borderId="0" xfId="73" applyFont="1" applyAlignment="1">
      <alignment horizontal="center"/>
    </xf>
    <xf numFmtId="0" fontId="51" fillId="0" borderId="0" xfId="77" applyFont="1" applyAlignment="1">
      <alignment horizontal="right"/>
    </xf>
    <xf numFmtId="0" fontId="52" fillId="0" borderId="24" xfId="77" applyFont="1" applyBorder="1" applyAlignment="1">
      <alignment horizontal="center" vertical="center" textRotation="178"/>
    </xf>
    <xf numFmtId="0" fontId="52" fillId="0" borderId="0" xfId="77" applyFont="1" applyAlignment="1">
      <alignment horizontal="center"/>
    </xf>
    <xf numFmtId="0" fontId="52" fillId="0" borderId="24" xfId="77" applyFont="1" applyBorder="1" applyAlignment="1">
      <alignment horizontal="center"/>
    </xf>
    <xf numFmtId="0" fontId="52" fillId="0" borderId="25" xfId="77" applyFont="1" applyBorder="1" applyAlignment="1">
      <alignment horizontal="center" vertical="center"/>
    </xf>
    <xf numFmtId="0" fontId="52" fillId="0" borderId="48" xfId="77" applyFont="1" applyBorder="1" applyAlignment="1">
      <alignment horizontal="center" vertical="center"/>
    </xf>
    <xf numFmtId="0" fontId="52" fillId="0" borderId="25" xfId="77" applyFont="1" applyBorder="1" applyAlignment="1">
      <alignment horizontal="center" vertical="center" wrapText="1"/>
    </xf>
    <xf numFmtId="0" fontId="52" fillId="0" borderId="48" xfId="77" applyFont="1" applyBorder="1" applyAlignment="1">
      <alignment horizontal="center" vertical="center" wrapText="1"/>
    </xf>
    <xf numFmtId="0" fontId="52" fillId="0" borderId="44" xfId="77" applyFont="1" applyBorder="1" applyAlignment="1">
      <alignment horizontal="center" vertical="center"/>
    </xf>
    <xf numFmtId="0" fontId="52" fillId="0" borderId="90" xfId="77" applyFont="1" applyBorder="1" applyAlignment="1">
      <alignment horizontal="center" vertical="center"/>
    </xf>
    <xf numFmtId="0" fontId="52" fillId="0" borderId="91" xfId="77" applyFont="1" applyBorder="1" applyAlignment="1">
      <alignment horizontal="right"/>
    </xf>
    <xf numFmtId="0" fontId="52" fillId="0" borderId="24" xfId="77" applyFont="1" applyBorder="1" applyAlignment="1">
      <alignment horizontal="center" vertical="center" textRotation="180"/>
    </xf>
    <xf numFmtId="0" fontId="20" fillId="0" borderId="24" xfId="77" applyFont="1" applyBorder="1" applyAlignment="1">
      <alignment horizontal="center" vertical="center" textRotation="180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ó" xfId="63" builtinId="26" customBuiltin="1"/>
    <cellStyle name="Kimenet" xfId="64" builtinId="21" customBuiltin="1"/>
    <cellStyle name="Linked Cell" xfId="65" xr:uid="{00000000-0005-0000-0000-000040000000}"/>
    <cellStyle name="Magyarázó szöveg" xfId="66" builtinId="53" customBuiltin="1"/>
    <cellStyle name="Neutral" xfId="67" xr:uid="{00000000-0005-0000-0000-000042000000}"/>
    <cellStyle name="Normál" xfId="0" builtinId="0"/>
    <cellStyle name="Normál 2" xfId="68" xr:uid="{00000000-0005-0000-0000-000044000000}"/>
    <cellStyle name="Normál 3" xfId="69" xr:uid="{00000000-0005-0000-0000-000045000000}"/>
    <cellStyle name="Normál 4" xfId="70" xr:uid="{00000000-0005-0000-0000-000046000000}"/>
    <cellStyle name="Normál_  3   _2010.évi állami" xfId="71" xr:uid="{00000000-0005-0000-0000-000047000000}"/>
    <cellStyle name="Normál_004.03. 2013. évi  Költségvetés táblázatai (2013.03.07.) 16 óra." xfId="72" xr:uid="{00000000-0005-0000-0000-000048000000}"/>
    <cellStyle name="Normál_006 00  Közvetett támogatás" xfId="73" xr:uid="{00000000-0005-0000-0000-000049000000}"/>
    <cellStyle name="Normál_2006.I.févi pénzügyi mérleg" xfId="74" xr:uid="{00000000-0005-0000-0000-00004A000000}"/>
    <cellStyle name="Normál_2014%20évi%20támogatás%20MÁK%20adatok%20alapján(1)" xfId="75" xr:uid="{00000000-0005-0000-0000-00004B000000}"/>
    <cellStyle name="Normál_Kiss Anita" xfId="76" xr:uid="{00000000-0005-0000-0000-00004C000000}"/>
    <cellStyle name="Normál_Kiss Anita_Hitelállomány 2014 01 01" xfId="77" xr:uid="{00000000-0005-0000-0000-00004D000000}"/>
    <cellStyle name="Normál_konc. 2005. év tábl." xfId="78" xr:uid="{00000000-0005-0000-0000-00004E000000}"/>
    <cellStyle name="Normal_tanusitv" xfId="79" xr:uid="{00000000-0005-0000-0000-00004F000000}"/>
    <cellStyle name="Note" xfId="80" xr:uid="{00000000-0005-0000-0000-000050000000}"/>
    <cellStyle name="Output" xfId="81" xr:uid="{00000000-0005-0000-0000-000051000000}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 xr:uid="{00000000-0005-0000-0000-000056000000}"/>
    <cellStyle name="Total" xfId="87" xr:uid="{00000000-0005-0000-0000-000057000000}"/>
    <cellStyle name="Warning Text" xfId="88" xr:uid="{00000000-0005-0000-0000-000058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14" customWidth="1"/>
    <col min="2" max="2" width="36.28515625" style="114" customWidth="1"/>
    <col min="3" max="3" width="13.28515625" style="115" customWidth="1"/>
    <col min="4" max="4" width="11.140625" style="115" customWidth="1"/>
    <col min="5" max="5" width="13.42578125" style="115" customWidth="1"/>
    <col min="6" max="6" width="36.85546875" style="115" customWidth="1"/>
    <col min="7" max="8" width="12" style="115" customWidth="1"/>
    <col min="9" max="9" width="14" style="115" customWidth="1"/>
    <col min="10" max="12" width="0" style="114" hidden="1" customWidth="1"/>
    <col min="13" max="22" width="9.140625" style="114"/>
    <col min="23" max="16384" width="9.140625" style="10"/>
  </cols>
  <sheetData>
    <row r="1" spans="1:22" ht="12.75" customHeight="1" x14ac:dyDescent="0.2">
      <c r="A1" s="1397" t="s">
        <v>1312</v>
      </c>
      <c r="B1" s="1397"/>
      <c r="C1" s="1397"/>
      <c r="D1" s="1397"/>
      <c r="E1" s="1397"/>
      <c r="F1" s="1397"/>
      <c r="G1" s="1397"/>
      <c r="H1" s="1397"/>
      <c r="I1" s="1397"/>
    </row>
    <row r="2" spans="1:22" ht="20.25" x14ac:dyDescent="0.3">
      <c r="B2" s="734"/>
      <c r="I2" s="116"/>
    </row>
    <row r="3" spans="1:22" s="86" customFormat="1" x14ac:dyDescent="0.2">
      <c r="A3" s="117"/>
      <c r="B3" s="1401" t="s">
        <v>54</v>
      </c>
      <c r="C3" s="1401"/>
      <c r="D3" s="1401"/>
      <c r="E3" s="1401"/>
      <c r="F3" s="1401"/>
      <c r="G3" s="1401"/>
      <c r="H3" s="1401"/>
      <c r="I3" s="1401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03" t="s">
        <v>1203</v>
      </c>
      <c r="C4" s="1403"/>
      <c r="D4" s="1403"/>
      <c r="E4" s="1403"/>
      <c r="F4" s="1403"/>
      <c r="G4" s="1403"/>
      <c r="H4" s="1403"/>
      <c r="I4" s="1403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x14ac:dyDescent="0.2">
      <c r="A5" s="117"/>
      <c r="B5" s="1402" t="s">
        <v>296</v>
      </c>
      <c r="C5" s="1402"/>
      <c r="D5" s="1402"/>
      <c r="E5" s="1402"/>
      <c r="F5" s="1402"/>
      <c r="G5" s="1402"/>
      <c r="H5" s="1402"/>
      <c r="I5" s="1402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07" t="s">
        <v>56</v>
      </c>
      <c r="B6" s="1408" t="s">
        <v>57</v>
      </c>
      <c r="C6" s="1409" t="s">
        <v>58</v>
      </c>
      <c r="D6" s="1409"/>
      <c r="E6" s="1410"/>
      <c r="F6" s="1411" t="s">
        <v>59</v>
      </c>
      <c r="G6" s="1404" t="s">
        <v>60</v>
      </c>
      <c r="H6" s="1405"/>
      <c r="I6" s="1406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07"/>
      <c r="B7" s="1408"/>
      <c r="C7" s="1398" t="s">
        <v>1031</v>
      </c>
      <c r="D7" s="1398"/>
      <c r="E7" s="1399"/>
      <c r="F7" s="1412"/>
      <c r="G7" s="1398" t="s">
        <v>1031</v>
      </c>
      <c r="H7" s="1398"/>
      <c r="I7" s="1400"/>
      <c r="J7" s="117"/>
      <c r="K7" s="117"/>
      <c r="L7" s="117"/>
      <c r="M7" s="117"/>
      <c r="N7" s="117"/>
      <c r="O7" s="117"/>
      <c r="P7" s="117"/>
    </row>
    <row r="8" spans="1:22" s="87" customFormat="1" ht="36.6" customHeight="1" x14ac:dyDescent="0.2">
      <c r="A8" s="1407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144"/>
      <c r="K8" s="144"/>
      <c r="L8" s="144"/>
      <c r="M8" s="144"/>
      <c r="N8" s="144"/>
      <c r="O8" s="144"/>
      <c r="P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77"/>
      <c r="J9" s="137"/>
      <c r="Q9" s="10"/>
      <c r="R9" s="10"/>
      <c r="S9" s="10"/>
      <c r="T9" s="10"/>
      <c r="U9" s="10"/>
      <c r="V9" s="10"/>
    </row>
    <row r="10" spans="1:22" x14ac:dyDescent="0.2">
      <c r="A10" s="121">
        <f t="shared" ref="A10:A55" si="0">A9+1</f>
        <v>2</v>
      </c>
      <c r="B10" s="124" t="s">
        <v>190</v>
      </c>
      <c r="C10" s="233"/>
      <c r="D10" s="233"/>
      <c r="E10" s="224"/>
      <c r="F10" s="416" t="s">
        <v>208</v>
      </c>
      <c r="G10" s="228">
        <f>'pü.mérleg Önkorm.'!G10+'pü.mérleg Hivatal'!H12+'püm. GAMESZ. '!G12+'püm-TASZII.'!G12+püm.Brunszvik!G12+'püm Festetics'!G12</f>
        <v>650287</v>
      </c>
      <c r="H10" s="228">
        <f>'pü.mérleg Önkorm.'!H10+'pü.mérleg Hivatal'!I12+'püm. GAMESZ. '!H12+'püm-TASZII.'!H12+püm.Brunszvik!H12+'püm Festetics'!H12</f>
        <v>318000</v>
      </c>
      <c r="I10" s="706">
        <f>SUM(G10:H10)</f>
        <v>968287</v>
      </c>
      <c r="J10" s="126" t="e">
        <f>'pü.mérleg Önkorm.'!#REF!+'pü.mérleg Hivatal'!#REF!+'püm. GAMESZ. '!#REF!+püm.Brunszvik!#REF!+'püm-TASZII.'!#REF!</f>
        <v>#REF!</v>
      </c>
      <c r="K10" s="115" t="e">
        <f>'pü.mérleg Önkorm.'!#REF!+'pü.mérleg Hivatal'!#REF!+'püm. GAMESZ. '!#REF!++'püm-TASZII.'!#REF!+püm.Brunszvik!#REF!</f>
        <v>#REF!</v>
      </c>
      <c r="L10" s="115" t="e">
        <f>'pü.mérleg Önkorm.'!#REF!+'pü.mérleg Hivatal'!#REF!+'püm. GAMESZ. '!#REF!+püm.Brunszvik!#REF!+'püm-TASZII.'!#REF!</f>
        <v>#REF!</v>
      </c>
      <c r="N10" s="115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184</v>
      </c>
      <c r="C11" s="226">
        <f>'tám, végl. pe.átv  '!C11+'tám, végl. pe.átv  '!C19+'tám, végl. pe.átv  '!C20</f>
        <v>533296</v>
      </c>
      <c r="D11" s="226">
        <f>'tám, végl. pe.átv  '!D11+'tám, végl. pe.átv  '!D19+'tám, végl. pe.átv  '!D20</f>
        <v>103530</v>
      </c>
      <c r="E11" s="226">
        <f>'tám, végl. pe.átv  '!E11+'tám, végl. pe.átv  '!E19+'tám, végl. pe.átv  '!E20</f>
        <v>636826</v>
      </c>
      <c r="F11" s="670" t="s">
        <v>209</v>
      </c>
      <c r="G11" s="228">
        <f>'pü.mérleg Önkorm.'!G11+'pü.mérleg Hivatal'!H13+'püm. GAMESZ. '!G13+püm.Brunszvik!G13+'püm-TASZII.'!G13+'püm Festetics'!G13</f>
        <v>124786</v>
      </c>
      <c r="H11" s="228">
        <f>'pü.mérleg Önkorm.'!H11+'pü.mérleg Hivatal'!I13+'püm. GAMESZ. '!H13+püm.Brunszvik!H13+'püm-TASZII.'!H13+'püm Festetics'!H13</f>
        <v>65325</v>
      </c>
      <c r="I11" s="395">
        <f>SUM(G11:H11)</f>
        <v>190111</v>
      </c>
      <c r="J11" s="115" t="e">
        <f>'pü.mérleg Önkorm.'!#REF!+'pü.mérleg Hivatal'!#REF!+'püm. GAMESZ. '!#REF!+püm.Brunszvik!#REF!+'püm-TASZII.'!#REF!</f>
        <v>#REF!</v>
      </c>
      <c r="K11" s="115" t="e">
        <f>'pü.mérleg Önkorm.'!#REF!+'pü.mérleg Hivatal'!#REF!+'püm. GAMESZ. '!#REF!+püm.Brunszvik!#REF!+'püm-TASZII.'!#REF!</f>
        <v>#REF!</v>
      </c>
      <c r="L11" s="115" t="e">
        <f>'pü.mérleg Önkorm.'!#REF!+'pü.mérleg Hivatal'!#REF!+'püm. GAMESZ. '!#REF!+püm.Brunszvik!#REF!+'püm-TASZII.'!#REF!</f>
        <v>#REF!</v>
      </c>
      <c r="N11" s="115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182</v>
      </c>
      <c r="C12" s="226">
        <f>'pü.mérleg Önkorm.'!C12</f>
        <v>0</v>
      </c>
      <c r="D12" s="226">
        <f>'pü.mérleg Önkorm.'!D12</f>
        <v>0</v>
      </c>
      <c r="E12" s="226">
        <f>'pü.mérleg Önkorm.'!E12</f>
        <v>0</v>
      </c>
      <c r="F12" s="416" t="s">
        <v>210</v>
      </c>
      <c r="G12" s="228">
        <f>'pü.mérleg Önkorm.'!G12+'pü.mérleg Hivatal'!H14+'püm. GAMESZ. '!G14+püm.Brunszvik!G14+'püm-TASZII.'!G14+'püm Festetics'!G14</f>
        <v>718058</v>
      </c>
      <c r="H12" s="228">
        <f>'pü.mérleg Önkorm.'!H12+'pü.mérleg Hivatal'!I14+'püm. GAMESZ. '!H14+püm.Brunszvik!H14+'püm-TASZII.'!H14+'püm Festetics'!H14</f>
        <v>521023</v>
      </c>
      <c r="I12" s="395">
        <f>SUM(G12:H12)</f>
        <v>1239081</v>
      </c>
      <c r="J12" s="115" t="e">
        <f>'pü.mérleg Önkorm.'!#REF!+'pü.mérleg Hivatal'!#REF!+'püm. GAMESZ. '!#REF!+püm.Brunszvik!#REF!+'püm-TASZII.'!#REF!</f>
        <v>#REF!</v>
      </c>
      <c r="K12" s="115" t="e">
        <f>'pü.mérleg Önkorm.'!#REF!+'pü.mérleg Hivatal'!#REF!+'püm. GAMESZ. '!#REF!+püm.Brunszvik!#REF!+'püm-TASZII.'!#REF!</f>
        <v>#REF!</v>
      </c>
      <c r="L12" s="115" t="e">
        <f>'pü.mérleg Önkorm.'!#REF!+'pü.mérleg Hivatal'!#REF!+'püm. GAMESZ. '!#REF!+püm.Brunszvik!#REF!+'püm-TASZII.'!#REF!</f>
        <v>#REF!</v>
      </c>
      <c r="N12" s="115"/>
      <c r="Q12" s="10"/>
      <c r="R12" s="10"/>
      <c r="S12" s="10"/>
      <c r="T12" s="10"/>
      <c r="U12" s="10"/>
      <c r="V12" s="10"/>
    </row>
    <row r="13" spans="1:22" ht="12" customHeight="1" x14ac:dyDescent="0.2">
      <c r="A13" s="121">
        <f t="shared" si="0"/>
        <v>5</v>
      </c>
      <c r="B13" s="451" t="s">
        <v>185</v>
      </c>
      <c r="C13" s="226">
        <f>'tám, végl. pe.átv  '!C40+'tám, végl. pe.átv  '!C50+'tám, végl. pe.átv  '!C56+'tám, végl. pe.átv  '!C73</f>
        <v>182444</v>
      </c>
      <c r="D13" s="226">
        <f>'tám, végl. pe.átv  '!D40+'tám, végl. pe.átv  '!D50+'tám, végl. pe.átv  '!D56+'tám, végl. pe.átv  '!D73+'tám, végl. pe.átv  '!D61</f>
        <v>5130</v>
      </c>
      <c r="E13" s="226">
        <f>'tám, végl. pe.átv  '!E40+'tám, végl. pe.átv  '!E50+'tám, végl. pe.átv  '!E56+'tám, végl. pe.átv  '!E73+'tám, végl. pe.átv  '!E61</f>
        <v>187574</v>
      </c>
      <c r="F13" s="416"/>
      <c r="G13" s="226"/>
      <c r="H13" s="226"/>
      <c r="I13" s="706"/>
      <c r="J13" s="137"/>
      <c r="O13" s="137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24" t="s">
        <v>936</v>
      </c>
      <c r="C14" s="226"/>
      <c r="D14" s="226"/>
      <c r="E14" s="228"/>
      <c r="F14" s="416" t="s">
        <v>211</v>
      </c>
      <c r="G14" s="228">
        <f>'pü.mérleg Önkorm.'!G14+'pü.mérleg Hivatal'!H16</f>
        <v>2300</v>
      </c>
      <c r="H14" s="228">
        <f>'pü.mérleg Önkorm.'!H14+'pü.mérleg Hivatal'!I16</f>
        <v>14009</v>
      </c>
      <c r="I14" s="395">
        <f>'pü.mérleg Önkorm.'!I14+'pü.mérleg Hivatal'!J16</f>
        <v>16309</v>
      </c>
      <c r="J14" s="115" t="e">
        <f>'pü.mérleg Önkorm.'!#REF!+'pü.mérleg Hivatal'!#REF!</f>
        <v>#REF!</v>
      </c>
      <c r="K14" s="115" t="e">
        <f>'pü.mérleg Önkorm.'!#REF!+'pü.mérleg Hivatal'!#REF!</f>
        <v>#REF!</v>
      </c>
      <c r="L14" s="115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21">
        <f t="shared" si="0"/>
        <v>7</v>
      </c>
      <c r="B15" s="124" t="s">
        <v>934</v>
      </c>
      <c r="C15" s="226">
        <f>'pü.mérleg Önkorm.'!C15</f>
        <v>0</v>
      </c>
      <c r="D15" s="226">
        <f>'pü.mérleg Önkorm.'!D15</f>
        <v>0</v>
      </c>
      <c r="E15" s="226">
        <f>'pü.mérleg Önkorm.'!E15</f>
        <v>0</v>
      </c>
      <c r="F15" s="416"/>
      <c r="G15" s="228"/>
      <c r="H15" s="228"/>
      <c r="I15" s="395"/>
      <c r="J15" s="115"/>
      <c r="K15" s="115"/>
      <c r="L15" s="115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842" t="s">
        <v>935</v>
      </c>
      <c r="C16" s="226">
        <f>'pü.mérleg Önkorm.'!C16+'pü.mérleg Hivatal'!D16+'püm. GAMESZ. '!C16+püm.Brunszvik!C16+'püm Festetics'!C16+'püm-TASZII.'!C16</f>
        <v>1806462</v>
      </c>
      <c r="D16" s="226">
        <f>'pü.mérleg Önkorm.'!D16+'pü.mérleg Hivatal'!E16+'püm. GAMESZ. '!D16+püm.Brunszvik!D16+'püm Festetics'!D16+'püm-TASZII.'!D16</f>
        <v>0</v>
      </c>
      <c r="E16" s="226">
        <f>'pü.mérleg Önkorm.'!E16+'pü.mérleg Hivatal'!F16+'püm. GAMESZ. '!E16+püm.Brunszvik!E16+'püm Festetics'!E16+'püm-TASZII.'!E16</f>
        <v>1806462</v>
      </c>
      <c r="F16" s="416" t="s">
        <v>212</v>
      </c>
      <c r="G16" s="228"/>
      <c r="H16" s="228"/>
      <c r="I16" s="706"/>
      <c r="J16" s="137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186</v>
      </c>
      <c r="C17" s="226">
        <f>'pü.mérleg Önkorm.'!C17+'püm. GAMESZ. '!C18+püm.Brunszvik!C18+'püm-TASZII.'!C18+'pü.mérleg Hivatal'!D17+püm.Brunszvik!C18</f>
        <v>743715</v>
      </c>
      <c r="D17" s="226">
        <f>'mük. bev.Önkor és Hivatal '!F40</f>
        <v>17385</v>
      </c>
      <c r="E17" s="228">
        <f>SUM(C17:D17)</f>
        <v>761100</v>
      </c>
      <c r="F17" s="416" t="s">
        <v>213</v>
      </c>
      <c r="G17" s="228">
        <f>'pü.mérleg Önkorm.'!G17+'pü.mérleg Hivatal'!H18</f>
        <v>5850</v>
      </c>
      <c r="H17" s="228">
        <f>'pü.mérleg Önkorm.'!H17+'pü.mérleg Hivatal'!I18</f>
        <v>142741</v>
      </c>
      <c r="I17" s="395">
        <f>'pü.mérleg Önkorm.'!I17+'pü.mérleg Hivatal'!J18</f>
        <v>148591</v>
      </c>
      <c r="J17" s="224">
        <f>'pü.mérleg Önkorm.'!J17+'pü.mérleg Hivatal'!K18</f>
        <v>0</v>
      </c>
      <c r="K17" s="224">
        <f>'pü.mérleg Önkorm.'!K17+'pü.mérleg Hivatal'!L18</f>
        <v>0</v>
      </c>
      <c r="L17" s="224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7" t="s">
        <v>40</v>
      </c>
      <c r="C18" s="226">
        <f>'pü.mérleg Önkorm.'!C18+'püm. GAMESZ. '!C19+püm.Brunszvik!C19+'püm-TASZII.'!C19+'pü.mérleg Hivatal'!D18+püm.Brunszvik!C19</f>
        <v>0</v>
      </c>
      <c r="D18" s="962"/>
      <c r="E18" s="962"/>
      <c r="F18" s="416" t="s">
        <v>214</v>
      </c>
      <c r="G18" s="228">
        <f>'pü.mérleg Önkorm.'!G18+'pü.mérleg Hivatal'!H19</f>
        <v>144693</v>
      </c>
      <c r="H18" s="228">
        <f>'pü.mérleg Önkorm.'!H18+'pü.mérleg Hivatal'!I19</f>
        <v>281207</v>
      </c>
      <c r="I18" s="228">
        <f>'pü.mérleg Önkorm.'!I18+'pü.mérleg Hivatal'!J19</f>
        <v>425900</v>
      </c>
      <c r="J18" s="115" t="e">
        <f>'pü.mérleg Önkorm.'!#REF!</f>
        <v>#REF!</v>
      </c>
      <c r="K18" s="115" t="e">
        <f>'pü.mérleg Önkorm.'!#REF!</f>
        <v>#REF!</v>
      </c>
      <c r="L18" s="115" t="e">
        <f>'pü.mérleg Önkorm.'!#REF!</f>
        <v>#REF!</v>
      </c>
      <c r="M18" s="141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127"/>
      <c r="C19" s="226"/>
      <c r="D19" s="962"/>
      <c r="E19" s="962"/>
      <c r="F19" s="416" t="s">
        <v>215</v>
      </c>
      <c r="G19" s="228">
        <f>'pü.mérleg Önkorm.'!G19+'pü.mérleg Hivatal'!H20+'püm. GAMESZ. '!G20+püm.Brunszvik!G20+'püm Festetics'!G20+'püm-TASZII.'!G20</f>
        <v>0</v>
      </c>
      <c r="H19" s="228">
        <f>'pü.mérleg Önkorm.'!H19+'pü.mérleg Hivatal'!I20+'püm. GAMESZ. '!H20+püm.Brunszvik!H20+'püm Festetics'!H20+'püm-TASZII.'!H20</f>
        <v>0</v>
      </c>
      <c r="I19" s="228">
        <f>'pü.mérleg Önkorm.'!I19+'pü.mérleg Hivatal'!J20+'püm. GAMESZ. '!I20+püm.Brunszvik!I20+'püm Festetics'!I20+'püm-TASZII.'!I20</f>
        <v>0</v>
      </c>
      <c r="J19" s="83">
        <f>'pü.mérleg Önkorm.'!J19+'pü.mérleg Hivatal'!K20+'püm. GAMESZ. '!J20+püm.Brunszvik!J20+'püm Festetics'!J20+'püm-TASZII.'!J20</f>
        <v>0</v>
      </c>
      <c r="K19" s="83">
        <f>'pü.mérleg Önkorm.'!K19+'pü.mérleg Hivatal'!L20+'püm. GAMESZ. '!K20+püm.Brunszvik!K20+'püm Festetics'!K20+'püm-TASZII.'!K20</f>
        <v>0</v>
      </c>
      <c r="L19" s="83">
        <f>'pü.mérleg Önkorm.'!L19+'pü.mérleg Hivatal'!M20+'püm. GAMESZ. '!L20+püm.Brunszvik!L20+'püm Festetics'!L20+'püm-TASZII.'!L20</f>
        <v>0</v>
      </c>
      <c r="M19" s="141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80" t="s">
        <v>187</v>
      </c>
      <c r="C20" s="226">
        <f>'pü.mérleg Önkorm.'!C20+'pü.mérleg Hivatal'!D20+'püm. GAMESZ. '!C20+püm.Brunszvik!C20+'püm-TASZII.'!C20+'püm Festetics'!C20</f>
        <v>162658</v>
      </c>
      <c r="D20" s="226">
        <f>'pü.mérleg Önkorm.'!D20+'pü.mérleg Hivatal'!E20+'püm. GAMESZ. '!D20+püm.Brunszvik!D20+'püm-TASZII.'!D20+'püm Festetics'!D20</f>
        <v>1089172</v>
      </c>
      <c r="E20" s="226">
        <f>SUM(C20:D20)</f>
        <v>1251830</v>
      </c>
      <c r="F20" s="416" t="s">
        <v>216</v>
      </c>
      <c r="G20" s="228"/>
      <c r="H20" s="228">
        <f>'pü.mérleg Önkorm.'!H20</f>
        <v>148018</v>
      </c>
      <c r="I20" s="706">
        <f>SUM(G20:H20)</f>
        <v>148018</v>
      </c>
      <c r="J20" s="137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C21" s="962"/>
      <c r="D21" s="962"/>
      <c r="E21" s="962"/>
      <c r="F21" s="416" t="s">
        <v>217</v>
      </c>
      <c r="G21" s="228">
        <f>'pü.mérleg Önkorm.'!G21</f>
        <v>60339</v>
      </c>
      <c r="H21" s="228">
        <f>'pü.mérleg Önkorm.'!H21</f>
        <v>198767</v>
      </c>
      <c r="I21" s="706">
        <f>SUM(G21:H21)</f>
        <v>259106</v>
      </c>
      <c r="J21" s="137"/>
      <c r="Q21" s="10"/>
      <c r="R21" s="10"/>
      <c r="S21" s="10"/>
      <c r="T21" s="10"/>
      <c r="U21" s="10"/>
      <c r="V21" s="10"/>
    </row>
    <row r="22" spans="1:22" s="88" customFormat="1" x14ac:dyDescent="0.2">
      <c r="A22" s="121">
        <f t="shared" si="0"/>
        <v>14</v>
      </c>
      <c r="B22" s="80" t="s">
        <v>189</v>
      </c>
      <c r="C22" s="962"/>
      <c r="D22" s="962"/>
      <c r="E22" s="962"/>
      <c r="F22" s="499"/>
      <c r="G22" s="228"/>
      <c r="H22" s="228"/>
      <c r="I22" s="395"/>
      <c r="J22" s="519"/>
      <c r="K22" s="145"/>
      <c r="L22" s="145"/>
      <c r="M22" s="145"/>
      <c r="N22" s="145"/>
      <c r="O22" s="145"/>
      <c r="P22" s="145"/>
    </row>
    <row r="23" spans="1:22" s="88" customFormat="1" x14ac:dyDescent="0.2">
      <c r="A23" s="121">
        <f t="shared" si="0"/>
        <v>15</v>
      </c>
      <c r="B23" s="80" t="s">
        <v>188</v>
      </c>
      <c r="C23" s="962"/>
      <c r="D23" s="962"/>
      <c r="E23" s="962"/>
      <c r="F23" s="499"/>
      <c r="G23" s="228"/>
      <c r="H23" s="228"/>
      <c r="I23" s="395"/>
      <c r="J23" s="519"/>
      <c r="K23" s="145"/>
      <c r="L23" s="145"/>
      <c r="M23" s="145"/>
      <c r="N23" s="519"/>
      <c r="O23" s="145"/>
      <c r="P23" s="145"/>
    </row>
    <row r="24" spans="1:22" x14ac:dyDescent="0.2">
      <c r="A24" s="121">
        <f t="shared" si="0"/>
        <v>16</v>
      </c>
      <c r="B24" s="124" t="s">
        <v>191</v>
      </c>
      <c r="C24" s="228">
        <f>'felh. bev.  '!D12</f>
        <v>2028</v>
      </c>
      <c r="D24" s="228">
        <f>'pü.mérleg Önkorm.'!D24+'pü.mérleg Hivatal'!E24+'püm. GAMESZ. '!D24+püm.Brunszvik!D24+'püm-TASZII.'!D24</f>
        <v>1046</v>
      </c>
      <c r="E24" s="962">
        <f>SUM(C24:D24)</f>
        <v>3074</v>
      </c>
      <c r="F24" s="672" t="s">
        <v>66</v>
      </c>
      <c r="G24" s="289">
        <f>SUM(G10:G22)</f>
        <v>1706313</v>
      </c>
      <c r="H24" s="289">
        <f>SUM(H10:H22)</f>
        <v>1689090</v>
      </c>
      <c r="I24" s="396">
        <f>SUM(I10:I22)</f>
        <v>3395403</v>
      </c>
      <c r="J24" s="115" t="e">
        <f>'pü.mérleg Önkorm.'!#REF!+'pü.mérleg Hivatal'!#REF!+'püm. GAMESZ. '!#REF!+püm.Brunszvik!#REF!+'püm-TASZII.'!#REF!</f>
        <v>#REF!</v>
      </c>
      <c r="K24" s="115" t="e">
        <f>'pü.mérleg Önkorm.'!#REF!+'pü.mérleg Hivatal'!#REF!+'püm. GAMESZ. '!#REF!+püm.Brunszvik!#REF!+'püm-TASZII.'!#REF!</f>
        <v>#REF!</v>
      </c>
      <c r="L24" s="115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21">
        <f t="shared" si="0"/>
        <v>17</v>
      </c>
      <c r="B25" s="124" t="s">
        <v>192</v>
      </c>
      <c r="C25" s="962">
        <f>'felh. bev.  '!D13</f>
        <v>3154</v>
      </c>
      <c r="D25" s="962">
        <f>'felh. bev.  '!E13+'felh. bev.  '!E14</f>
        <v>0</v>
      </c>
      <c r="E25" s="962">
        <f>'felh. bev.  '!F13+'felh. bev.  '!F14</f>
        <v>3154</v>
      </c>
      <c r="F25" s="499"/>
      <c r="G25" s="228"/>
      <c r="H25" s="228"/>
      <c r="I25" s="395"/>
      <c r="J25" s="137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80" t="s">
        <v>193</v>
      </c>
      <c r="C26" s="291"/>
      <c r="D26" s="228">
        <f>'pü.mérleg Önkorm.'!D26</f>
        <v>796350</v>
      </c>
      <c r="E26" s="962">
        <f>SUM(C26:D26)</f>
        <v>796350</v>
      </c>
      <c r="F26" s="673" t="s">
        <v>218</v>
      </c>
      <c r="G26" s="291"/>
      <c r="H26" s="291"/>
      <c r="I26" s="395"/>
      <c r="J26" s="137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24" t="s">
        <v>194</v>
      </c>
      <c r="C27" s="228"/>
      <c r="D27" s="228"/>
      <c r="E27" s="228"/>
      <c r="F27" s="416" t="s">
        <v>219</v>
      </c>
      <c r="G27" s="228">
        <f>'pü.mérleg Önkorm.'!G27+'pü.mérleg Hivatal'!H27+'püm. GAMESZ. '!G27+'püm-TASZII.'!G27+püm.Brunszvik!G27+'püm Festetics'!G27</f>
        <v>2679176</v>
      </c>
      <c r="H27" s="228">
        <f>'pü.mérleg Önkorm.'!H27+'pü.mérleg Hivatal'!I27+'püm. GAMESZ. '!H27+'püm-TASZII.'!H27+'püm Festetics'!H27</f>
        <v>271176</v>
      </c>
      <c r="I27" s="395">
        <f>SUM(G27:H27)</f>
        <v>2950352</v>
      </c>
      <c r="J27" s="115" t="e">
        <f>'pü.mérleg Önkorm.'!#REF!+'pü.mérleg Hivatal'!#REF!+'püm. GAMESZ. '!#REF!+püm.Brunszvik!#REF!+'püm-TASZII.'!#REF!</f>
        <v>#REF!</v>
      </c>
      <c r="K27" s="115" t="e">
        <f>'pü.mérleg Önkorm.'!#REF!+'pü.mérleg Hivatal'!#REF!+'püm. GAMESZ. '!#REF!+püm.Brunszvik!#REF!+'püm-TASZII.'!#REF!</f>
        <v>#REF!</v>
      </c>
      <c r="L27" s="115" t="e">
        <f>'pü.mérleg Önkorm.'!#REF!+'pü.mérleg Hivatal'!#REF!+'püm. GAMESZ. '!#REF!+püm.Brunszvik!#REF!+'püm-TASZII.'!#REF!</f>
        <v>#REF!</v>
      </c>
      <c r="M27" s="115"/>
      <c r="N27" s="115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24"/>
      <c r="C28" s="228"/>
      <c r="D28" s="228"/>
      <c r="E28" s="228"/>
      <c r="F28" s="416" t="s">
        <v>220</v>
      </c>
      <c r="G28" s="228">
        <f>'felhalm. kiad.  '!H25</f>
        <v>18326</v>
      </c>
      <c r="H28" s="228">
        <f>'felhalm. kiad.  '!I25</f>
        <v>19050</v>
      </c>
      <c r="I28" s="395">
        <f>SUM(G28:H28)</f>
        <v>37376</v>
      </c>
      <c r="J28" s="137"/>
      <c r="Q28" s="10"/>
      <c r="R28" s="10"/>
      <c r="S28" s="10"/>
      <c r="T28" s="10"/>
      <c r="U28" s="10"/>
      <c r="V28" s="10"/>
    </row>
    <row r="29" spans="1:22" x14ac:dyDescent="0.2">
      <c r="A29" s="121">
        <f t="shared" si="0"/>
        <v>21</v>
      </c>
      <c r="B29" s="80" t="s">
        <v>195</v>
      </c>
      <c r="C29" s="228">
        <f>'tám, végl. pe.átv  '!C44+'tám, végl. pe.átv  '!C63</f>
        <v>0</v>
      </c>
      <c r="D29" s="228">
        <f>'tám, végl. pe.átv  '!D44+'tám, végl. pe.átv  '!D63</f>
        <v>2502</v>
      </c>
      <c r="E29" s="228">
        <f>'tám, végl. pe.átv  '!E44+'tám, végl. pe.átv  '!E63</f>
        <v>2502</v>
      </c>
      <c r="F29" s="416" t="s">
        <v>221</v>
      </c>
      <c r="G29" s="228"/>
      <c r="H29" s="228"/>
      <c r="I29" s="395"/>
      <c r="J29" s="137"/>
      <c r="Q29" s="10"/>
      <c r="R29" s="10"/>
      <c r="S29" s="10"/>
      <c r="T29" s="10"/>
      <c r="U29" s="10"/>
      <c r="V29" s="10"/>
    </row>
    <row r="30" spans="1:22" s="88" customFormat="1" x14ac:dyDescent="0.2">
      <c r="A30" s="121">
        <f t="shared" si="0"/>
        <v>22</v>
      </c>
      <c r="B30" s="80" t="s">
        <v>196</v>
      </c>
      <c r="C30" s="228">
        <f>'felh. bev.  '!D37+'felh. bev.  '!D41</f>
        <v>0</v>
      </c>
      <c r="D30" s="228">
        <f>'felh. bev.  '!E37+'felh. bev.  '!E41</f>
        <v>3006</v>
      </c>
      <c r="E30" s="228">
        <f>'felh. bev.  '!F37+'felh. bev.  '!F41</f>
        <v>3006</v>
      </c>
      <c r="F30" s="670" t="s">
        <v>222</v>
      </c>
      <c r="G30" s="228">
        <f>'felhalm. kiad.  '!H84</f>
        <v>0</v>
      </c>
      <c r="H30" s="228">
        <f>'felhalm. kiad.  '!I84</f>
        <v>0</v>
      </c>
      <c r="I30" s="395">
        <f>SUM(G30:H30)</f>
        <v>0</v>
      </c>
      <c r="J30" s="519"/>
      <c r="K30" s="145"/>
      <c r="L30" s="145"/>
      <c r="M30" s="145"/>
      <c r="N30" s="145"/>
      <c r="O30" s="145"/>
      <c r="P30" s="145"/>
    </row>
    <row r="31" spans="1:22" s="88" customFormat="1" x14ac:dyDescent="0.2">
      <c r="A31" s="121">
        <f t="shared" si="0"/>
        <v>23</v>
      </c>
      <c r="B31" s="80"/>
      <c r="C31" s="224"/>
      <c r="D31" s="224"/>
      <c r="E31" s="224"/>
      <c r="F31" s="670" t="s">
        <v>944</v>
      </c>
      <c r="G31" s="228">
        <f>'pü.mérleg Önkorm.'!G31</f>
        <v>0</v>
      </c>
      <c r="H31" s="228">
        <f>'pü.mérleg Önkorm.'!H31</f>
        <v>5000</v>
      </c>
      <c r="I31" s="228">
        <f>'pü.mérleg Önkorm.'!I31</f>
        <v>5000</v>
      </c>
      <c r="J31" s="228">
        <f>'pü.mérleg Önkorm.'!J31</f>
        <v>0</v>
      </c>
      <c r="K31" s="228">
        <f>'pü.mérleg Önkorm.'!K31</f>
        <v>0</v>
      </c>
      <c r="L31" s="228">
        <f>'pü.mérleg Önkorm.'!L31</f>
        <v>0</v>
      </c>
      <c r="M31" s="447"/>
      <c r="N31" s="145"/>
      <c r="O31" s="145"/>
      <c r="P31" s="145"/>
    </row>
    <row r="32" spans="1:22" x14ac:dyDescent="0.2">
      <c r="A32" s="121">
        <f t="shared" si="0"/>
        <v>24</v>
      </c>
      <c r="C32" s="224"/>
      <c r="D32" s="224"/>
      <c r="E32" s="224"/>
      <c r="F32" s="670" t="s">
        <v>272</v>
      </c>
      <c r="G32" s="228">
        <f>'pü.mérleg Önkorm.'!G32+'pü.mérleg Hivatal'!H31+'püm. GAMESZ. '!G31+'püm-TASZII.'!G31</f>
        <v>18750</v>
      </c>
      <c r="H32" s="228">
        <f>'pü.mérleg Önkorm.'!H32+'pü.mérleg Hivatal'!I31+'püm. GAMESZ. '!H31+'püm-TASZII.'!H31</f>
        <v>14321</v>
      </c>
      <c r="I32" s="395">
        <f>SUM(G32:H32)</f>
        <v>33071</v>
      </c>
      <c r="J32" s="115" t="e">
        <f>'pü.mérleg Önkorm.'!#REF!+'pü.mérleg Hivatal'!#REF!+'püm. GAMESZ. '!#REF!</f>
        <v>#REF!</v>
      </c>
      <c r="K32" s="115" t="e">
        <f>'pü.mérleg Önkorm.'!#REF!+'pü.mérleg Hivatal'!#REF!+'püm. GAMESZ. '!#REF!</f>
        <v>#REF!</v>
      </c>
      <c r="L32" s="115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21">
        <f t="shared" si="0"/>
        <v>25</v>
      </c>
      <c r="B33" s="131" t="s">
        <v>52</v>
      </c>
      <c r="C33" s="707">
        <f>C12+C20+C11+C17+C13+C29</f>
        <v>1622113</v>
      </c>
      <c r="D33" s="707">
        <f>D12+D20+D11+D17+D13+D29</f>
        <v>1217719</v>
      </c>
      <c r="E33" s="707">
        <f>E12+E20+E11+E17+E13+E29</f>
        <v>2839832</v>
      </c>
      <c r="F33" s="416" t="s">
        <v>273</v>
      </c>
      <c r="G33" s="226">
        <f>tartalék!C18</f>
        <v>132427</v>
      </c>
      <c r="H33" s="226">
        <f>tartalék!D18</f>
        <v>66410</v>
      </c>
      <c r="I33" s="395">
        <f>tartalék!E18</f>
        <v>198837</v>
      </c>
      <c r="J33" s="135"/>
      <c r="K33" s="140"/>
      <c r="L33" s="140"/>
      <c r="M33" s="140"/>
      <c r="N33" s="140"/>
      <c r="O33" s="140"/>
      <c r="P33" s="140"/>
    </row>
    <row r="34" spans="1:22" x14ac:dyDescent="0.2">
      <c r="A34" s="121">
        <f t="shared" si="0"/>
        <v>26</v>
      </c>
      <c r="B34" s="127" t="s">
        <v>67</v>
      </c>
      <c r="C34" s="289">
        <f>C15+C16+C23+C24+C25+C26+C27+C30</f>
        <v>1811644</v>
      </c>
      <c r="D34" s="289">
        <f t="shared" ref="D34" si="1">D15+D16+D23+D24+D25+D26+D27+D30</f>
        <v>800402</v>
      </c>
      <c r="E34" s="289">
        <f>E15+E16+E23+E24+E25+E26+E27+E30</f>
        <v>2612046</v>
      </c>
      <c r="F34" s="653" t="s">
        <v>68</v>
      </c>
      <c r="G34" s="289">
        <f>SUM(G27:G33)</f>
        <v>2848679</v>
      </c>
      <c r="H34" s="289">
        <f>SUM(H27:H33)</f>
        <v>375957</v>
      </c>
      <c r="I34" s="396">
        <f>SUM(I27:I33)</f>
        <v>3224636</v>
      </c>
      <c r="J34" s="115" t="e">
        <f>'pü.mérleg Önkorm.'!#REF!+'pü.mérleg Hivatal'!#REF!+'püm. GAMESZ. '!#REF!+püm.Brunszvik!#REF!+'püm-TASZII.'!#REF!</f>
        <v>#REF!</v>
      </c>
      <c r="K34" s="115" t="e">
        <f>'pü.mérleg Önkorm.'!#REF!+'pü.mérleg Hivatal'!#REF!+'püm. GAMESZ. '!#REF!+püm.Brunszvik!#REF!+'püm-TASZII.'!#REF!</f>
        <v>#REF!</v>
      </c>
      <c r="L34" s="115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135" t="s">
        <v>51</v>
      </c>
      <c r="C35" s="291">
        <f>SUM(C33:C34)</f>
        <v>3433757</v>
      </c>
      <c r="D35" s="291">
        <f>SUM(D33:D34)</f>
        <v>2018121</v>
      </c>
      <c r="E35" s="291">
        <f>SUM(C35:D35)</f>
        <v>5451878</v>
      </c>
      <c r="F35" s="674" t="s">
        <v>69</v>
      </c>
      <c r="G35" s="291">
        <f>G24+G34</f>
        <v>4554992</v>
      </c>
      <c r="H35" s="291">
        <f>H24+H34</f>
        <v>2065047</v>
      </c>
      <c r="I35" s="373">
        <f>I24+I34</f>
        <v>6620039</v>
      </c>
      <c r="J35" s="137"/>
      <c r="Q35" s="10"/>
      <c r="R35" s="10"/>
      <c r="S35" s="10"/>
      <c r="T35" s="10"/>
      <c r="U35" s="10"/>
      <c r="V35" s="10"/>
    </row>
    <row r="36" spans="1:22" ht="12" thickBot="1" x14ac:dyDescent="0.25">
      <c r="A36" s="121">
        <f t="shared" si="0"/>
        <v>28</v>
      </c>
      <c r="B36" s="137"/>
      <c r="C36" s="224"/>
      <c r="D36" s="224"/>
      <c r="E36" s="224"/>
      <c r="F36" s="499"/>
      <c r="G36" s="228"/>
      <c r="H36" s="228"/>
      <c r="I36" s="395"/>
      <c r="J36" s="137"/>
      <c r="Q36" s="10"/>
      <c r="R36" s="10"/>
      <c r="S36" s="10"/>
      <c r="T36" s="10"/>
      <c r="U36" s="10"/>
      <c r="V36" s="10"/>
    </row>
    <row r="37" spans="1:22" ht="12" thickBot="1" x14ac:dyDescent="0.25">
      <c r="A37" s="121">
        <f t="shared" si="0"/>
        <v>29</v>
      </c>
      <c r="B37" s="879" t="s">
        <v>23</v>
      </c>
      <c r="C37" s="729">
        <f>C35-G35</f>
        <v>-1121235</v>
      </c>
      <c r="D37" s="729">
        <f t="shared" ref="D37:E37" si="2">D35-H35</f>
        <v>-46926</v>
      </c>
      <c r="E37" s="730">
        <f t="shared" si="2"/>
        <v>-1168161</v>
      </c>
      <c r="F37" s="289"/>
      <c r="G37" s="289"/>
      <c r="H37" s="289"/>
      <c r="I37" s="396"/>
      <c r="J37" s="137"/>
      <c r="Q37" s="10"/>
      <c r="R37" s="10"/>
      <c r="S37" s="10"/>
      <c r="T37" s="10"/>
      <c r="U37" s="10"/>
      <c r="V37" s="10"/>
    </row>
    <row r="38" spans="1:22" s="11" customFormat="1" x14ac:dyDescent="0.2">
      <c r="A38" s="121">
        <f t="shared" si="0"/>
        <v>30</v>
      </c>
      <c r="B38" s="137"/>
      <c r="C38" s="224"/>
      <c r="D38" s="224"/>
      <c r="E38" s="224"/>
      <c r="F38" s="499"/>
      <c r="G38" s="228"/>
      <c r="H38" s="228"/>
      <c r="I38" s="395"/>
      <c r="J38" s="135"/>
      <c r="K38" s="140"/>
      <c r="L38" s="140"/>
      <c r="M38" s="140"/>
      <c r="N38" s="140"/>
      <c r="O38" s="140"/>
      <c r="P38" s="140"/>
    </row>
    <row r="39" spans="1:22" s="11" customFormat="1" x14ac:dyDescent="0.2">
      <c r="A39" s="121">
        <f t="shared" si="0"/>
        <v>31</v>
      </c>
      <c r="B39" s="90" t="s">
        <v>197</v>
      </c>
      <c r="C39" s="521"/>
      <c r="D39" s="521"/>
      <c r="E39" s="521"/>
      <c r="F39" s="673" t="s">
        <v>223</v>
      </c>
      <c r="G39" s="291"/>
      <c r="H39" s="291"/>
      <c r="I39" s="373"/>
      <c r="J39" s="135"/>
      <c r="K39" s="140"/>
      <c r="L39" s="140"/>
      <c r="M39" s="140"/>
      <c r="N39" s="140"/>
      <c r="O39" s="140"/>
      <c r="P39" s="140"/>
    </row>
    <row r="40" spans="1:22" s="11" customFormat="1" x14ac:dyDescent="0.2">
      <c r="A40" s="121">
        <f t="shared" si="0"/>
        <v>32</v>
      </c>
      <c r="B40" s="95" t="s">
        <v>198</v>
      </c>
      <c r="C40" s="521"/>
      <c r="D40" s="521"/>
      <c r="E40" s="521"/>
      <c r="F40" s="675" t="s">
        <v>224</v>
      </c>
      <c r="G40" s="146"/>
      <c r="I40" s="398"/>
      <c r="J40" s="135"/>
      <c r="K40" s="140"/>
      <c r="L40" s="140"/>
      <c r="M40" s="140"/>
      <c r="N40" s="140"/>
      <c r="O40" s="140"/>
      <c r="P40" s="140"/>
    </row>
    <row r="41" spans="1:22" s="11" customFormat="1" ht="21.75" x14ac:dyDescent="0.2">
      <c r="A41" s="263">
        <f t="shared" si="0"/>
        <v>33</v>
      </c>
      <c r="B41" s="855" t="s">
        <v>1121</v>
      </c>
      <c r="C41" s="963">
        <f>'pü.mérleg Önkorm.'!C41</f>
        <v>0</v>
      </c>
      <c r="D41" s="963">
        <f>'pü.mérleg Önkorm.'!D41</f>
        <v>0</v>
      </c>
      <c r="E41" s="963">
        <f>'pü.mérleg Önkorm.'!E41</f>
        <v>0</v>
      </c>
      <c r="F41" s="147" t="s">
        <v>843</v>
      </c>
      <c r="G41" s="228">
        <f>'pü.mérleg Önkorm.'!G41</f>
        <v>155395</v>
      </c>
      <c r="H41" s="228">
        <f>'pü.mérleg Önkorm.'!H41</f>
        <v>0</v>
      </c>
      <c r="I41" s="228">
        <f>'pü.mérleg Önkorm.'!I41</f>
        <v>155395</v>
      </c>
      <c r="J41" s="135"/>
      <c r="K41" s="140"/>
      <c r="L41" s="140"/>
      <c r="M41" s="426"/>
      <c r="N41" s="140"/>
      <c r="O41" s="140"/>
      <c r="P41" s="140"/>
    </row>
    <row r="42" spans="1:22" x14ac:dyDescent="0.2">
      <c r="A42" s="121">
        <f t="shared" si="0"/>
        <v>34</v>
      </c>
      <c r="B42" s="82" t="s">
        <v>199</v>
      </c>
      <c r="C42" s="676"/>
      <c r="D42" s="677">
        <f>'pü.mérleg Önkorm.'!D42</f>
        <v>0</v>
      </c>
      <c r="E42" s="677">
        <f>SUM(C42:D42)</f>
        <v>0</v>
      </c>
      <c r="F42" s="416" t="s">
        <v>225</v>
      </c>
      <c r="G42" s="291"/>
      <c r="H42" s="291"/>
      <c r="I42" s="373"/>
      <c r="J42" s="137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200</v>
      </c>
      <c r="C43" s="224"/>
      <c r="D43" s="224"/>
      <c r="E43" s="224"/>
      <c r="F43" s="416" t="s">
        <v>226</v>
      </c>
      <c r="G43" s="146"/>
      <c r="H43" s="146"/>
      <c r="I43" s="373"/>
      <c r="J43" s="137"/>
      <c r="Q43" s="10"/>
      <c r="R43" s="10"/>
      <c r="S43" s="10"/>
      <c r="T43" s="10"/>
      <c r="U43" s="10"/>
      <c r="V43" s="10"/>
    </row>
    <row r="44" spans="1:22" ht="21" x14ac:dyDescent="0.2">
      <c r="A44" s="121">
        <f t="shared" si="0"/>
        <v>36</v>
      </c>
      <c r="B44" s="677" t="s">
        <v>830</v>
      </c>
      <c r="C44" s="228">
        <f>'pü.mérleg Önkorm.'!C44+'pü.mérleg Hivatal'!D43+'püm. GAMESZ. '!C43+püm.Brunszvik!C43+'püm Festetics'!C43+'püm-TASZII.'!C43</f>
        <v>1307273</v>
      </c>
      <c r="D44" s="228">
        <f>'pü.mérleg Önkorm.'!D44+'pü.mérleg Hivatal'!E43+'püm. GAMESZ. '!D43+püm.Brunszvik!D43+'püm Festetics'!D43+'püm-TASZII.'!D43</f>
        <v>51656</v>
      </c>
      <c r="E44" s="395">
        <f>'pü.mérleg Önkorm.'!E44+'pü.mérleg Hivatal'!F43+'püm. GAMESZ. '!E43+püm.Brunszvik!E43+'püm Festetics'!E43+'püm-TASZII.'!E43</f>
        <v>1358929</v>
      </c>
      <c r="F44" s="224" t="s">
        <v>227</v>
      </c>
      <c r="G44" s="146"/>
      <c r="H44" s="146"/>
      <c r="I44" s="373"/>
      <c r="J44" s="137"/>
      <c r="Q44" s="10"/>
      <c r="R44" s="10"/>
      <c r="S44" s="10"/>
      <c r="T44" s="10"/>
      <c r="U44" s="10"/>
      <c r="V44" s="10"/>
    </row>
    <row r="45" spans="1:22" x14ac:dyDescent="0.2">
      <c r="A45" s="121">
        <f t="shared" si="0"/>
        <v>37</v>
      </c>
      <c r="B45" s="478" t="s">
        <v>845</v>
      </c>
      <c r="C45" s="224">
        <f>'püm Festetics'!C44</f>
        <v>0</v>
      </c>
      <c r="D45" s="224">
        <f>'püm Festetics'!D44</f>
        <v>0</v>
      </c>
      <c r="E45" s="224">
        <f>'püm Festetics'!E44</f>
        <v>0</v>
      </c>
      <c r="F45" s="416"/>
      <c r="G45" s="146"/>
      <c r="H45" s="146"/>
      <c r="I45" s="373"/>
      <c r="J45" s="137"/>
      <c r="Q45" s="10"/>
      <c r="R45" s="10"/>
      <c r="S45" s="10"/>
      <c r="T45" s="10"/>
      <c r="U45" s="10"/>
      <c r="V45" s="10"/>
    </row>
    <row r="46" spans="1:22" x14ac:dyDescent="0.2">
      <c r="A46" s="121">
        <f t="shared" si="0"/>
        <v>38</v>
      </c>
      <c r="B46" s="83" t="s">
        <v>202</v>
      </c>
      <c r="C46" s="224">
        <f>'pü.mérleg Önkorm.'!C46</f>
        <v>11526</v>
      </c>
      <c r="D46" s="224">
        <f>'pü.mérleg Önkorm.'!D46</f>
        <v>0</v>
      </c>
      <c r="E46" s="224">
        <f>'pü.mérleg Önkorm.'!E46</f>
        <v>11526</v>
      </c>
      <c r="F46" s="416" t="s">
        <v>228</v>
      </c>
      <c r="G46" s="291"/>
      <c r="H46" s="291"/>
      <c r="I46" s="395"/>
      <c r="J46" s="137"/>
      <c r="Q46" s="10"/>
      <c r="R46" s="10"/>
      <c r="S46" s="10"/>
      <c r="T46" s="10"/>
      <c r="U46" s="10"/>
      <c r="V46" s="10"/>
    </row>
    <row r="47" spans="1:22" x14ac:dyDescent="0.2">
      <c r="A47" s="121">
        <f t="shared" si="0"/>
        <v>39</v>
      </c>
      <c r="B47" s="83" t="s">
        <v>203</v>
      </c>
      <c r="C47" s="521"/>
      <c r="D47" s="521"/>
      <c r="E47" s="521"/>
      <c r="F47" s="670" t="s">
        <v>229</v>
      </c>
      <c r="G47" s="228">
        <f>'pü.mérleg Önkorm.'!G47</f>
        <v>42169</v>
      </c>
      <c r="H47" s="228">
        <f>'pü.mérleg Önkorm.'!H47</f>
        <v>4730</v>
      </c>
      <c r="I47" s="395">
        <f>'pü.mérleg Önkorm.'!I47</f>
        <v>46899</v>
      </c>
      <c r="J47" s="137"/>
      <c r="Q47" s="10"/>
      <c r="R47" s="10"/>
      <c r="S47" s="10"/>
      <c r="T47" s="10"/>
      <c r="U47" s="10"/>
      <c r="V47" s="10"/>
    </row>
    <row r="48" spans="1:22" x14ac:dyDescent="0.2">
      <c r="A48" s="121">
        <f t="shared" si="0"/>
        <v>40</v>
      </c>
      <c r="B48" s="82" t="s">
        <v>204</v>
      </c>
      <c r="C48" s="224"/>
      <c r="D48" s="224"/>
      <c r="E48" s="224"/>
      <c r="F48" s="416" t="s">
        <v>230</v>
      </c>
      <c r="G48" s="228"/>
      <c r="H48" s="228"/>
      <c r="I48" s="395"/>
      <c r="J48" s="137"/>
      <c r="Q48" s="10"/>
      <c r="R48" s="10"/>
      <c r="S48" s="10"/>
      <c r="T48" s="10"/>
      <c r="U48" s="10"/>
      <c r="V48" s="10"/>
    </row>
    <row r="49" spans="1:22" x14ac:dyDescent="0.2">
      <c r="A49" s="121">
        <f t="shared" si="0"/>
        <v>41</v>
      </c>
      <c r="B49" s="448" t="s">
        <v>205</v>
      </c>
      <c r="C49" s="224"/>
      <c r="D49" s="224"/>
      <c r="E49" s="224"/>
      <c r="F49" s="416" t="s">
        <v>231</v>
      </c>
      <c r="G49" s="228"/>
      <c r="H49" s="228"/>
      <c r="I49" s="395"/>
      <c r="J49" s="137"/>
      <c r="Q49" s="10"/>
      <c r="R49" s="10"/>
      <c r="S49" s="10"/>
      <c r="T49" s="10"/>
      <c r="U49" s="10"/>
      <c r="V49" s="10"/>
    </row>
    <row r="50" spans="1:22" x14ac:dyDescent="0.2">
      <c r="A50" s="121">
        <f t="shared" si="0"/>
        <v>42</v>
      </c>
      <c r="B50" s="448" t="s">
        <v>206</v>
      </c>
      <c r="C50" s="224"/>
      <c r="D50" s="224"/>
      <c r="E50" s="224"/>
      <c r="F50" s="416" t="s">
        <v>232</v>
      </c>
      <c r="G50" s="228"/>
      <c r="H50" s="228"/>
      <c r="I50" s="395"/>
      <c r="J50" s="137"/>
      <c r="Q50" s="10"/>
      <c r="R50" s="10"/>
      <c r="S50" s="10"/>
      <c r="T50" s="10"/>
      <c r="U50" s="10"/>
      <c r="V50" s="10"/>
    </row>
    <row r="51" spans="1:22" x14ac:dyDescent="0.2">
      <c r="A51" s="121">
        <f t="shared" si="0"/>
        <v>43</v>
      </c>
      <c r="B51" s="82" t="s">
        <v>207</v>
      </c>
      <c r="C51" s="224">
        <f>'pü.mérleg Önkorm.'!C51</f>
        <v>0</v>
      </c>
      <c r="D51" s="224">
        <f>'pü.mérleg Önkorm.'!D51</f>
        <v>0</v>
      </c>
      <c r="E51" s="224">
        <f>SUM(C51:D51)</f>
        <v>0</v>
      </c>
      <c r="F51" s="416" t="s">
        <v>233</v>
      </c>
      <c r="G51" s="228"/>
      <c r="H51" s="228"/>
      <c r="I51" s="395"/>
      <c r="J51" s="137"/>
      <c r="Q51" s="10"/>
      <c r="R51" s="10"/>
      <c r="S51" s="10"/>
      <c r="T51" s="10"/>
      <c r="U51" s="10"/>
      <c r="V51" s="10"/>
    </row>
    <row r="52" spans="1:22" x14ac:dyDescent="0.2">
      <c r="A52" s="121">
        <f t="shared" si="0"/>
        <v>44</v>
      </c>
      <c r="B52" s="82"/>
      <c r="C52" s="224"/>
      <c r="D52" s="224"/>
      <c r="E52" s="224"/>
      <c r="F52" s="416" t="s">
        <v>234</v>
      </c>
      <c r="G52" s="228"/>
      <c r="H52" s="228"/>
      <c r="I52" s="395"/>
      <c r="J52" s="137"/>
      <c r="Q52" s="10"/>
      <c r="R52" s="10"/>
      <c r="S52" s="10"/>
      <c r="T52" s="10"/>
      <c r="U52" s="10"/>
      <c r="V52" s="10"/>
    </row>
    <row r="53" spans="1:22" x14ac:dyDescent="0.2">
      <c r="A53" s="121">
        <f t="shared" si="0"/>
        <v>45</v>
      </c>
      <c r="B53" s="82"/>
      <c r="C53" s="224"/>
      <c r="D53" s="224"/>
      <c r="E53" s="224"/>
      <c r="F53" s="416" t="s">
        <v>235</v>
      </c>
      <c r="G53" s="228"/>
      <c r="H53" s="228"/>
      <c r="I53" s="395"/>
      <c r="J53" s="137"/>
      <c r="Q53" s="10"/>
      <c r="R53" s="10"/>
      <c r="S53" s="10"/>
      <c r="T53" s="10"/>
      <c r="U53" s="10"/>
      <c r="V53" s="10"/>
    </row>
    <row r="54" spans="1:22" ht="12" thickBot="1" x14ac:dyDescent="0.25">
      <c r="A54" s="121">
        <f t="shared" si="0"/>
        <v>46</v>
      </c>
      <c r="B54" s="135" t="s">
        <v>437</v>
      </c>
      <c r="C54" s="521">
        <f>SUM(C40:C52)</f>
        <v>1318799</v>
      </c>
      <c r="D54" s="521">
        <f>SUM(D40:D52)</f>
        <v>51656</v>
      </c>
      <c r="E54" s="521">
        <f>SUM(E40:E52)</f>
        <v>1370455</v>
      </c>
      <c r="F54" s="673" t="s">
        <v>430</v>
      </c>
      <c r="G54" s="291">
        <f>SUM(G40:G53)</f>
        <v>197564</v>
      </c>
      <c r="H54" s="291">
        <f>SUM(H40:H53)</f>
        <v>4730</v>
      </c>
      <c r="I54" s="373">
        <f>SUM(I40:I53)</f>
        <v>202294</v>
      </c>
      <c r="J54" s="137"/>
      <c r="Q54" s="10"/>
      <c r="R54" s="10"/>
      <c r="S54" s="10"/>
      <c r="T54" s="10"/>
      <c r="U54" s="10"/>
      <c r="V54" s="10"/>
    </row>
    <row r="55" spans="1:22" ht="12" thickBot="1" x14ac:dyDescent="0.25">
      <c r="A55" s="726">
        <f t="shared" si="0"/>
        <v>47</v>
      </c>
      <c r="B55" s="844" t="s">
        <v>432</v>
      </c>
      <c r="C55" s="822">
        <f>C35+C54</f>
        <v>4752556</v>
      </c>
      <c r="D55" s="709">
        <f>D35+D54</f>
        <v>2069777</v>
      </c>
      <c r="E55" s="710">
        <f>E35+E54</f>
        <v>6822333</v>
      </c>
      <c r="F55" s="422" t="s">
        <v>431</v>
      </c>
      <c r="G55" s="632">
        <f>G35+G54</f>
        <v>4752556</v>
      </c>
      <c r="H55" s="632">
        <f>H35+H54</f>
        <v>2069777</v>
      </c>
      <c r="I55" s="818">
        <f>I35+I54</f>
        <v>6822333</v>
      </c>
      <c r="J55" s="137"/>
      <c r="Q55" s="10"/>
      <c r="R55" s="10"/>
      <c r="S55" s="10"/>
      <c r="T55" s="10"/>
      <c r="U55" s="10"/>
      <c r="V55" s="10"/>
    </row>
    <row r="56" spans="1:22" x14ac:dyDescent="0.2">
      <c r="B56" s="140"/>
      <c r="C56" s="139"/>
      <c r="D56" s="139"/>
      <c r="E56" s="139"/>
      <c r="F56" s="139"/>
      <c r="G56" s="139"/>
      <c r="H56" s="139"/>
      <c r="I56" s="139"/>
      <c r="T56" s="10"/>
      <c r="U56" s="10"/>
      <c r="V56" s="10"/>
    </row>
    <row r="57" spans="1:22" s="11" customFormat="1" ht="12.75" x14ac:dyDescent="0.2">
      <c r="A57" s="140"/>
      <c r="B57" s="135"/>
      <c r="C57" s="139"/>
      <c r="D57" s="139"/>
      <c r="E57" s="369">
        <f>E55-I55</f>
        <v>0</v>
      </c>
      <c r="F57" s="139"/>
      <c r="G57" s="139"/>
      <c r="H57" s="139"/>
      <c r="I57" s="139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O37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8" customWidth="1"/>
    <col min="4" max="4" width="14" style="38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500" t="s">
        <v>1319</v>
      </c>
      <c r="B2" s="1500"/>
      <c r="C2" s="1500"/>
      <c r="D2" s="1500"/>
      <c r="E2" s="1500"/>
    </row>
    <row r="3" spans="1:5" x14ac:dyDescent="0.25">
      <c r="B3" s="18"/>
      <c r="C3" s="264"/>
    </row>
    <row r="4" spans="1:5" ht="15" customHeight="1" x14ac:dyDescent="0.25">
      <c r="A4" s="1501" t="s">
        <v>77</v>
      </c>
      <c r="B4" s="1501"/>
      <c r="C4" s="1501"/>
      <c r="D4" s="1501"/>
      <c r="E4" s="1501"/>
    </row>
    <row r="5" spans="1:5" ht="15" customHeight="1" x14ac:dyDescent="0.25">
      <c r="A5" s="1502" t="s">
        <v>1089</v>
      </c>
      <c r="B5" s="1502"/>
      <c r="C5" s="1502"/>
      <c r="D5" s="1502"/>
      <c r="E5" s="1502"/>
    </row>
    <row r="6" spans="1:5" ht="15" customHeight="1" x14ac:dyDescent="0.25">
      <c r="A6" s="1502" t="s">
        <v>506</v>
      </c>
      <c r="B6" s="1502"/>
      <c r="C6" s="1502"/>
      <c r="D6" s="1502"/>
      <c r="E6" s="1502"/>
    </row>
    <row r="7" spans="1:5" ht="15" customHeight="1" x14ac:dyDescent="0.25">
      <c r="B7" s="1502"/>
      <c r="C7" s="1502"/>
    </row>
    <row r="8" spans="1:5" s="19" customFormat="1" ht="20.100000000000001" customHeight="1" x14ac:dyDescent="0.25">
      <c r="A8" s="1503" t="s">
        <v>293</v>
      </c>
      <c r="B8" s="1504"/>
      <c r="C8" s="1504"/>
      <c r="D8" s="1504"/>
      <c r="E8" s="1504"/>
    </row>
    <row r="9" spans="1:5" s="19" customFormat="1" ht="20.100000000000001" customHeight="1" x14ac:dyDescent="0.25">
      <c r="A9" s="1507" t="s">
        <v>76</v>
      </c>
      <c r="B9" s="413" t="s">
        <v>57</v>
      </c>
      <c r="C9" s="1506" t="s">
        <v>58</v>
      </c>
      <c r="D9" s="1506"/>
      <c r="E9" s="1506"/>
    </row>
    <row r="10" spans="1:5" ht="46.5" customHeight="1" x14ac:dyDescent="0.25">
      <c r="A10" s="1507"/>
      <c r="B10" s="1499" t="s">
        <v>85</v>
      </c>
      <c r="C10" s="1505" t="s">
        <v>1213</v>
      </c>
      <c r="D10" s="1505"/>
      <c r="E10" s="1505"/>
    </row>
    <row r="11" spans="1:5" ht="20.100000000000001" customHeight="1" x14ac:dyDescent="0.25">
      <c r="A11" s="1507"/>
      <c r="B11" s="1499"/>
      <c r="C11" s="412" t="s">
        <v>172</v>
      </c>
      <c r="D11" s="959" t="s">
        <v>173</v>
      </c>
      <c r="E11" s="960" t="s">
        <v>174</v>
      </c>
    </row>
    <row r="12" spans="1:5" ht="20.100000000000001" customHeight="1" x14ac:dyDescent="0.25">
      <c r="A12" s="21" t="s">
        <v>468</v>
      </c>
      <c r="B12" s="22" t="s">
        <v>507</v>
      </c>
      <c r="C12" s="510"/>
      <c r="D12" s="511"/>
      <c r="E12" s="512"/>
    </row>
    <row r="13" spans="1:5" ht="20.100000000000001" customHeight="1" x14ac:dyDescent="0.25">
      <c r="A13" s="21" t="s">
        <v>476</v>
      </c>
      <c r="B13" s="23" t="s">
        <v>616</v>
      </c>
      <c r="C13" s="513"/>
      <c r="D13" s="514"/>
      <c r="E13" s="515"/>
    </row>
    <row r="14" spans="1:5" ht="20.100000000000001" customHeight="1" x14ac:dyDescent="0.25">
      <c r="A14" s="21"/>
      <c r="B14" s="1267" t="s">
        <v>1188</v>
      </c>
      <c r="C14" s="1215"/>
      <c r="D14" s="514"/>
      <c r="E14" s="515"/>
    </row>
    <row r="15" spans="1:5" ht="20.100000000000001" customHeight="1" x14ac:dyDescent="0.25">
      <c r="A15" s="21"/>
      <c r="B15" s="1267" t="s">
        <v>1199</v>
      </c>
      <c r="C15" s="1215"/>
      <c r="D15" s="514"/>
      <c r="E15" s="515"/>
    </row>
    <row r="16" spans="1:5" ht="24.6" customHeight="1" x14ac:dyDescent="0.25">
      <c r="A16" s="21" t="s">
        <v>477</v>
      </c>
      <c r="B16" s="806" t="s">
        <v>625</v>
      </c>
      <c r="C16" s="517">
        <v>132427</v>
      </c>
      <c r="D16" s="517">
        <v>66410</v>
      </c>
      <c r="E16" s="810">
        <f t="shared" ref="E16:E17" si="0">C16+D16</f>
        <v>198837</v>
      </c>
    </row>
    <row r="17" spans="1:15" ht="32.25" customHeight="1" thickBot="1" x14ac:dyDescent="0.3">
      <c r="A17" s="21" t="s">
        <v>478</v>
      </c>
      <c r="B17" s="1268" t="s">
        <v>1198</v>
      </c>
      <c r="C17" s="517">
        <v>0</v>
      </c>
      <c r="D17" s="517"/>
      <c r="E17" s="810">
        <f t="shared" si="0"/>
        <v>0</v>
      </c>
    </row>
    <row r="18" spans="1:15" s="15" customFormat="1" ht="19.5" customHeight="1" thickBot="1" x14ac:dyDescent="0.3">
      <c r="A18" s="21" t="s">
        <v>479</v>
      </c>
      <c r="B18" s="839" t="s">
        <v>49</v>
      </c>
      <c r="C18" s="835">
        <f>SUM(C16:C16)</f>
        <v>132427</v>
      </c>
      <c r="D18" s="835">
        <f>SUM(D16:D16)</f>
        <v>66410</v>
      </c>
      <c r="E18" s="1095">
        <f>SUM(E16:E16)</f>
        <v>198837</v>
      </c>
    </row>
    <row r="19" spans="1:15" s="15" customFormat="1" ht="20.25" customHeight="1" x14ac:dyDescent="0.25">
      <c r="A19" s="21" t="s">
        <v>480</v>
      </c>
      <c r="B19" s="26"/>
      <c r="C19" s="811"/>
      <c r="D19" s="812"/>
      <c r="E19" s="813"/>
    </row>
    <row r="20" spans="1:15" ht="19.5" customHeight="1" x14ac:dyDescent="0.25">
      <c r="A20" s="21" t="s">
        <v>481</v>
      </c>
      <c r="B20" s="26" t="s">
        <v>617</v>
      </c>
      <c r="C20" s="808"/>
      <c r="D20" s="814"/>
      <c r="E20" s="815"/>
    </row>
    <row r="21" spans="1:15" ht="21" customHeight="1" x14ac:dyDescent="0.25">
      <c r="A21" s="21" t="s">
        <v>482</v>
      </c>
      <c r="B21" s="17" t="s">
        <v>508</v>
      </c>
      <c r="C21" s="808"/>
      <c r="D21" s="809">
        <v>0</v>
      </c>
      <c r="E21" s="810">
        <f>C21+D21</f>
        <v>0</v>
      </c>
    </row>
    <row r="22" spans="1:15" ht="21.75" customHeight="1" x14ac:dyDescent="0.25">
      <c r="A22" s="21" t="s">
        <v>483</v>
      </c>
      <c r="B22" s="24" t="s">
        <v>509</v>
      </c>
      <c r="C22" s="808"/>
      <c r="D22" s="809">
        <v>3411</v>
      </c>
      <c r="E22" s="810">
        <f>C22+D22</f>
        <v>3411</v>
      </c>
    </row>
    <row r="23" spans="1:15" ht="51" customHeight="1" x14ac:dyDescent="0.25">
      <c r="A23" s="1265" t="s">
        <v>517</v>
      </c>
      <c r="B23" s="715" t="s">
        <v>1275</v>
      </c>
      <c r="C23" s="712"/>
      <c r="D23" s="713">
        <v>23641</v>
      </c>
      <c r="E23" s="714">
        <f>C23+D23</f>
        <v>23641</v>
      </c>
    </row>
    <row r="24" spans="1:15" ht="21.75" customHeight="1" thickBot="1" x14ac:dyDescent="0.3">
      <c r="A24" s="1265" t="s">
        <v>518</v>
      </c>
      <c r="B24" s="715" t="s">
        <v>1246</v>
      </c>
      <c r="C24" s="712"/>
      <c r="D24" s="713">
        <v>120966</v>
      </c>
      <c r="E24" s="1318">
        <v>120966</v>
      </c>
    </row>
    <row r="25" spans="1:15" s="15" customFormat="1" ht="21" customHeight="1" thickBot="1" x14ac:dyDescent="0.3">
      <c r="A25" s="1265" t="s">
        <v>519</v>
      </c>
      <c r="B25" s="839" t="s">
        <v>618</v>
      </c>
      <c r="C25" s="840">
        <f>SUM(C21:C22)</f>
        <v>0</v>
      </c>
      <c r="D25" s="841">
        <f>SUM(D21:D24)</f>
        <v>148018</v>
      </c>
      <c r="E25" s="837">
        <f>C25+D25</f>
        <v>148018</v>
      </c>
    </row>
    <row r="26" spans="1:15" s="15" customFormat="1" ht="22.5" customHeight="1" thickBot="1" x14ac:dyDescent="0.3">
      <c r="A26" s="1265" t="s">
        <v>520</v>
      </c>
      <c r="B26" s="238" t="s">
        <v>510</v>
      </c>
      <c r="C26" s="835">
        <f>C18+C25</f>
        <v>132427</v>
      </c>
      <c r="D26" s="836">
        <f>D18+D25</f>
        <v>214428</v>
      </c>
      <c r="E26" s="837">
        <f>C26+D26</f>
        <v>346855</v>
      </c>
    </row>
    <row r="27" spans="1:15" ht="20.100000000000001" customHeight="1" x14ac:dyDescent="0.25">
      <c r="A27" s="1265" t="s">
        <v>521</v>
      </c>
      <c r="B27" s="24"/>
      <c r="C27" s="705"/>
      <c r="D27" s="517"/>
      <c r="E27" s="815"/>
    </row>
    <row r="28" spans="1:15" ht="20.100000000000001" customHeight="1" x14ac:dyDescent="0.25">
      <c r="A28" s="1265" t="s">
        <v>522</v>
      </c>
      <c r="B28" s="22" t="s">
        <v>511</v>
      </c>
      <c r="C28" s="705"/>
      <c r="D28" s="517"/>
      <c r="E28" s="815"/>
    </row>
    <row r="29" spans="1:15" ht="20.100000000000001" customHeight="1" thickBot="1" x14ac:dyDescent="0.3">
      <c r="A29" s="1265" t="s">
        <v>523</v>
      </c>
      <c r="B29" s="17" t="s">
        <v>512</v>
      </c>
      <c r="C29" s="705">
        <v>60339</v>
      </c>
      <c r="D29" s="517">
        <v>198767</v>
      </c>
      <c r="E29" s="810">
        <f>C29+D29</f>
        <v>259106</v>
      </c>
    </row>
    <row r="30" spans="1:15" s="15" customFormat="1" ht="20.100000000000001" customHeight="1" thickBot="1" x14ac:dyDescent="0.3">
      <c r="A30" s="1265" t="s">
        <v>524</v>
      </c>
      <c r="B30" s="838" t="s">
        <v>513</v>
      </c>
      <c r="C30" s="836">
        <f>C29</f>
        <v>60339</v>
      </c>
      <c r="D30" s="836">
        <f t="shared" ref="D30:E30" si="1">D29</f>
        <v>198767</v>
      </c>
      <c r="E30" s="1266">
        <f t="shared" si="1"/>
        <v>259106</v>
      </c>
      <c r="O30" s="807"/>
    </row>
    <row r="31" spans="1:15" s="15" customFormat="1" ht="20.100000000000001" customHeight="1" thickBot="1" x14ac:dyDescent="0.3">
      <c r="A31" s="1265" t="s">
        <v>526</v>
      </c>
      <c r="B31" s="834" t="s">
        <v>294</v>
      </c>
      <c r="C31" s="835">
        <f>C26+C30</f>
        <v>192766</v>
      </c>
      <c r="D31" s="836">
        <f>D26+D30</f>
        <v>413195</v>
      </c>
      <c r="E31" s="837">
        <f>E26+E30</f>
        <v>605961</v>
      </c>
      <c r="O31" s="807"/>
    </row>
    <row r="32" spans="1:15" s="15" customFormat="1" ht="20.100000000000001" customHeight="1" x14ac:dyDescent="0.25">
      <c r="A32" s="16"/>
      <c r="B32" s="28"/>
      <c r="C32" s="27"/>
      <c r="D32" s="293"/>
    </row>
    <row r="33" spans="2:8" ht="19.5" customHeight="1" x14ac:dyDescent="0.25">
      <c r="B33" s="29"/>
      <c r="C33" s="25"/>
    </row>
    <row r="34" spans="2:8" ht="15" customHeight="1" x14ac:dyDescent="0.25">
      <c r="B34" s="17"/>
      <c r="C34" s="25"/>
      <c r="H34" s="424"/>
    </row>
    <row r="35" spans="2:8" x14ac:dyDescent="0.25">
      <c r="B35" s="17"/>
      <c r="C35" s="25"/>
    </row>
    <row r="36" spans="2:8" x14ac:dyDescent="0.25">
      <c r="B36" s="17"/>
      <c r="C36" s="25"/>
    </row>
    <row r="37" spans="2:8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14" customWidth="1"/>
    <col min="2" max="2" width="37.28515625" style="114" customWidth="1"/>
    <col min="3" max="3" width="12" style="115" customWidth="1"/>
    <col min="4" max="4" width="11.140625" style="115" customWidth="1"/>
    <col min="5" max="5" width="12.140625" style="115" customWidth="1"/>
    <col min="6" max="6" width="40.42578125" style="115" customWidth="1"/>
    <col min="7" max="7" width="11.5703125" style="115" customWidth="1"/>
    <col min="8" max="8" width="11.7109375" style="115" customWidth="1"/>
    <col min="9" max="9" width="14.5703125" style="115" customWidth="1"/>
    <col min="10" max="10" width="7.7109375" style="261" hidden="1" customWidth="1"/>
    <col min="11" max="11" width="7.140625" style="261" hidden="1" customWidth="1"/>
    <col min="12" max="12" width="7.85546875" style="261" hidden="1" customWidth="1"/>
    <col min="13" max="16384" width="9.140625" style="10"/>
  </cols>
  <sheetData>
    <row r="1" spans="1:13" ht="12.75" x14ac:dyDescent="0.2">
      <c r="C1" s="1397" t="s">
        <v>1320</v>
      </c>
      <c r="D1" s="1453"/>
      <c r="E1" s="1453"/>
      <c r="F1" s="1453"/>
      <c r="G1" s="1453"/>
      <c r="H1" s="1453"/>
      <c r="I1" s="1453"/>
      <c r="J1" s="1453"/>
      <c r="K1" s="1453"/>
      <c r="L1" s="1453"/>
    </row>
    <row r="2" spans="1:13" x14ac:dyDescent="0.2">
      <c r="I2" s="116"/>
    </row>
    <row r="3" spans="1:13" s="86" customFormat="1" ht="12.75" x14ac:dyDescent="0.2">
      <c r="A3" s="117"/>
      <c r="B3" s="1401" t="s">
        <v>77</v>
      </c>
      <c r="C3" s="1401"/>
      <c r="D3" s="1401"/>
      <c r="E3" s="1401"/>
      <c r="F3" s="1401"/>
      <c r="G3" s="1401"/>
      <c r="H3" s="1401"/>
      <c r="I3" s="1401"/>
      <c r="J3" s="1453"/>
      <c r="K3" s="1453"/>
      <c r="L3" s="1453"/>
    </row>
    <row r="4" spans="1:13" s="86" customFormat="1" x14ac:dyDescent="0.2">
      <c r="A4" s="117"/>
      <c r="B4" s="1508" t="s">
        <v>1207</v>
      </c>
      <c r="C4" s="1508"/>
      <c r="D4" s="1508"/>
      <c r="E4" s="1508"/>
      <c r="F4" s="1508"/>
      <c r="G4" s="1508"/>
      <c r="H4" s="1508"/>
      <c r="I4" s="1508"/>
    </row>
    <row r="5" spans="1:13" s="86" customFormat="1" ht="12.75" x14ac:dyDescent="0.2">
      <c r="A5" s="1402" t="s">
        <v>293</v>
      </c>
      <c r="B5" s="1455"/>
      <c r="C5" s="1455"/>
      <c r="D5" s="1455"/>
      <c r="E5" s="1455"/>
      <c r="F5" s="1455"/>
      <c r="G5" s="1455"/>
      <c r="H5" s="1455"/>
      <c r="I5" s="1455"/>
      <c r="J5" s="1455"/>
      <c r="K5" s="1455"/>
      <c r="L5" s="1455"/>
    </row>
    <row r="6" spans="1:13" s="86" customFormat="1" ht="12.75" customHeight="1" x14ac:dyDescent="0.2">
      <c r="A6" s="1407" t="s">
        <v>56</v>
      </c>
      <c r="B6" s="1408" t="s">
        <v>57</v>
      </c>
      <c r="C6" s="1425" t="s">
        <v>58</v>
      </c>
      <c r="D6" s="1425"/>
      <c r="E6" s="1426"/>
      <c r="F6" s="1509" t="s">
        <v>59</v>
      </c>
      <c r="G6" s="1404" t="s">
        <v>60</v>
      </c>
      <c r="H6" s="1405"/>
      <c r="I6" s="1406"/>
      <c r="M6" s="500"/>
    </row>
    <row r="7" spans="1:13" s="86" customFormat="1" ht="12.75" customHeight="1" x14ac:dyDescent="0.2">
      <c r="A7" s="1407"/>
      <c r="B7" s="1408"/>
      <c r="C7" s="1398" t="s">
        <v>1031</v>
      </c>
      <c r="D7" s="1398"/>
      <c r="E7" s="1399"/>
      <c r="F7" s="1509"/>
      <c r="G7" s="1398" t="s">
        <v>1031</v>
      </c>
      <c r="H7" s="1398"/>
      <c r="I7" s="1398"/>
      <c r="M7" s="500"/>
    </row>
    <row r="8" spans="1:13" s="87" customFormat="1" ht="36.6" customHeight="1" x14ac:dyDescent="0.2">
      <c r="A8" s="1407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M8" s="501"/>
    </row>
    <row r="9" spans="1:13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77"/>
      <c r="J9" s="10"/>
      <c r="K9" s="10"/>
      <c r="L9" s="10"/>
      <c r="M9" s="147"/>
    </row>
    <row r="10" spans="1:13" x14ac:dyDescent="0.2">
      <c r="A10" s="121">
        <f t="shared" ref="A10:A55" si="0">A9+1</f>
        <v>2</v>
      </c>
      <c r="B10" s="124" t="s">
        <v>35</v>
      </c>
      <c r="C10" s="233"/>
      <c r="D10" s="233"/>
      <c r="E10" s="224"/>
      <c r="F10" s="416" t="s">
        <v>208</v>
      </c>
      <c r="G10" s="224">
        <f>'műk. kiad. szakf Önkorm. '!D61</f>
        <v>73522</v>
      </c>
      <c r="H10" s="224">
        <f>'műk. kiad. szakf Önkorm. '!E61</f>
        <v>26318</v>
      </c>
      <c r="I10" s="393">
        <f>SUM(G10:H10)</f>
        <v>99840</v>
      </c>
      <c r="J10" s="10"/>
      <c r="K10" s="10"/>
      <c r="L10" s="10"/>
      <c r="M10" s="147"/>
    </row>
    <row r="11" spans="1:13" x14ac:dyDescent="0.2">
      <c r="A11" s="121">
        <f t="shared" si="0"/>
        <v>3</v>
      </c>
      <c r="B11" s="124" t="s">
        <v>184</v>
      </c>
      <c r="C11" s="233">
        <f>'tám, végl. pe.átv  '!C11+'tám, végl. pe.átv  '!C19+'tám, végl. pe.átv  '!C20</f>
        <v>533296</v>
      </c>
      <c r="D11" s="233">
        <f>'tám, végl. pe.átv  '!D11+'tám, végl. pe.átv  '!D19+'tám, végl. pe.átv  '!D20</f>
        <v>103530</v>
      </c>
      <c r="E11" s="233">
        <f>'tám, végl. pe.átv  '!E11+'tám, végl. pe.átv  '!E19+'tám, végl. pe.átv  '!E20</f>
        <v>636826</v>
      </c>
      <c r="F11" s="416" t="s">
        <v>209</v>
      </c>
      <c r="G11" s="224">
        <f>'műk. kiad. szakf Önkorm. '!F61</f>
        <v>18878</v>
      </c>
      <c r="H11" s="224">
        <f>'műk. kiad. szakf Önkorm. '!G61</f>
        <v>9826</v>
      </c>
      <c r="I11" s="393">
        <f>SUM(G11:H11)</f>
        <v>28704</v>
      </c>
      <c r="J11" s="10"/>
      <c r="K11" s="10"/>
      <c r="L11" s="10"/>
      <c r="M11" s="147"/>
    </row>
    <row r="12" spans="1:13" x14ac:dyDescent="0.2">
      <c r="A12" s="121">
        <f t="shared" si="0"/>
        <v>4</v>
      </c>
      <c r="B12" s="124" t="s">
        <v>181</v>
      </c>
      <c r="C12" s="233"/>
      <c r="D12" s="233">
        <v>0</v>
      </c>
      <c r="E12" s="233">
        <f>C12+D12</f>
        <v>0</v>
      </c>
      <c r="F12" s="416" t="s">
        <v>210</v>
      </c>
      <c r="G12" s="224">
        <f>'műk. kiad. szakf Önkorm. '!H61</f>
        <v>365721</v>
      </c>
      <c r="H12" s="224">
        <f>'műk. kiad. szakf Önkorm. '!I61</f>
        <v>315801</v>
      </c>
      <c r="I12" s="393">
        <f>SUM(G12:H12)</f>
        <v>681522</v>
      </c>
      <c r="J12" s="10"/>
      <c r="K12" s="10"/>
      <c r="L12" s="10"/>
      <c r="M12" s="147"/>
    </row>
    <row r="13" spans="1:13" ht="12" customHeight="1" x14ac:dyDescent="0.2">
      <c r="A13" s="121">
        <f t="shared" si="0"/>
        <v>5</v>
      </c>
      <c r="B13" s="451" t="s">
        <v>185</v>
      </c>
      <c r="C13" s="233">
        <f>'tám, végl. pe.átv  '!C40</f>
        <v>162024</v>
      </c>
      <c r="D13" s="233">
        <f>'tám, végl. pe.átv  '!D40</f>
        <v>2274</v>
      </c>
      <c r="E13" s="233">
        <f>'tám, végl. pe.átv  '!E40</f>
        <v>164298</v>
      </c>
      <c r="F13" s="416"/>
      <c r="G13" s="1030"/>
      <c r="H13" s="1030"/>
      <c r="I13" s="1029"/>
      <c r="J13" s="10"/>
      <c r="K13" s="10"/>
      <c r="L13" s="10"/>
      <c r="M13" s="147"/>
    </row>
    <row r="14" spans="1:13" x14ac:dyDescent="0.2">
      <c r="A14" s="121">
        <f>A13+1</f>
        <v>6</v>
      </c>
      <c r="B14" s="124" t="s">
        <v>936</v>
      </c>
      <c r="C14" s="233"/>
      <c r="D14" s="233"/>
      <c r="E14" s="224"/>
      <c r="F14" s="416" t="s">
        <v>211</v>
      </c>
      <c r="G14" s="228">
        <f>'ellátottak önk.'!E29</f>
        <v>2300</v>
      </c>
      <c r="H14" s="228">
        <f>'ellátottak önk.'!F29</f>
        <v>14009</v>
      </c>
      <c r="I14" s="393">
        <f>SUM(G14:H14)</f>
        <v>16309</v>
      </c>
      <c r="J14" s="10"/>
      <c r="K14" s="10"/>
      <c r="L14" s="10"/>
      <c r="M14" s="147"/>
    </row>
    <row r="15" spans="1:13" x14ac:dyDescent="0.2">
      <c r="A15" s="121">
        <f t="shared" ref="A15:A26" si="1">A14+1</f>
        <v>7</v>
      </c>
      <c r="B15" s="124" t="s">
        <v>934</v>
      </c>
      <c r="C15" s="233">
        <f>'felh. bev.  '!D23</f>
        <v>0</v>
      </c>
      <c r="D15" s="233"/>
      <c r="E15" s="224">
        <f t="shared" ref="E15:E16" si="2">SUM(C15:D15)</f>
        <v>0</v>
      </c>
      <c r="F15" s="416"/>
      <c r="G15" s="816"/>
      <c r="H15" s="816"/>
      <c r="I15" s="1029"/>
      <c r="J15" s="10"/>
      <c r="K15" s="10"/>
      <c r="L15" s="10"/>
      <c r="M15" s="147"/>
    </row>
    <row r="16" spans="1:13" x14ac:dyDescent="0.2">
      <c r="A16" s="121">
        <f t="shared" si="1"/>
        <v>8</v>
      </c>
      <c r="B16" s="842" t="s">
        <v>935</v>
      </c>
      <c r="C16" s="233">
        <f>'felh. bev.  '!D32</f>
        <v>1806462</v>
      </c>
      <c r="D16" s="233">
        <f>'felh. bev.  '!E32</f>
        <v>0</v>
      </c>
      <c r="E16" s="224">
        <f t="shared" si="2"/>
        <v>1806462</v>
      </c>
      <c r="F16" s="416" t="s">
        <v>212</v>
      </c>
      <c r="G16" s="816"/>
      <c r="H16" s="816"/>
      <c r="I16" s="1029"/>
      <c r="J16" s="10"/>
      <c r="K16" s="10"/>
      <c r="L16" s="10"/>
      <c r="M16" s="147"/>
    </row>
    <row r="17" spans="1:14" x14ac:dyDescent="0.2">
      <c r="A17" s="121">
        <f t="shared" si="1"/>
        <v>9</v>
      </c>
      <c r="B17" s="124" t="s">
        <v>186</v>
      </c>
      <c r="C17" s="233">
        <f>'közhatalmi bevételek'!D30</f>
        <v>743715</v>
      </c>
      <c r="D17" s="233">
        <f>'közhatalmi bevételek'!E30</f>
        <v>17385</v>
      </c>
      <c r="E17" s="233">
        <f>'közhatalmi bevételek'!F30</f>
        <v>761100</v>
      </c>
      <c r="F17" s="416" t="s">
        <v>213</v>
      </c>
      <c r="G17" s="228">
        <f>mc.pe.átad!E21</f>
        <v>5850</v>
      </c>
      <c r="H17" s="228">
        <f>mc.pe.átad!F21</f>
        <v>142741</v>
      </c>
      <c r="I17" s="228">
        <f>mc.pe.átad!G21</f>
        <v>148591</v>
      </c>
      <c r="J17" s="10"/>
      <c r="K17" s="10"/>
      <c r="L17" s="10"/>
      <c r="M17" s="147"/>
    </row>
    <row r="18" spans="1:14" x14ac:dyDescent="0.2">
      <c r="A18" s="121">
        <f t="shared" si="1"/>
        <v>10</v>
      </c>
      <c r="B18" s="127" t="s">
        <v>40</v>
      </c>
      <c r="C18" s="288"/>
      <c r="D18" s="288"/>
      <c r="E18" s="288"/>
      <c r="F18" s="416" t="s">
        <v>214</v>
      </c>
      <c r="G18" s="228">
        <f>mc.pe.átad!E57</f>
        <v>144693</v>
      </c>
      <c r="H18" s="228">
        <f>mc.pe.átad!F57</f>
        <v>281207</v>
      </c>
      <c r="I18" s="228">
        <f>mc.pe.átad!G57</f>
        <v>425900</v>
      </c>
      <c r="J18" s="10"/>
      <c r="K18" s="10"/>
      <c r="L18" s="10"/>
      <c r="M18" s="147"/>
    </row>
    <row r="19" spans="1:14" x14ac:dyDescent="0.2">
      <c r="A19" s="121">
        <f t="shared" si="1"/>
        <v>11</v>
      </c>
      <c r="B19" s="127"/>
      <c r="C19" s="288"/>
      <c r="D19" s="288"/>
      <c r="E19" s="288"/>
      <c r="F19" s="416" t="s">
        <v>261</v>
      </c>
      <c r="G19" s="228">
        <f>'műk. kiad. szakf Önkorm. '!N61</f>
        <v>0</v>
      </c>
      <c r="H19" s="228">
        <f>'műk. kiad. szakf Önkorm. '!O61</f>
        <v>0</v>
      </c>
      <c r="I19" s="228">
        <f>G19+H19</f>
        <v>0</v>
      </c>
      <c r="J19" s="10"/>
      <c r="K19" s="10"/>
      <c r="L19" s="10"/>
      <c r="M19" s="147"/>
    </row>
    <row r="20" spans="1:14" x14ac:dyDescent="0.2">
      <c r="A20" s="121">
        <f>A19+1</f>
        <v>12</v>
      </c>
      <c r="B20" s="80" t="s">
        <v>187</v>
      </c>
      <c r="C20" s="288">
        <v>27558</v>
      </c>
      <c r="D20" s="288">
        <v>963248</v>
      </c>
      <c r="E20" s="288">
        <f>SUM(C20:D20)</f>
        <v>990806</v>
      </c>
      <c r="F20" s="416" t="s">
        <v>216</v>
      </c>
      <c r="G20" s="228">
        <f>tartalék!C25</f>
        <v>0</v>
      </c>
      <c r="H20" s="228">
        <f>tartalék!D25</f>
        <v>148018</v>
      </c>
      <c r="I20" s="706">
        <f>SUM(G20:H20)</f>
        <v>148018</v>
      </c>
      <c r="J20" s="10"/>
      <c r="K20" s="10"/>
      <c r="L20" s="10"/>
      <c r="M20" s="147"/>
    </row>
    <row r="21" spans="1:14" x14ac:dyDescent="0.2">
      <c r="A21" s="121">
        <f t="shared" si="1"/>
        <v>13</v>
      </c>
      <c r="C21" s="1027"/>
      <c r="D21" s="1027"/>
      <c r="E21" s="1027"/>
      <c r="F21" s="416" t="s">
        <v>262</v>
      </c>
      <c r="G21" s="228">
        <f>tartalék!C30</f>
        <v>60339</v>
      </c>
      <c r="H21" s="228">
        <f>tartalék!D30</f>
        <v>198767</v>
      </c>
      <c r="I21" s="228">
        <f>tartalék!E30</f>
        <v>259106</v>
      </c>
      <c r="J21" s="10"/>
      <c r="K21" s="10"/>
      <c r="L21" s="10"/>
      <c r="M21" s="147"/>
    </row>
    <row r="22" spans="1:14" s="88" customFormat="1" x14ac:dyDescent="0.2">
      <c r="A22" s="121">
        <f t="shared" si="1"/>
        <v>14</v>
      </c>
      <c r="B22" s="114" t="s">
        <v>42</v>
      </c>
      <c r="C22" s="288"/>
      <c r="D22" s="288"/>
      <c r="E22" s="288"/>
      <c r="F22" s="499"/>
      <c r="G22" s="228"/>
      <c r="H22" s="228"/>
      <c r="I22" s="395"/>
      <c r="M22" s="502"/>
    </row>
    <row r="23" spans="1:14" s="88" customFormat="1" x14ac:dyDescent="0.2">
      <c r="A23" s="121">
        <f t="shared" si="1"/>
        <v>15</v>
      </c>
      <c r="B23" s="114" t="s">
        <v>188</v>
      </c>
      <c r="C23" s="288"/>
      <c r="D23" s="288"/>
      <c r="E23" s="288"/>
      <c r="F23" s="499"/>
      <c r="G23" s="228"/>
      <c r="H23" s="228"/>
      <c r="I23" s="395"/>
      <c r="M23" s="502"/>
    </row>
    <row r="24" spans="1:14" x14ac:dyDescent="0.2">
      <c r="A24" s="121">
        <f t="shared" si="1"/>
        <v>16</v>
      </c>
      <c r="B24" s="137" t="s">
        <v>191</v>
      </c>
      <c r="C24" s="224">
        <f>'felh. bev.  '!D12</f>
        <v>2028</v>
      </c>
      <c r="D24" s="224">
        <f>'felh. bev.  '!E12</f>
        <v>1046</v>
      </c>
      <c r="E24" s="288">
        <f>SUM(C24:D24)</f>
        <v>3074</v>
      </c>
      <c r="F24" s="672" t="s">
        <v>66</v>
      </c>
      <c r="G24" s="289">
        <f t="shared" ref="G24:L24" si="3">SUM(G10:G22)</f>
        <v>671303</v>
      </c>
      <c r="H24" s="289">
        <f t="shared" si="3"/>
        <v>1136687</v>
      </c>
      <c r="I24" s="396">
        <f t="shared" si="3"/>
        <v>1807990</v>
      </c>
      <c r="J24" s="89">
        <f t="shared" si="3"/>
        <v>0</v>
      </c>
      <c r="K24" s="89">
        <f t="shared" si="3"/>
        <v>0</v>
      </c>
      <c r="L24" s="371">
        <f t="shared" si="3"/>
        <v>0</v>
      </c>
      <c r="M24" s="147"/>
    </row>
    <row r="25" spans="1:14" x14ac:dyDescent="0.2">
      <c r="A25" s="121">
        <f t="shared" si="1"/>
        <v>17</v>
      </c>
      <c r="B25" s="137" t="s">
        <v>192</v>
      </c>
      <c r="C25" s="288">
        <f>'felh. bev.  '!D13+'felh. bev.  '!D14</f>
        <v>3154</v>
      </c>
      <c r="D25" s="288">
        <f>'felh. bev.  '!E13+'felh. bev.  '!E14</f>
        <v>0</v>
      </c>
      <c r="E25" s="288">
        <f>SUM(C25:D25)</f>
        <v>3154</v>
      </c>
      <c r="F25" s="499"/>
      <c r="G25" s="228"/>
      <c r="H25" s="228"/>
      <c r="I25" s="395"/>
      <c r="J25" s="10"/>
      <c r="K25" s="10"/>
      <c r="L25" s="10"/>
      <c r="M25" s="147"/>
    </row>
    <row r="26" spans="1:14" x14ac:dyDescent="0.2">
      <c r="A26" s="121">
        <f t="shared" si="1"/>
        <v>18</v>
      </c>
      <c r="B26" s="114" t="s">
        <v>193</v>
      </c>
      <c r="C26" s="224">
        <f>'felh. bev.  '!D20</f>
        <v>0</v>
      </c>
      <c r="D26" s="224">
        <f>'felh. bev.  '!E20</f>
        <v>796350</v>
      </c>
      <c r="E26" s="224">
        <f>'felh. bev.  '!F20</f>
        <v>796350</v>
      </c>
      <c r="F26" s="673" t="s">
        <v>34</v>
      </c>
      <c r="G26" s="291"/>
      <c r="H26" s="291"/>
      <c r="I26" s="395"/>
      <c r="J26" s="10"/>
      <c r="K26" s="10"/>
      <c r="L26" s="10"/>
      <c r="M26" s="147"/>
    </row>
    <row r="27" spans="1:14" x14ac:dyDescent="0.2">
      <c r="A27" s="121">
        <f t="shared" si="0"/>
        <v>19</v>
      </c>
      <c r="B27" s="124" t="s">
        <v>194</v>
      </c>
      <c r="C27" s="224"/>
      <c r="D27" s="224"/>
      <c r="E27" s="224"/>
      <c r="F27" s="416" t="s">
        <v>263</v>
      </c>
      <c r="G27" s="228">
        <f>'felhalm. kiad.  '!H16+'felhalm. kiad.  '!H55+'felhalm. kiad.  '!H66+'felhalm. kiad.  '!H72+'felhalm. kiad.  '!H79</f>
        <v>2670846</v>
      </c>
      <c r="H27" s="228">
        <f>'felhalm. kiad.  '!I16+'felhalm. kiad.  '!I55+'felhalm. kiad.  '!I66+'felhalm. kiad.  '!I72+'felhalm. kiad.  '!I79+'felhalm. kiad.  '!I133</f>
        <v>232206</v>
      </c>
      <c r="I27" s="395">
        <f t="shared" ref="I27:I32" si="4">SUM(G27:H27)</f>
        <v>2903052</v>
      </c>
      <c r="J27" s="10"/>
      <c r="K27" s="10"/>
      <c r="L27" s="10"/>
      <c r="M27" s="499"/>
      <c r="N27" s="669"/>
    </row>
    <row r="28" spans="1:14" x14ac:dyDescent="0.2">
      <c r="A28" s="121">
        <f t="shared" si="0"/>
        <v>20</v>
      </c>
      <c r="B28" s="124"/>
      <c r="C28" s="224"/>
      <c r="D28" s="224"/>
      <c r="E28" s="224"/>
      <c r="F28" s="416" t="s">
        <v>220</v>
      </c>
      <c r="G28" s="228">
        <f>'felhalm. kiad.  '!H25</f>
        <v>18326</v>
      </c>
      <c r="H28" s="228">
        <f>'felhalm. kiad.  '!I25</f>
        <v>19050</v>
      </c>
      <c r="I28" s="395">
        <f t="shared" si="4"/>
        <v>37376</v>
      </c>
      <c r="J28" s="10"/>
      <c r="K28" s="10"/>
      <c r="L28" s="10"/>
      <c r="M28" s="147"/>
    </row>
    <row r="29" spans="1:14" x14ac:dyDescent="0.2">
      <c r="A29" s="121">
        <f t="shared" si="0"/>
        <v>21</v>
      </c>
      <c r="B29" s="114" t="s">
        <v>195</v>
      </c>
      <c r="C29" s="224">
        <f>'tám, végl. pe.átv  '!C44</f>
        <v>0</v>
      </c>
      <c r="D29" s="224">
        <f>'tám, végl. pe.átv  '!D44</f>
        <v>2502</v>
      </c>
      <c r="E29" s="224">
        <f>'tám, végl. pe.átv  '!E44</f>
        <v>2502</v>
      </c>
      <c r="F29" s="416" t="s">
        <v>221</v>
      </c>
      <c r="G29" s="228"/>
      <c r="H29" s="228"/>
      <c r="I29" s="395"/>
      <c r="J29" s="10"/>
      <c r="K29" s="10"/>
      <c r="L29" s="10"/>
      <c r="M29" s="147"/>
    </row>
    <row r="30" spans="1:14" s="88" customFormat="1" x14ac:dyDescent="0.2">
      <c r="A30" s="121">
        <f t="shared" si="0"/>
        <v>22</v>
      </c>
      <c r="B30" s="114" t="s">
        <v>260</v>
      </c>
      <c r="C30" s="224">
        <f>'felh. bev.  '!D37+'felh. bev.  '!D41</f>
        <v>0</v>
      </c>
      <c r="D30" s="224">
        <f>'felh. bev.  '!E37+'felh. bev.  '!E41</f>
        <v>3006</v>
      </c>
      <c r="E30" s="224">
        <f>'felh. bev.  '!F37+'felh. bev.  '!F41</f>
        <v>3006</v>
      </c>
      <c r="F30" s="416" t="s">
        <v>222</v>
      </c>
      <c r="G30" s="228">
        <f>'felhalm. kiad.  '!H84</f>
        <v>0</v>
      </c>
      <c r="H30" s="228">
        <f>'felhalm. kiad.  '!I84</f>
        <v>0</v>
      </c>
      <c r="I30" s="395">
        <f t="shared" si="4"/>
        <v>0</v>
      </c>
      <c r="M30" s="502"/>
    </row>
    <row r="31" spans="1:14" s="88" customFormat="1" x14ac:dyDescent="0.2">
      <c r="A31" s="121">
        <f t="shared" si="0"/>
        <v>23</v>
      </c>
      <c r="B31" s="114"/>
      <c r="C31" s="224"/>
      <c r="D31" s="224"/>
      <c r="E31" s="224"/>
      <c r="F31" s="416" t="s">
        <v>944</v>
      </c>
      <c r="G31" s="228">
        <f>'felhalm. kiad.  '!H97</f>
        <v>0</v>
      </c>
      <c r="H31" s="228">
        <f>'felhalm. kiad.  '!I97</f>
        <v>5000</v>
      </c>
      <c r="I31" s="395">
        <f t="shared" si="4"/>
        <v>5000</v>
      </c>
      <c r="M31" s="502"/>
    </row>
    <row r="32" spans="1:14" x14ac:dyDescent="0.2">
      <c r="A32" s="121">
        <f t="shared" si="0"/>
        <v>24</v>
      </c>
      <c r="C32" s="224"/>
      <c r="D32" s="224"/>
      <c r="E32" s="224"/>
      <c r="F32" s="416" t="s">
        <v>942</v>
      </c>
      <c r="G32" s="228">
        <f>'felhalm. kiad.  '!H92</f>
        <v>18750</v>
      </c>
      <c r="H32" s="228">
        <f>'felhalm. kiad.  '!I92</f>
        <v>14321</v>
      </c>
      <c r="I32" s="395">
        <f t="shared" si="4"/>
        <v>33071</v>
      </c>
      <c r="J32" s="10"/>
      <c r="K32" s="10"/>
      <c r="L32" s="10"/>
      <c r="M32" s="147"/>
    </row>
    <row r="33" spans="1:13" s="11" customFormat="1" x14ac:dyDescent="0.2">
      <c r="A33" s="121">
        <f t="shared" si="0"/>
        <v>25</v>
      </c>
      <c r="B33" s="131" t="s">
        <v>52</v>
      </c>
      <c r="C33" s="707">
        <f>C12+C20+C11+C17+C13+C29</f>
        <v>1466593</v>
      </c>
      <c r="D33" s="707">
        <f>D12+D20+D11+D17+D13+D29</f>
        <v>1088939</v>
      </c>
      <c r="E33" s="707">
        <f>E12+E20+E11+E17+E13+E29</f>
        <v>2555532</v>
      </c>
      <c r="F33" s="416" t="s">
        <v>943</v>
      </c>
      <c r="G33" s="226">
        <f>tartalék!C18</f>
        <v>132427</v>
      </c>
      <c r="H33" s="226">
        <f>tartalék!D18</f>
        <v>66410</v>
      </c>
      <c r="I33" s="226">
        <f>tartalék!E18</f>
        <v>198837</v>
      </c>
      <c r="M33" s="425"/>
    </row>
    <row r="34" spans="1:13" x14ac:dyDescent="0.2">
      <c r="A34" s="121">
        <f t="shared" si="0"/>
        <v>26</v>
      </c>
      <c r="B34" s="132" t="s">
        <v>67</v>
      </c>
      <c r="C34" s="289">
        <f>C15+C16+C24+C25+C26+C27+C30</f>
        <v>1811644</v>
      </c>
      <c r="D34" s="289">
        <f t="shared" ref="D34:E34" si="5">D15+D16+D24+D25+D26+D27+D30</f>
        <v>800402</v>
      </c>
      <c r="E34" s="289">
        <f t="shared" si="5"/>
        <v>2612046</v>
      </c>
      <c r="F34" s="653" t="s">
        <v>68</v>
      </c>
      <c r="G34" s="289">
        <f>SUM(G27:G33)</f>
        <v>2840349</v>
      </c>
      <c r="H34" s="289">
        <f>SUM(H27:H33)</f>
        <v>336987</v>
      </c>
      <c r="I34" s="396">
        <f>SUM(I27:I33)</f>
        <v>3177336</v>
      </c>
      <c r="J34" s="10"/>
      <c r="K34" s="10"/>
      <c r="L34" s="10"/>
      <c r="M34" s="147"/>
    </row>
    <row r="35" spans="1:13" x14ac:dyDescent="0.2">
      <c r="A35" s="121">
        <f t="shared" si="0"/>
        <v>27</v>
      </c>
      <c r="B35" s="135" t="s">
        <v>51</v>
      </c>
      <c r="C35" s="291">
        <f>SUM(C33:C34)</f>
        <v>3278237</v>
      </c>
      <c r="D35" s="291">
        <f>SUM(D33:D34)</f>
        <v>1889341</v>
      </c>
      <c r="E35" s="291">
        <f>SUM(C35:D35)</f>
        <v>5167578</v>
      </c>
      <c r="F35" s="674" t="s">
        <v>69</v>
      </c>
      <c r="G35" s="291">
        <f t="shared" ref="G35:L35" si="6">G24+G34</f>
        <v>3511652</v>
      </c>
      <c r="H35" s="291">
        <f t="shared" si="6"/>
        <v>1473674</v>
      </c>
      <c r="I35" s="373">
        <f t="shared" si="6"/>
        <v>4985326</v>
      </c>
      <c r="J35" s="130">
        <f t="shared" si="6"/>
        <v>0</v>
      </c>
      <c r="K35" s="130">
        <f t="shared" si="6"/>
        <v>0</v>
      </c>
      <c r="L35" s="375">
        <f t="shared" si="6"/>
        <v>0</v>
      </c>
      <c r="M35" s="147"/>
    </row>
    <row r="36" spans="1:13" x14ac:dyDescent="0.2">
      <c r="A36" s="121">
        <f t="shared" si="0"/>
        <v>28</v>
      </c>
      <c r="B36" s="137"/>
      <c r="C36" s="228"/>
      <c r="D36" s="228"/>
      <c r="E36" s="228"/>
      <c r="F36" s="499"/>
      <c r="G36" s="228"/>
      <c r="H36" s="228"/>
      <c r="I36" s="395"/>
      <c r="J36" s="10"/>
      <c r="K36" s="10"/>
      <c r="L36" s="10"/>
      <c r="M36" s="147"/>
    </row>
    <row r="37" spans="1:13" x14ac:dyDescent="0.2">
      <c r="A37" s="121">
        <f t="shared" si="0"/>
        <v>29</v>
      </c>
      <c r="B37" s="135" t="s">
        <v>23</v>
      </c>
      <c r="C37" s="291">
        <f>C35-G35</f>
        <v>-233415</v>
      </c>
      <c r="D37" s="291">
        <f t="shared" ref="D37:E37" si="7">D35-H35</f>
        <v>415667</v>
      </c>
      <c r="E37" s="291">
        <f t="shared" si="7"/>
        <v>182252</v>
      </c>
      <c r="F37" s="672"/>
      <c r="G37" s="289"/>
      <c r="H37" s="289"/>
      <c r="I37" s="396"/>
      <c r="J37" s="10"/>
      <c r="K37" s="10"/>
      <c r="L37" s="10"/>
      <c r="M37" s="147"/>
    </row>
    <row r="38" spans="1:13" s="11" customFormat="1" x14ac:dyDescent="0.2">
      <c r="A38" s="121">
        <f t="shared" si="0"/>
        <v>30</v>
      </c>
      <c r="B38" s="137"/>
      <c r="C38" s="228"/>
      <c r="D38" s="228"/>
      <c r="E38" s="395"/>
      <c r="F38" s="499"/>
      <c r="G38" s="228"/>
      <c r="H38" s="228"/>
      <c r="I38" s="395"/>
      <c r="M38" s="425"/>
    </row>
    <row r="39" spans="1:13" s="11" customFormat="1" x14ac:dyDescent="0.2">
      <c r="A39" s="121">
        <f t="shared" si="0"/>
        <v>31</v>
      </c>
      <c r="B39" s="90" t="s">
        <v>53</v>
      </c>
      <c r="C39" s="521"/>
      <c r="D39" s="521"/>
      <c r="E39" s="521"/>
      <c r="F39" s="673" t="s">
        <v>33</v>
      </c>
      <c r="G39" s="291"/>
      <c r="H39" s="291"/>
      <c r="I39" s="373"/>
      <c r="M39" s="425"/>
    </row>
    <row r="40" spans="1:13" s="11" customFormat="1" x14ac:dyDescent="0.2">
      <c r="A40" s="121">
        <f t="shared" si="0"/>
        <v>32</v>
      </c>
      <c r="B40" s="95" t="s">
        <v>663</v>
      </c>
      <c r="C40" s="521"/>
      <c r="D40" s="521"/>
      <c r="E40" s="521"/>
      <c r="F40" s="675" t="s">
        <v>4</v>
      </c>
      <c r="G40" s="146"/>
      <c r="I40" s="398"/>
      <c r="M40" s="425"/>
    </row>
    <row r="41" spans="1:13" s="11" customFormat="1" ht="12.75" customHeight="1" x14ac:dyDescent="0.2">
      <c r="A41" s="263">
        <f t="shared" si="0"/>
        <v>33</v>
      </c>
      <c r="B41" s="855" t="s">
        <v>1096</v>
      </c>
      <c r="C41" s="636">
        <v>0</v>
      </c>
      <c r="D41" s="1097"/>
      <c r="E41" s="1096">
        <f>SUM(C41:D41)</f>
        <v>0</v>
      </c>
      <c r="F41" s="708" t="s">
        <v>3</v>
      </c>
      <c r="G41" s="228">
        <v>155395</v>
      </c>
      <c r="H41" s="228"/>
      <c r="I41" s="395">
        <f>G41+H41</f>
        <v>155395</v>
      </c>
      <c r="M41" s="425"/>
    </row>
    <row r="42" spans="1:13" x14ac:dyDescent="0.2">
      <c r="A42" s="121">
        <f t="shared" si="0"/>
        <v>34</v>
      </c>
      <c r="B42" s="82" t="s">
        <v>665</v>
      </c>
      <c r="C42" s="676"/>
      <c r="D42" s="677"/>
      <c r="E42" s="677">
        <f>SUM(C42:D42)</f>
        <v>0</v>
      </c>
      <c r="F42" s="416" t="s">
        <v>5</v>
      </c>
      <c r="G42" s="291"/>
      <c r="H42" s="291"/>
      <c r="I42" s="373"/>
      <c r="J42" s="10"/>
      <c r="K42" s="10"/>
      <c r="L42" s="10"/>
      <c r="M42" s="147"/>
    </row>
    <row r="43" spans="1:13" x14ac:dyDescent="0.2">
      <c r="A43" s="121">
        <f t="shared" si="0"/>
        <v>35</v>
      </c>
      <c r="B43" s="82" t="s">
        <v>200</v>
      </c>
      <c r="C43" s="224"/>
      <c r="D43" s="224"/>
      <c r="E43" s="224"/>
      <c r="F43" s="416" t="s">
        <v>6</v>
      </c>
      <c r="G43" s="146"/>
      <c r="H43" s="146"/>
      <c r="I43" s="373"/>
      <c r="J43" s="10"/>
      <c r="K43" s="10"/>
      <c r="L43" s="10"/>
      <c r="M43" s="147"/>
    </row>
    <row r="44" spans="1:13" x14ac:dyDescent="0.2">
      <c r="A44" s="121">
        <f t="shared" si="0"/>
        <v>36</v>
      </c>
      <c r="B44" s="448" t="s">
        <v>201</v>
      </c>
      <c r="C44" s="224">
        <v>1287051</v>
      </c>
      <c r="D44" s="224">
        <v>34360</v>
      </c>
      <c r="E44" s="224">
        <f>C44+D44</f>
        <v>1321411</v>
      </c>
      <c r="F44" s="416" t="s">
        <v>7</v>
      </c>
      <c r="G44" s="146"/>
      <c r="H44" s="146"/>
      <c r="I44" s="373"/>
      <c r="J44" s="10"/>
      <c r="K44" s="10"/>
      <c r="L44" s="10"/>
      <c r="M44" s="147"/>
    </row>
    <row r="45" spans="1:13" x14ac:dyDescent="0.2">
      <c r="A45" s="121">
        <f t="shared" si="0"/>
        <v>37</v>
      </c>
      <c r="B45" s="448" t="s">
        <v>845</v>
      </c>
      <c r="C45" s="224"/>
      <c r="D45" s="224"/>
      <c r="E45" s="224"/>
      <c r="F45" s="416"/>
      <c r="G45" s="146"/>
      <c r="H45" s="146"/>
      <c r="I45" s="373"/>
      <c r="J45" s="10"/>
      <c r="K45" s="10"/>
      <c r="L45" s="10"/>
      <c r="M45" s="147"/>
    </row>
    <row r="46" spans="1:13" x14ac:dyDescent="0.2">
      <c r="A46" s="121">
        <f t="shared" si="0"/>
        <v>38</v>
      </c>
      <c r="B46" s="83" t="s">
        <v>202</v>
      </c>
      <c r="C46" s="224">
        <v>11526</v>
      </c>
      <c r="D46" s="224"/>
      <c r="E46" s="224">
        <f>C46+D46</f>
        <v>11526</v>
      </c>
      <c r="F46" s="416" t="s">
        <v>8</v>
      </c>
      <c r="G46" s="291"/>
      <c r="H46" s="291"/>
      <c r="I46" s="395"/>
      <c r="J46" s="10"/>
      <c r="K46" s="10"/>
      <c r="L46" s="10"/>
      <c r="M46" s="147"/>
    </row>
    <row r="47" spans="1:13" x14ac:dyDescent="0.2">
      <c r="A47" s="121">
        <f t="shared" si="0"/>
        <v>39</v>
      </c>
      <c r="B47" s="83" t="s">
        <v>667</v>
      </c>
      <c r="C47" s="521"/>
      <c r="D47" s="521"/>
      <c r="E47" s="521"/>
      <c r="F47" s="416" t="s">
        <v>264</v>
      </c>
      <c r="G47" s="228">
        <v>42169</v>
      </c>
      <c r="H47" s="228">
        <v>4730</v>
      </c>
      <c r="I47" s="395">
        <f>SUM(G47:H47)</f>
        <v>46899</v>
      </c>
      <c r="J47" s="10"/>
      <c r="K47" s="10"/>
      <c r="L47" s="10"/>
      <c r="M47" s="147"/>
    </row>
    <row r="48" spans="1:13" x14ac:dyDescent="0.2">
      <c r="A48" s="121">
        <f t="shared" si="0"/>
        <v>40</v>
      </c>
      <c r="B48" s="82" t="s">
        <v>668</v>
      </c>
      <c r="C48" s="224"/>
      <c r="D48" s="224"/>
      <c r="E48" s="224"/>
      <c r="F48" s="416" t="s">
        <v>230</v>
      </c>
      <c r="G48" s="228"/>
      <c r="H48" s="228"/>
      <c r="I48" s="395"/>
      <c r="J48" s="10"/>
      <c r="K48" s="10"/>
      <c r="L48" s="10"/>
      <c r="M48" s="147"/>
    </row>
    <row r="49" spans="1:15" x14ac:dyDescent="0.2">
      <c r="A49" s="121">
        <f t="shared" si="0"/>
        <v>41</v>
      </c>
      <c r="B49" s="82" t="s">
        <v>669</v>
      </c>
      <c r="C49" s="224"/>
      <c r="D49" s="224"/>
      <c r="E49" s="224"/>
      <c r="F49" s="670" t="s">
        <v>231</v>
      </c>
      <c r="G49" s="228">
        <f>'pü.mérleg Hivatal'!D48+'püm. GAMESZ. '!C48+'püm-TASZII.'!C48+püm.Brunszvik!C48+'püm Festetics'!C48</f>
        <v>859268</v>
      </c>
      <c r="H49" s="228">
        <f>'pü.mérleg Hivatal'!E48+'püm. GAMESZ. '!D48+'püm-TASZII.'!D48+püm.Brunszvik!D48+'püm Festetics'!D48</f>
        <v>406327</v>
      </c>
      <c r="I49" s="395">
        <f>SUM(G49:H49)</f>
        <v>1265595</v>
      </c>
      <c r="J49" s="10"/>
      <c r="K49" s="10"/>
      <c r="L49" s="10"/>
      <c r="M49" s="147"/>
    </row>
    <row r="50" spans="1:15" x14ac:dyDescent="0.2">
      <c r="A50" s="121">
        <f t="shared" si="0"/>
        <v>42</v>
      </c>
      <c r="B50" s="82" t="s">
        <v>0</v>
      </c>
      <c r="C50" s="224"/>
      <c r="D50" s="224"/>
      <c r="E50" s="224"/>
      <c r="F50" s="670" t="s">
        <v>232</v>
      </c>
      <c r="G50" s="228">
        <f>'pü.mérleg Hivatal'!D49+'püm. GAMESZ. '!C49+'püm-TASZII.'!C49+püm.Brunszvik!C49+'püm Festetics'!C49</f>
        <v>8330</v>
      </c>
      <c r="H50" s="228">
        <f>'pü.mérleg Hivatal'!E49+'püm. GAMESZ. '!D49+püm.Brunszvik!D49+'püm Festetics'!D49+'püm-TASZII.'!D49</f>
        <v>38970</v>
      </c>
      <c r="I50" s="228">
        <f>'pü.mérleg Hivatal'!F49+'püm. GAMESZ. '!E49+'püm-TASZII.'!E49+püm.Brunszvik!E49+'püm Festetics'!E49</f>
        <v>47300</v>
      </c>
      <c r="J50" s="10"/>
      <c r="K50" s="10"/>
      <c r="L50" s="10"/>
      <c r="M50" s="147"/>
    </row>
    <row r="51" spans="1:15" x14ac:dyDescent="0.2">
      <c r="A51" s="121">
        <f t="shared" si="0"/>
        <v>43</v>
      </c>
      <c r="B51" s="82" t="s">
        <v>1</v>
      </c>
      <c r="C51" s="224"/>
      <c r="D51" s="224"/>
      <c r="E51" s="224">
        <f>SUM(C51:D51)</f>
        <v>0</v>
      </c>
      <c r="F51" s="416" t="s">
        <v>13</v>
      </c>
      <c r="G51" s="816"/>
      <c r="H51" s="816"/>
      <c r="I51" s="817"/>
      <c r="J51" s="10"/>
      <c r="K51" s="10"/>
      <c r="L51" s="10"/>
      <c r="M51" s="147"/>
    </row>
    <row r="52" spans="1:15" x14ac:dyDescent="0.2">
      <c r="A52" s="121">
        <f t="shared" si="0"/>
        <v>44</v>
      </c>
      <c r="B52" s="82"/>
      <c r="C52" s="224"/>
      <c r="D52" s="224"/>
      <c r="E52" s="224"/>
      <c r="F52" s="416" t="s">
        <v>14</v>
      </c>
      <c r="G52" s="228"/>
      <c r="H52" s="228"/>
      <c r="I52" s="395"/>
      <c r="J52" s="10"/>
      <c r="K52" s="10"/>
      <c r="L52" s="10"/>
      <c r="M52" s="147"/>
    </row>
    <row r="53" spans="1:15" x14ac:dyDescent="0.2">
      <c r="A53" s="121">
        <f t="shared" si="0"/>
        <v>45</v>
      </c>
      <c r="B53" s="82"/>
      <c r="C53" s="224"/>
      <c r="D53" s="224"/>
      <c r="E53" s="224"/>
      <c r="F53" s="416" t="s">
        <v>15</v>
      </c>
      <c r="G53" s="228"/>
      <c r="H53" s="228"/>
      <c r="I53" s="395"/>
      <c r="J53" s="10"/>
      <c r="K53" s="10"/>
      <c r="L53" s="10"/>
      <c r="M53" s="147"/>
    </row>
    <row r="54" spans="1:15" ht="12" thickBot="1" x14ac:dyDescent="0.25">
      <c r="A54" s="121">
        <f t="shared" si="0"/>
        <v>46</v>
      </c>
      <c r="B54" s="135" t="s">
        <v>437</v>
      </c>
      <c r="C54" s="521">
        <f>SUM(C40:C52)</f>
        <v>1298577</v>
      </c>
      <c r="D54" s="521">
        <f>SUM(D40:D52)</f>
        <v>34360</v>
      </c>
      <c r="E54" s="521">
        <f>SUM(E40:E52)</f>
        <v>1332937</v>
      </c>
      <c r="F54" s="673" t="s">
        <v>430</v>
      </c>
      <c r="G54" s="291">
        <f t="shared" ref="G54:L54" si="8">SUM(G40:G53)</f>
        <v>1065162</v>
      </c>
      <c r="H54" s="291">
        <f t="shared" si="8"/>
        <v>450027</v>
      </c>
      <c r="I54" s="373">
        <f t="shared" si="8"/>
        <v>1515189</v>
      </c>
      <c r="J54" s="130">
        <f t="shared" si="8"/>
        <v>0</v>
      </c>
      <c r="K54" s="130">
        <f t="shared" si="8"/>
        <v>0</v>
      </c>
      <c r="L54" s="375">
        <f t="shared" si="8"/>
        <v>0</v>
      </c>
      <c r="M54" s="147"/>
    </row>
    <row r="55" spans="1:15" ht="12" thickBot="1" x14ac:dyDescent="0.25">
      <c r="A55" s="726">
        <f t="shared" si="0"/>
        <v>47</v>
      </c>
      <c r="B55" s="844" t="s">
        <v>432</v>
      </c>
      <c r="C55" s="822">
        <f>C35+C54</f>
        <v>4576814</v>
      </c>
      <c r="D55" s="709">
        <f>D35+D54</f>
        <v>1923701</v>
      </c>
      <c r="E55" s="710">
        <f>E35+E54</f>
        <v>6500515</v>
      </c>
      <c r="F55" s="711" t="s">
        <v>431</v>
      </c>
      <c r="G55" s="843">
        <f t="shared" ref="G55:L55" si="9">G35+G54</f>
        <v>4576814</v>
      </c>
      <c r="H55" s="843">
        <f t="shared" si="9"/>
        <v>1923701</v>
      </c>
      <c r="I55" s="1325">
        <f t="shared" si="9"/>
        <v>6500515</v>
      </c>
      <c r="J55" s="381">
        <f t="shared" si="9"/>
        <v>0</v>
      </c>
      <c r="K55" s="421">
        <f t="shared" si="9"/>
        <v>0</v>
      </c>
      <c r="L55" s="467">
        <f t="shared" si="9"/>
        <v>0</v>
      </c>
      <c r="M55" s="227"/>
      <c r="O55" s="857"/>
    </row>
    <row r="56" spans="1:15" x14ac:dyDescent="0.2">
      <c r="B56" s="140"/>
      <c r="C56" s="139"/>
      <c r="D56" s="139"/>
      <c r="E56" s="139"/>
      <c r="F56" s="130"/>
      <c r="G56" s="139"/>
      <c r="H56" s="139"/>
      <c r="I56" s="139"/>
      <c r="J56" s="10"/>
      <c r="K56" s="10"/>
      <c r="L56" s="10"/>
    </row>
    <row r="62" spans="1:15" x14ac:dyDescent="0.2">
      <c r="H62" s="126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14" customWidth="1"/>
    <col min="3" max="3" width="36.140625" style="114" customWidth="1"/>
    <col min="4" max="5" width="10.28515625" style="115" customWidth="1"/>
    <col min="6" max="6" width="9" style="115" customWidth="1"/>
    <col min="7" max="7" width="36.140625" style="115" customWidth="1"/>
    <col min="8" max="8" width="7.85546875" style="115" customWidth="1"/>
    <col min="9" max="9" width="10.140625" style="115" customWidth="1"/>
    <col min="10" max="10" width="10" style="115" customWidth="1"/>
    <col min="11" max="16384" width="9.140625" style="10"/>
  </cols>
  <sheetData>
    <row r="1" spans="2:11" ht="12.75" x14ac:dyDescent="0.2">
      <c r="D1" s="1397" t="s">
        <v>1321</v>
      </c>
      <c r="E1" s="1453"/>
      <c r="F1" s="1453"/>
      <c r="G1" s="1453"/>
      <c r="H1" s="1453"/>
      <c r="I1" s="1453"/>
      <c r="J1" s="1453"/>
    </row>
    <row r="2" spans="2:11" x14ac:dyDescent="0.2">
      <c r="G2" s="116"/>
      <c r="H2" s="116"/>
      <c r="I2" s="116"/>
      <c r="J2" s="116"/>
    </row>
    <row r="3" spans="2:11" x14ac:dyDescent="0.2">
      <c r="G3" s="116"/>
      <c r="H3" s="116"/>
      <c r="I3" s="116"/>
      <c r="J3" s="116"/>
    </row>
    <row r="4" spans="2:11" s="86" customFormat="1" x14ac:dyDescent="0.2">
      <c r="B4" s="117"/>
      <c r="C4" s="1401" t="s">
        <v>77</v>
      </c>
      <c r="D4" s="1401"/>
      <c r="E4" s="1401"/>
      <c r="F4" s="1401"/>
      <c r="G4" s="1401"/>
      <c r="H4" s="1401"/>
      <c r="I4" s="1401"/>
      <c r="J4" s="1401"/>
    </row>
    <row r="5" spans="2:11" s="86" customFormat="1" x14ac:dyDescent="0.2">
      <c r="B5" s="117"/>
      <c r="C5" s="1510" t="s">
        <v>176</v>
      </c>
      <c r="D5" s="1510"/>
      <c r="E5" s="1510"/>
      <c r="F5" s="1510"/>
      <c r="G5" s="1510"/>
      <c r="H5" s="1510"/>
      <c r="I5" s="1510"/>
      <c r="J5" s="1510"/>
    </row>
    <row r="6" spans="2:11" s="86" customFormat="1" x14ac:dyDescent="0.2">
      <c r="B6" s="117"/>
      <c r="C6" s="1401" t="s">
        <v>1208</v>
      </c>
      <c r="D6" s="1401"/>
      <c r="E6" s="1401"/>
      <c r="F6" s="1401"/>
      <c r="G6" s="1401"/>
      <c r="H6" s="1401"/>
      <c r="I6" s="1401"/>
      <c r="J6" s="1401"/>
    </row>
    <row r="7" spans="2:11" s="86" customFormat="1" ht="12.75" x14ac:dyDescent="0.2">
      <c r="B7" s="1402" t="s">
        <v>293</v>
      </c>
      <c r="C7" s="1455"/>
      <c r="D7" s="1455"/>
      <c r="E7" s="1455"/>
      <c r="F7" s="1455"/>
      <c r="G7" s="1455"/>
      <c r="H7" s="1455"/>
      <c r="I7" s="1455"/>
      <c r="J7" s="1455"/>
    </row>
    <row r="8" spans="2:11" s="86" customFormat="1" ht="12.75" customHeight="1" x14ac:dyDescent="0.2">
      <c r="B8" s="1407" t="s">
        <v>56</v>
      </c>
      <c r="C8" s="1408" t="s">
        <v>57</v>
      </c>
      <c r="D8" s="1425" t="s">
        <v>58</v>
      </c>
      <c r="E8" s="1425"/>
      <c r="F8" s="1426"/>
      <c r="G8" s="1509" t="s">
        <v>59</v>
      </c>
      <c r="H8" s="1404" t="s">
        <v>60</v>
      </c>
      <c r="I8" s="1405"/>
      <c r="J8" s="1405"/>
      <c r="K8" s="500"/>
    </row>
    <row r="9" spans="2:11" s="86" customFormat="1" ht="12.75" customHeight="1" x14ac:dyDescent="0.2">
      <c r="B9" s="1407"/>
      <c r="C9" s="1408"/>
      <c r="D9" s="1398" t="s">
        <v>1031</v>
      </c>
      <c r="E9" s="1398"/>
      <c r="F9" s="1399"/>
      <c r="G9" s="1511"/>
      <c r="H9" s="1398" t="s">
        <v>1031</v>
      </c>
      <c r="I9" s="1398"/>
      <c r="J9" s="1398"/>
      <c r="K9" s="500"/>
    </row>
    <row r="10" spans="2:11" s="87" customFormat="1" ht="36.6" customHeight="1" x14ac:dyDescent="0.2">
      <c r="B10" s="1407"/>
      <c r="C10" s="118" t="s">
        <v>61</v>
      </c>
      <c r="D10" s="94" t="s">
        <v>62</v>
      </c>
      <c r="E10" s="94" t="s">
        <v>63</v>
      </c>
      <c r="F10" s="119" t="s">
        <v>64</v>
      </c>
      <c r="G10" s="120" t="s">
        <v>65</v>
      </c>
      <c r="H10" s="94" t="s">
        <v>62</v>
      </c>
      <c r="I10" s="94" t="s">
        <v>63</v>
      </c>
      <c r="J10" s="94" t="s">
        <v>64</v>
      </c>
      <c r="K10" s="501"/>
    </row>
    <row r="11" spans="2:11" ht="11.45" customHeight="1" x14ac:dyDescent="0.2">
      <c r="B11" s="121">
        <v>1</v>
      </c>
      <c r="C11" s="122" t="s">
        <v>24</v>
      </c>
      <c r="D11" s="123"/>
      <c r="E11" s="123"/>
      <c r="F11" s="123"/>
      <c r="G11" s="97" t="s">
        <v>25</v>
      </c>
      <c r="H11" s="123"/>
      <c r="I11" s="123"/>
      <c r="J11" s="377"/>
      <c r="K11" s="147"/>
    </row>
    <row r="12" spans="2:11" x14ac:dyDescent="0.2">
      <c r="B12" s="121">
        <f t="shared" ref="B12:B54" si="0">B11+1</f>
        <v>2</v>
      </c>
      <c r="C12" s="124" t="s">
        <v>35</v>
      </c>
      <c r="D12" s="82"/>
      <c r="E12" s="82"/>
      <c r="F12" s="83">
        <f>SUM(D12:E12)</f>
        <v>0</v>
      </c>
      <c r="G12" s="98" t="s">
        <v>208</v>
      </c>
      <c r="H12" s="83">
        <v>97726</v>
      </c>
      <c r="I12" s="83">
        <v>73724</v>
      </c>
      <c r="J12" s="370">
        <f>SUM(H12:I12)</f>
        <v>171450</v>
      </c>
      <c r="K12" s="147"/>
    </row>
    <row r="13" spans="2:11" x14ac:dyDescent="0.2">
      <c r="B13" s="121">
        <f t="shared" si="0"/>
        <v>3</v>
      </c>
      <c r="C13" s="124" t="s">
        <v>36</v>
      </c>
      <c r="D13" s="82"/>
      <c r="E13" s="82"/>
      <c r="F13" s="83">
        <f>SUM(D13:E13)</f>
        <v>0</v>
      </c>
      <c r="G13" s="449" t="s">
        <v>209</v>
      </c>
      <c r="H13" s="83">
        <v>17810</v>
      </c>
      <c r="I13" s="83">
        <v>15794</v>
      </c>
      <c r="J13" s="370">
        <f>SUM(H13:I13)</f>
        <v>33604</v>
      </c>
      <c r="K13" s="147"/>
    </row>
    <row r="14" spans="2:11" x14ac:dyDescent="0.2">
      <c r="B14" s="121">
        <f t="shared" si="0"/>
        <v>4</v>
      </c>
      <c r="C14" s="124" t="s">
        <v>37</v>
      </c>
      <c r="D14" s="82">
        <f>'tám, végl. pe.átv  '!C51</f>
        <v>0</v>
      </c>
      <c r="E14" s="82"/>
      <c r="F14" s="83">
        <f>SUM(D14:E14)</f>
        <v>0</v>
      </c>
      <c r="G14" s="98" t="s">
        <v>210</v>
      </c>
      <c r="H14" s="224">
        <v>7745</v>
      </c>
      <c r="I14" s="224">
        <v>60402</v>
      </c>
      <c r="J14" s="393">
        <f>SUM(H14:I14)</f>
        <v>68147</v>
      </c>
      <c r="K14" s="147"/>
    </row>
    <row r="15" spans="2:11" ht="12" customHeight="1" x14ac:dyDescent="0.2">
      <c r="B15" s="121">
        <f t="shared" si="0"/>
        <v>5</v>
      </c>
      <c r="C15" s="91"/>
      <c r="D15" s="82"/>
      <c r="E15" s="82"/>
      <c r="F15" s="83"/>
      <c r="G15" s="98"/>
      <c r="H15" s="82"/>
      <c r="I15" s="82"/>
      <c r="J15" s="370"/>
      <c r="K15" s="147"/>
    </row>
    <row r="16" spans="2:11" x14ac:dyDescent="0.2">
      <c r="B16" s="121">
        <f t="shared" si="0"/>
        <v>6</v>
      </c>
      <c r="C16" s="124" t="s">
        <v>38</v>
      </c>
      <c r="D16" s="82"/>
      <c r="E16" s="82"/>
      <c r="F16" s="83">
        <f>SUM(D16:E16)</f>
        <v>0</v>
      </c>
      <c r="G16" s="98" t="s">
        <v>28</v>
      </c>
      <c r="H16" s="126">
        <f>'ellátottak hivatal'!E17</f>
        <v>0</v>
      </c>
      <c r="I16" s="126">
        <f>'ellátottak hivatal'!F17</f>
        <v>0</v>
      </c>
      <c r="J16" s="370">
        <f>SUM(H16:I16)</f>
        <v>0</v>
      </c>
      <c r="K16" s="147"/>
    </row>
    <row r="17" spans="2:11" x14ac:dyDescent="0.2">
      <c r="B17" s="121">
        <f t="shared" si="0"/>
        <v>7</v>
      </c>
      <c r="C17" s="124"/>
      <c r="D17" s="82"/>
      <c r="E17" s="82"/>
      <c r="F17" s="83"/>
      <c r="G17" s="98" t="s">
        <v>30</v>
      </c>
      <c r="H17" s="126"/>
      <c r="I17" s="126"/>
      <c r="J17" s="370"/>
      <c r="K17" s="147"/>
    </row>
    <row r="18" spans="2:11" x14ac:dyDescent="0.2">
      <c r="B18" s="121">
        <f t="shared" si="0"/>
        <v>8</v>
      </c>
      <c r="C18" s="124" t="s">
        <v>39</v>
      </c>
      <c r="D18" s="82"/>
      <c r="E18" s="82"/>
      <c r="F18" s="83">
        <f>SUM(D18:E18)</f>
        <v>0</v>
      </c>
      <c r="G18" s="98" t="s">
        <v>435</v>
      </c>
      <c r="H18" s="126">
        <f>mc.pe.átad!E64</f>
        <v>0</v>
      </c>
      <c r="I18" s="126">
        <f>mc.pe.átad!F64</f>
        <v>0</v>
      </c>
      <c r="J18" s="126">
        <f>mc.pe.átad!G64</f>
        <v>0</v>
      </c>
      <c r="K18" s="147"/>
    </row>
    <row r="19" spans="2:11" x14ac:dyDescent="0.2">
      <c r="B19" s="121">
        <f t="shared" si="0"/>
        <v>9</v>
      </c>
      <c r="C19" s="127" t="s">
        <v>40</v>
      </c>
      <c r="D19" s="125"/>
      <c r="E19" s="125"/>
      <c r="F19" s="125"/>
      <c r="G19" s="98" t="s">
        <v>434</v>
      </c>
      <c r="H19" s="126">
        <f>mc.pe.átad!E68</f>
        <v>0</v>
      </c>
      <c r="I19" s="126">
        <f>mc.pe.átad!F68</f>
        <v>0</v>
      </c>
      <c r="J19" s="126">
        <f>mc.pe.átad!G68</f>
        <v>0</v>
      </c>
      <c r="K19" s="147"/>
    </row>
    <row r="20" spans="2:11" x14ac:dyDescent="0.2">
      <c r="B20" s="121">
        <f t="shared" si="0"/>
        <v>10</v>
      </c>
      <c r="C20" s="80" t="s">
        <v>187</v>
      </c>
      <c r="D20" s="288">
        <f>'mük. bev.Önkor és Hivatal '!C80</f>
        <v>15</v>
      </c>
      <c r="E20" s="288">
        <f>'mük. bev.Önkor és Hivatal '!D80</f>
        <v>402</v>
      </c>
      <c r="F20" s="288">
        <f>SUM(D20:E20)</f>
        <v>417</v>
      </c>
      <c r="G20" s="98" t="s">
        <v>215</v>
      </c>
      <c r="H20" s="126"/>
      <c r="I20" s="126"/>
      <c r="J20" s="372"/>
      <c r="K20" s="147"/>
    </row>
    <row r="21" spans="2:11" x14ac:dyDescent="0.2">
      <c r="B21" s="121">
        <f t="shared" si="0"/>
        <v>11</v>
      </c>
      <c r="D21" s="125"/>
      <c r="E21" s="125"/>
      <c r="F21" s="125"/>
      <c r="G21" s="98" t="s">
        <v>427</v>
      </c>
      <c r="H21" s="126"/>
      <c r="I21" s="126"/>
      <c r="J21" s="372"/>
      <c r="K21" s="147"/>
    </row>
    <row r="22" spans="2:11" s="88" customFormat="1" x14ac:dyDescent="0.2">
      <c r="B22" s="121">
        <f t="shared" si="0"/>
        <v>12</v>
      </c>
      <c r="C22" s="114" t="s">
        <v>42</v>
      </c>
      <c r="D22" s="125"/>
      <c r="E22" s="125"/>
      <c r="F22" s="125"/>
      <c r="G22" s="98" t="s">
        <v>428</v>
      </c>
      <c r="H22" s="126"/>
      <c r="I22" s="126"/>
      <c r="J22" s="372"/>
      <c r="K22" s="502"/>
    </row>
    <row r="23" spans="2:11" s="88" customFormat="1" x14ac:dyDescent="0.2">
      <c r="B23" s="121">
        <f t="shared" si="0"/>
        <v>13</v>
      </c>
      <c r="C23" s="114" t="s">
        <v>43</v>
      </c>
      <c r="D23" s="125"/>
      <c r="E23" s="125"/>
      <c r="F23" s="125"/>
      <c r="G23" s="128"/>
      <c r="H23" s="126"/>
      <c r="I23" s="126"/>
      <c r="J23" s="372"/>
      <c r="K23" s="502"/>
    </row>
    <row r="24" spans="2:11" x14ac:dyDescent="0.2">
      <c r="B24" s="121">
        <f t="shared" si="0"/>
        <v>14</v>
      </c>
      <c r="C24" s="124" t="s">
        <v>44</v>
      </c>
      <c r="D24" s="93"/>
      <c r="E24" s="93"/>
      <c r="F24" s="93"/>
      <c r="G24" s="129" t="s">
        <v>66</v>
      </c>
      <c r="H24" s="89">
        <f>SUM(H12:H22)</f>
        <v>123281</v>
      </c>
      <c r="I24" s="89">
        <f>SUM(I12:I22)</f>
        <v>149920</v>
      </c>
      <c r="J24" s="371">
        <f>SUM(J12:J22)</f>
        <v>273201</v>
      </c>
      <c r="K24" s="147"/>
    </row>
    <row r="25" spans="2:11" x14ac:dyDescent="0.2">
      <c r="B25" s="121">
        <f t="shared" si="0"/>
        <v>15</v>
      </c>
      <c r="C25" s="124" t="s">
        <v>45</v>
      </c>
      <c r="D25" s="125"/>
      <c r="E25" s="125"/>
      <c r="F25" s="125"/>
      <c r="G25" s="128"/>
      <c r="H25" s="126"/>
      <c r="I25" s="126"/>
      <c r="J25" s="372"/>
      <c r="K25" s="147"/>
    </row>
    <row r="26" spans="2:11" x14ac:dyDescent="0.2">
      <c r="B26" s="121">
        <f t="shared" si="0"/>
        <v>16</v>
      </c>
      <c r="C26" s="80" t="s">
        <v>46</v>
      </c>
      <c r="D26" s="90"/>
      <c r="E26" s="90"/>
      <c r="F26" s="90"/>
      <c r="G26" s="99" t="s">
        <v>34</v>
      </c>
      <c r="H26" s="130"/>
      <c r="I26" s="130"/>
      <c r="J26" s="372"/>
      <c r="K26" s="147"/>
    </row>
    <row r="27" spans="2:11" x14ac:dyDescent="0.2">
      <c r="B27" s="121">
        <f t="shared" si="0"/>
        <v>17</v>
      </c>
      <c r="C27" s="124" t="s">
        <v>47</v>
      </c>
      <c r="D27" s="83"/>
      <c r="E27" s="83"/>
      <c r="F27" s="83"/>
      <c r="G27" s="98" t="s">
        <v>219</v>
      </c>
      <c r="H27" s="126">
        <f>'felhalm. kiad.  '!H108</f>
        <v>1930</v>
      </c>
      <c r="I27" s="126">
        <f>'felhalm. kiad.  '!I108</f>
        <v>8970</v>
      </c>
      <c r="J27" s="372">
        <f>SUM(H27:I27)</f>
        <v>10900</v>
      </c>
      <c r="K27" s="147"/>
    </row>
    <row r="28" spans="2:11" x14ac:dyDescent="0.2">
      <c r="B28" s="121">
        <f t="shared" si="0"/>
        <v>18</v>
      </c>
      <c r="C28" s="124"/>
      <c r="D28" s="83"/>
      <c r="E28" s="83"/>
      <c r="F28" s="83"/>
      <c r="G28" s="98" t="s">
        <v>31</v>
      </c>
      <c r="H28" s="126"/>
      <c r="I28" s="126"/>
      <c r="J28" s="372"/>
      <c r="K28" s="147"/>
    </row>
    <row r="29" spans="2:11" x14ac:dyDescent="0.2">
      <c r="B29" s="121">
        <f t="shared" si="0"/>
        <v>19</v>
      </c>
      <c r="C29" s="114" t="s">
        <v>50</v>
      </c>
      <c r="D29" s="83"/>
      <c r="E29" s="83"/>
      <c r="F29" s="83"/>
      <c r="G29" s="98" t="s">
        <v>32</v>
      </c>
      <c r="H29" s="126"/>
      <c r="I29" s="126"/>
      <c r="J29" s="372"/>
      <c r="K29" s="147"/>
    </row>
    <row r="30" spans="2:11" s="88" customFormat="1" x14ac:dyDescent="0.2">
      <c r="B30" s="121">
        <f t="shared" si="0"/>
        <v>20</v>
      </c>
      <c r="C30" s="114" t="s">
        <v>48</v>
      </c>
      <c r="D30" s="83"/>
      <c r="E30" s="83"/>
      <c r="F30" s="83"/>
      <c r="G30" s="98" t="s">
        <v>436</v>
      </c>
      <c r="H30" s="126"/>
      <c r="I30" s="126"/>
      <c r="J30" s="372"/>
      <c r="K30" s="502"/>
    </row>
    <row r="31" spans="2:11" x14ac:dyDescent="0.2">
      <c r="B31" s="121">
        <f t="shared" si="0"/>
        <v>21</v>
      </c>
      <c r="D31" s="83"/>
      <c r="E31" s="83"/>
      <c r="F31" s="83"/>
      <c r="G31" s="98" t="s">
        <v>433</v>
      </c>
      <c r="H31" s="126"/>
      <c r="I31" s="126"/>
      <c r="J31" s="372"/>
      <c r="K31" s="147"/>
    </row>
    <row r="32" spans="2:11" s="11" customFormat="1" x14ac:dyDescent="0.2">
      <c r="B32" s="121">
        <f t="shared" si="0"/>
        <v>22</v>
      </c>
      <c r="C32" s="131" t="s">
        <v>52</v>
      </c>
      <c r="D32" s="288">
        <f>D13+D14+D16+D18+D20+D23+D24+D25+D26+D27+D29+D30</f>
        <v>15</v>
      </c>
      <c r="E32" s="288">
        <f>E13+E14+E16+E18+E20+E23+E24+E25+E26+E27+E29+E30</f>
        <v>402</v>
      </c>
      <c r="F32" s="288">
        <f>F13+F14+F16+F18+F20+F23+F24+F25+F26+F27+F29+F30</f>
        <v>417</v>
      </c>
      <c r="G32" s="98" t="s">
        <v>429</v>
      </c>
      <c r="H32" s="115"/>
      <c r="I32" s="115"/>
      <c r="J32" s="372"/>
      <c r="K32" s="425"/>
    </row>
    <row r="33" spans="2:11" x14ac:dyDescent="0.2">
      <c r="B33" s="121">
        <f t="shared" si="0"/>
        <v>23</v>
      </c>
      <c r="C33" s="132" t="s">
        <v>67</v>
      </c>
      <c r="D33" s="290"/>
      <c r="E33" s="290"/>
      <c r="F33" s="290"/>
      <c r="G33" s="133" t="s">
        <v>68</v>
      </c>
      <c r="H33" s="134">
        <f>SUM(H27:H32)</f>
        <v>1930</v>
      </c>
      <c r="I33" s="134">
        <f>SUM(I27:I32)</f>
        <v>8970</v>
      </c>
      <c r="J33" s="374">
        <f>SUM(J27:J31)</f>
        <v>10900</v>
      </c>
      <c r="K33" s="147"/>
    </row>
    <row r="34" spans="2:11" x14ac:dyDescent="0.2">
      <c r="B34" s="121">
        <f t="shared" si="0"/>
        <v>24</v>
      </c>
      <c r="C34" s="135" t="s">
        <v>51</v>
      </c>
      <c r="D34" s="291">
        <f>SUM(D32:D33)</f>
        <v>15</v>
      </c>
      <c r="E34" s="291">
        <f>SUM(E32:E33)</f>
        <v>402</v>
      </c>
      <c r="F34" s="291">
        <f>SUM(F32:F33)</f>
        <v>417</v>
      </c>
      <c r="G34" s="136" t="s">
        <v>69</v>
      </c>
      <c r="H34" s="130">
        <f>H24+H33</f>
        <v>125211</v>
      </c>
      <c r="I34" s="130">
        <f>I24+I33</f>
        <v>158890</v>
      </c>
      <c r="J34" s="375">
        <f>J24+J33</f>
        <v>284101</v>
      </c>
      <c r="K34" s="147"/>
    </row>
    <row r="35" spans="2:11" x14ac:dyDescent="0.2">
      <c r="B35" s="121">
        <f t="shared" si="0"/>
        <v>25</v>
      </c>
      <c r="C35" s="137"/>
      <c r="D35" s="126"/>
      <c r="E35" s="126"/>
      <c r="F35" s="126"/>
      <c r="G35" s="128"/>
      <c r="H35" s="126"/>
      <c r="I35" s="126"/>
      <c r="J35" s="372"/>
      <c r="K35" s="147"/>
    </row>
    <row r="36" spans="2:11" x14ac:dyDescent="0.2">
      <c r="B36" s="121">
        <f t="shared" si="0"/>
        <v>26</v>
      </c>
      <c r="C36" s="137"/>
      <c r="D36" s="126"/>
      <c r="E36" s="126"/>
      <c r="F36" s="126"/>
      <c r="G36" s="129"/>
      <c r="H36" s="89"/>
      <c r="I36" s="89"/>
      <c r="J36" s="371"/>
      <c r="K36" s="147"/>
    </row>
    <row r="37" spans="2:11" s="11" customFormat="1" x14ac:dyDescent="0.2">
      <c r="B37" s="121">
        <f t="shared" si="0"/>
        <v>27</v>
      </c>
      <c r="C37" s="137"/>
      <c r="D37" s="126"/>
      <c r="E37" s="126"/>
      <c r="F37" s="126"/>
      <c r="G37" s="128"/>
      <c r="H37" s="126"/>
      <c r="I37" s="126"/>
      <c r="J37" s="372"/>
      <c r="K37" s="425"/>
    </row>
    <row r="38" spans="2:11" s="11" customFormat="1" x14ac:dyDescent="0.2">
      <c r="B38" s="623">
        <f t="shared" si="0"/>
        <v>28</v>
      </c>
      <c r="C38" s="90" t="s">
        <v>53</v>
      </c>
      <c r="D38" s="90"/>
      <c r="E38" s="90"/>
      <c r="F38" s="90"/>
      <c r="G38" s="99" t="s">
        <v>33</v>
      </c>
      <c r="H38" s="130"/>
      <c r="I38" s="130"/>
      <c r="J38" s="375"/>
      <c r="K38" s="425"/>
    </row>
    <row r="39" spans="2:11" s="11" customFormat="1" x14ac:dyDescent="0.2">
      <c r="B39" s="121">
        <f t="shared" si="0"/>
        <v>29</v>
      </c>
      <c r="C39" s="95" t="s">
        <v>663</v>
      </c>
      <c r="D39" s="90"/>
      <c r="E39" s="90"/>
      <c r="F39" s="90"/>
      <c r="G39" s="138" t="s">
        <v>4</v>
      </c>
      <c r="H39" s="139"/>
      <c r="I39" s="140"/>
      <c r="J39" s="376"/>
      <c r="K39" s="425"/>
    </row>
    <row r="40" spans="2:11" s="11" customFormat="1" x14ac:dyDescent="0.2">
      <c r="B40" s="121">
        <f t="shared" si="0"/>
        <v>30</v>
      </c>
      <c r="C40" s="114" t="s">
        <v>846</v>
      </c>
      <c r="D40" s="90"/>
      <c r="E40" s="90"/>
      <c r="F40" s="90"/>
      <c r="G40" s="450" t="s">
        <v>3</v>
      </c>
      <c r="H40" s="130"/>
      <c r="I40" s="130"/>
      <c r="J40" s="375"/>
      <c r="K40" s="425"/>
    </row>
    <row r="41" spans="2:11" x14ac:dyDescent="0.2">
      <c r="B41" s="121">
        <f t="shared" si="0"/>
        <v>31</v>
      </c>
      <c r="C41" s="82" t="s">
        <v>665</v>
      </c>
      <c r="D41" s="142"/>
      <c r="E41" s="142"/>
      <c r="F41" s="142"/>
      <c r="G41" s="98" t="s">
        <v>5</v>
      </c>
      <c r="H41" s="130"/>
      <c r="I41" s="130"/>
      <c r="J41" s="375"/>
      <c r="K41" s="147"/>
    </row>
    <row r="42" spans="2:11" x14ac:dyDescent="0.2">
      <c r="B42" s="121">
        <f t="shared" si="0"/>
        <v>32</v>
      </c>
      <c r="C42" s="82" t="s">
        <v>200</v>
      </c>
      <c r="D42" s="83"/>
      <c r="E42" s="83"/>
      <c r="F42" s="83"/>
      <c r="G42" s="98" t="s">
        <v>6</v>
      </c>
      <c r="H42" s="139"/>
      <c r="I42" s="139"/>
      <c r="J42" s="375"/>
      <c r="K42" s="147"/>
    </row>
    <row r="43" spans="2:11" x14ac:dyDescent="0.2">
      <c r="B43" s="121">
        <f t="shared" si="0"/>
        <v>33</v>
      </c>
      <c r="C43" s="448" t="s">
        <v>201</v>
      </c>
      <c r="D43" s="83">
        <v>231</v>
      </c>
      <c r="E43" s="83">
        <v>17296</v>
      </c>
      <c r="F43" s="83">
        <f>D43+E43</f>
        <v>17527</v>
      </c>
      <c r="G43" s="98" t="s">
        <v>7</v>
      </c>
      <c r="H43" s="139"/>
      <c r="I43" s="139"/>
      <c r="J43" s="375"/>
      <c r="K43" s="147"/>
    </row>
    <row r="44" spans="2:11" x14ac:dyDescent="0.2">
      <c r="B44" s="121">
        <f t="shared" si="0"/>
        <v>34</v>
      </c>
      <c r="C44" s="448" t="s">
        <v>845</v>
      </c>
      <c r="D44" s="83"/>
      <c r="E44" s="83"/>
      <c r="F44" s="83"/>
      <c r="G44" s="98"/>
      <c r="H44" s="139"/>
      <c r="I44" s="139"/>
      <c r="J44" s="375"/>
      <c r="K44" s="147"/>
    </row>
    <row r="45" spans="2:11" x14ac:dyDescent="0.2">
      <c r="B45" s="121">
        <f t="shared" si="0"/>
        <v>35</v>
      </c>
      <c r="C45" s="83" t="s">
        <v>666</v>
      </c>
      <c r="D45" s="83"/>
      <c r="E45" s="83"/>
      <c r="F45" s="83"/>
      <c r="G45" s="98" t="s">
        <v>8</v>
      </c>
      <c r="H45" s="130"/>
      <c r="I45" s="130"/>
      <c r="J45" s="372"/>
      <c r="K45" s="147"/>
    </row>
    <row r="46" spans="2:11" x14ac:dyDescent="0.2">
      <c r="B46" s="121">
        <f t="shared" si="0"/>
        <v>36</v>
      </c>
      <c r="C46" s="83" t="s">
        <v>667</v>
      </c>
      <c r="D46" s="90"/>
      <c r="E46" s="90"/>
      <c r="F46" s="90"/>
      <c r="G46" s="98" t="s">
        <v>9</v>
      </c>
      <c r="H46" s="130"/>
      <c r="I46" s="130"/>
      <c r="J46" s="372"/>
      <c r="K46" s="147"/>
    </row>
    <row r="47" spans="2:11" x14ac:dyDescent="0.2">
      <c r="B47" s="121">
        <f t="shared" si="0"/>
        <v>37</v>
      </c>
      <c r="C47" s="82" t="s">
        <v>204</v>
      </c>
      <c r="D47" s="83"/>
      <c r="E47" s="83"/>
      <c r="F47" s="83"/>
      <c r="G47" s="98" t="s">
        <v>10</v>
      </c>
      <c r="H47" s="126"/>
      <c r="I47" s="126"/>
      <c r="J47" s="372"/>
      <c r="K47" s="147"/>
    </row>
    <row r="48" spans="2:11" x14ac:dyDescent="0.2">
      <c r="B48" s="121">
        <f t="shared" si="0"/>
        <v>38</v>
      </c>
      <c r="C48" s="448" t="s">
        <v>205</v>
      </c>
      <c r="D48" s="224">
        <f>H24-(D34+D43)</f>
        <v>123035</v>
      </c>
      <c r="E48" s="224">
        <f>I24-(E34+E43)</f>
        <v>132222</v>
      </c>
      <c r="F48" s="224">
        <f>J24-(F34+F43)</f>
        <v>255257</v>
      </c>
      <c r="G48" s="98" t="s">
        <v>11</v>
      </c>
      <c r="H48" s="126"/>
      <c r="I48" s="126"/>
      <c r="J48" s="372"/>
      <c r="K48" s="147"/>
    </row>
    <row r="49" spans="2:11" x14ac:dyDescent="0.2">
      <c r="B49" s="121">
        <f t="shared" si="0"/>
        <v>39</v>
      </c>
      <c r="C49" s="448" t="s">
        <v>206</v>
      </c>
      <c r="D49" s="83">
        <f>H33-D33</f>
        <v>1930</v>
      </c>
      <c r="E49" s="83">
        <f>I33-E33</f>
        <v>8970</v>
      </c>
      <c r="F49" s="83">
        <f>J33-F33</f>
        <v>10900</v>
      </c>
      <c r="G49" s="98" t="s">
        <v>12</v>
      </c>
      <c r="H49" s="126"/>
      <c r="I49" s="126"/>
      <c r="J49" s="372"/>
      <c r="K49" s="147"/>
    </row>
    <row r="50" spans="2:11" x14ac:dyDescent="0.2">
      <c r="B50" s="121">
        <f t="shared" si="0"/>
        <v>40</v>
      </c>
      <c r="C50" s="82" t="s">
        <v>1</v>
      </c>
      <c r="D50" s="83"/>
      <c r="E50" s="83"/>
      <c r="F50" s="83"/>
      <c r="G50" s="98" t="s">
        <v>13</v>
      </c>
      <c r="H50" s="126"/>
      <c r="I50" s="126"/>
      <c r="J50" s="372"/>
      <c r="K50" s="147"/>
    </row>
    <row r="51" spans="2:11" x14ac:dyDescent="0.2">
      <c r="B51" s="121">
        <f t="shared" si="0"/>
        <v>41</v>
      </c>
      <c r="C51" s="82"/>
      <c r="D51" s="83"/>
      <c r="E51" s="83"/>
      <c r="F51" s="83"/>
      <c r="G51" s="98" t="s">
        <v>14</v>
      </c>
      <c r="H51" s="126"/>
      <c r="I51" s="126"/>
      <c r="J51" s="372"/>
      <c r="K51" s="147"/>
    </row>
    <row r="52" spans="2:11" x14ac:dyDescent="0.2">
      <c r="B52" s="121">
        <f t="shared" si="0"/>
        <v>42</v>
      </c>
      <c r="C52" s="82"/>
      <c r="D52" s="83"/>
      <c r="E52" s="83"/>
      <c r="F52" s="83"/>
      <c r="G52" s="98" t="s">
        <v>15</v>
      </c>
      <c r="H52" s="126"/>
      <c r="I52" s="126"/>
      <c r="J52" s="372"/>
      <c r="K52" s="147"/>
    </row>
    <row r="53" spans="2:11" ht="12" thickBot="1" x14ac:dyDescent="0.25">
      <c r="B53" s="121">
        <f t="shared" si="0"/>
        <v>43</v>
      </c>
      <c r="C53" s="135" t="s">
        <v>437</v>
      </c>
      <c r="D53" s="90">
        <f>SUM(D39:D51)</f>
        <v>125196</v>
      </c>
      <c r="E53" s="90">
        <f>SUM(E39:E51)</f>
        <v>158488</v>
      </c>
      <c r="F53" s="90">
        <f>SUM(F39:F51)</f>
        <v>283684</v>
      </c>
      <c r="G53" s="99" t="s">
        <v>430</v>
      </c>
      <c r="H53" s="130">
        <f>SUM(H39:H52)</f>
        <v>0</v>
      </c>
      <c r="I53" s="130">
        <f>SUM(I39:I52)</f>
        <v>0</v>
      </c>
      <c r="J53" s="375">
        <f>SUM(J39:J52)</f>
        <v>0</v>
      </c>
      <c r="K53" s="147"/>
    </row>
    <row r="54" spans="2:11" ht="12" thickBot="1" x14ac:dyDescent="0.25">
      <c r="B54" s="726">
        <f t="shared" si="0"/>
        <v>44</v>
      </c>
      <c r="C54" s="844" t="s">
        <v>432</v>
      </c>
      <c r="D54" s="241">
        <f>D34+D53</f>
        <v>125211</v>
      </c>
      <c r="E54" s="823">
        <f>E34+E53</f>
        <v>158890</v>
      </c>
      <c r="F54" s="722">
        <f>F34+F53</f>
        <v>284101</v>
      </c>
      <c r="G54" s="422" t="s">
        <v>431</v>
      </c>
      <c r="H54" s="824">
        <f>H34+H53</f>
        <v>125211</v>
      </c>
      <c r="I54" s="824">
        <f>I34+I53</f>
        <v>158890</v>
      </c>
      <c r="J54" s="723">
        <f>J34+J53</f>
        <v>284101</v>
      </c>
      <c r="K54" s="227"/>
    </row>
    <row r="55" spans="2:11" x14ac:dyDescent="0.2">
      <c r="C55" s="140"/>
      <c r="D55" s="139"/>
      <c r="E55" s="139"/>
      <c r="F55" s="139"/>
      <c r="G55" s="139"/>
      <c r="H55" s="139"/>
      <c r="I55" s="139"/>
      <c r="J55" s="139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164" customWidth="1"/>
    <col min="2" max="2" width="33" style="80" customWidth="1"/>
    <col min="3" max="3" width="10.7109375" style="82" customWidth="1"/>
    <col min="4" max="4" width="12.28515625" style="82" customWidth="1"/>
    <col min="5" max="5" width="9.140625" style="82"/>
    <col min="6" max="6" width="11.28515625" style="82" customWidth="1"/>
    <col min="7" max="7" width="11.140625" style="82" customWidth="1"/>
    <col min="8" max="10" width="10" style="82" customWidth="1"/>
    <col min="11" max="11" width="11.28515625" style="82" customWidth="1"/>
    <col min="12" max="12" width="7.28515625" style="233" hidden="1" customWidth="1"/>
    <col min="13" max="13" width="8.5703125" style="233" hidden="1" customWidth="1"/>
    <col min="14" max="14" width="7.5703125" style="233" hidden="1" customWidth="1"/>
    <col min="15" max="15" width="8.28515625" style="233" hidden="1" customWidth="1"/>
    <col min="16" max="16" width="5.7109375" style="233" hidden="1" customWidth="1"/>
    <col min="17" max="17" width="8" style="233" hidden="1" customWidth="1"/>
    <col min="18" max="18" width="6.140625" style="233" hidden="1" customWidth="1"/>
    <col min="19" max="19" width="4.42578125" style="474" customWidth="1"/>
    <col min="20" max="16384" width="9.140625" style="45"/>
  </cols>
  <sheetData>
    <row r="1" spans="1:19" ht="17.25" customHeight="1" x14ac:dyDescent="0.2">
      <c r="B1" s="1535" t="s">
        <v>285</v>
      </c>
      <c r="C1" s="1535"/>
      <c r="D1" s="1535"/>
      <c r="E1" s="1535"/>
      <c r="F1" s="1535"/>
      <c r="G1" s="1535"/>
      <c r="H1" s="1535"/>
      <c r="I1" s="1535"/>
      <c r="J1" s="1535"/>
      <c r="K1" s="1543"/>
      <c r="L1" s="1453"/>
      <c r="M1" s="1453"/>
      <c r="N1" s="1453"/>
      <c r="O1" s="1453"/>
      <c r="P1" s="1453"/>
      <c r="Q1" s="1453"/>
      <c r="R1" s="1453"/>
    </row>
    <row r="2" spans="1:19" ht="13.5" customHeight="1" x14ac:dyDescent="0.2">
      <c r="A2" s="1545" t="s">
        <v>86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45"/>
      <c r="M2" s="45"/>
      <c r="N2" s="45"/>
      <c r="O2" s="45"/>
      <c r="P2" s="45"/>
      <c r="Q2" s="45"/>
      <c r="R2" s="45"/>
      <c r="S2" s="466"/>
    </row>
    <row r="3" spans="1:19" s="47" customFormat="1" ht="12" customHeight="1" x14ac:dyDescent="0.2">
      <c r="A3" s="1401" t="s">
        <v>284</v>
      </c>
      <c r="B3" s="1544"/>
      <c r="C3" s="1544"/>
      <c r="D3" s="1544"/>
      <c r="E3" s="1544"/>
      <c r="F3" s="1544"/>
      <c r="G3" s="1544"/>
      <c r="H3" s="1544"/>
      <c r="I3" s="1544"/>
      <c r="J3" s="1544"/>
      <c r="K3" s="1544"/>
      <c r="L3" s="1453"/>
      <c r="M3" s="1453"/>
      <c r="N3" s="1453"/>
      <c r="O3" s="1453"/>
      <c r="P3" s="1453"/>
      <c r="Q3" s="1453"/>
      <c r="R3" s="1453"/>
      <c r="S3" s="475"/>
    </row>
    <row r="4" spans="1:19" s="47" customFormat="1" ht="23.25" customHeight="1" thickBot="1" x14ac:dyDescent="0.25">
      <c r="A4" s="165"/>
      <c r="B4" s="166"/>
      <c r="C4" s="167"/>
      <c r="D4" s="167"/>
      <c r="E4" s="167"/>
      <c r="F4" s="167"/>
      <c r="G4" s="1546" t="s">
        <v>293</v>
      </c>
      <c r="H4" s="1546"/>
      <c r="I4" s="1546"/>
      <c r="J4" s="1546"/>
      <c r="K4" s="1546"/>
      <c r="L4" s="271"/>
      <c r="M4" s="271"/>
      <c r="N4" s="271"/>
      <c r="O4" s="271"/>
      <c r="P4" s="271"/>
      <c r="Q4" s="271"/>
      <c r="R4" s="271"/>
      <c r="S4" s="475"/>
    </row>
    <row r="5" spans="1:19" s="81" customFormat="1" ht="17.25" customHeight="1" thickBot="1" x14ac:dyDescent="0.25">
      <c r="A5" s="1550" t="s">
        <v>458</v>
      </c>
      <c r="B5" s="1548" t="s">
        <v>515</v>
      </c>
      <c r="C5" s="1530" t="s">
        <v>57</v>
      </c>
      <c r="D5" s="1530"/>
      <c r="E5" s="1530" t="s">
        <v>58</v>
      </c>
      <c r="F5" s="1530"/>
      <c r="G5" s="1530" t="s">
        <v>59</v>
      </c>
      <c r="H5" s="1530"/>
      <c r="I5" s="1551" t="s">
        <v>60</v>
      </c>
      <c r="J5" s="1534"/>
      <c r="K5" s="168" t="s">
        <v>459</v>
      </c>
      <c r="L5" s="232"/>
      <c r="S5" s="466"/>
    </row>
    <row r="6" spans="1:19" s="81" customFormat="1" ht="17.25" customHeight="1" thickBot="1" x14ac:dyDescent="0.25">
      <c r="A6" s="1550"/>
      <c r="B6" s="1548"/>
      <c r="C6" s="1399" t="s">
        <v>283</v>
      </c>
      <c r="D6" s="1539"/>
      <c r="E6" s="1539"/>
      <c r="F6" s="1539"/>
      <c r="G6" s="1539"/>
      <c r="H6" s="1539"/>
      <c r="I6" s="1539"/>
      <c r="J6" s="1539"/>
      <c r="K6" s="1549"/>
      <c r="L6" s="232"/>
      <c r="S6" s="466"/>
    </row>
    <row r="7" spans="1:19" ht="40.15" customHeight="1" thickBot="1" x14ac:dyDescent="0.25">
      <c r="A7" s="1550"/>
      <c r="B7" s="1548"/>
      <c r="C7" s="1518" t="s">
        <v>441</v>
      </c>
      <c r="D7" s="1518"/>
      <c r="E7" s="1518" t="s">
        <v>442</v>
      </c>
      <c r="F7" s="1518"/>
      <c r="G7" s="1518" t="s">
        <v>22</v>
      </c>
      <c r="H7" s="1518"/>
      <c r="I7" s="1519" t="s">
        <v>246</v>
      </c>
      <c r="J7" s="1520"/>
      <c r="K7" s="1547" t="s">
        <v>516</v>
      </c>
      <c r="M7" s="45"/>
      <c r="N7" s="45"/>
      <c r="O7" s="45"/>
      <c r="P7" s="45"/>
      <c r="Q7" s="45"/>
      <c r="R7" s="45"/>
      <c r="S7" s="466"/>
    </row>
    <row r="8" spans="1:19" ht="50.25" customHeight="1" thickBot="1" x14ac:dyDescent="0.25">
      <c r="A8" s="1550"/>
      <c r="B8" s="1548"/>
      <c r="C8" s="1518"/>
      <c r="D8" s="1518"/>
      <c r="E8" s="1518"/>
      <c r="F8" s="1518"/>
      <c r="G8" s="1518"/>
      <c r="H8" s="1518"/>
      <c r="I8" s="1521"/>
      <c r="J8" s="1522"/>
      <c r="K8" s="1547"/>
      <c r="M8" s="45"/>
      <c r="N8" s="45"/>
      <c r="O8" s="45"/>
      <c r="P8" s="45"/>
      <c r="Q8" s="45"/>
      <c r="R8" s="45"/>
      <c r="S8" s="466"/>
    </row>
    <row r="9" spans="1:19" ht="33" customHeight="1" thickBot="1" x14ac:dyDescent="0.25">
      <c r="A9" s="1550"/>
      <c r="B9" s="1548"/>
      <c r="C9" s="169" t="s">
        <v>62</v>
      </c>
      <c r="D9" s="170" t="s">
        <v>63</v>
      </c>
      <c r="E9" s="169" t="s">
        <v>62</v>
      </c>
      <c r="F9" s="169" t="s">
        <v>63</v>
      </c>
      <c r="G9" s="169" t="s">
        <v>62</v>
      </c>
      <c r="H9" s="169" t="s">
        <v>63</v>
      </c>
      <c r="I9" s="169" t="s">
        <v>62</v>
      </c>
      <c r="J9" s="169" t="s">
        <v>63</v>
      </c>
      <c r="K9" s="1547"/>
      <c r="M9" s="45"/>
      <c r="N9" s="45"/>
      <c r="O9" s="45"/>
      <c r="P9" s="45"/>
      <c r="Q9" s="45"/>
      <c r="R9" s="45"/>
      <c r="S9" s="466"/>
    </row>
    <row r="10" spans="1:19" ht="17.25" customHeight="1" x14ac:dyDescent="0.2">
      <c r="A10" s="171" t="s">
        <v>468</v>
      </c>
      <c r="B10" s="172" t="s">
        <v>236</v>
      </c>
      <c r="C10" s="173">
        <v>1600</v>
      </c>
      <c r="E10" s="174"/>
      <c r="F10" s="175"/>
      <c r="G10" s="174"/>
      <c r="H10" s="432"/>
      <c r="I10" s="175"/>
      <c r="J10" s="175"/>
      <c r="K10" s="176">
        <f t="shared" ref="K10:K39" si="0">SUM(C10:J10)</f>
        <v>1600</v>
      </c>
      <c r="M10" s="45"/>
      <c r="N10" s="45"/>
      <c r="O10" s="45"/>
      <c r="P10" s="45"/>
      <c r="Q10" s="45"/>
      <c r="R10" s="45"/>
      <c r="S10" s="466"/>
    </row>
    <row r="11" spans="1:19" s="46" customFormat="1" ht="17.25" customHeight="1" x14ac:dyDescent="0.2">
      <c r="A11" s="171" t="s">
        <v>476</v>
      </c>
      <c r="B11" s="428" t="s">
        <v>237</v>
      </c>
      <c r="C11" s="429">
        <v>33533</v>
      </c>
      <c r="D11" s="430"/>
      <c r="E11" s="485">
        <f>'közhatalmi bevételek'!D25</f>
        <v>9000</v>
      </c>
      <c r="F11" s="177"/>
      <c r="G11" s="178"/>
      <c r="H11" s="433"/>
      <c r="I11" s="177"/>
      <c r="J11" s="177"/>
      <c r="K11" s="176">
        <f t="shared" si="0"/>
        <v>42533</v>
      </c>
      <c r="L11" s="224"/>
      <c r="S11" s="476"/>
    </row>
    <row r="12" spans="1:19" ht="17.25" customHeight="1" x14ac:dyDescent="0.2">
      <c r="A12" s="171" t="s">
        <v>477</v>
      </c>
      <c r="B12" s="124" t="s">
        <v>238</v>
      </c>
      <c r="C12" s="98"/>
      <c r="D12" s="83">
        <v>53</v>
      </c>
      <c r="E12" s="84"/>
      <c r="F12" s="83"/>
      <c r="G12" s="84"/>
      <c r="H12" s="378"/>
      <c r="I12" s="83"/>
      <c r="J12" s="83"/>
      <c r="K12" s="176">
        <f t="shared" si="0"/>
        <v>53</v>
      </c>
      <c r="M12" s="45"/>
      <c r="N12" s="45"/>
      <c r="O12" s="45"/>
      <c r="P12" s="45"/>
      <c r="Q12" s="45"/>
      <c r="R12" s="45"/>
      <c r="S12" s="466"/>
    </row>
    <row r="13" spans="1:19" ht="17.25" customHeight="1" x14ac:dyDescent="0.2">
      <c r="A13" s="171" t="s">
        <v>478</v>
      </c>
      <c r="B13" s="124" t="s">
        <v>239</v>
      </c>
      <c r="C13" s="98"/>
      <c r="D13" s="83">
        <v>391</v>
      </c>
      <c r="E13" s="84"/>
      <c r="F13" s="83"/>
      <c r="G13" s="84"/>
      <c r="H13" s="434"/>
      <c r="I13" s="179"/>
      <c r="J13" s="179"/>
      <c r="K13" s="176">
        <f t="shared" si="0"/>
        <v>391</v>
      </c>
      <c r="M13" s="45"/>
      <c r="N13" s="45"/>
      <c r="O13" s="45"/>
      <c r="P13" s="45"/>
      <c r="Q13" s="45"/>
      <c r="R13" s="45"/>
      <c r="S13" s="466"/>
    </row>
    <row r="14" spans="1:19" ht="17.25" customHeight="1" x14ac:dyDescent="0.2">
      <c r="A14" s="171" t="s">
        <v>479</v>
      </c>
      <c r="B14" s="124" t="s">
        <v>240</v>
      </c>
      <c r="C14" s="98"/>
      <c r="D14" s="83"/>
      <c r="E14" s="84"/>
      <c r="F14" s="83"/>
      <c r="G14" s="84"/>
      <c r="H14" s="434"/>
      <c r="I14" s="179"/>
      <c r="J14" s="179"/>
      <c r="K14" s="176">
        <f t="shared" si="0"/>
        <v>0</v>
      </c>
      <c r="M14" s="45"/>
      <c r="N14" s="45"/>
      <c r="O14" s="45"/>
      <c r="P14" s="45"/>
      <c r="Q14" s="45"/>
      <c r="R14" s="45"/>
      <c r="S14" s="466"/>
    </row>
    <row r="15" spans="1:19" ht="17.25" customHeight="1" x14ac:dyDescent="0.2">
      <c r="A15" s="171" t="s">
        <v>480</v>
      </c>
      <c r="B15" s="124" t="s">
        <v>241</v>
      </c>
      <c r="C15" s="98"/>
      <c r="D15" s="83">
        <v>20031</v>
      </c>
      <c r="E15" s="84"/>
      <c r="F15" s="83"/>
      <c r="G15" s="84"/>
      <c r="H15" s="434"/>
      <c r="I15" s="179"/>
      <c r="J15" s="179"/>
      <c r="K15" s="176">
        <f t="shared" si="0"/>
        <v>20031</v>
      </c>
      <c r="M15" s="45"/>
      <c r="N15" s="45"/>
      <c r="O15" s="45"/>
      <c r="P15" s="45"/>
      <c r="Q15" s="45"/>
      <c r="R15" s="45"/>
      <c r="S15" s="466"/>
    </row>
    <row r="16" spans="1:19" ht="17.25" customHeight="1" x14ac:dyDescent="0.2">
      <c r="A16" s="171" t="s">
        <v>481</v>
      </c>
      <c r="B16" s="124" t="s">
        <v>242</v>
      </c>
      <c r="C16" s="98">
        <v>3600</v>
      </c>
      <c r="D16" s="83">
        <v>8084</v>
      </c>
      <c r="E16" s="84"/>
      <c r="F16" s="83"/>
      <c r="G16" s="84"/>
      <c r="H16" s="434"/>
      <c r="I16" s="179"/>
      <c r="J16" s="179"/>
      <c r="K16" s="176">
        <f t="shared" si="0"/>
        <v>11684</v>
      </c>
      <c r="M16" s="45"/>
      <c r="N16" s="45"/>
      <c r="O16" s="45"/>
      <c r="P16" s="45"/>
      <c r="Q16" s="45"/>
      <c r="R16" s="45"/>
      <c r="S16" s="466"/>
    </row>
    <row r="17" spans="1:19" ht="17.25" customHeight="1" x14ac:dyDescent="0.2">
      <c r="A17" s="171" t="s">
        <v>482</v>
      </c>
      <c r="B17" s="124" t="s">
        <v>243</v>
      </c>
      <c r="C17" s="98"/>
      <c r="D17" s="83">
        <v>10160</v>
      </c>
      <c r="E17" s="84"/>
      <c r="F17" s="83"/>
      <c r="G17" s="84"/>
      <c r="H17" s="434"/>
      <c r="I17" s="179"/>
      <c r="J17" s="179"/>
      <c r="K17" s="176">
        <f t="shared" si="0"/>
        <v>10160</v>
      </c>
      <c r="M17" s="45"/>
      <c r="N17" s="45"/>
      <c r="O17" s="45"/>
      <c r="P17" s="45"/>
      <c r="Q17" s="45"/>
      <c r="R17" s="45"/>
      <c r="S17" s="466"/>
    </row>
    <row r="18" spans="1:19" ht="17.25" customHeight="1" x14ac:dyDescent="0.2">
      <c r="A18" s="171" t="s">
        <v>483</v>
      </c>
      <c r="B18" s="124" t="s">
        <v>244</v>
      </c>
      <c r="C18" s="98">
        <v>183</v>
      </c>
      <c r="D18" s="83"/>
      <c r="E18" s="84"/>
      <c r="F18" s="83"/>
      <c r="G18" s="84"/>
      <c r="H18" s="434"/>
      <c r="I18" s="179"/>
      <c r="J18" s="179"/>
      <c r="K18" s="176">
        <f t="shared" si="0"/>
        <v>183</v>
      </c>
      <c r="M18" s="45"/>
      <c r="N18" s="45"/>
      <c r="O18" s="45"/>
      <c r="P18" s="45"/>
      <c r="Q18" s="45"/>
      <c r="R18" s="45"/>
      <c r="S18" s="466"/>
    </row>
    <row r="19" spans="1:19" ht="17.25" customHeight="1" x14ac:dyDescent="0.2">
      <c r="A19" s="171" t="s">
        <v>517</v>
      </c>
      <c r="B19" s="127" t="s">
        <v>245</v>
      </c>
      <c r="C19" s="98">
        <v>1288</v>
      </c>
      <c r="D19" s="83">
        <v>2062</v>
      </c>
      <c r="E19" s="84"/>
      <c r="F19" s="83"/>
      <c r="G19" s="84" t="e">
        <f>'tám, végl. pe.átv  '!#REF!</f>
        <v>#REF!</v>
      </c>
      <c r="H19" s="378"/>
      <c r="J19" s="82">
        <v>0</v>
      </c>
      <c r="K19" s="176" t="e">
        <f>SUM(C19:J19)</f>
        <v>#REF!</v>
      </c>
      <c r="M19" s="45"/>
      <c r="N19" s="45"/>
      <c r="O19" s="45"/>
      <c r="P19" s="45"/>
      <c r="Q19" s="45"/>
      <c r="R19" s="45"/>
      <c r="S19" s="466"/>
    </row>
    <row r="20" spans="1:19" ht="17.25" customHeight="1" x14ac:dyDescent="0.2">
      <c r="A20" s="171" t="s">
        <v>518</v>
      </c>
      <c r="B20" s="124" t="s">
        <v>267</v>
      </c>
      <c r="C20" s="98">
        <v>25</v>
      </c>
      <c r="D20" s="83"/>
      <c r="E20" s="84"/>
      <c r="F20" s="83"/>
      <c r="G20" s="414">
        <v>447</v>
      </c>
      <c r="H20" s="435"/>
      <c r="I20" s="234"/>
      <c r="J20" s="234"/>
      <c r="K20" s="176">
        <f t="shared" si="0"/>
        <v>472</v>
      </c>
      <c r="M20" s="45"/>
      <c r="N20" s="45"/>
      <c r="O20" s="45"/>
      <c r="P20" s="45"/>
      <c r="Q20" s="45"/>
      <c r="R20" s="45"/>
      <c r="S20" s="466"/>
    </row>
    <row r="21" spans="1:19" s="47" customFormat="1" ht="17.25" customHeight="1" x14ac:dyDescent="0.2">
      <c r="A21" s="171" t="s">
        <v>519</v>
      </c>
      <c r="B21" s="124" t="s">
        <v>268</v>
      </c>
      <c r="C21" s="98"/>
      <c r="D21" s="83"/>
      <c r="E21" s="84"/>
      <c r="F21" s="83"/>
      <c r="G21" s="414">
        <f>'tám, végl. pe.átv  '!C11</f>
        <v>515700</v>
      </c>
      <c r="H21" s="394">
        <f>'tám, végl. pe.átv  '!D11</f>
        <v>101449</v>
      </c>
      <c r="I21" s="224"/>
      <c r="J21" s="224"/>
      <c r="K21" s="176">
        <f t="shared" si="0"/>
        <v>617149</v>
      </c>
      <c r="L21" s="234"/>
      <c r="S21" s="477"/>
    </row>
    <row r="22" spans="1:19" ht="17.25" customHeight="1" x14ac:dyDescent="0.2">
      <c r="A22" s="171" t="s">
        <v>520</v>
      </c>
      <c r="B22" s="124" t="s">
        <v>269</v>
      </c>
      <c r="C22" s="98"/>
      <c r="D22" s="83"/>
      <c r="E22" s="84"/>
      <c r="F22" s="83"/>
      <c r="G22" s="414">
        <f>'tám, végl. pe.átv  '!C19</f>
        <v>17066</v>
      </c>
      <c r="H22" s="435"/>
      <c r="I22" s="234"/>
      <c r="J22" s="234"/>
      <c r="K22" s="176">
        <f t="shared" si="0"/>
        <v>17066</v>
      </c>
      <c r="M22" s="45"/>
      <c r="N22" s="45"/>
      <c r="O22" s="45"/>
      <c r="P22" s="45"/>
      <c r="Q22" s="45"/>
      <c r="R22" s="45"/>
      <c r="S22" s="466"/>
    </row>
    <row r="23" spans="1:19" ht="17.25" customHeight="1" x14ac:dyDescent="0.2">
      <c r="A23" s="171" t="s">
        <v>521</v>
      </c>
      <c r="B23" s="124" t="s">
        <v>281</v>
      </c>
      <c r="C23" s="98"/>
      <c r="D23" s="83"/>
      <c r="E23" s="84"/>
      <c r="F23" s="83"/>
      <c r="G23" s="414"/>
      <c r="H23" s="394">
        <f>'tám, végl. pe.átv  '!D20</f>
        <v>2081</v>
      </c>
      <c r="I23" s="234"/>
      <c r="J23" s="234"/>
      <c r="K23" s="176">
        <f t="shared" si="0"/>
        <v>2081</v>
      </c>
      <c r="M23" s="45"/>
      <c r="N23" s="45"/>
      <c r="O23" s="45"/>
      <c r="P23" s="45"/>
      <c r="Q23" s="45"/>
      <c r="R23" s="45"/>
      <c r="S23" s="466"/>
    </row>
    <row r="24" spans="1:19" ht="17.25" customHeight="1" x14ac:dyDescent="0.2">
      <c r="A24" s="171" t="s">
        <v>522</v>
      </c>
      <c r="B24" s="124" t="s">
        <v>282</v>
      </c>
      <c r="C24" s="98"/>
      <c r="D24" s="83"/>
      <c r="E24" s="84"/>
      <c r="F24" s="83"/>
      <c r="G24" s="414">
        <v>1300</v>
      </c>
      <c r="H24" s="435"/>
      <c r="I24" s="234"/>
      <c r="J24" s="234"/>
      <c r="K24" s="176">
        <f t="shared" si="0"/>
        <v>1300</v>
      </c>
      <c r="M24" s="45"/>
      <c r="N24" s="45"/>
      <c r="O24" s="45"/>
      <c r="P24" s="45"/>
      <c r="Q24" s="45"/>
      <c r="R24" s="45"/>
      <c r="S24" s="466"/>
    </row>
    <row r="25" spans="1:19" ht="17.25" customHeight="1" x14ac:dyDescent="0.2">
      <c r="A25" s="171" t="s">
        <v>523</v>
      </c>
      <c r="B25" s="124" t="s">
        <v>270</v>
      </c>
      <c r="C25" s="98"/>
      <c r="D25" s="83"/>
      <c r="E25" s="84"/>
      <c r="F25" s="83"/>
      <c r="G25" s="414">
        <v>14203</v>
      </c>
      <c r="H25" s="394"/>
      <c r="I25" s="224"/>
      <c r="J25" s="224"/>
      <c r="K25" s="176">
        <f t="shared" si="0"/>
        <v>14203</v>
      </c>
      <c r="M25" s="45"/>
      <c r="N25" s="45"/>
      <c r="O25" s="45"/>
      <c r="P25" s="45"/>
      <c r="Q25" s="45"/>
      <c r="R25" s="45"/>
      <c r="S25" s="466"/>
    </row>
    <row r="26" spans="1:19" ht="17.25" customHeight="1" x14ac:dyDescent="0.2">
      <c r="A26" s="171" t="s">
        <v>524</v>
      </c>
      <c r="B26" s="124" t="s">
        <v>247</v>
      </c>
      <c r="C26" s="98"/>
      <c r="E26" s="84">
        <f>'közhatalmi bevételek'!D13</f>
        <v>730215</v>
      </c>
      <c r="F26" s="83">
        <f>'közhatalmi bevételek'!E13</f>
        <v>17385</v>
      </c>
      <c r="G26" s="84"/>
      <c r="H26" s="434"/>
      <c r="I26" s="179"/>
      <c r="J26" s="179"/>
      <c r="K26" s="176">
        <f t="shared" si="0"/>
        <v>747600</v>
      </c>
      <c r="M26" s="45"/>
      <c r="N26" s="45"/>
      <c r="O26" s="45"/>
      <c r="P26" s="45"/>
      <c r="Q26" s="45"/>
      <c r="R26" s="45"/>
      <c r="S26" s="466"/>
    </row>
    <row r="27" spans="1:19" ht="17.25" customHeight="1" x14ac:dyDescent="0.2">
      <c r="A27" s="171" t="s">
        <v>526</v>
      </c>
      <c r="B27" s="127" t="s">
        <v>525</v>
      </c>
      <c r="C27" s="98"/>
      <c r="E27" s="84"/>
      <c r="F27" s="83"/>
      <c r="G27" s="84"/>
      <c r="H27" s="434"/>
      <c r="I27" s="179"/>
      <c r="J27" s="179"/>
      <c r="K27" s="176">
        <f t="shared" si="0"/>
        <v>0</v>
      </c>
      <c r="M27" s="45"/>
      <c r="N27" s="45"/>
      <c r="O27" s="45"/>
      <c r="P27" s="45"/>
      <c r="Q27" s="45"/>
      <c r="R27" s="45"/>
      <c r="S27" s="466"/>
    </row>
    <row r="28" spans="1:19" ht="17.25" customHeight="1" x14ac:dyDescent="0.2">
      <c r="A28" s="171" t="s">
        <v>527</v>
      </c>
      <c r="B28" s="124" t="s">
        <v>271</v>
      </c>
      <c r="C28" s="98"/>
      <c r="E28" s="84">
        <f>'közhatalmi bevételek'!D19</f>
        <v>0</v>
      </c>
      <c r="F28" s="83"/>
      <c r="G28" s="84"/>
      <c r="H28" s="434"/>
      <c r="I28" s="179"/>
      <c r="J28" s="179"/>
      <c r="K28" s="176">
        <f t="shared" si="0"/>
        <v>0</v>
      </c>
      <c r="M28" s="45"/>
      <c r="N28" s="45"/>
      <c r="O28" s="45"/>
      <c r="P28" s="45"/>
      <c r="Q28" s="45"/>
      <c r="R28" s="45"/>
      <c r="S28" s="466"/>
    </row>
    <row r="29" spans="1:19" s="47" customFormat="1" ht="17.25" customHeight="1" x14ac:dyDescent="0.2">
      <c r="A29" s="171" t="s">
        <v>528</v>
      </c>
      <c r="B29" s="124" t="s">
        <v>248</v>
      </c>
      <c r="C29" s="98"/>
      <c r="D29" s="85"/>
      <c r="E29" s="414">
        <f>'közhatalmi bevételek'!D15</f>
        <v>4500</v>
      </c>
      <c r="F29" s="83">
        <f>'közhatalmi bevételek'!E15</f>
        <v>0</v>
      </c>
      <c r="G29" s="98"/>
      <c r="H29" s="434"/>
      <c r="I29" s="179"/>
      <c r="J29" s="179"/>
      <c r="K29" s="176">
        <f t="shared" si="0"/>
        <v>4500</v>
      </c>
      <c r="L29" s="234"/>
      <c r="S29" s="477"/>
    </row>
    <row r="30" spans="1:19" ht="17.25" customHeight="1" x14ac:dyDescent="0.2">
      <c r="A30" s="171" t="s">
        <v>529</v>
      </c>
      <c r="B30" s="124" t="s">
        <v>249</v>
      </c>
      <c r="C30" s="98"/>
      <c r="D30" s="83"/>
      <c r="E30" s="414">
        <f>'közhatalmi bevételek'!D24</f>
        <v>0</v>
      </c>
      <c r="F30" s="83"/>
      <c r="G30" s="84"/>
      <c r="H30" s="434"/>
      <c r="I30" s="179"/>
      <c r="J30" s="179"/>
      <c r="K30" s="176">
        <f t="shared" si="0"/>
        <v>0</v>
      </c>
      <c r="M30" s="45"/>
      <c r="N30" s="45"/>
      <c r="O30" s="45"/>
      <c r="P30" s="45"/>
      <c r="Q30" s="45"/>
      <c r="R30" s="45"/>
      <c r="S30" s="466"/>
    </row>
    <row r="31" spans="1:19" ht="17.25" customHeight="1" x14ac:dyDescent="0.2">
      <c r="A31" s="171" t="s">
        <v>530</v>
      </c>
      <c r="B31" s="124" t="s">
        <v>250</v>
      </c>
      <c r="C31" s="98"/>
      <c r="D31" s="83"/>
      <c r="E31" s="84"/>
      <c r="F31" s="83"/>
      <c r="G31" s="84"/>
      <c r="H31" s="434"/>
      <c r="I31" s="179"/>
      <c r="J31" s="179"/>
      <c r="K31" s="176">
        <f t="shared" si="0"/>
        <v>0</v>
      </c>
      <c r="M31" s="45"/>
      <c r="N31" s="45"/>
      <c r="O31" s="45"/>
      <c r="P31" s="45"/>
      <c r="Q31" s="45"/>
      <c r="R31" s="45"/>
      <c r="S31" s="466"/>
    </row>
    <row r="32" spans="1:19" ht="17.25" customHeight="1" x14ac:dyDescent="0.2">
      <c r="A32" s="171" t="s">
        <v>532</v>
      </c>
      <c r="B32" s="124" t="s">
        <v>251</v>
      </c>
      <c r="C32" s="98">
        <v>140</v>
      </c>
      <c r="D32" s="83">
        <v>46</v>
      </c>
      <c r="E32" s="84"/>
      <c r="F32" s="83"/>
      <c r="G32" s="84"/>
      <c r="H32" s="434"/>
      <c r="I32" s="179"/>
      <c r="J32" s="179"/>
      <c r="K32" s="176">
        <f t="shared" si="0"/>
        <v>186</v>
      </c>
      <c r="M32" s="45"/>
      <c r="N32" s="45"/>
      <c r="O32" s="45"/>
      <c r="P32" s="45"/>
      <c r="Q32" s="45"/>
      <c r="R32" s="45"/>
      <c r="S32" s="466"/>
    </row>
    <row r="33" spans="1:19" ht="17.25" customHeight="1" x14ac:dyDescent="0.2">
      <c r="A33" s="171" t="s">
        <v>533</v>
      </c>
      <c r="B33" s="172" t="s">
        <v>252</v>
      </c>
      <c r="C33" s="180"/>
      <c r="D33" s="175"/>
      <c r="E33" s="174"/>
      <c r="F33" s="175"/>
      <c r="G33" s="415">
        <v>5065</v>
      </c>
      <c r="H33" s="434"/>
      <c r="I33" s="179"/>
      <c r="J33" s="179"/>
      <c r="K33" s="176">
        <f t="shared" si="0"/>
        <v>5065</v>
      </c>
      <c r="M33" s="45"/>
      <c r="N33" s="45"/>
      <c r="O33" s="45"/>
      <c r="P33" s="45"/>
      <c r="Q33" s="45"/>
      <c r="R33" s="45"/>
      <c r="S33" s="466"/>
    </row>
    <row r="34" spans="1:19" ht="17.25" customHeight="1" x14ac:dyDescent="0.2">
      <c r="A34" s="171" t="s">
        <v>550</v>
      </c>
      <c r="B34" s="172" t="s">
        <v>253</v>
      </c>
      <c r="C34" s="180"/>
      <c r="D34" s="175"/>
      <c r="E34" s="174"/>
      <c r="F34" s="175"/>
      <c r="G34" s="415">
        <v>0</v>
      </c>
      <c r="H34" s="434"/>
      <c r="I34" s="179"/>
      <c r="J34" s="179"/>
      <c r="K34" s="176">
        <f t="shared" si="0"/>
        <v>0</v>
      </c>
      <c r="M34" s="45"/>
      <c r="N34" s="45"/>
      <c r="O34" s="45"/>
      <c r="P34" s="45"/>
      <c r="Q34" s="45"/>
      <c r="R34" s="45"/>
      <c r="S34" s="466"/>
    </row>
    <row r="35" spans="1:19" ht="17.25" customHeight="1" x14ac:dyDescent="0.2">
      <c r="A35" s="171" t="s">
        <v>551</v>
      </c>
      <c r="B35" s="172" t="s">
        <v>254</v>
      </c>
      <c r="C35" s="180"/>
      <c r="D35" s="175"/>
      <c r="E35" s="174"/>
      <c r="F35" s="175"/>
      <c r="G35" s="415">
        <v>455</v>
      </c>
      <c r="H35" s="434"/>
      <c r="I35" s="179"/>
      <c r="J35" s="179"/>
      <c r="K35" s="176">
        <f t="shared" si="0"/>
        <v>455</v>
      </c>
      <c r="M35" s="45"/>
      <c r="N35" s="45"/>
      <c r="O35" s="45"/>
      <c r="P35" s="45"/>
      <c r="Q35" s="45"/>
      <c r="R35" s="45"/>
      <c r="S35" s="466"/>
    </row>
    <row r="36" spans="1:19" ht="17.25" customHeight="1" x14ac:dyDescent="0.2">
      <c r="A36" s="171" t="s">
        <v>552</v>
      </c>
      <c r="B36" s="172" t="s">
        <v>535</v>
      </c>
      <c r="C36" s="180"/>
      <c r="D36" s="175"/>
      <c r="E36" s="174"/>
      <c r="F36" s="175"/>
      <c r="G36" s="415">
        <v>500</v>
      </c>
      <c r="H36" s="434"/>
      <c r="I36" s="179"/>
      <c r="J36" s="179"/>
      <c r="K36" s="176">
        <f t="shared" si="0"/>
        <v>500</v>
      </c>
      <c r="M36" s="45"/>
      <c r="N36" s="45"/>
      <c r="O36" s="45"/>
      <c r="P36" s="45"/>
      <c r="Q36" s="45"/>
      <c r="R36" s="45"/>
      <c r="S36" s="466"/>
    </row>
    <row r="37" spans="1:19" ht="17.25" customHeight="1" x14ac:dyDescent="0.2">
      <c r="A37" s="171" t="s">
        <v>553</v>
      </c>
      <c r="B37" s="172" t="s">
        <v>255</v>
      </c>
      <c r="C37" s="180"/>
      <c r="D37" s="175"/>
      <c r="E37" s="174"/>
      <c r="F37" s="175"/>
      <c r="G37" s="415">
        <v>2032</v>
      </c>
      <c r="H37" s="434"/>
      <c r="I37" s="179"/>
      <c r="J37" s="179"/>
      <c r="K37" s="176">
        <f t="shared" si="0"/>
        <v>2032</v>
      </c>
      <c r="M37" s="45"/>
      <c r="N37" s="45"/>
      <c r="O37" s="45"/>
      <c r="P37" s="45"/>
      <c r="Q37" s="45"/>
      <c r="R37" s="45"/>
      <c r="S37" s="466"/>
    </row>
    <row r="38" spans="1:19" ht="17.25" customHeight="1" x14ac:dyDescent="0.2">
      <c r="A38" s="171" t="s">
        <v>554</v>
      </c>
      <c r="B38" s="172" t="s">
        <v>256</v>
      </c>
      <c r="C38" s="180"/>
      <c r="D38" s="417">
        <v>2286</v>
      </c>
      <c r="E38" s="180"/>
      <c r="F38" s="175"/>
      <c r="G38" s="416"/>
      <c r="H38" s="378"/>
      <c r="K38" s="176">
        <f t="shared" si="0"/>
        <v>2286</v>
      </c>
      <c r="M38" s="45"/>
      <c r="N38" s="45"/>
      <c r="O38" s="45"/>
      <c r="P38" s="45"/>
      <c r="Q38" s="45"/>
      <c r="R38" s="45"/>
      <c r="S38" s="466"/>
    </row>
    <row r="39" spans="1:19" ht="17.25" customHeight="1" thickBot="1" x14ac:dyDescent="0.25">
      <c r="A39" s="171" t="s">
        <v>555</v>
      </c>
      <c r="B39" s="172" t="s">
        <v>257</v>
      </c>
      <c r="C39" s="180"/>
      <c r="D39" s="175"/>
      <c r="E39" s="174"/>
      <c r="F39" s="175"/>
      <c r="G39" s="174"/>
      <c r="H39" s="434"/>
      <c r="I39" s="179"/>
      <c r="J39" s="179"/>
      <c r="K39" s="176">
        <f t="shared" si="0"/>
        <v>0</v>
      </c>
      <c r="M39" s="45"/>
      <c r="N39" s="45"/>
      <c r="O39" s="45"/>
      <c r="P39" s="45"/>
      <c r="Q39" s="45"/>
      <c r="R39" s="45"/>
      <c r="S39" s="466"/>
    </row>
    <row r="40" spans="1:19" ht="17.25" customHeight="1" thickBot="1" x14ac:dyDescent="0.25">
      <c r="A40" s="1512" t="s">
        <v>559</v>
      </c>
      <c r="B40" s="1513"/>
      <c r="C40" s="284">
        <f>SUM(C10:C39)</f>
        <v>40369</v>
      </c>
      <c r="D40" s="284">
        <f>SUM(D10:D39)</f>
        <v>43113</v>
      </c>
      <c r="E40" s="455">
        <f>SUM(E10:E39)</f>
        <v>743715</v>
      </c>
      <c r="F40" s="456">
        <f>SUM(F10:F39)</f>
        <v>17385</v>
      </c>
      <c r="G40" s="284" t="e">
        <f>SUM(G10:G39)</f>
        <v>#REF!</v>
      </c>
      <c r="H40" s="436">
        <f>SUM(H12:H39)</f>
        <v>103530</v>
      </c>
      <c r="I40" s="436">
        <f>SUM(I12:I39)</f>
        <v>0</v>
      </c>
      <c r="J40" s="436">
        <f>SUM(J12:J39)</f>
        <v>0</v>
      </c>
      <c r="K40" s="285" t="e">
        <f>SUM(C40:J40)</f>
        <v>#REF!</v>
      </c>
      <c r="M40" s="45"/>
      <c r="N40" s="45"/>
      <c r="O40" s="45"/>
      <c r="P40" s="45"/>
      <c r="Q40" s="45"/>
      <c r="R40" s="45"/>
      <c r="S40" s="466"/>
    </row>
    <row r="41" spans="1:19" ht="17.25" customHeight="1" x14ac:dyDescent="0.2">
      <c r="M41" s="45"/>
      <c r="N41" s="45"/>
      <c r="O41" s="45"/>
      <c r="P41" s="45"/>
      <c r="Q41" s="45"/>
      <c r="R41" s="45"/>
      <c r="S41" s="466"/>
    </row>
    <row r="42" spans="1:19" ht="17.25" customHeight="1" x14ac:dyDescent="0.2">
      <c r="M42" s="45"/>
      <c r="N42" s="45"/>
      <c r="O42" s="45"/>
      <c r="P42" s="45"/>
      <c r="Q42" s="45"/>
      <c r="R42" s="45"/>
      <c r="S42" s="466"/>
    </row>
    <row r="43" spans="1:19" ht="17.25" customHeight="1" x14ac:dyDescent="0.2">
      <c r="M43" s="45"/>
      <c r="N43" s="45"/>
      <c r="O43" s="45"/>
      <c r="P43" s="45"/>
      <c r="Q43" s="45"/>
      <c r="R43" s="45"/>
      <c r="S43" s="466"/>
    </row>
    <row r="44" spans="1:19" ht="17.25" customHeight="1" x14ac:dyDescent="0.2">
      <c r="M44" s="45"/>
      <c r="N44" s="45"/>
      <c r="O44" s="45"/>
      <c r="P44" s="45"/>
      <c r="Q44" s="45"/>
      <c r="R44" s="45"/>
      <c r="S44" s="466"/>
    </row>
    <row r="45" spans="1:19" ht="17.25" customHeight="1" x14ac:dyDescent="0.2">
      <c r="M45" s="45"/>
      <c r="N45" s="45"/>
      <c r="O45" s="45"/>
      <c r="P45" s="45"/>
      <c r="Q45" s="45"/>
      <c r="R45" s="45"/>
      <c r="S45" s="466"/>
    </row>
    <row r="46" spans="1:19" ht="17.25" customHeight="1" x14ac:dyDescent="0.2">
      <c r="M46" s="45"/>
      <c r="N46" s="45"/>
      <c r="O46" s="45"/>
      <c r="P46" s="45"/>
      <c r="Q46" s="45"/>
      <c r="R46" s="45"/>
      <c r="S46" s="466"/>
    </row>
    <row r="47" spans="1:19" ht="17.25" customHeight="1" x14ac:dyDescent="0.2">
      <c r="M47" s="45"/>
      <c r="N47" s="45"/>
      <c r="O47" s="45"/>
      <c r="P47" s="45"/>
      <c r="Q47" s="45"/>
      <c r="R47" s="45"/>
      <c r="S47" s="466"/>
    </row>
    <row r="48" spans="1:19" ht="17.25" customHeight="1" x14ac:dyDescent="0.2">
      <c r="M48" s="45"/>
      <c r="N48" s="45"/>
      <c r="O48" s="45"/>
      <c r="P48" s="45"/>
      <c r="Q48" s="45"/>
      <c r="R48" s="45"/>
      <c r="S48" s="466"/>
    </row>
    <row r="49" spans="2:24" ht="17.25" customHeight="1" x14ac:dyDescent="0.2">
      <c r="M49" s="45"/>
      <c r="N49" s="45"/>
      <c r="O49" s="45"/>
      <c r="P49" s="45"/>
      <c r="Q49" s="45"/>
      <c r="R49" s="45"/>
      <c r="S49" s="466"/>
    </row>
    <row r="50" spans="2:24" ht="17.25" customHeight="1" x14ac:dyDescent="0.2">
      <c r="M50" s="45"/>
      <c r="N50" s="45"/>
      <c r="O50" s="45"/>
      <c r="P50" s="45"/>
      <c r="Q50" s="45"/>
      <c r="R50" s="45"/>
      <c r="S50" s="466"/>
    </row>
    <row r="51" spans="2:24" ht="17.25" customHeight="1" x14ac:dyDescent="0.2">
      <c r="M51" s="45"/>
      <c r="N51" s="45"/>
      <c r="O51" s="45"/>
      <c r="P51" s="45"/>
      <c r="Q51" s="45"/>
      <c r="R51" s="45"/>
      <c r="S51" s="466"/>
    </row>
    <row r="52" spans="2:24" ht="17.25" customHeight="1" x14ac:dyDescent="0.2">
      <c r="M52" s="45"/>
      <c r="N52" s="45"/>
      <c r="O52" s="45"/>
      <c r="P52" s="45"/>
      <c r="Q52" s="45"/>
      <c r="R52" s="45"/>
      <c r="S52" s="466"/>
    </row>
    <row r="53" spans="2:24" ht="17.25" customHeight="1" x14ac:dyDescent="0.2">
      <c r="M53" s="45"/>
      <c r="N53" s="45"/>
      <c r="O53" s="45"/>
      <c r="P53" s="45"/>
      <c r="Q53" s="45"/>
      <c r="R53" s="45"/>
      <c r="S53" s="466"/>
    </row>
    <row r="54" spans="2:24" ht="17.25" customHeight="1" x14ac:dyDescent="0.2">
      <c r="M54" s="45"/>
      <c r="N54" s="45"/>
      <c r="O54" s="45"/>
      <c r="P54" s="45"/>
      <c r="Q54" s="45"/>
      <c r="R54" s="45"/>
      <c r="S54" s="466"/>
    </row>
    <row r="55" spans="2:24" ht="17.25" customHeight="1" x14ac:dyDescent="0.2">
      <c r="M55" s="45"/>
      <c r="N55" s="45"/>
      <c r="O55" s="45"/>
      <c r="P55" s="45"/>
      <c r="Q55" s="45"/>
      <c r="R55" s="45"/>
      <c r="S55" s="466"/>
    </row>
    <row r="56" spans="2:24" ht="17.25" customHeight="1" x14ac:dyDescent="0.2">
      <c r="M56" s="45"/>
      <c r="N56" s="45"/>
      <c r="O56" s="45"/>
      <c r="P56" s="45"/>
      <c r="Q56" s="45"/>
      <c r="R56" s="45"/>
      <c r="S56" s="466"/>
    </row>
    <row r="57" spans="2:24" ht="17.25" customHeight="1" x14ac:dyDescent="0.2">
      <c r="M57" s="45"/>
      <c r="N57" s="45"/>
      <c r="O57" s="45"/>
      <c r="P57" s="45"/>
      <c r="Q57" s="45"/>
      <c r="R57" s="45"/>
      <c r="S57" s="466"/>
    </row>
    <row r="58" spans="2:24" ht="17.25" customHeight="1" x14ac:dyDescent="0.2">
      <c r="M58" s="45"/>
      <c r="N58" s="45"/>
      <c r="O58" s="45"/>
      <c r="P58" s="45"/>
      <c r="Q58" s="45"/>
      <c r="R58" s="45"/>
      <c r="S58" s="466"/>
    </row>
    <row r="64" spans="2:24" ht="17.25" customHeight="1" x14ac:dyDescent="0.2">
      <c r="B64" s="1535" t="s">
        <v>536</v>
      </c>
      <c r="C64" s="1453"/>
      <c r="D64" s="1453"/>
      <c r="E64" s="1453"/>
      <c r="F64" s="1453"/>
      <c r="G64" s="1453"/>
      <c r="H64" s="1453"/>
      <c r="I64" s="1453"/>
      <c r="J64" s="1453"/>
      <c r="K64" s="1453"/>
      <c r="L64" s="1453"/>
      <c r="M64" s="1453"/>
      <c r="N64" s="1453"/>
      <c r="O64" s="1453"/>
      <c r="P64" s="1453"/>
      <c r="Q64" s="1453"/>
      <c r="R64" s="1453"/>
      <c r="W64" s="46"/>
      <c r="X64" s="46"/>
    </row>
    <row r="65" spans="1:23" ht="17.25" customHeight="1" x14ac:dyDescent="0.2">
      <c r="D65" s="80"/>
      <c r="E65" s="80"/>
      <c r="F65" s="80"/>
      <c r="G65" s="80"/>
      <c r="H65" s="80"/>
      <c r="I65" s="80"/>
      <c r="J65" s="80"/>
      <c r="K65" s="80"/>
      <c r="W65" s="46"/>
    </row>
    <row r="66" spans="1:23" ht="17.25" customHeight="1" x14ac:dyDescent="0.2">
      <c r="A66" s="1401" t="s">
        <v>514</v>
      </c>
      <c r="B66" s="1453"/>
      <c r="C66" s="1453"/>
      <c r="D66" s="1453"/>
      <c r="E66" s="1453"/>
      <c r="F66" s="1453"/>
      <c r="G66" s="1453"/>
      <c r="H66" s="1453"/>
      <c r="I66" s="1453"/>
      <c r="J66" s="1453"/>
      <c r="K66" s="1453"/>
      <c r="L66" s="1453"/>
      <c r="M66" s="1453"/>
      <c r="N66" s="1453"/>
      <c r="O66" s="1453"/>
      <c r="P66" s="1453"/>
      <c r="Q66" s="1453"/>
      <c r="R66" s="1453"/>
    </row>
    <row r="67" spans="1:23" ht="17.25" customHeight="1" x14ac:dyDescent="0.2">
      <c r="A67" s="1401" t="s">
        <v>284</v>
      </c>
      <c r="B67" s="1453"/>
      <c r="C67" s="1453"/>
      <c r="D67" s="1453"/>
      <c r="E67" s="1453"/>
      <c r="F67" s="1453"/>
      <c r="G67" s="1453"/>
      <c r="H67" s="1453"/>
      <c r="I67" s="1453"/>
      <c r="J67" s="1453"/>
      <c r="K67" s="1453"/>
      <c r="L67" s="1453"/>
      <c r="M67" s="1453"/>
      <c r="N67" s="1453"/>
      <c r="O67" s="1453"/>
      <c r="P67" s="1453"/>
      <c r="Q67" s="1453"/>
      <c r="R67" s="1453"/>
    </row>
    <row r="68" spans="1:23" ht="17.25" customHeight="1" x14ac:dyDescent="0.2">
      <c r="B68" s="166"/>
      <c r="C68" s="167"/>
      <c r="D68" s="167"/>
      <c r="E68" s="167"/>
      <c r="F68" s="167"/>
      <c r="G68" s="167"/>
      <c r="H68" s="167"/>
      <c r="I68" s="167"/>
      <c r="J68" s="167"/>
      <c r="K68" s="167"/>
    </row>
    <row r="69" spans="1:23" ht="12.75" customHeight="1" thickBot="1" x14ac:dyDescent="0.25">
      <c r="A69" s="1541" t="s">
        <v>293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487"/>
      <c r="M69" s="1487"/>
      <c r="N69" s="1487"/>
      <c r="O69" s="1487"/>
      <c r="P69" s="1487"/>
      <c r="Q69" s="1487"/>
      <c r="R69" s="1487"/>
    </row>
    <row r="70" spans="1:23" s="81" customFormat="1" ht="11.25" customHeight="1" x14ac:dyDescent="0.2">
      <c r="A70" s="1525" t="s">
        <v>458</v>
      </c>
      <c r="B70" s="1514" t="s">
        <v>85</v>
      </c>
      <c r="C70" s="1532" t="s">
        <v>57</v>
      </c>
      <c r="D70" s="1531"/>
      <c r="E70" s="1531" t="s">
        <v>58</v>
      </c>
      <c r="F70" s="1531"/>
      <c r="G70" s="1531" t="s">
        <v>59</v>
      </c>
      <c r="H70" s="1531"/>
      <c r="I70" s="1533"/>
      <c r="J70" s="1532"/>
      <c r="K70" s="249" t="s">
        <v>60</v>
      </c>
      <c r="L70" s="1534" t="s">
        <v>459</v>
      </c>
      <c r="M70" s="1530"/>
      <c r="N70" s="1530" t="s">
        <v>460</v>
      </c>
      <c r="O70" s="1530"/>
      <c r="P70" s="1530" t="s">
        <v>461</v>
      </c>
      <c r="Q70" s="1530"/>
      <c r="R70" s="245" t="s">
        <v>578</v>
      </c>
      <c r="S70" s="474"/>
    </row>
    <row r="71" spans="1:23" ht="31.5" customHeight="1" x14ac:dyDescent="0.2">
      <c r="A71" s="1526"/>
      <c r="B71" s="1515"/>
      <c r="C71" s="1536" t="s">
        <v>537</v>
      </c>
      <c r="D71" s="1539"/>
      <c r="E71" s="1539"/>
      <c r="F71" s="1539"/>
      <c r="G71" s="1539"/>
      <c r="H71" s="1539"/>
      <c r="I71" s="1539"/>
      <c r="J71" s="1539"/>
      <c r="K71" s="1540"/>
      <c r="L71" s="1536" t="s">
        <v>503</v>
      </c>
      <c r="M71" s="1537"/>
      <c r="N71" s="1537"/>
      <c r="O71" s="1537"/>
      <c r="P71" s="1537"/>
      <c r="Q71" s="1537"/>
      <c r="R71" s="1538"/>
    </row>
    <row r="72" spans="1:23" ht="36" customHeight="1" thickBot="1" x14ac:dyDescent="0.25">
      <c r="A72" s="1526"/>
      <c r="B72" s="1515"/>
      <c r="C72" s="1517" t="s">
        <v>441</v>
      </c>
      <c r="D72" s="1518"/>
      <c r="E72" s="1518" t="s">
        <v>442</v>
      </c>
      <c r="F72" s="1518"/>
      <c r="G72" s="1518" t="s">
        <v>22</v>
      </c>
      <c r="H72" s="1518"/>
      <c r="I72" s="1519"/>
      <c r="J72" s="1520"/>
      <c r="K72" s="1528" t="s">
        <v>516</v>
      </c>
      <c r="L72" s="1517" t="s">
        <v>441</v>
      </c>
      <c r="M72" s="1518"/>
      <c r="N72" s="1518" t="s">
        <v>442</v>
      </c>
      <c r="O72" s="1518"/>
      <c r="P72" s="1518" t="s">
        <v>22</v>
      </c>
      <c r="Q72" s="1518"/>
      <c r="R72" s="1523" t="s">
        <v>516</v>
      </c>
    </row>
    <row r="73" spans="1:23" ht="35.25" customHeight="1" thickBot="1" x14ac:dyDescent="0.25">
      <c r="A73" s="1526"/>
      <c r="B73" s="1515"/>
      <c r="C73" s="1517"/>
      <c r="D73" s="1518"/>
      <c r="E73" s="1518"/>
      <c r="F73" s="1518"/>
      <c r="G73" s="1518"/>
      <c r="H73" s="1518"/>
      <c r="I73" s="1521"/>
      <c r="J73" s="1522"/>
      <c r="K73" s="1528"/>
      <c r="L73" s="1517"/>
      <c r="M73" s="1518"/>
      <c r="N73" s="1518"/>
      <c r="O73" s="1518"/>
      <c r="P73" s="1518"/>
      <c r="Q73" s="1518"/>
      <c r="R73" s="1523"/>
    </row>
    <row r="74" spans="1:23" ht="32.25" customHeight="1" thickBot="1" x14ac:dyDescent="0.25">
      <c r="A74" s="1527"/>
      <c r="B74" s="1516"/>
      <c r="C74" s="420" t="s">
        <v>62</v>
      </c>
      <c r="D74" s="251" t="s">
        <v>63</v>
      </c>
      <c r="E74" s="250" t="s">
        <v>62</v>
      </c>
      <c r="F74" s="250" t="s">
        <v>63</v>
      </c>
      <c r="G74" s="250" t="s">
        <v>62</v>
      </c>
      <c r="H74" s="250" t="s">
        <v>63</v>
      </c>
      <c r="I74" s="250" t="s">
        <v>62</v>
      </c>
      <c r="J74" s="250" t="s">
        <v>63</v>
      </c>
      <c r="K74" s="1529"/>
      <c r="L74" s="253" t="s">
        <v>62</v>
      </c>
      <c r="M74" s="254" t="s">
        <v>63</v>
      </c>
      <c r="N74" s="248" t="s">
        <v>62</v>
      </c>
      <c r="O74" s="248" t="s">
        <v>63</v>
      </c>
      <c r="P74" s="248" t="s">
        <v>62</v>
      </c>
      <c r="Q74" s="248" t="s">
        <v>63</v>
      </c>
      <c r="R74" s="1524"/>
    </row>
    <row r="75" spans="1:23" ht="17.25" customHeight="1" x14ac:dyDescent="0.2">
      <c r="A75" s="181">
        <v>1</v>
      </c>
      <c r="B75" s="470" t="s">
        <v>540</v>
      </c>
      <c r="C75" s="200">
        <v>10</v>
      </c>
      <c r="D75" s="200">
        <v>0</v>
      </c>
      <c r="E75" s="200"/>
      <c r="F75" s="200"/>
      <c r="G75" s="200"/>
      <c r="H75" s="200"/>
      <c r="I75" s="200"/>
      <c r="J75" s="200"/>
      <c r="K75" s="419">
        <f>SUM(C75:H75)</f>
        <v>10</v>
      </c>
      <c r="L75" s="255">
        <v>20</v>
      </c>
      <c r="M75" s="255">
        <v>188</v>
      </c>
      <c r="N75" s="255"/>
      <c r="O75" s="255"/>
      <c r="P75" s="255"/>
      <c r="Q75" s="255"/>
      <c r="R75" s="256">
        <f>SUM(L75:Q75)</f>
        <v>208</v>
      </c>
    </row>
    <row r="76" spans="1:23" ht="17.25" customHeight="1" x14ac:dyDescent="0.2">
      <c r="A76" s="181">
        <v>2</v>
      </c>
      <c r="B76" s="471" t="s">
        <v>539</v>
      </c>
      <c r="C76" s="200"/>
      <c r="D76" s="200">
        <v>284</v>
      </c>
      <c r="E76" s="200"/>
      <c r="F76" s="200"/>
      <c r="G76" s="200"/>
      <c r="H76" s="200"/>
      <c r="I76" s="200"/>
      <c r="J76" s="200"/>
      <c r="K76" s="443">
        <f>SUM(C76:H76)</f>
        <v>284</v>
      </c>
      <c r="L76" s="200"/>
      <c r="M76" s="200"/>
      <c r="N76" s="200"/>
      <c r="O76" s="200"/>
      <c r="P76" s="200"/>
      <c r="Q76" s="200"/>
      <c r="R76" s="437"/>
    </row>
    <row r="77" spans="1:23" ht="17.25" customHeight="1" x14ac:dyDescent="0.2">
      <c r="A77" s="181">
        <v>3</v>
      </c>
      <c r="B77" s="471" t="s">
        <v>538</v>
      </c>
      <c r="C77" s="200">
        <v>3</v>
      </c>
      <c r="D77" s="200">
        <v>78</v>
      </c>
      <c r="E77" s="200"/>
      <c r="F77" s="200"/>
      <c r="G77" s="200"/>
      <c r="H77" s="200"/>
      <c r="I77" s="200"/>
      <c r="J77" s="200"/>
      <c r="K77" s="443">
        <f>SUM(C77:H77)</f>
        <v>81</v>
      </c>
      <c r="L77" s="200"/>
      <c r="M77" s="200"/>
      <c r="N77" s="200"/>
      <c r="O77" s="200"/>
      <c r="P77" s="200"/>
      <c r="Q77" s="200"/>
      <c r="R77" s="437"/>
    </row>
    <row r="78" spans="1:23" ht="17.25" customHeight="1" x14ac:dyDescent="0.2">
      <c r="A78" s="171">
        <v>4</v>
      </c>
      <c r="B78" s="471" t="s">
        <v>541</v>
      </c>
      <c r="C78" s="469">
        <v>2</v>
      </c>
      <c r="D78" s="252"/>
      <c r="E78" s="252"/>
      <c r="F78" s="252"/>
      <c r="G78" s="252"/>
      <c r="H78" s="252"/>
      <c r="I78" s="252"/>
      <c r="J78" s="252"/>
      <c r="K78" s="443">
        <f>SUM(C78:H78)</f>
        <v>2</v>
      </c>
      <c r="L78" s="257"/>
      <c r="M78" s="257"/>
      <c r="N78" s="257"/>
      <c r="O78" s="257"/>
      <c r="P78" s="257"/>
      <c r="Q78" s="257"/>
      <c r="R78" s="258"/>
    </row>
    <row r="79" spans="1:23" ht="17.25" customHeight="1" thickBot="1" x14ac:dyDescent="0.25">
      <c r="A79" s="444">
        <v>5</v>
      </c>
      <c r="B79" s="472" t="s">
        <v>542</v>
      </c>
      <c r="C79" s="469"/>
      <c r="D79" s="252">
        <v>40</v>
      </c>
      <c r="E79" s="252"/>
      <c r="F79" s="252"/>
      <c r="G79" s="252"/>
      <c r="H79" s="252"/>
      <c r="I79" s="252"/>
      <c r="J79" s="252"/>
      <c r="K79" s="473">
        <f>SUM(C79:J79)</f>
        <v>40</v>
      </c>
      <c r="L79" s="257"/>
      <c r="M79" s="257"/>
      <c r="N79" s="257"/>
      <c r="O79" s="257"/>
      <c r="P79" s="257"/>
      <c r="Q79" s="257"/>
      <c r="R79" s="258"/>
    </row>
    <row r="80" spans="1:23" ht="17.25" customHeight="1" thickBot="1" x14ac:dyDescent="0.25">
      <c r="A80" s="431" t="s">
        <v>258</v>
      </c>
      <c r="B80" s="438"/>
      <c r="C80" s="439">
        <f>SUM(C74:C78)</f>
        <v>15</v>
      </c>
      <c r="D80" s="439">
        <f>SUM(D74:D79)</f>
        <v>402</v>
      </c>
      <c r="E80" s="440">
        <f>SUM(E74)</f>
        <v>0</v>
      </c>
      <c r="F80" s="440">
        <f>SUM(F74)</f>
        <v>0</v>
      </c>
      <c r="G80" s="440">
        <f>SUM(G74)</f>
        <v>0</v>
      </c>
      <c r="H80" s="440">
        <f>SUM(H74:H78)</f>
        <v>0</v>
      </c>
      <c r="I80" s="441"/>
      <c r="J80" s="441"/>
      <c r="K80" s="442">
        <f>SUM(K74:K79)</f>
        <v>417</v>
      </c>
      <c r="L80" s="418">
        <f>SUM(L75:L78)</f>
        <v>20</v>
      </c>
      <c r="M80" s="246">
        <f>SUM(M75:M78)</f>
        <v>188</v>
      </c>
      <c r="N80" s="246"/>
      <c r="O80" s="246"/>
      <c r="P80" s="246"/>
      <c r="Q80" s="246"/>
      <c r="R80" s="259">
        <f>SUM(L80:Q80)</f>
        <v>208</v>
      </c>
      <c r="S80" s="475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V71"/>
  <sheetViews>
    <sheetView zoomScale="130" zoomScaleNormal="130" workbookViewId="0">
      <pane xSplit="3" ySplit="9" topLeftCell="D52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45" customWidth="1"/>
    <col min="2" max="2" width="4.85546875" style="274" customWidth="1"/>
    <col min="3" max="3" width="26.7109375" style="281" customWidth="1"/>
    <col min="4" max="4" width="5.85546875" style="282" customWidth="1"/>
    <col min="5" max="5" width="6.7109375" style="283" customWidth="1"/>
    <col min="6" max="6" width="5.85546875" style="283" customWidth="1"/>
    <col min="7" max="7" width="6.42578125" style="283" customWidth="1"/>
    <col min="8" max="8" width="5.42578125" style="283" customWidth="1"/>
    <col min="9" max="9" width="6.42578125" style="283" customWidth="1"/>
    <col min="10" max="10" width="5.7109375" style="283" customWidth="1"/>
    <col min="11" max="11" width="5.5703125" style="283" customWidth="1"/>
    <col min="12" max="12" width="6" style="283" customWidth="1"/>
    <col min="13" max="15" width="5.85546875" style="283" customWidth="1"/>
    <col min="16" max="16" width="4.7109375" style="283" customWidth="1"/>
    <col min="17" max="17" width="5" style="283" customWidth="1"/>
    <col min="18" max="18" width="6.5703125" style="283" bestFit="1" customWidth="1"/>
    <col min="19" max="19" width="12.85546875" style="273" customWidth="1"/>
    <col min="20" max="22" width="9.140625" style="273"/>
    <col min="23" max="16384" width="9.140625" style="45"/>
  </cols>
  <sheetData>
    <row r="1" spans="1:22" ht="12.75" x14ac:dyDescent="0.2">
      <c r="B1" s="1535" t="s">
        <v>1322</v>
      </c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2"/>
      <c r="O1" s="1562"/>
      <c r="P1" s="1562"/>
      <c r="Q1" s="1562"/>
      <c r="R1" s="1562"/>
    </row>
    <row r="2" spans="1:22" ht="12.75" x14ac:dyDescent="0.2">
      <c r="B2" s="1563" t="s">
        <v>77</v>
      </c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</row>
    <row r="3" spans="1:22" ht="12.75" x14ac:dyDescent="0.2">
      <c r="A3" s="46"/>
      <c r="B3" s="1401" t="s">
        <v>1209</v>
      </c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562"/>
    </row>
    <row r="4" spans="1:22" x14ac:dyDescent="0.2">
      <c r="A4" s="46"/>
      <c r="C4" s="1575" t="s">
        <v>293</v>
      </c>
      <c r="D4" s="1575"/>
      <c r="E4" s="1575"/>
      <c r="F4" s="1575"/>
      <c r="G4" s="1575"/>
      <c r="H4" s="1575"/>
      <c r="I4" s="1575"/>
      <c r="J4" s="1575"/>
      <c r="K4" s="1575"/>
      <c r="L4" s="1575"/>
      <c r="M4" s="1575"/>
      <c r="N4" s="1575"/>
      <c r="O4" s="1575"/>
      <c r="P4" s="1575"/>
      <c r="Q4" s="1575"/>
      <c r="R4" s="1575"/>
    </row>
    <row r="5" spans="1:22" x14ac:dyDescent="0.2">
      <c r="A5" s="658"/>
      <c r="B5" s="1565" t="s">
        <v>458</v>
      </c>
      <c r="C5" s="656" t="s">
        <v>57</v>
      </c>
      <c r="D5" s="1559" t="s">
        <v>58</v>
      </c>
      <c r="E5" s="1558"/>
      <c r="F5" s="1559" t="s">
        <v>59</v>
      </c>
      <c r="G5" s="1558"/>
      <c r="H5" s="1559" t="s">
        <v>577</v>
      </c>
      <c r="I5" s="1558"/>
      <c r="J5" s="1559" t="s">
        <v>459</v>
      </c>
      <c r="K5" s="1558"/>
      <c r="L5" s="1557" t="s">
        <v>460</v>
      </c>
      <c r="M5" s="1558"/>
      <c r="N5" s="1557" t="s">
        <v>461</v>
      </c>
      <c r="O5" s="1558"/>
      <c r="P5" s="1557" t="s">
        <v>578</v>
      </c>
      <c r="Q5" s="1558"/>
      <c r="R5" s="446" t="s">
        <v>586</v>
      </c>
    </row>
    <row r="6" spans="1:22" ht="12.75" x14ac:dyDescent="0.2">
      <c r="A6" s="658"/>
      <c r="B6" s="1566"/>
      <c r="C6" s="657"/>
      <c r="D6" s="1576" t="s">
        <v>1031</v>
      </c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8"/>
    </row>
    <row r="7" spans="1:22" ht="24.95" customHeight="1" x14ac:dyDescent="0.2">
      <c r="A7" s="658"/>
      <c r="B7" s="1566"/>
      <c r="C7" s="1552" t="s">
        <v>85</v>
      </c>
      <c r="D7" s="1568" t="s">
        <v>440</v>
      </c>
      <c r="E7" s="1561"/>
      <c r="F7" s="1560" t="s">
        <v>21</v>
      </c>
      <c r="G7" s="1560"/>
      <c r="H7" s="1560" t="s">
        <v>438</v>
      </c>
      <c r="I7" s="1560"/>
      <c r="J7" s="1561" t="s">
        <v>448</v>
      </c>
      <c r="K7" s="1561"/>
      <c r="L7" s="1561" t="s">
        <v>447</v>
      </c>
      <c r="M7" s="1561"/>
      <c r="N7" s="1519" t="s">
        <v>259</v>
      </c>
      <c r="O7" s="1569"/>
      <c r="P7" s="1561" t="s">
        <v>439</v>
      </c>
      <c r="Q7" s="1561"/>
      <c r="R7" s="1572" t="s">
        <v>516</v>
      </c>
    </row>
    <row r="8" spans="1:22" ht="26.25" customHeight="1" x14ac:dyDescent="0.2">
      <c r="A8" s="658"/>
      <c r="B8" s="1566"/>
      <c r="C8" s="1553"/>
      <c r="D8" s="1568"/>
      <c r="E8" s="1561"/>
      <c r="F8" s="1560"/>
      <c r="G8" s="1560"/>
      <c r="H8" s="1560"/>
      <c r="I8" s="1560"/>
      <c r="J8" s="1561"/>
      <c r="K8" s="1561"/>
      <c r="L8" s="1561"/>
      <c r="M8" s="1561"/>
      <c r="N8" s="1570"/>
      <c r="O8" s="1571"/>
      <c r="P8" s="1561"/>
      <c r="Q8" s="1561"/>
      <c r="R8" s="1573"/>
      <c r="S8" s="635"/>
      <c r="T8" s="280"/>
    </row>
    <row r="9" spans="1:22" s="223" customFormat="1" ht="40.9" customHeight="1" x14ac:dyDescent="0.15">
      <c r="A9" s="659"/>
      <c r="B9" s="1567"/>
      <c r="C9" s="1554"/>
      <c r="D9" s="275" t="s">
        <v>62</v>
      </c>
      <c r="E9" s="276" t="s">
        <v>63</v>
      </c>
      <c r="F9" s="277" t="s">
        <v>62</v>
      </c>
      <c r="G9" s="276" t="s">
        <v>63</v>
      </c>
      <c r="H9" s="277" t="s">
        <v>62</v>
      </c>
      <c r="I9" s="276" t="s">
        <v>63</v>
      </c>
      <c r="J9" s="277" t="s">
        <v>62</v>
      </c>
      <c r="K9" s="277" t="s">
        <v>63</v>
      </c>
      <c r="L9" s="277" t="s">
        <v>62</v>
      </c>
      <c r="M9" s="276" t="s">
        <v>63</v>
      </c>
      <c r="N9" s="277" t="s">
        <v>62</v>
      </c>
      <c r="O9" s="276" t="s">
        <v>63</v>
      </c>
      <c r="P9" s="277" t="s">
        <v>62</v>
      </c>
      <c r="Q9" s="277" t="s">
        <v>63</v>
      </c>
      <c r="R9" s="1574"/>
      <c r="S9" s="278"/>
      <c r="T9" s="278"/>
      <c r="U9" s="278"/>
      <c r="V9" s="278"/>
    </row>
    <row r="10" spans="1:22" s="223" customFormat="1" ht="21" customHeight="1" x14ac:dyDescent="0.15">
      <c r="A10" s="659"/>
      <c r="B10" s="721" t="s">
        <v>468</v>
      </c>
      <c r="C10" s="654" t="s">
        <v>1120</v>
      </c>
      <c r="D10" s="1054"/>
      <c r="E10" s="1048"/>
      <c r="F10" s="1023"/>
      <c r="G10" s="1048"/>
      <c r="H10" s="636">
        <v>12261</v>
      </c>
      <c r="I10" s="1048"/>
      <c r="J10" s="1023"/>
      <c r="K10" s="1048"/>
      <c r="L10" s="1055"/>
      <c r="M10" s="1048"/>
      <c r="N10" s="1023"/>
      <c r="O10" s="1048"/>
      <c r="P10" s="636"/>
      <c r="Q10" s="637"/>
      <c r="R10" s="642">
        <f t="shared" ref="R10:R12" si="0">SUM(D10:Q10)</f>
        <v>12261</v>
      </c>
      <c r="S10" s="278"/>
      <c r="T10" s="278"/>
      <c r="U10" s="278"/>
      <c r="V10" s="278"/>
    </row>
    <row r="11" spans="1:22" s="223" customFormat="1" ht="21" customHeight="1" x14ac:dyDescent="0.2">
      <c r="A11" s="659"/>
      <c r="B11" s="721" t="s">
        <v>476</v>
      </c>
      <c r="C11" s="650" t="s">
        <v>1248</v>
      </c>
      <c r="D11" s="416">
        <v>13950</v>
      </c>
      <c r="E11" s="1028"/>
      <c r="F11" s="414">
        <v>3069</v>
      </c>
      <c r="G11" s="1028"/>
      <c r="H11" s="651">
        <v>92846</v>
      </c>
      <c r="I11" s="1023"/>
      <c r="J11" s="1046"/>
      <c r="K11" s="1047"/>
      <c r="L11" s="1046"/>
      <c r="M11" s="1048"/>
      <c r="N11" s="1023"/>
      <c r="O11" s="1023"/>
      <c r="P11" s="651"/>
      <c r="Q11" s="636"/>
      <c r="R11" s="642">
        <f t="shared" si="0"/>
        <v>109865</v>
      </c>
      <c r="S11" s="278"/>
      <c r="T11" s="278"/>
      <c r="U11" s="278"/>
      <c r="V11" s="278"/>
    </row>
    <row r="12" spans="1:22" s="223" customFormat="1" ht="21" customHeight="1" x14ac:dyDescent="0.2">
      <c r="A12" s="659"/>
      <c r="B12" s="721" t="s">
        <v>477</v>
      </c>
      <c r="C12" s="641" t="s">
        <v>862</v>
      </c>
      <c r="D12" s="1039"/>
      <c r="E12" s="1034"/>
      <c r="F12" s="1035"/>
      <c r="G12" s="1034"/>
      <c r="H12" s="1082">
        <v>1969</v>
      </c>
      <c r="I12" s="1028"/>
      <c r="J12" s="1040"/>
      <c r="K12" s="1037"/>
      <c r="L12" s="1035"/>
      <c r="M12" s="1038"/>
      <c r="N12" s="1034"/>
      <c r="O12" s="1034"/>
      <c r="P12" s="644"/>
      <c r="Q12" s="643"/>
      <c r="R12" s="642">
        <f t="shared" si="0"/>
        <v>1969</v>
      </c>
      <c r="S12" s="278"/>
      <c r="T12" s="278"/>
      <c r="U12" s="278"/>
      <c r="V12" s="278"/>
    </row>
    <row r="13" spans="1:22" s="223" customFormat="1" ht="35.25" customHeight="1" x14ac:dyDescent="0.15">
      <c r="A13" s="659"/>
      <c r="B13" s="721" t="s">
        <v>478</v>
      </c>
      <c r="C13" s="655" t="s">
        <v>1249</v>
      </c>
      <c r="D13" s="645">
        <v>4098</v>
      </c>
      <c r="E13" s="645"/>
      <c r="F13" s="646">
        <v>902</v>
      </c>
      <c r="G13" s="643"/>
      <c r="H13" s="646">
        <v>16076</v>
      </c>
      <c r="I13" s="645">
        <v>3808</v>
      </c>
      <c r="J13" s="1035"/>
      <c r="K13" s="1037"/>
      <c r="L13" s="1035"/>
      <c r="M13" s="1038"/>
      <c r="N13" s="1034"/>
      <c r="O13" s="1034"/>
      <c r="P13" s="644"/>
      <c r="Q13" s="643"/>
      <c r="R13" s="642">
        <f>SUM(D13:Q13)</f>
        <v>24884</v>
      </c>
      <c r="S13" s="278"/>
      <c r="T13" s="278"/>
      <c r="U13" s="278"/>
      <c r="V13" s="278"/>
    </row>
    <row r="14" spans="1:22" s="223" customFormat="1" ht="21" customHeight="1" x14ac:dyDescent="0.15">
      <c r="A14" s="659"/>
      <c r="B14" s="721" t="s">
        <v>479</v>
      </c>
      <c r="C14" s="654" t="s">
        <v>917</v>
      </c>
      <c r="D14" s="1054"/>
      <c r="E14" s="1048"/>
      <c r="F14" s="1023"/>
      <c r="G14" s="1048"/>
      <c r="H14" s="636">
        <v>77</v>
      </c>
      <c r="I14" s="637"/>
      <c r="J14" s="636"/>
      <c r="K14" s="1048"/>
      <c r="L14" s="1055"/>
      <c r="M14" s="1048"/>
      <c r="N14" s="1023"/>
      <c r="O14" s="1048"/>
      <c r="P14" s="636"/>
      <c r="Q14" s="637"/>
      <c r="R14" s="642">
        <f t="shared" ref="R14" si="1">SUM(D14:Q14)</f>
        <v>77</v>
      </c>
      <c r="S14" s="278"/>
      <c r="T14" s="278"/>
      <c r="U14" s="278"/>
      <c r="V14" s="278"/>
    </row>
    <row r="15" spans="1:22" s="223" customFormat="1" ht="24.75" customHeight="1" x14ac:dyDescent="0.2">
      <c r="A15" s="659"/>
      <c r="B15" s="721" t="s">
        <v>480</v>
      </c>
      <c r="C15" s="655" t="s">
        <v>1250</v>
      </c>
      <c r="D15" s="645">
        <v>0</v>
      </c>
      <c r="E15" s="643"/>
      <c r="F15" s="646">
        <v>0</v>
      </c>
      <c r="G15" s="643"/>
      <c r="H15" s="646">
        <v>1912</v>
      </c>
      <c r="I15" s="643"/>
      <c r="J15" s="646"/>
      <c r="K15" s="1080"/>
      <c r="L15" s="644"/>
      <c r="M15" s="1081"/>
      <c r="N15" s="643"/>
      <c r="O15" s="643"/>
      <c r="P15" s="644"/>
      <c r="Q15" s="643"/>
      <c r="R15" s="642">
        <f>SUM(D15:Q15)</f>
        <v>1912</v>
      </c>
      <c r="S15" s="598"/>
      <c r="T15" s="599"/>
      <c r="U15" s="278"/>
      <c r="V15" s="278"/>
    </row>
    <row r="16" spans="1:22" s="223" customFormat="1" ht="15" customHeight="1" x14ac:dyDescent="0.2">
      <c r="A16" s="659"/>
      <c r="B16" s="721" t="s">
        <v>481</v>
      </c>
      <c r="C16" s="654" t="s">
        <v>918</v>
      </c>
      <c r="D16" s="1054"/>
      <c r="E16" s="1048"/>
      <c r="F16" s="1023"/>
      <c r="G16" s="1048"/>
      <c r="H16" s="636"/>
      <c r="I16" s="637">
        <v>24315</v>
      </c>
      <c r="J16" s="636"/>
      <c r="K16" s="1048"/>
      <c r="L16" s="1055"/>
      <c r="M16" s="1048"/>
      <c r="N16" s="1023"/>
      <c r="O16" s="1048"/>
      <c r="P16" s="636"/>
      <c r="Q16" s="637"/>
      <c r="R16" s="642">
        <f t="shared" ref="R16:R17" si="2">SUM(D16:Q16)</f>
        <v>24315</v>
      </c>
      <c r="S16" s="598"/>
      <c r="T16" s="599"/>
      <c r="U16" s="278"/>
      <c r="V16" s="278"/>
    </row>
    <row r="17" spans="1:22" s="223" customFormat="1" ht="15" customHeight="1" x14ac:dyDescent="0.2">
      <c r="A17" s="659"/>
      <c r="B17" s="721" t="s">
        <v>482</v>
      </c>
      <c r="C17" s="654" t="s">
        <v>999</v>
      </c>
      <c r="D17" s="1054"/>
      <c r="E17" s="1048"/>
      <c r="F17" s="1023"/>
      <c r="G17" s="1048"/>
      <c r="H17" s="636">
        <v>7670</v>
      </c>
      <c r="I17" s="637"/>
      <c r="J17" s="636"/>
      <c r="K17" s="1048"/>
      <c r="L17" s="1055"/>
      <c r="M17" s="1048"/>
      <c r="N17" s="1023"/>
      <c r="O17" s="1048"/>
      <c r="P17" s="636"/>
      <c r="Q17" s="637"/>
      <c r="R17" s="853">
        <f t="shared" si="2"/>
        <v>7670</v>
      </c>
      <c r="S17" s="598"/>
      <c r="T17" s="599"/>
      <c r="U17" s="278"/>
      <c r="V17" s="278"/>
    </row>
    <row r="18" spans="1:22" s="223" customFormat="1" ht="20.25" customHeight="1" x14ac:dyDescent="0.2">
      <c r="A18" s="659"/>
      <c r="B18" s="721" t="s">
        <v>483</v>
      </c>
      <c r="C18" s="641" t="s">
        <v>1119</v>
      </c>
      <c r="D18" s="1308"/>
      <c r="E18" s="1033"/>
      <c r="F18" s="1036"/>
      <c r="G18" s="1034"/>
      <c r="H18" s="646">
        <v>0</v>
      </c>
      <c r="I18" s="643"/>
      <c r="J18" s="644"/>
      <c r="K18" s="1080"/>
      <c r="L18" s="644"/>
      <c r="M18" s="1081"/>
      <c r="N18" s="643"/>
      <c r="O18" s="643"/>
      <c r="P18" s="644"/>
      <c r="Q18" s="643"/>
      <c r="R18" s="642">
        <f>SUM(D18:Q18)</f>
        <v>0</v>
      </c>
      <c r="S18" s="598"/>
      <c r="T18" s="599"/>
      <c r="U18" s="278"/>
      <c r="V18" s="278"/>
    </row>
    <row r="19" spans="1:22" s="223" customFormat="1" ht="20.25" customHeight="1" x14ac:dyDescent="0.2">
      <c r="A19" s="659"/>
      <c r="B19" s="721" t="s">
        <v>517</v>
      </c>
      <c r="C19" s="654" t="s">
        <v>1010</v>
      </c>
      <c r="D19" s="1087">
        <v>5145</v>
      </c>
      <c r="E19" s="637"/>
      <c r="F19" s="636">
        <v>1389</v>
      </c>
      <c r="G19" s="637"/>
      <c r="H19" s="636">
        <v>6553</v>
      </c>
      <c r="I19" s="637"/>
      <c r="J19" s="636"/>
      <c r="K19" s="637"/>
      <c r="L19" s="1088"/>
      <c r="M19" s="637"/>
      <c r="N19" s="636"/>
      <c r="O19" s="637"/>
      <c r="P19" s="636"/>
      <c r="Q19" s="637"/>
      <c r="R19" s="853">
        <f t="shared" ref="R19:R21" si="3">SUM(D19:Q19)</f>
        <v>13087</v>
      </c>
      <c r="S19" s="598"/>
      <c r="T19" s="599"/>
      <c r="U19" s="278"/>
      <c r="V19" s="278"/>
    </row>
    <row r="20" spans="1:22" s="223" customFormat="1" ht="20.25" customHeight="1" x14ac:dyDescent="0.2">
      <c r="A20" s="659"/>
      <c r="B20" s="721" t="s">
        <v>518</v>
      </c>
      <c r="C20" s="654" t="s">
        <v>1028</v>
      </c>
      <c r="D20" s="1054"/>
      <c r="E20" s="1048"/>
      <c r="F20" s="1023"/>
      <c r="G20" s="1048"/>
      <c r="H20" s="636">
        <v>9504</v>
      </c>
      <c r="I20" s="1048"/>
      <c r="J20" s="1023"/>
      <c r="K20" s="1048"/>
      <c r="L20" s="1055"/>
      <c r="M20" s="1048"/>
      <c r="N20" s="1023"/>
      <c r="O20" s="1048"/>
      <c r="P20" s="636"/>
      <c r="Q20" s="637"/>
      <c r="R20" s="853">
        <f t="shared" si="3"/>
        <v>9504</v>
      </c>
      <c r="S20" s="598"/>
      <c r="T20" s="599"/>
      <c r="U20" s="278"/>
      <c r="V20" s="278"/>
    </row>
    <row r="21" spans="1:22" s="223" customFormat="1" ht="20.25" customHeight="1" x14ac:dyDescent="0.2">
      <c r="A21" s="659"/>
      <c r="B21" s="721" t="s">
        <v>519</v>
      </c>
      <c r="C21" s="654" t="s">
        <v>1029</v>
      </c>
      <c r="D21" s="1054"/>
      <c r="E21" s="1048"/>
      <c r="F21" s="1023"/>
      <c r="G21" s="1048"/>
      <c r="H21" s="636">
        <v>9750</v>
      </c>
      <c r="I21" s="1048"/>
      <c r="J21" s="1023"/>
      <c r="K21" s="1048"/>
      <c r="L21" s="1055"/>
      <c r="M21" s="1048"/>
      <c r="N21" s="1023"/>
      <c r="O21" s="1048"/>
      <c r="P21" s="636"/>
      <c r="Q21" s="637"/>
      <c r="R21" s="853">
        <f t="shared" si="3"/>
        <v>9750</v>
      </c>
      <c r="S21" s="598"/>
      <c r="T21" s="599"/>
      <c r="U21" s="278"/>
      <c r="V21" s="278"/>
    </row>
    <row r="22" spans="1:22" s="272" customFormat="1" ht="13.5" customHeight="1" x14ac:dyDescent="0.2">
      <c r="A22" s="660"/>
      <c r="B22" s="721" t="s">
        <v>520</v>
      </c>
      <c r="C22" s="46" t="s">
        <v>1022</v>
      </c>
      <c r="D22" s="1039"/>
      <c r="E22" s="1034"/>
      <c r="F22" s="1035"/>
      <c r="G22" s="1034"/>
      <c r="H22" s="1040"/>
      <c r="I22" s="636"/>
      <c r="J22" s="1082">
        <f>mc.pe.átad!E21</f>
        <v>5850</v>
      </c>
      <c r="K22" s="1089">
        <v>142290</v>
      </c>
      <c r="L22" s="646">
        <f>mc.pe.átad!E57</f>
        <v>144693</v>
      </c>
      <c r="M22" s="1090">
        <v>279493</v>
      </c>
      <c r="N22" s="1034"/>
      <c r="O22" s="1034"/>
      <c r="P22" s="644"/>
      <c r="Q22" s="643"/>
      <c r="R22" s="642">
        <f t="shared" ref="R22:R60" si="4">SUM(D22:Q22)</f>
        <v>572326</v>
      </c>
      <c r="S22" s="80"/>
      <c r="T22" s="273"/>
      <c r="U22" s="273"/>
      <c r="V22" s="273"/>
    </row>
    <row r="23" spans="1:22" s="272" customFormat="1" ht="13.5" customHeight="1" x14ac:dyDescent="0.2">
      <c r="A23" s="660"/>
      <c r="B23" s="721" t="s">
        <v>521</v>
      </c>
      <c r="C23" s="641" t="s">
        <v>915</v>
      </c>
      <c r="D23" s="1039"/>
      <c r="E23" s="1034"/>
      <c r="F23" s="1035"/>
      <c r="G23" s="1034"/>
      <c r="H23" s="1040"/>
      <c r="I23" s="1023"/>
      <c r="J23" s="1040"/>
      <c r="K23" s="1037"/>
      <c r="L23" s="1035"/>
      <c r="M23" s="1038"/>
      <c r="N23" s="1034"/>
      <c r="O23" s="1034"/>
      <c r="P23" s="646">
        <f>'ellátottak önk.'!E19</f>
        <v>2300</v>
      </c>
      <c r="Q23" s="1033"/>
      <c r="R23" s="642">
        <f t="shared" si="4"/>
        <v>2300</v>
      </c>
      <c r="S23" s="80"/>
      <c r="T23" s="273"/>
      <c r="U23" s="273"/>
      <c r="V23" s="273"/>
    </row>
    <row r="24" spans="1:22" s="272" customFormat="1" ht="13.5" customHeight="1" x14ac:dyDescent="0.2">
      <c r="A24" s="660"/>
      <c r="B24" s="721" t="s">
        <v>522</v>
      </c>
      <c r="C24" s="641" t="s">
        <v>1013</v>
      </c>
      <c r="D24" s="1039"/>
      <c r="E24" s="1034"/>
      <c r="F24" s="1035"/>
      <c r="G24" s="1034"/>
      <c r="H24" s="1082">
        <v>1886</v>
      </c>
      <c r="I24" s="636">
        <v>1691</v>
      </c>
      <c r="J24" s="1040"/>
      <c r="K24" s="1037"/>
      <c r="L24" s="1035"/>
      <c r="M24" s="1038"/>
      <c r="N24" s="1034"/>
      <c r="O24" s="1034"/>
      <c r="P24" s="646"/>
      <c r="Q24" s="645"/>
      <c r="R24" s="642">
        <f t="shared" si="4"/>
        <v>3577</v>
      </c>
      <c r="S24" s="80"/>
      <c r="T24" s="273"/>
      <c r="U24" s="273"/>
      <c r="V24" s="273"/>
    </row>
    <row r="25" spans="1:22" s="272" customFormat="1" ht="13.5" customHeight="1" x14ac:dyDescent="0.2">
      <c r="A25" s="660"/>
      <c r="B25" s="721" t="s">
        <v>523</v>
      </c>
      <c r="C25" s="641" t="s">
        <v>868</v>
      </c>
      <c r="D25" s="1039"/>
      <c r="E25" s="1034"/>
      <c r="F25" s="1035"/>
      <c r="G25" s="1034"/>
      <c r="H25" s="1040"/>
      <c r="I25" s="1023"/>
      <c r="J25" s="1040"/>
      <c r="K25" s="1037"/>
      <c r="L25" s="1035"/>
      <c r="M25" s="1038"/>
      <c r="N25" s="1034"/>
      <c r="O25" s="1034"/>
      <c r="P25" s="644"/>
      <c r="Q25" s="645">
        <f>'ellátottak önk.'!F27</f>
        <v>4200</v>
      </c>
      <c r="R25" s="642">
        <f t="shared" si="4"/>
        <v>4200</v>
      </c>
      <c r="S25" s="80"/>
      <c r="T25" s="273"/>
      <c r="U25" s="273"/>
      <c r="V25" s="273"/>
    </row>
    <row r="26" spans="1:22" s="272" customFormat="1" ht="13.5" customHeight="1" x14ac:dyDescent="0.2">
      <c r="A26" s="660"/>
      <c r="B26" s="721" t="s">
        <v>524</v>
      </c>
      <c r="C26" s="641" t="s">
        <v>914</v>
      </c>
      <c r="D26" s="1039"/>
      <c r="E26" s="1034"/>
      <c r="F26" s="1035"/>
      <c r="G26" s="1034"/>
      <c r="H26" s="1040"/>
      <c r="I26" s="1023"/>
      <c r="J26" s="1040"/>
      <c r="K26" s="1037"/>
      <c r="L26" s="1035"/>
      <c r="M26" s="1038"/>
      <c r="N26" s="1034"/>
      <c r="O26" s="1034"/>
      <c r="P26" s="644"/>
      <c r="Q26" s="645">
        <v>3609</v>
      </c>
      <c r="R26" s="642">
        <f t="shared" si="4"/>
        <v>3609</v>
      </c>
      <c r="S26" s="80"/>
      <c r="T26" s="273"/>
      <c r="U26" s="273"/>
      <c r="V26" s="273"/>
    </row>
    <row r="27" spans="1:22" s="272" customFormat="1" ht="13.5" customHeight="1" x14ac:dyDescent="0.2">
      <c r="A27" s="660"/>
      <c r="B27" s="721" t="s">
        <v>526</v>
      </c>
      <c r="C27" s="641" t="s">
        <v>1014</v>
      </c>
      <c r="D27" s="1039"/>
      <c r="E27" s="1034"/>
      <c r="F27" s="1035"/>
      <c r="G27" s="1034"/>
      <c r="H27" s="1040"/>
      <c r="I27" s="1023"/>
      <c r="J27" s="1040"/>
      <c r="K27" s="1037"/>
      <c r="L27" s="1035"/>
      <c r="M27" s="1038"/>
      <c r="N27" s="1034"/>
      <c r="O27" s="1034"/>
      <c r="P27" s="644"/>
      <c r="Q27" s="645">
        <f>'ellátottak önk.'!F22</f>
        <v>1100</v>
      </c>
      <c r="R27" s="642">
        <f t="shared" si="4"/>
        <v>1100</v>
      </c>
      <c r="S27" s="80"/>
      <c r="T27" s="273"/>
      <c r="U27" s="273"/>
      <c r="V27" s="273"/>
    </row>
    <row r="28" spans="1:22" s="272" customFormat="1" ht="13.5" customHeight="1" x14ac:dyDescent="0.2">
      <c r="A28" s="660"/>
      <c r="B28" s="721" t="s">
        <v>527</v>
      </c>
      <c r="C28" s="641" t="s">
        <v>910</v>
      </c>
      <c r="D28" s="1039"/>
      <c r="E28" s="1034"/>
      <c r="F28" s="1035"/>
      <c r="G28" s="1034"/>
      <c r="H28" s="1040"/>
      <c r="I28" s="1023"/>
      <c r="J28" s="1040"/>
      <c r="K28" s="1037"/>
      <c r="L28" s="1035"/>
      <c r="M28" s="1038"/>
      <c r="N28" s="1034"/>
      <c r="O28" s="1034"/>
      <c r="P28" s="644"/>
      <c r="Q28" s="645">
        <f>'ellátottak önk.'!F15</f>
        <v>600</v>
      </c>
      <c r="R28" s="642">
        <f t="shared" si="4"/>
        <v>600</v>
      </c>
      <c r="S28" s="80"/>
      <c r="T28" s="273"/>
      <c r="U28" s="273"/>
      <c r="V28" s="273"/>
    </row>
    <row r="29" spans="1:22" s="272" customFormat="1" ht="13.5" customHeight="1" x14ac:dyDescent="0.2">
      <c r="A29" s="660"/>
      <c r="B29" s="721" t="s">
        <v>528</v>
      </c>
      <c r="C29" s="641" t="s">
        <v>1015</v>
      </c>
      <c r="D29" s="1039"/>
      <c r="E29" s="1034"/>
      <c r="F29" s="1035"/>
      <c r="G29" s="1034"/>
      <c r="H29" s="1040"/>
      <c r="I29" s="1023"/>
      <c r="J29" s="1040"/>
      <c r="K29" s="1037"/>
      <c r="L29" s="1035"/>
      <c r="M29" s="1038"/>
      <c r="N29" s="1034"/>
      <c r="O29" s="1034"/>
      <c r="P29" s="644"/>
      <c r="Q29" s="645">
        <f>'ellátottak önk.'!F21</f>
        <v>1800</v>
      </c>
      <c r="R29" s="642">
        <f t="shared" si="4"/>
        <v>1800</v>
      </c>
      <c r="S29" s="80"/>
      <c r="T29" s="273"/>
      <c r="U29" s="273"/>
      <c r="V29" s="273"/>
    </row>
    <row r="30" spans="1:22" s="272" customFormat="1" ht="16.5" customHeight="1" x14ac:dyDescent="0.2">
      <c r="A30" s="660"/>
      <c r="B30" s="721" t="s">
        <v>529</v>
      </c>
      <c r="C30" s="641" t="s">
        <v>912</v>
      </c>
      <c r="D30" s="1039"/>
      <c r="E30" s="1034"/>
      <c r="F30" s="1035"/>
      <c r="G30" s="1034"/>
      <c r="H30" s="1040"/>
      <c r="I30" s="1023"/>
      <c r="J30" s="1040"/>
      <c r="K30" s="1037"/>
      <c r="L30" s="1035"/>
      <c r="M30" s="1038"/>
      <c r="N30" s="1034"/>
      <c r="O30" s="1034"/>
      <c r="P30" s="644"/>
      <c r="Q30" s="645">
        <f>'ellátottak önk.'!F16</f>
        <v>800</v>
      </c>
      <c r="R30" s="642">
        <f t="shared" ref="R30:R34" si="5">SUM(D30:Q30)</f>
        <v>800</v>
      </c>
      <c r="S30" s="273"/>
      <c r="T30" s="273"/>
      <c r="U30" s="273"/>
      <c r="V30" s="273"/>
    </row>
    <row r="31" spans="1:22" s="272" customFormat="1" ht="15.75" customHeight="1" x14ac:dyDescent="0.2">
      <c r="A31" s="660"/>
      <c r="B31" s="721" t="s">
        <v>530</v>
      </c>
      <c r="C31" s="641" t="s">
        <v>913</v>
      </c>
      <c r="D31" s="1039"/>
      <c r="E31" s="1034"/>
      <c r="F31" s="1035"/>
      <c r="G31" s="1034"/>
      <c r="H31" s="1040"/>
      <c r="I31" s="1023"/>
      <c r="J31" s="1040"/>
      <c r="K31" s="1037"/>
      <c r="L31" s="1035"/>
      <c r="M31" s="1038"/>
      <c r="N31" s="1034"/>
      <c r="O31" s="1034"/>
      <c r="P31" s="644"/>
      <c r="Q31" s="645">
        <v>800</v>
      </c>
      <c r="R31" s="642">
        <f t="shared" si="5"/>
        <v>800</v>
      </c>
      <c r="S31" s="273"/>
      <c r="T31" s="273"/>
      <c r="U31" s="273"/>
      <c r="V31" s="273"/>
    </row>
    <row r="32" spans="1:22" s="272" customFormat="1" ht="13.5" customHeight="1" x14ac:dyDescent="0.2">
      <c r="A32" s="660"/>
      <c r="B32" s="721" t="s">
        <v>531</v>
      </c>
      <c r="C32" s="641" t="s">
        <v>916</v>
      </c>
      <c r="D32" s="1039"/>
      <c r="E32" s="1034"/>
      <c r="F32" s="1035"/>
      <c r="G32" s="1034"/>
      <c r="H32" s="1082">
        <v>251</v>
      </c>
      <c r="I32" s="1023"/>
      <c r="J32" s="1040"/>
      <c r="K32" s="1037"/>
      <c r="L32" s="1035"/>
      <c r="M32" s="1038"/>
      <c r="N32" s="1034"/>
      <c r="O32" s="1034"/>
      <c r="P32" s="646">
        <v>0</v>
      </c>
      <c r="Q32" s="645">
        <f>'ellátottak önk.'!F20</f>
        <v>0</v>
      </c>
      <c r="R32" s="642">
        <f t="shared" si="5"/>
        <v>251</v>
      </c>
      <c r="S32" s="273"/>
      <c r="T32" s="273"/>
      <c r="U32" s="273"/>
      <c r="V32" s="273"/>
    </row>
    <row r="33" spans="1:22" s="272" customFormat="1" ht="13.5" customHeight="1" x14ac:dyDescent="0.2">
      <c r="A33" s="660"/>
      <c r="B33" s="721" t="s">
        <v>532</v>
      </c>
      <c r="C33" s="641" t="s">
        <v>911</v>
      </c>
      <c r="D33" s="1039"/>
      <c r="E33" s="1034"/>
      <c r="F33" s="1035"/>
      <c r="G33" s="1034"/>
      <c r="H33" s="1040"/>
      <c r="I33" s="1023"/>
      <c r="J33" s="1040"/>
      <c r="K33" s="1037"/>
      <c r="L33" s="1035"/>
      <c r="M33" s="1038"/>
      <c r="N33" s="1034"/>
      <c r="O33" s="1034"/>
      <c r="P33" s="644"/>
      <c r="Q33" s="645">
        <f>'ellátottak önk.'!F13</f>
        <v>500</v>
      </c>
      <c r="R33" s="642">
        <f t="shared" si="5"/>
        <v>500</v>
      </c>
      <c r="S33" s="273"/>
      <c r="T33" s="273"/>
      <c r="U33" s="273"/>
      <c r="V33" s="273"/>
    </row>
    <row r="34" spans="1:22" s="272" customFormat="1" ht="13.5" customHeight="1" x14ac:dyDescent="0.2">
      <c r="A34" s="660"/>
      <c r="B34" s="721" t="s">
        <v>533</v>
      </c>
      <c r="C34" s="641" t="s">
        <v>1008</v>
      </c>
      <c r="D34" s="1039"/>
      <c r="E34" s="1034"/>
      <c r="F34" s="1035"/>
      <c r="G34" s="1034"/>
      <c r="H34" s="1040"/>
      <c r="I34" s="1023"/>
      <c r="J34" s="1040"/>
      <c r="K34" s="1037"/>
      <c r="L34" s="1035"/>
      <c r="M34" s="1038"/>
      <c r="N34" s="1034"/>
      <c r="O34" s="1034"/>
      <c r="P34" s="646"/>
      <c r="Q34" s="645">
        <v>600</v>
      </c>
      <c r="R34" s="642">
        <f t="shared" si="5"/>
        <v>600</v>
      </c>
      <c r="S34" s="273"/>
      <c r="T34" s="273"/>
      <c r="U34" s="273"/>
      <c r="V34" s="273"/>
    </row>
    <row r="35" spans="1:22" s="272" customFormat="1" ht="15" customHeight="1" x14ac:dyDescent="0.2">
      <c r="A35" s="660"/>
      <c r="B35" s="721" t="s">
        <v>550</v>
      </c>
      <c r="C35" s="46" t="s">
        <v>869</v>
      </c>
      <c r="D35" s="1041"/>
      <c r="E35" s="1028"/>
      <c r="F35" s="1042"/>
      <c r="G35" s="1028"/>
      <c r="H35" s="414">
        <v>6431</v>
      </c>
      <c r="I35" s="224">
        <v>7330</v>
      </c>
      <c r="J35" s="1042"/>
      <c r="K35" s="1043"/>
      <c r="L35" s="1042"/>
      <c r="M35" s="1044"/>
      <c r="N35" s="1028"/>
      <c r="O35" s="1028"/>
      <c r="P35" s="414"/>
      <c r="Q35" s="224"/>
      <c r="R35" s="647">
        <f>SUM(D35:Q35)</f>
        <v>13761</v>
      </c>
      <c r="S35" s="273"/>
      <c r="T35" s="273"/>
      <c r="U35" s="273"/>
      <c r="V35" s="273"/>
    </row>
    <row r="36" spans="1:22" s="272" customFormat="1" ht="15" customHeight="1" x14ac:dyDescent="0.2">
      <c r="A36" s="660"/>
      <c r="B36" s="721" t="s">
        <v>551</v>
      </c>
      <c r="C36" s="46" t="s">
        <v>1016</v>
      </c>
      <c r="D36" s="1041"/>
      <c r="E36" s="1028"/>
      <c r="F36" s="1042"/>
      <c r="G36" s="1028"/>
      <c r="H36" s="414">
        <v>288</v>
      </c>
      <c r="I36" s="224">
        <v>13763</v>
      </c>
      <c r="J36" s="1042"/>
      <c r="K36" s="1043"/>
      <c r="L36" s="1042"/>
      <c r="M36" s="1044"/>
      <c r="N36" s="1028"/>
      <c r="O36" s="1028"/>
      <c r="P36" s="414"/>
      <c r="Q36" s="224"/>
      <c r="R36" s="647">
        <f t="shared" si="4"/>
        <v>14051</v>
      </c>
      <c r="S36" s="273"/>
      <c r="T36" s="273"/>
      <c r="U36" s="273"/>
      <c r="V36" s="273"/>
    </row>
    <row r="37" spans="1:22" s="272" customFormat="1" ht="15" customHeight="1" x14ac:dyDescent="0.2">
      <c r="A37" s="660"/>
      <c r="B37" s="721" t="s">
        <v>552</v>
      </c>
      <c r="C37" s="46" t="s">
        <v>1017</v>
      </c>
      <c r="D37" s="416">
        <v>34233</v>
      </c>
      <c r="E37" s="224"/>
      <c r="F37" s="414">
        <v>10704</v>
      </c>
      <c r="G37" s="224"/>
      <c r="H37" s="414">
        <v>1220</v>
      </c>
      <c r="I37" s="224"/>
      <c r="J37" s="1042"/>
      <c r="K37" s="1043"/>
      <c r="L37" s="1042"/>
      <c r="M37" s="1044"/>
      <c r="N37" s="1028"/>
      <c r="O37" s="1028"/>
      <c r="P37" s="414"/>
      <c r="Q37" s="224"/>
      <c r="R37" s="647">
        <f>SUM(D37:Q37)</f>
        <v>46157</v>
      </c>
      <c r="S37" s="80"/>
      <c r="T37" s="273"/>
      <c r="U37" s="273"/>
      <c r="V37" s="273"/>
    </row>
    <row r="38" spans="1:22" s="272" customFormat="1" ht="15" customHeight="1" x14ac:dyDescent="0.2">
      <c r="A38" s="660"/>
      <c r="B38" s="721" t="s">
        <v>553</v>
      </c>
      <c r="C38" s="46" t="s">
        <v>863</v>
      </c>
      <c r="D38" s="1041"/>
      <c r="E38" s="224">
        <v>900</v>
      </c>
      <c r="F38" s="414"/>
      <c r="G38" s="224">
        <v>540</v>
      </c>
      <c r="H38" s="414"/>
      <c r="I38" s="224">
        <v>3621</v>
      </c>
      <c r="J38" s="414"/>
      <c r="K38" s="1043"/>
      <c r="L38" s="1042"/>
      <c r="M38" s="1044"/>
      <c r="N38" s="1028"/>
      <c r="O38" s="1028"/>
      <c r="P38" s="414"/>
      <c r="Q38" s="224"/>
      <c r="R38" s="647">
        <f t="shared" ref="R38:R42" si="6">SUM(D38:Q38)</f>
        <v>5061</v>
      </c>
      <c r="S38" s="80"/>
      <c r="T38" s="273"/>
      <c r="U38" s="273"/>
      <c r="V38" s="273"/>
    </row>
    <row r="39" spans="1:22" s="272" customFormat="1" ht="15" customHeight="1" x14ac:dyDescent="0.2">
      <c r="A39" s="660"/>
      <c r="B39" s="721" t="s">
        <v>554</v>
      </c>
      <c r="C39" s="46" t="s">
        <v>1021</v>
      </c>
      <c r="D39" s="1041"/>
      <c r="E39" s="224">
        <v>8039</v>
      </c>
      <c r="F39" s="414"/>
      <c r="G39" s="224">
        <v>5640</v>
      </c>
      <c r="H39" s="414"/>
      <c r="I39" s="224">
        <v>3999</v>
      </c>
      <c r="J39" s="414"/>
      <c r="K39" s="1043"/>
      <c r="L39" s="1042"/>
      <c r="M39" s="1044"/>
      <c r="N39" s="1028"/>
      <c r="O39" s="1028"/>
      <c r="P39" s="414"/>
      <c r="Q39" s="224"/>
      <c r="R39" s="647">
        <f t="shared" si="6"/>
        <v>17678</v>
      </c>
      <c r="S39" s="80"/>
      <c r="T39" s="273"/>
      <c r="U39" s="273"/>
      <c r="V39" s="273"/>
    </row>
    <row r="40" spans="1:22" s="272" customFormat="1" ht="15" customHeight="1" x14ac:dyDescent="0.2">
      <c r="A40" s="660"/>
      <c r="B40" s="721" t="s">
        <v>555</v>
      </c>
      <c r="C40" s="648" t="s">
        <v>1019</v>
      </c>
      <c r="D40" s="1045"/>
      <c r="E40" s="417">
        <v>3018</v>
      </c>
      <c r="F40" s="415"/>
      <c r="G40" s="417">
        <v>720</v>
      </c>
      <c r="H40" s="415"/>
      <c r="I40" s="417">
        <v>8419</v>
      </c>
      <c r="J40" s="415"/>
      <c r="K40" s="1083"/>
      <c r="L40" s="415"/>
      <c r="M40" s="1084"/>
      <c r="N40" s="417"/>
      <c r="O40" s="417"/>
      <c r="P40" s="415"/>
      <c r="Q40" s="417"/>
      <c r="R40" s="649">
        <f t="shared" si="6"/>
        <v>12157</v>
      </c>
      <c r="S40" s="80"/>
      <c r="T40" s="273"/>
      <c r="U40" s="273"/>
      <c r="V40" s="273"/>
    </row>
    <row r="41" spans="1:22" s="272" customFormat="1" ht="15" customHeight="1" x14ac:dyDescent="0.2">
      <c r="A41" s="660"/>
      <c r="B41" s="721" t="s">
        <v>556</v>
      </c>
      <c r="C41" s="46" t="s">
        <v>864</v>
      </c>
      <c r="D41" s="1041"/>
      <c r="E41" s="1028"/>
      <c r="F41" s="1042"/>
      <c r="G41" s="1028"/>
      <c r="H41" s="1042"/>
      <c r="I41" s="224">
        <v>15928</v>
      </c>
      <c r="J41" s="1042"/>
      <c r="K41" s="1043"/>
      <c r="L41" s="1042"/>
      <c r="M41" s="1044"/>
      <c r="N41" s="1028"/>
      <c r="O41" s="1028"/>
      <c r="P41" s="414"/>
      <c r="Q41" s="224"/>
      <c r="R41" s="647">
        <f t="shared" si="6"/>
        <v>15928</v>
      </c>
      <c r="S41" s="80"/>
      <c r="T41" s="273"/>
      <c r="U41" s="273"/>
      <c r="V41" s="273"/>
    </row>
    <row r="42" spans="1:22" s="272" customFormat="1" ht="15" customHeight="1" x14ac:dyDescent="0.2">
      <c r="A42" s="660"/>
      <c r="B42" s="721" t="s">
        <v>557</v>
      </c>
      <c r="C42" s="46" t="s">
        <v>1011</v>
      </c>
      <c r="D42" s="1041"/>
      <c r="E42" s="1028"/>
      <c r="F42" s="1042"/>
      <c r="G42" s="1028"/>
      <c r="H42" s="414">
        <v>7289</v>
      </c>
      <c r="I42" s="1028"/>
      <c r="J42" s="1042"/>
      <c r="K42" s="1043"/>
      <c r="L42" s="1042"/>
      <c r="M42" s="1044"/>
      <c r="N42" s="1028"/>
      <c r="O42" s="1028"/>
      <c r="P42" s="414"/>
      <c r="Q42" s="224"/>
      <c r="R42" s="647">
        <f t="shared" si="6"/>
        <v>7289</v>
      </c>
      <c r="S42" s="80"/>
      <c r="T42" s="273"/>
      <c r="U42" s="273"/>
      <c r="V42" s="273"/>
    </row>
    <row r="43" spans="1:22" s="272" customFormat="1" ht="15" customHeight="1" x14ac:dyDescent="0.2">
      <c r="A43" s="660"/>
      <c r="B43" s="721" t="s">
        <v>558</v>
      </c>
      <c r="C43" s="46" t="s">
        <v>1018</v>
      </c>
      <c r="D43" s="416">
        <v>0</v>
      </c>
      <c r="E43" s="224"/>
      <c r="F43" s="414">
        <v>0</v>
      </c>
      <c r="G43" s="1028"/>
      <c r="H43" s="414">
        <v>3361</v>
      </c>
      <c r="I43" s="1028"/>
      <c r="J43" s="1042"/>
      <c r="K43" s="1043"/>
      <c r="L43" s="1042"/>
      <c r="M43" s="1044"/>
      <c r="N43" s="1028"/>
      <c r="O43" s="1028"/>
      <c r="P43" s="414"/>
      <c r="Q43" s="224"/>
      <c r="R43" s="647">
        <f t="shared" si="4"/>
        <v>3361</v>
      </c>
      <c r="S43" s="273"/>
      <c r="T43" s="445"/>
      <c r="U43" s="273"/>
      <c r="V43" s="273"/>
    </row>
    <row r="44" spans="1:22" s="272" customFormat="1" ht="15" customHeight="1" x14ac:dyDescent="0.2">
      <c r="A44" s="660"/>
      <c r="B44" s="721" t="s">
        <v>610</v>
      </c>
      <c r="C44" s="641" t="s">
        <v>865</v>
      </c>
      <c r="D44" s="1085">
        <v>11372</v>
      </c>
      <c r="E44" s="1086">
        <v>2755</v>
      </c>
      <c r="F44" s="1082">
        <v>2814</v>
      </c>
      <c r="G44" s="636">
        <v>546</v>
      </c>
      <c r="H44" s="1082">
        <v>26345</v>
      </c>
      <c r="I44" s="1086"/>
      <c r="J44" s="1082"/>
      <c r="K44" s="1080"/>
      <c r="L44" s="644"/>
      <c r="M44" s="1081"/>
      <c r="N44" s="643"/>
      <c r="O44" s="643"/>
      <c r="P44" s="644"/>
      <c r="Q44" s="643"/>
      <c r="R44" s="647">
        <f t="shared" si="4"/>
        <v>43832</v>
      </c>
      <c r="S44" s="273"/>
      <c r="T44" s="445"/>
      <c r="U44" s="273"/>
      <c r="V44" s="273"/>
    </row>
    <row r="45" spans="1:22" s="272" customFormat="1" ht="15" customHeight="1" x14ac:dyDescent="0.2">
      <c r="A45" s="660"/>
      <c r="B45" s="721" t="s">
        <v>611</v>
      </c>
      <c r="C45" s="720" t="s">
        <v>866</v>
      </c>
      <c r="D45" s="1039"/>
      <c r="E45" s="1034"/>
      <c r="F45" s="1035"/>
      <c r="G45" s="1034"/>
      <c r="H45" s="1040"/>
      <c r="I45" s="636">
        <v>3340</v>
      </c>
      <c r="J45" s="1040"/>
      <c r="K45" s="1037"/>
      <c r="L45" s="1035"/>
      <c r="M45" s="1038"/>
      <c r="N45" s="1034"/>
      <c r="O45" s="1034"/>
      <c r="P45" s="644"/>
      <c r="Q45" s="643"/>
      <c r="R45" s="642">
        <f t="shared" ref="R45:R46" si="7">SUM(D45:Q45)</f>
        <v>3340</v>
      </c>
      <c r="S45" s="273"/>
      <c r="T45" s="445"/>
      <c r="U45" s="273"/>
      <c r="V45" s="273"/>
    </row>
    <row r="46" spans="1:22" s="272" customFormat="1" ht="15" customHeight="1" x14ac:dyDescent="0.2">
      <c r="A46" s="660"/>
      <c r="B46" s="721" t="s">
        <v>612</v>
      </c>
      <c r="C46" s="654" t="s">
        <v>870</v>
      </c>
      <c r="D46" s="1054"/>
      <c r="E46" s="1048"/>
      <c r="F46" s="1023"/>
      <c r="G46" s="1048"/>
      <c r="H46" s="1023"/>
      <c r="I46" s="637">
        <v>3696</v>
      </c>
      <c r="J46" s="1023"/>
      <c r="K46" s="1048"/>
      <c r="L46" s="1055"/>
      <c r="M46" s="1048"/>
      <c r="N46" s="1023"/>
      <c r="O46" s="1048"/>
      <c r="P46" s="636"/>
      <c r="Q46" s="637"/>
      <c r="R46" s="642">
        <f t="shared" si="7"/>
        <v>3696</v>
      </c>
      <c r="S46" s="273"/>
      <c r="T46" s="445"/>
      <c r="U46" s="273"/>
      <c r="V46" s="273"/>
    </row>
    <row r="47" spans="1:22" s="272" customFormat="1" ht="15" customHeight="1" x14ac:dyDescent="0.2">
      <c r="A47" s="660"/>
      <c r="B47" s="721" t="s">
        <v>613</v>
      </c>
      <c r="C47" s="46" t="s">
        <v>1020</v>
      </c>
      <c r="D47" s="1041"/>
      <c r="E47" s="1044"/>
      <c r="F47" s="1028"/>
      <c r="G47" s="1028"/>
      <c r="H47" s="414">
        <f>20530-5939</f>
        <v>14591</v>
      </c>
      <c r="I47" s="1028"/>
      <c r="J47" s="1042"/>
      <c r="K47" s="1043"/>
      <c r="L47" s="1042"/>
      <c r="M47" s="1044"/>
      <c r="N47" s="1028"/>
      <c r="O47" s="1028"/>
      <c r="P47" s="414"/>
      <c r="Q47" s="224"/>
      <c r="R47" s="647">
        <f t="shared" ref="R47:R50" si="8">SUM(D47:Q47)</f>
        <v>14591</v>
      </c>
      <c r="S47" s="466"/>
      <c r="T47" s="273"/>
      <c r="U47" s="273"/>
      <c r="V47" s="273"/>
    </row>
    <row r="48" spans="1:22" s="272" customFormat="1" ht="15" customHeight="1" x14ac:dyDescent="0.2">
      <c r="A48" s="660"/>
      <c r="B48" s="721" t="s">
        <v>112</v>
      </c>
      <c r="C48" s="46" t="s">
        <v>1012</v>
      </c>
      <c r="D48" s="1041"/>
      <c r="E48" s="1028"/>
      <c r="F48" s="1042"/>
      <c r="G48" s="1028"/>
      <c r="H48" s="414">
        <v>78265</v>
      </c>
      <c r="I48" s="224">
        <v>6648</v>
      </c>
      <c r="J48" s="1042"/>
      <c r="K48" s="1043"/>
      <c r="L48" s="1042"/>
      <c r="M48" s="1044"/>
      <c r="N48" s="1028"/>
      <c r="O48" s="1028"/>
      <c r="P48" s="414"/>
      <c r="Q48" s="224"/>
      <c r="R48" s="647">
        <f t="shared" si="8"/>
        <v>84913</v>
      </c>
      <c r="S48" s="466"/>
      <c r="T48" s="273"/>
      <c r="U48" s="273"/>
      <c r="V48" s="273"/>
    </row>
    <row r="49" spans="1:22" s="272" customFormat="1" ht="24" customHeight="1" x14ac:dyDescent="0.2">
      <c r="A49" s="660"/>
      <c r="B49" s="721" t="s">
        <v>638</v>
      </c>
      <c r="C49" s="641" t="s">
        <v>893</v>
      </c>
      <c r="D49" s="1049"/>
      <c r="E49" s="1050"/>
      <c r="F49" s="1051"/>
      <c r="G49" s="1050"/>
      <c r="H49" s="753">
        <v>5000</v>
      </c>
      <c r="I49" s="1050"/>
      <c r="J49" s="1051"/>
      <c r="K49" s="1052"/>
      <c r="L49" s="1051"/>
      <c r="M49" s="1053"/>
      <c r="N49" s="1050"/>
      <c r="O49" s="1050"/>
      <c r="P49" s="753"/>
      <c r="Q49" s="752"/>
      <c r="R49" s="795">
        <f t="shared" si="8"/>
        <v>5000</v>
      </c>
      <c r="S49" s="466"/>
      <c r="T49" s="273"/>
      <c r="U49" s="273"/>
      <c r="V49" s="273"/>
    </row>
    <row r="50" spans="1:22" s="272" customFormat="1" ht="24" customHeight="1" x14ac:dyDescent="0.2">
      <c r="A50" s="660"/>
      <c r="B50" s="721" t="s">
        <v>639</v>
      </c>
      <c r="C50" s="650" t="s">
        <v>951</v>
      </c>
      <c r="D50" s="1054"/>
      <c r="E50" s="1023"/>
      <c r="F50" s="1046"/>
      <c r="G50" s="1023"/>
      <c r="H50" s="651">
        <v>5000</v>
      </c>
      <c r="I50" s="1023"/>
      <c r="J50" s="1046"/>
      <c r="K50" s="1047"/>
      <c r="L50" s="1046"/>
      <c r="M50" s="1048"/>
      <c r="N50" s="1023"/>
      <c r="O50" s="1023"/>
      <c r="P50" s="651"/>
      <c r="Q50" s="636"/>
      <c r="R50" s="642">
        <f t="shared" si="8"/>
        <v>5000</v>
      </c>
      <c r="S50" s="466"/>
      <c r="T50" s="273"/>
      <c r="U50" s="273"/>
      <c r="V50" s="273"/>
    </row>
    <row r="51" spans="1:22" s="272" customFormat="1" ht="17.25" customHeight="1" x14ac:dyDescent="0.2">
      <c r="A51" s="660"/>
      <c r="B51" s="721" t="s">
        <v>115</v>
      </c>
      <c r="C51" s="650" t="s">
        <v>867</v>
      </c>
      <c r="D51" s="1041"/>
      <c r="E51" s="636">
        <v>1844</v>
      </c>
      <c r="F51" s="651"/>
      <c r="G51" s="636">
        <v>389</v>
      </c>
      <c r="H51" s="651">
        <v>350</v>
      </c>
      <c r="I51" s="1023"/>
      <c r="J51" s="1046"/>
      <c r="K51" s="1047"/>
      <c r="L51" s="1046"/>
      <c r="M51" s="1048"/>
      <c r="N51" s="1023"/>
      <c r="O51" s="1023"/>
      <c r="P51" s="651"/>
      <c r="Q51" s="636"/>
      <c r="R51" s="642">
        <f t="shared" ref="R51:R53" si="9">SUM(D51:Q51)</f>
        <v>2583</v>
      </c>
      <c r="S51" s="466"/>
      <c r="T51" s="280"/>
      <c r="U51" s="273"/>
      <c r="V51" s="273"/>
    </row>
    <row r="52" spans="1:22" s="272" customFormat="1" ht="17.25" customHeight="1" x14ac:dyDescent="0.2">
      <c r="A52" s="660"/>
      <c r="B52" s="721" t="s">
        <v>116</v>
      </c>
      <c r="C52" s="641" t="s">
        <v>1009</v>
      </c>
      <c r="D52" s="1039"/>
      <c r="E52" s="1034"/>
      <c r="F52" s="1035"/>
      <c r="G52" s="1034"/>
      <c r="H52" s="1040"/>
      <c r="I52" s="636">
        <v>400</v>
      </c>
      <c r="J52" s="1040"/>
      <c r="K52" s="1037"/>
      <c r="L52" s="1035"/>
      <c r="M52" s="1038"/>
      <c r="N52" s="1034"/>
      <c r="O52" s="1034"/>
      <c r="P52" s="646"/>
      <c r="Q52" s="1033"/>
      <c r="R52" s="642">
        <f t="shared" si="9"/>
        <v>400</v>
      </c>
      <c r="S52" s="466"/>
      <c r="T52" s="280"/>
      <c r="U52" s="273"/>
      <c r="V52" s="273"/>
    </row>
    <row r="53" spans="1:22" s="272" customFormat="1" ht="15" customHeight="1" x14ac:dyDescent="0.2">
      <c r="A53" s="660"/>
      <c r="B53" s="721" t="s">
        <v>117</v>
      </c>
      <c r="C53" s="46" t="s">
        <v>892</v>
      </c>
      <c r="D53" s="1041"/>
      <c r="E53" s="1028"/>
      <c r="F53" s="1042"/>
      <c r="G53" s="1028"/>
      <c r="H53" s="414">
        <v>634</v>
      </c>
      <c r="I53" s="224">
        <v>34843</v>
      </c>
      <c r="J53" s="1042"/>
      <c r="K53" s="1043"/>
      <c r="L53" s="1042"/>
      <c r="M53" s="1044"/>
      <c r="N53" s="1028"/>
      <c r="O53" s="1028"/>
      <c r="P53" s="414"/>
      <c r="Q53" s="224"/>
      <c r="R53" s="647">
        <f t="shared" si="9"/>
        <v>35477</v>
      </c>
      <c r="S53" s="466"/>
      <c r="T53" s="280"/>
      <c r="U53" s="273"/>
      <c r="V53" s="273"/>
    </row>
    <row r="54" spans="1:22" s="272" customFormat="1" ht="84.75" customHeight="1" x14ac:dyDescent="0.2">
      <c r="A54" s="660"/>
      <c r="B54" s="1319" t="s">
        <v>120</v>
      </c>
      <c r="C54" s="654" t="s">
        <v>1218</v>
      </c>
      <c r="D54" s="1054"/>
      <c r="E54" s="637">
        <v>9762</v>
      </c>
      <c r="F54" s="636"/>
      <c r="G54" s="637">
        <v>1991</v>
      </c>
      <c r="H54" s="636">
        <v>43408</v>
      </c>
      <c r="I54" s="637">
        <v>146648</v>
      </c>
      <c r="J54" s="636"/>
      <c r="K54" s="1048"/>
      <c r="L54" s="1055"/>
      <c r="M54" s="1048"/>
      <c r="N54" s="636">
        <v>0</v>
      </c>
      <c r="O54" s="1048"/>
      <c r="P54" s="636"/>
      <c r="Q54" s="637"/>
      <c r="R54" s="642">
        <f t="shared" si="4"/>
        <v>201809</v>
      </c>
      <c r="S54" s="80"/>
      <c r="T54" s="273"/>
      <c r="U54" s="280"/>
      <c r="V54" s="273"/>
    </row>
    <row r="55" spans="1:22" s="272" customFormat="1" ht="12.75" customHeight="1" x14ac:dyDescent="0.2">
      <c r="A55" s="660"/>
      <c r="B55" s="1319" t="s">
        <v>123</v>
      </c>
      <c r="C55" s="654" t="s">
        <v>1253</v>
      </c>
      <c r="D55" s="1054"/>
      <c r="E55" s="637"/>
      <c r="F55" s="636"/>
      <c r="G55" s="637"/>
      <c r="H55" s="636">
        <v>193</v>
      </c>
      <c r="I55" s="637"/>
      <c r="J55" s="636"/>
      <c r="K55" s="1048"/>
      <c r="L55" s="1055"/>
      <c r="M55" s="1048"/>
      <c r="N55" s="636"/>
      <c r="O55" s="1048"/>
      <c r="P55" s="636"/>
      <c r="Q55" s="637"/>
      <c r="R55" s="642">
        <f t="shared" si="4"/>
        <v>193</v>
      </c>
      <c r="S55" s="80"/>
      <c r="T55" s="273"/>
      <c r="U55" s="273"/>
      <c r="V55" s="273"/>
    </row>
    <row r="56" spans="1:22" s="272" customFormat="1" ht="12.75" customHeight="1" x14ac:dyDescent="0.2">
      <c r="A56" s="660"/>
      <c r="B56" s="1319" t="s">
        <v>124</v>
      </c>
      <c r="C56" s="654" t="s">
        <v>1247</v>
      </c>
      <c r="D56" s="1087">
        <v>4724</v>
      </c>
      <c r="E56" s="637"/>
      <c r="F56" s="636"/>
      <c r="G56" s="637"/>
      <c r="H56" s="636">
        <v>11786</v>
      </c>
      <c r="I56" s="637"/>
      <c r="J56" s="636"/>
      <c r="K56" s="1048"/>
      <c r="L56" s="1055"/>
      <c r="M56" s="1048"/>
      <c r="N56" s="636"/>
      <c r="O56" s="1048"/>
      <c r="P56" s="636"/>
      <c r="Q56" s="637"/>
      <c r="R56" s="853">
        <f t="shared" si="4"/>
        <v>16510</v>
      </c>
      <c r="S56" s="80"/>
      <c r="T56" s="273"/>
      <c r="U56" s="273"/>
      <c r="V56" s="273"/>
    </row>
    <row r="57" spans="1:22" s="272" customFormat="1" ht="12" customHeight="1" x14ac:dyDescent="0.2">
      <c r="A57" s="660"/>
      <c r="B57" s="1319" t="s">
        <v>125</v>
      </c>
      <c r="C57" s="654" t="s">
        <v>1254</v>
      </c>
      <c r="D57" s="1054"/>
      <c r="E57" s="637"/>
      <c r="F57" s="636"/>
      <c r="G57" s="637"/>
      <c r="H57" s="636">
        <v>805</v>
      </c>
      <c r="I57" s="637"/>
      <c r="J57" s="636"/>
      <c r="K57" s="1048"/>
      <c r="L57" s="1055"/>
      <c r="M57" s="1048"/>
      <c r="N57" s="636"/>
      <c r="O57" s="1048"/>
      <c r="P57" s="636"/>
      <c r="Q57" s="637"/>
      <c r="R57" s="853">
        <f t="shared" si="4"/>
        <v>805</v>
      </c>
      <c r="S57" s="80"/>
      <c r="T57" s="273"/>
      <c r="U57" s="273"/>
      <c r="V57" s="273"/>
    </row>
    <row r="58" spans="1:22" s="272" customFormat="1" ht="12" customHeight="1" x14ac:dyDescent="0.2">
      <c r="A58" s="660"/>
      <c r="B58" s="1319" t="s">
        <v>126</v>
      </c>
      <c r="C58" s="654" t="s">
        <v>1252</v>
      </c>
      <c r="D58" s="1054"/>
      <c r="E58" s="637"/>
      <c r="F58" s="636"/>
      <c r="G58" s="637"/>
      <c r="H58" s="636"/>
      <c r="I58" s="637">
        <v>6</v>
      </c>
      <c r="J58" s="636"/>
      <c r="K58" s="637">
        <v>451</v>
      </c>
      <c r="L58" s="1055"/>
      <c r="M58" s="1048"/>
      <c r="N58" s="636"/>
      <c r="O58" s="1048"/>
      <c r="P58" s="636"/>
      <c r="Q58" s="637"/>
      <c r="R58" s="853">
        <f t="shared" si="4"/>
        <v>457</v>
      </c>
      <c r="S58" s="80"/>
      <c r="T58" s="273"/>
      <c r="U58" s="273"/>
      <c r="V58" s="280"/>
    </row>
    <row r="59" spans="1:22" s="272" customFormat="1" ht="24" customHeight="1" x14ac:dyDescent="0.2">
      <c r="A59" s="660"/>
      <c r="B59" s="1319" t="s">
        <v>129</v>
      </c>
      <c r="C59" s="1324" t="s">
        <v>1251</v>
      </c>
      <c r="D59" s="1054"/>
      <c r="E59" s="637"/>
      <c r="F59" s="636"/>
      <c r="G59" s="637"/>
      <c r="H59" s="636"/>
      <c r="I59" s="637">
        <v>37346</v>
      </c>
      <c r="J59" s="636"/>
      <c r="K59" s="1048"/>
      <c r="L59" s="1055"/>
      <c r="M59" s="1048"/>
      <c r="N59" s="636"/>
      <c r="O59" s="1048"/>
      <c r="P59" s="636"/>
      <c r="Q59" s="637"/>
      <c r="R59" s="853">
        <f t="shared" si="4"/>
        <v>37346</v>
      </c>
      <c r="S59" s="80"/>
      <c r="T59" s="273"/>
      <c r="U59" s="273"/>
      <c r="V59" s="273"/>
    </row>
    <row r="60" spans="1:22" s="272" customFormat="1" ht="24" customHeight="1" thickBot="1" x14ac:dyDescent="0.25">
      <c r="A60" s="1323"/>
      <c r="B60" s="1319" t="s">
        <v>132</v>
      </c>
      <c r="C60" s="1320" t="s">
        <v>1276</v>
      </c>
      <c r="D60" s="1054"/>
      <c r="E60" s="637"/>
      <c r="F60" s="636"/>
      <c r="G60" s="637"/>
      <c r="H60" s="636"/>
      <c r="I60" s="637"/>
      <c r="J60" s="636"/>
      <c r="K60" s="1048"/>
      <c r="L60" s="1055"/>
      <c r="M60" s="637">
        <v>1714</v>
      </c>
      <c r="N60" s="636"/>
      <c r="O60" s="1048"/>
      <c r="P60" s="636"/>
      <c r="Q60" s="637"/>
      <c r="R60" s="853">
        <f t="shared" si="4"/>
        <v>1714</v>
      </c>
      <c r="S60" s="80"/>
      <c r="T60" s="273"/>
      <c r="U60" s="273"/>
      <c r="V60" s="273"/>
    </row>
    <row r="61" spans="1:22" ht="15.6" customHeight="1" thickBot="1" x14ac:dyDescent="0.25">
      <c r="B61" s="1555" t="s">
        <v>580</v>
      </c>
      <c r="C61" s="1556"/>
      <c r="D61" s="246">
        <f t="shared" ref="D61" si="10">SUM(D10:D60)</f>
        <v>73522</v>
      </c>
      <c r="E61" s="246">
        <f t="shared" ref="E61" si="11">SUM(E10:E60)</f>
        <v>26318</v>
      </c>
      <c r="F61" s="246">
        <f t="shared" ref="F61:R61" si="12">SUM(F10:F60)</f>
        <v>18878</v>
      </c>
      <c r="G61" s="246">
        <f t="shared" si="12"/>
        <v>9826</v>
      </c>
      <c r="H61" s="246">
        <f t="shared" si="12"/>
        <v>365721</v>
      </c>
      <c r="I61" s="246">
        <f t="shared" si="12"/>
        <v>315801</v>
      </c>
      <c r="J61" s="246">
        <f t="shared" si="12"/>
        <v>5850</v>
      </c>
      <c r="K61" s="246">
        <f t="shared" si="12"/>
        <v>142741</v>
      </c>
      <c r="L61" s="246">
        <f t="shared" si="12"/>
        <v>144693</v>
      </c>
      <c r="M61" s="246">
        <f t="shared" si="12"/>
        <v>281207</v>
      </c>
      <c r="N61" s="246">
        <f t="shared" si="12"/>
        <v>0</v>
      </c>
      <c r="O61" s="246">
        <f t="shared" si="12"/>
        <v>0</v>
      </c>
      <c r="P61" s="246">
        <f t="shared" si="12"/>
        <v>2300</v>
      </c>
      <c r="Q61" s="246">
        <f t="shared" si="12"/>
        <v>14009</v>
      </c>
      <c r="R61" s="246">
        <f t="shared" si="12"/>
        <v>1400866</v>
      </c>
      <c r="S61" s="82"/>
    </row>
    <row r="62" spans="1:22" x14ac:dyDescent="0.2">
      <c r="S62" s="283"/>
    </row>
    <row r="66" spans="12:19" x14ac:dyDescent="0.2">
      <c r="S66" s="280"/>
    </row>
    <row r="67" spans="12:19" x14ac:dyDescent="0.2">
      <c r="S67" s="280"/>
    </row>
    <row r="71" spans="12:19" x14ac:dyDescent="0.2">
      <c r="L71" s="279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1:C61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B1:N40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1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37" hidden="1" customWidth="1"/>
    <col min="10" max="10" width="9.42578125" style="31" hidden="1" customWidth="1"/>
    <col min="11" max="16384" width="9.140625" style="31"/>
  </cols>
  <sheetData>
    <row r="1" spans="2:14" ht="30.75" customHeight="1" x14ac:dyDescent="0.25">
      <c r="B1" s="1579" t="s">
        <v>1323</v>
      </c>
      <c r="C1" s="1580"/>
      <c r="D1" s="1580"/>
      <c r="E1" s="1580"/>
      <c r="F1" s="1580"/>
      <c r="G1" s="1580"/>
      <c r="H1" s="1581"/>
      <c r="I1" s="1581"/>
      <c r="J1" s="1581"/>
    </row>
    <row r="2" spans="2:14" ht="18" customHeight="1" x14ac:dyDescent="0.25">
      <c r="N2" s="906"/>
    </row>
    <row r="3" spans="2:14" ht="15.75" customHeight="1" x14ac:dyDescent="0.25">
      <c r="B3" s="1502" t="s">
        <v>77</v>
      </c>
      <c r="C3" s="1502"/>
      <c r="D3" s="1502"/>
      <c r="E3" s="1502"/>
      <c r="F3" s="1502"/>
      <c r="G3" s="1502"/>
      <c r="H3" s="1453"/>
      <c r="I3" s="1453"/>
      <c r="J3" s="1453"/>
    </row>
    <row r="4" spans="2:14" ht="15.75" customHeight="1" x14ac:dyDescent="0.25">
      <c r="B4" s="1590" t="s">
        <v>1089</v>
      </c>
      <c r="C4" s="1591"/>
      <c r="D4" s="1591"/>
      <c r="E4" s="1591"/>
      <c r="F4" s="1591"/>
      <c r="G4" s="1591"/>
    </row>
    <row r="5" spans="2:14" ht="15.75" customHeight="1" x14ac:dyDescent="0.25">
      <c r="B5" s="1502" t="s">
        <v>822</v>
      </c>
      <c r="C5" s="1502"/>
      <c r="D5" s="1502"/>
      <c r="E5" s="1502"/>
      <c r="F5" s="1502"/>
      <c r="G5" s="1502"/>
      <c r="H5" s="1453"/>
      <c r="I5" s="1453"/>
      <c r="J5" s="1453"/>
    </row>
    <row r="6" spans="2:14" s="33" customFormat="1" ht="14.25" customHeight="1" x14ac:dyDescent="0.25">
      <c r="B6" s="1583" t="s">
        <v>305</v>
      </c>
      <c r="C6" s="1583"/>
      <c r="D6" s="1583"/>
      <c r="E6" s="1583"/>
      <c r="F6" s="1583"/>
      <c r="G6" s="1583"/>
      <c r="H6" s="1453"/>
      <c r="I6" s="1453"/>
      <c r="J6" s="1453"/>
    </row>
    <row r="7" spans="2:14" s="33" customFormat="1" ht="14.25" customHeight="1" x14ac:dyDescent="0.25">
      <c r="B7" s="28"/>
      <c r="C7" s="201"/>
      <c r="D7" s="202"/>
      <c r="E7" s="28"/>
      <c r="F7" s="28"/>
      <c r="G7" s="28"/>
    </row>
    <row r="8" spans="2:14" ht="30.6" customHeight="1" x14ac:dyDescent="0.25">
      <c r="B8" s="1584" t="s">
        <v>458</v>
      </c>
      <c r="C8" s="1586" t="s">
        <v>57</v>
      </c>
      <c r="D8" s="1586"/>
      <c r="E8" s="20" t="s">
        <v>58</v>
      </c>
      <c r="F8" s="20" t="s">
        <v>59</v>
      </c>
      <c r="G8" s="20" t="s">
        <v>60</v>
      </c>
      <c r="H8" s="31"/>
      <c r="I8" s="31"/>
    </row>
    <row r="9" spans="2:14" ht="30" customHeight="1" x14ac:dyDescent="0.25">
      <c r="B9" s="1585"/>
      <c r="C9" s="1587" t="s">
        <v>515</v>
      </c>
      <c r="D9" s="1587"/>
      <c r="E9" s="1589" t="s">
        <v>1214</v>
      </c>
      <c r="F9" s="1589"/>
      <c r="G9" s="1589"/>
      <c r="H9" s="31"/>
      <c r="I9" s="31"/>
    </row>
    <row r="10" spans="2:14" ht="52.9" customHeight="1" x14ac:dyDescent="0.25">
      <c r="B10" s="1585"/>
      <c r="C10" s="1587"/>
      <c r="D10" s="1588"/>
      <c r="E10" s="203" t="s">
        <v>62</v>
      </c>
      <c r="F10" s="203" t="s">
        <v>63</v>
      </c>
      <c r="G10" s="203" t="s">
        <v>64</v>
      </c>
      <c r="H10" s="31"/>
      <c r="I10" s="31"/>
    </row>
    <row r="11" spans="2:14" ht="23.25" customHeight="1" x14ac:dyDescent="0.25">
      <c r="B11" s="758" t="s">
        <v>468</v>
      </c>
      <c r="C11" s="1582" t="s">
        <v>581</v>
      </c>
      <c r="D11" s="1582"/>
      <c r="E11" s="204"/>
      <c r="F11" s="204"/>
      <c r="G11" s="204"/>
      <c r="H11" s="31"/>
      <c r="I11" s="31"/>
      <c r="K11" s="505"/>
    </row>
    <row r="12" spans="2:14" ht="18" customHeight="1" x14ac:dyDescent="0.25">
      <c r="B12" s="759" t="s">
        <v>476</v>
      </c>
      <c r="C12" s="205" t="s">
        <v>546</v>
      </c>
      <c r="D12" s="202"/>
      <c r="E12" s="204"/>
      <c r="F12" s="204"/>
      <c r="G12" s="204"/>
      <c r="H12" s="31"/>
      <c r="I12" s="31"/>
      <c r="K12" s="505"/>
    </row>
    <row r="13" spans="2:14" ht="18" customHeight="1" x14ac:dyDescent="0.25">
      <c r="B13" s="759" t="s">
        <v>478</v>
      </c>
      <c r="C13" s="206"/>
      <c r="D13" s="207" t="s">
        <v>819</v>
      </c>
      <c r="E13" s="204">
        <v>0</v>
      </c>
      <c r="F13" s="204">
        <v>500</v>
      </c>
      <c r="G13" s="204">
        <f>SUM(E13:F13)</f>
        <v>500</v>
      </c>
      <c r="H13" s="31"/>
      <c r="I13" s="31"/>
      <c r="K13" s="505"/>
    </row>
    <row r="14" spans="2:14" ht="18" customHeight="1" x14ac:dyDescent="0.25">
      <c r="B14" s="759" t="s">
        <v>479</v>
      </c>
      <c r="C14" s="206"/>
      <c r="D14" s="24" t="s">
        <v>546</v>
      </c>
      <c r="E14" s="204"/>
      <c r="F14" s="208">
        <v>0</v>
      </c>
      <c r="G14" s="204">
        <f>SUM(E14:F14)</f>
        <v>0</v>
      </c>
      <c r="H14" s="31"/>
      <c r="I14" s="31"/>
      <c r="K14" s="505"/>
    </row>
    <row r="15" spans="2:14" ht="18" customHeight="1" x14ac:dyDescent="0.25">
      <c r="B15" s="759" t="s">
        <v>480</v>
      </c>
      <c r="C15" s="206"/>
      <c r="D15" s="24" t="s">
        <v>856</v>
      </c>
      <c r="E15" s="204"/>
      <c r="F15" s="208">
        <v>600</v>
      </c>
      <c r="G15" s="204">
        <f>SUM(E15:F15)</f>
        <v>600</v>
      </c>
      <c r="H15" s="31"/>
      <c r="I15" s="31"/>
      <c r="K15" s="505"/>
    </row>
    <row r="16" spans="2:14" ht="18" customHeight="1" x14ac:dyDescent="0.25">
      <c r="B16" s="759" t="s">
        <v>481</v>
      </c>
      <c r="C16" s="206"/>
      <c r="D16" s="24" t="s">
        <v>857</v>
      </c>
      <c r="E16" s="204"/>
      <c r="F16" s="208">
        <v>800</v>
      </c>
      <c r="G16" s="204">
        <f t="shared" ref="G16:G20" si="0">SUM(E16:F16)</f>
        <v>800</v>
      </c>
      <c r="H16" s="31"/>
      <c r="I16" s="31"/>
      <c r="K16" s="505"/>
    </row>
    <row r="17" spans="2:13" ht="18" customHeight="1" x14ac:dyDescent="0.25">
      <c r="B17" s="759" t="s">
        <v>482</v>
      </c>
      <c r="C17" s="206"/>
      <c r="D17" s="24" t="s">
        <v>858</v>
      </c>
      <c r="E17" s="204"/>
      <c r="F17" s="208">
        <v>800</v>
      </c>
      <c r="G17" s="204">
        <f t="shared" si="0"/>
        <v>800</v>
      </c>
      <c r="H17" s="31"/>
      <c r="I17" s="31"/>
      <c r="K17" s="505"/>
    </row>
    <row r="18" spans="2:13" ht="18" customHeight="1" x14ac:dyDescent="0.25">
      <c r="B18" s="759" t="s">
        <v>483</v>
      </c>
      <c r="C18" s="206"/>
      <c r="D18" s="24" t="s">
        <v>859</v>
      </c>
      <c r="E18" s="204"/>
      <c r="F18" s="208">
        <v>3609</v>
      </c>
      <c r="G18" s="204">
        <f t="shared" si="0"/>
        <v>3609</v>
      </c>
      <c r="H18" s="31"/>
      <c r="I18" s="31"/>
      <c r="K18" s="505"/>
    </row>
    <row r="19" spans="2:13" ht="18" customHeight="1" x14ac:dyDescent="0.25">
      <c r="B19" s="759" t="s">
        <v>517</v>
      </c>
      <c r="C19" s="206"/>
      <c r="D19" s="24" t="s">
        <v>860</v>
      </c>
      <c r="E19" s="204">
        <v>2300</v>
      </c>
      <c r="F19" s="208">
        <v>0</v>
      </c>
      <c r="G19" s="204">
        <f t="shared" si="0"/>
        <v>2300</v>
      </c>
      <c r="H19" s="31"/>
      <c r="I19" s="31"/>
      <c r="K19" s="505"/>
    </row>
    <row r="20" spans="2:13" ht="18" customHeight="1" x14ac:dyDescent="0.25">
      <c r="B20" s="759" t="s">
        <v>518</v>
      </c>
      <c r="C20" s="206"/>
      <c r="D20" s="486" t="s">
        <v>579</v>
      </c>
      <c r="E20" s="204">
        <v>0</v>
      </c>
      <c r="F20" s="208">
        <v>0</v>
      </c>
      <c r="G20" s="204">
        <f t="shared" si="0"/>
        <v>0</v>
      </c>
      <c r="H20" s="31"/>
      <c r="I20" s="31"/>
      <c r="K20" s="505"/>
    </row>
    <row r="21" spans="2:13" ht="18" customHeight="1" x14ac:dyDescent="0.25">
      <c r="B21" s="759" t="s">
        <v>519</v>
      </c>
      <c r="C21" s="617"/>
      <c r="D21" s="486" t="s">
        <v>544</v>
      </c>
      <c r="E21" s="204"/>
      <c r="F21" s="208">
        <v>1800</v>
      </c>
      <c r="G21" s="204">
        <f>SUM(E21:F21)</f>
        <v>1800</v>
      </c>
      <c r="H21" s="31"/>
      <c r="I21" s="31"/>
      <c r="K21" s="505"/>
    </row>
    <row r="22" spans="2:13" ht="18" customHeight="1" x14ac:dyDescent="0.25">
      <c r="B22" s="759" t="s">
        <v>520</v>
      </c>
      <c r="C22" s="617"/>
      <c r="D22" s="619" t="s">
        <v>543</v>
      </c>
      <c r="E22" s="618"/>
      <c r="F22" s="208">
        <v>1100</v>
      </c>
      <c r="G22" s="487">
        <f>SUM(E22:F22)</f>
        <v>1100</v>
      </c>
      <c r="H22" s="32"/>
      <c r="I22" s="32"/>
      <c r="J22" s="32"/>
      <c r="K22" s="505"/>
      <c r="M22" s="32"/>
    </row>
    <row r="23" spans="2:13" ht="18" customHeight="1" x14ac:dyDescent="0.25">
      <c r="B23" s="759" t="s">
        <v>521</v>
      </c>
      <c r="C23" s="617"/>
      <c r="D23" s="619" t="s">
        <v>1007</v>
      </c>
      <c r="E23" s="618"/>
      <c r="F23" s="208">
        <v>600</v>
      </c>
      <c r="G23" s="487">
        <f>SUM(E23:F23)</f>
        <v>600</v>
      </c>
      <c r="H23" s="32"/>
      <c r="I23" s="32"/>
      <c r="J23" s="32"/>
      <c r="K23" s="505"/>
      <c r="M23" s="32"/>
    </row>
    <row r="24" spans="2:13" ht="18" customHeight="1" x14ac:dyDescent="0.25">
      <c r="B24" s="759" t="s">
        <v>522</v>
      </c>
      <c r="C24" s="205" t="s">
        <v>820</v>
      </c>
      <c r="D24" s="202"/>
      <c r="E24" s="209">
        <f>SUM(E13:E22)</f>
        <v>2300</v>
      </c>
      <c r="F24" s="209">
        <f>SUM(F13:F23)</f>
        <v>9809</v>
      </c>
      <c r="G24" s="209">
        <f>SUM(G13:G23)</f>
        <v>12109</v>
      </c>
      <c r="H24" s="209">
        <f t="shared" ref="H24:J24" si="1">SUM(H13:H22)</f>
        <v>0</v>
      </c>
      <c r="I24" s="209">
        <f t="shared" si="1"/>
        <v>0</v>
      </c>
      <c r="J24" s="209">
        <f t="shared" si="1"/>
        <v>0</v>
      </c>
      <c r="K24" s="505"/>
    </row>
    <row r="25" spans="2:13" ht="18" customHeight="1" x14ac:dyDescent="0.25">
      <c r="B25" s="759"/>
      <c r="E25" s="208"/>
      <c r="F25" s="204"/>
      <c r="G25" s="204"/>
      <c r="H25" s="31"/>
      <c r="I25" s="31"/>
      <c r="K25" s="505"/>
    </row>
    <row r="26" spans="2:13" ht="18" customHeight="1" x14ac:dyDescent="0.25">
      <c r="B26" s="759"/>
      <c r="C26" s="28"/>
      <c r="E26" s="620"/>
      <c r="F26" s="620"/>
      <c r="G26" s="620"/>
      <c r="H26" s="31"/>
      <c r="I26" s="31"/>
      <c r="K26" s="505"/>
    </row>
    <row r="27" spans="2:13" ht="37.9" customHeight="1" x14ac:dyDescent="0.25">
      <c r="B27" s="760" t="s">
        <v>523</v>
      </c>
      <c r="D27" s="24" t="s">
        <v>584</v>
      </c>
      <c r="E27" s="204"/>
      <c r="F27" s="204">
        <v>4200</v>
      </c>
      <c r="G27" s="204">
        <f>SUM(E27:F27)</f>
        <v>4200</v>
      </c>
      <c r="H27" s="31"/>
      <c r="I27" s="31"/>
      <c r="K27" s="505"/>
    </row>
    <row r="28" spans="2:13" ht="23.25" customHeight="1" thickBot="1" x14ac:dyDescent="0.3">
      <c r="B28" s="760" t="s">
        <v>524</v>
      </c>
      <c r="C28" s="747"/>
      <c r="D28" s="745" t="s">
        <v>582</v>
      </c>
      <c r="E28" s="621">
        <f>E27</f>
        <v>0</v>
      </c>
      <c r="F28" s="621">
        <f t="shared" ref="F28:G28" si="2">F27</f>
        <v>4200</v>
      </c>
      <c r="G28" s="621">
        <f t="shared" si="2"/>
        <v>4200</v>
      </c>
      <c r="H28" s="31"/>
      <c r="I28" s="31"/>
      <c r="K28" s="505"/>
    </row>
    <row r="29" spans="2:13" s="33" customFormat="1" ht="18" customHeight="1" thickBot="1" x14ac:dyDescent="0.3">
      <c r="B29" s="760" t="s">
        <v>526</v>
      </c>
      <c r="C29" s="746" t="s">
        <v>821</v>
      </c>
      <c r="D29" s="238"/>
      <c r="E29" s="622">
        <f>E24+E26+E27</f>
        <v>2300</v>
      </c>
      <c r="F29" s="622">
        <f>F24+F26+F27</f>
        <v>14009</v>
      </c>
      <c r="G29" s="622">
        <f>G24+G26+G27</f>
        <v>16309</v>
      </c>
      <c r="K29" s="506"/>
      <c r="M29" s="37"/>
    </row>
    <row r="30" spans="2:13" ht="18" customHeight="1" x14ac:dyDescent="0.25">
      <c r="B30" s="487"/>
      <c r="H30" s="31"/>
      <c r="I30" s="31"/>
    </row>
    <row r="31" spans="2:13" ht="18" customHeight="1" x14ac:dyDescent="0.25">
      <c r="H31" s="31"/>
      <c r="I31" s="31"/>
    </row>
    <row r="32" spans="2:13" ht="18" customHeight="1" x14ac:dyDescent="0.25">
      <c r="H32" s="31"/>
      <c r="I32" s="31"/>
    </row>
    <row r="33" spans="8:9" ht="18" customHeight="1" x14ac:dyDescent="0.25">
      <c r="H33" s="31"/>
      <c r="I33" s="31"/>
    </row>
    <row r="34" spans="8:9" ht="18" customHeight="1" x14ac:dyDescent="0.25">
      <c r="H34" s="31"/>
      <c r="I34" s="31"/>
    </row>
    <row r="35" spans="8:9" ht="18" customHeight="1" x14ac:dyDescent="0.25">
      <c r="H35" s="31"/>
      <c r="I35" s="31"/>
    </row>
    <row r="36" spans="8:9" ht="18" customHeight="1" x14ac:dyDescent="0.25">
      <c r="H36" s="31"/>
      <c r="I36" s="31"/>
    </row>
    <row r="37" spans="8:9" ht="18" customHeight="1" x14ac:dyDescent="0.25">
      <c r="H37" s="31"/>
      <c r="I37" s="31"/>
    </row>
    <row r="38" spans="8:9" ht="18" customHeight="1" x14ac:dyDescent="0.25">
      <c r="H38" s="31"/>
      <c r="I38" s="31"/>
    </row>
    <row r="39" spans="8:9" ht="18" customHeight="1" x14ac:dyDescent="0.25">
      <c r="H39" s="31"/>
      <c r="I39" s="31"/>
    </row>
    <row r="40" spans="8:9" ht="18" customHeight="1" x14ac:dyDescent="0.25">
      <c r="H40" s="31"/>
      <c r="I40" s="31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3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194" customWidth="1"/>
    <col min="5" max="6" width="9.42578125" style="3" customWidth="1"/>
    <col min="7" max="7" width="9.7109375" style="3" customWidth="1"/>
    <col min="8" max="9" width="0" style="199" hidden="1" customWidth="1"/>
    <col min="10" max="10" width="9.85546875" style="218" hidden="1" customWidth="1"/>
    <col min="11" max="11" width="0" style="218" hidden="1" customWidth="1"/>
    <col min="12" max="16384" width="9.140625" style="4"/>
  </cols>
  <sheetData>
    <row r="1" spans="1:12" ht="31.5" customHeight="1" x14ac:dyDescent="0.2">
      <c r="B1" s="1593" t="s">
        <v>1114</v>
      </c>
      <c r="C1" s="1593"/>
      <c r="D1" s="1593"/>
      <c r="E1" s="1593"/>
      <c r="F1" s="1593"/>
      <c r="G1" s="1593"/>
      <c r="H1" s="1594"/>
      <c r="I1" s="1594"/>
      <c r="J1" s="1594"/>
      <c r="K1" s="1453"/>
    </row>
    <row r="3" spans="1:12" ht="12.75" customHeight="1" x14ac:dyDescent="0.2">
      <c r="B3" s="1452" t="s">
        <v>496</v>
      </c>
      <c r="C3" s="1452"/>
      <c r="D3" s="1452"/>
      <c r="E3" s="1452"/>
      <c r="F3" s="1452"/>
      <c r="G3" s="1452"/>
      <c r="H3" s="1453"/>
      <c r="I3" s="1453"/>
      <c r="J3" s="1453"/>
    </row>
    <row r="4" spans="1:12" ht="12.75" customHeight="1" x14ac:dyDescent="0.2">
      <c r="B4" s="1452" t="s">
        <v>1089</v>
      </c>
      <c r="C4" s="1452"/>
      <c r="D4" s="1452"/>
      <c r="E4" s="1452"/>
      <c r="F4" s="1452"/>
      <c r="G4" s="1452"/>
      <c r="H4" s="1453"/>
      <c r="I4" s="1453"/>
      <c r="J4" s="1453"/>
    </row>
    <row r="5" spans="1:12" ht="12.75" customHeight="1" x14ac:dyDescent="0.2">
      <c r="B5" s="1452" t="s">
        <v>822</v>
      </c>
      <c r="C5" s="1452"/>
      <c r="D5" s="1452"/>
      <c r="E5" s="1452"/>
      <c r="F5" s="1452"/>
      <c r="G5" s="1452"/>
      <c r="H5" s="1453"/>
      <c r="I5" s="1453"/>
      <c r="J5" s="1453"/>
    </row>
    <row r="6" spans="1:12" s="102" customFormat="1" ht="14.25" customHeight="1" x14ac:dyDescent="0.2">
      <c r="B6" s="187"/>
      <c r="C6" s="1592" t="s">
        <v>293</v>
      </c>
      <c r="D6" s="1592"/>
      <c r="E6" s="1543"/>
      <c r="F6" s="1543"/>
      <c r="G6" s="1543"/>
      <c r="H6" s="1453"/>
      <c r="I6" s="1453"/>
      <c r="J6" s="1453"/>
      <c r="K6" s="220"/>
    </row>
    <row r="7" spans="1:12" s="102" customFormat="1" ht="6" customHeight="1" x14ac:dyDescent="0.2">
      <c r="B7" s="187"/>
      <c r="C7" s="182"/>
      <c r="D7" s="210"/>
      <c r="E7" s="187"/>
      <c r="F7" s="187"/>
      <c r="G7" s="187"/>
      <c r="H7" s="236"/>
      <c r="I7" s="236"/>
      <c r="J7" s="220"/>
      <c r="K7" s="220"/>
    </row>
    <row r="8" spans="1:12" ht="27" customHeight="1" x14ac:dyDescent="0.25">
      <c r="B8" s="1595" t="s">
        <v>458</v>
      </c>
      <c r="C8" s="1598" t="s">
        <v>57</v>
      </c>
      <c r="D8" s="1598"/>
      <c r="E8" s="20" t="s">
        <v>58</v>
      </c>
      <c r="F8" s="20" t="s">
        <v>59</v>
      </c>
      <c r="G8" s="20" t="s">
        <v>60</v>
      </c>
      <c r="H8" s="218"/>
      <c r="I8" s="4"/>
      <c r="J8" s="4"/>
      <c r="K8" s="4"/>
    </row>
    <row r="9" spans="1:12" ht="30" customHeight="1" x14ac:dyDescent="0.2">
      <c r="B9" s="1596"/>
      <c r="C9" s="1587" t="s">
        <v>85</v>
      </c>
      <c r="D9" s="1587"/>
      <c r="E9" s="1600" t="s">
        <v>875</v>
      </c>
      <c r="F9" s="1600"/>
      <c r="G9" s="1600"/>
      <c r="H9" s="218"/>
      <c r="I9" s="4"/>
      <c r="J9" s="4"/>
      <c r="K9" s="4"/>
    </row>
    <row r="10" spans="1:12" ht="41.25" customHeight="1" x14ac:dyDescent="0.2">
      <c r="B10" s="1597"/>
      <c r="C10" s="1587"/>
      <c r="D10" s="1587"/>
      <c r="E10" s="203" t="s">
        <v>62</v>
      </c>
      <c r="F10" s="203" t="s">
        <v>63</v>
      </c>
      <c r="G10" s="203" t="s">
        <v>64</v>
      </c>
      <c r="H10" s="218"/>
      <c r="I10" s="4"/>
      <c r="J10" s="4"/>
      <c r="K10" s="4"/>
    </row>
    <row r="11" spans="1:12" ht="18" customHeight="1" x14ac:dyDescent="0.2">
      <c r="A11" s="754"/>
      <c r="B11" s="755" t="s">
        <v>468</v>
      </c>
      <c r="C11" s="1601" t="s">
        <v>585</v>
      </c>
      <c r="D11" s="1601"/>
      <c r="E11" s="211"/>
      <c r="F11" s="190"/>
      <c r="G11" s="482"/>
      <c r="H11" s="218"/>
      <c r="I11" s="4"/>
      <c r="J11" s="4"/>
      <c r="K11" s="4"/>
      <c r="L11" s="503"/>
    </row>
    <row r="12" spans="1:12" ht="26.45" customHeight="1" x14ac:dyDescent="0.2">
      <c r="A12" s="754"/>
      <c r="B12" s="756" t="s">
        <v>476</v>
      </c>
      <c r="C12" s="190"/>
      <c r="D12" s="262" t="s">
        <v>823</v>
      </c>
      <c r="E12" s="213">
        <f>'tám, végl. pe.átv  '!C31</f>
        <v>0</v>
      </c>
      <c r="F12" s="212"/>
      <c r="G12" s="482">
        <f>SUM(E12:F12)</f>
        <v>0</v>
      </c>
      <c r="H12" s="218"/>
      <c r="I12" s="4"/>
      <c r="J12" s="4"/>
      <c r="K12" s="4"/>
      <c r="L12" s="503"/>
    </row>
    <row r="13" spans="1:12" ht="20.25" customHeight="1" x14ac:dyDescent="0.2">
      <c r="A13" s="754"/>
      <c r="B13" s="756" t="s">
        <v>477</v>
      </c>
      <c r="C13" s="190"/>
      <c r="D13" s="262" t="s">
        <v>101</v>
      </c>
      <c r="E13" s="211">
        <v>0</v>
      </c>
      <c r="F13" s="190">
        <f>SUM(F12)</f>
        <v>0</v>
      </c>
      <c r="G13" s="482">
        <f>SUM(E13:F13)</f>
        <v>0</v>
      </c>
      <c r="H13" s="218"/>
      <c r="I13" s="4"/>
      <c r="J13" s="4"/>
      <c r="K13" s="4"/>
      <c r="L13" s="503"/>
    </row>
    <row r="14" spans="1:12" ht="18" customHeight="1" x14ac:dyDescent="0.2">
      <c r="A14" s="754"/>
      <c r="B14" s="756" t="s">
        <v>478</v>
      </c>
      <c r="D14" s="214" t="s">
        <v>582</v>
      </c>
      <c r="E14" s="215">
        <f>SUM(E12:E13)</f>
        <v>0</v>
      </c>
      <c r="F14" s="192"/>
      <c r="G14" s="483">
        <f>SUM(G12:G13)</f>
        <v>0</v>
      </c>
      <c r="H14" s="218"/>
      <c r="I14" s="4"/>
      <c r="J14" s="4"/>
      <c r="K14" s="4"/>
      <c r="L14" s="503"/>
    </row>
    <row r="15" spans="1:12" ht="18" customHeight="1" x14ac:dyDescent="0.2">
      <c r="A15" s="754"/>
      <c r="B15" s="756" t="s">
        <v>479</v>
      </c>
      <c r="D15" s="214"/>
      <c r="E15" s="211"/>
      <c r="F15" s="190"/>
      <c r="G15" s="482"/>
      <c r="H15" s="218"/>
      <c r="I15" s="4"/>
      <c r="J15" s="4"/>
      <c r="K15" s="4"/>
      <c r="L15" s="503"/>
    </row>
    <row r="16" spans="1:12" ht="18" customHeight="1" x14ac:dyDescent="0.2">
      <c r="A16" s="754"/>
      <c r="B16" s="757" t="s">
        <v>480</v>
      </c>
      <c r="E16" s="239"/>
      <c r="F16" s="190"/>
      <c r="G16" s="484"/>
      <c r="H16" s="218"/>
      <c r="I16" s="4"/>
      <c r="J16" s="4"/>
      <c r="K16" s="4"/>
      <c r="L16" s="503"/>
    </row>
    <row r="17" spans="2:12" ht="18" customHeight="1" x14ac:dyDescent="0.2">
      <c r="B17" s="216" t="s">
        <v>481</v>
      </c>
      <c r="C17" s="1599" t="s">
        <v>583</v>
      </c>
      <c r="D17" s="1599"/>
      <c r="E17" s="217">
        <f>E14</f>
        <v>0</v>
      </c>
      <c r="F17" s="217">
        <f t="shared" ref="F17:G17" si="0">F14</f>
        <v>0</v>
      </c>
      <c r="G17" s="217">
        <f t="shared" si="0"/>
        <v>0</v>
      </c>
      <c r="H17" s="218"/>
      <c r="I17" s="4"/>
      <c r="J17" s="4"/>
      <c r="K17" s="4"/>
      <c r="L17" s="503"/>
    </row>
    <row r="18" spans="2:12" ht="18" customHeight="1" x14ac:dyDescent="0.2">
      <c r="B18" s="5"/>
      <c r="H18" s="218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4" customWidth="1"/>
    <col min="2" max="2" width="39.85546875" style="114" customWidth="1"/>
    <col min="3" max="3" width="10.28515625" style="115" customWidth="1"/>
    <col min="4" max="4" width="11" style="115" customWidth="1"/>
    <col min="5" max="5" width="10.85546875" style="115" customWidth="1"/>
    <col min="6" max="6" width="33.7109375" style="115" customWidth="1"/>
    <col min="7" max="7" width="10.5703125" style="226" customWidth="1"/>
    <col min="8" max="8" width="12.42578125" style="226" customWidth="1"/>
    <col min="9" max="9" width="13" style="226" customWidth="1"/>
    <col min="10" max="10" width="9.140625" style="114"/>
    <col min="11" max="16384" width="9.140625" style="10"/>
  </cols>
  <sheetData>
    <row r="1" spans="1:10" ht="12.75" customHeight="1" x14ac:dyDescent="0.2">
      <c r="B1" s="1397" t="s">
        <v>1324</v>
      </c>
      <c r="C1" s="1453"/>
      <c r="D1" s="1453"/>
      <c r="E1" s="1453"/>
      <c r="F1" s="1453"/>
      <c r="G1" s="1453"/>
      <c r="H1" s="1453"/>
      <c r="I1" s="1453"/>
    </row>
    <row r="2" spans="1:10" x14ac:dyDescent="0.2">
      <c r="I2" s="286"/>
    </row>
    <row r="3" spans="1:10" x14ac:dyDescent="0.2">
      <c r="I3" s="286"/>
    </row>
    <row r="4" spans="1:10" s="86" customFormat="1" x14ac:dyDescent="0.2">
      <c r="A4" s="117"/>
      <c r="B4" s="1401" t="s">
        <v>77</v>
      </c>
      <c r="C4" s="1401"/>
      <c r="D4" s="1401"/>
      <c r="E4" s="1401"/>
      <c r="F4" s="1401"/>
      <c r="G4" s="1401"/>
      <c r="H4" s="1401"/>
      <c r="I4" s="1401"/>
      <c r="J4" s="117"/>
    </row>
    <row r="5" spans="1:10" s="86" customFormat="1" x14ac:dyDescent="0.2">
      <c r="A5" s="117"/>
      <c r="B5" s="1510" t="s">
        <v>177</v>
      </c>
      <c r="C5" s="1510"/>
      <c r="D5" s="1510"/>
      <c r="E5" s="1510"/>
      <c r="F5" s="1510"/>
      <c r="G5" s="1510"/>
      <c r="H5" s="1510"/>
      <c r="I5" s="1510"/>
      <c r="J5" s="117"/>
    </row>
    <row r="6" spans="1:10" s="86" customFormat="1" x14ac:dyDescent="0.2">
      <c r="A6" s="117"/>
      <c r="B6" s="1401" t="s">
        <v>1208</v>
      </c>
      <c r="C6" s="1401"/>
      <c r="D6" s="1401"/>
      <c r="E6" s="1401"/>
      <c r="F6" s="1401"/>
      <c r="G6" s="1401"/>
      <c r="H6" s="1401"/>
      <c r="I6" s="1401"/>
      <c r="J6" s="117"/>
    </row>
    <row r="7" spans="1:10" s="86" customFormat="1" x14ac:dyDescent="0.2">
      <c r="A7" s="117"/>
      <c r="B7" s="1402" t="s">
        <v>293</v>
      </c>
      <c r="C7" s="1402"/>
      <c r="D7" s="1402"/>
      <c r="E7" s="1402"/>
      <c r="F7" s="1402"/>
      <c r="G7" s="1402"/>
      <c r="H7" s="1402"/>
      <c r="I7" s="1402"/>
      <c r="J7" s="117"/>
    </row>
    <row r="8" spans="1:10" s="86" customFormat="1" ht="12.75" customHeight="1" x14ac:dyDescent="0.2">
      <c r="A8" s="1407" t="s">
        <v>56</v>
      </c>
      <c r="B8" s="1408" t="s">
        <v>57</v>
      </c>
      <c r="C8" s="1425" t="s">
        <v>58</v>
      </c>
      <c r="D8" s="1425"/>
      <c r="E8" s="1426"/>
      <c r="F8" s="1509" t="s">
        <v>59</v>
      </c>
      <c r="G8" s="1422" t="s">
        <v>60</v>
      </c>
      <c r="H8" s="1423"/>
      <c r="I8" s="1423"/>
      <c r="J8" s="500"/>
    </row>
    <row r="9" spans="1:10" s="86" customFormat="1" ht="12.75" customHeight="1" x14ac:dyDescent="0.2">
      <c r="A9" s="1407"/>
      <c r="B9" s="1408"/>
      <c r="C9" s="1398" t="s">
        <v>1031</v>
      </c>
      <c r="D9" s="1398"/>
      <c r="E9" s="1399"/>
      <c r="F9" s="1509"/>
      <c r="G9" s="1413" t="s">
        <v>1031</v>
      </c>
      <c r="H9" s="1413"/>
      <c r="I9" s="1413"/>
      <c r="J9" s="500"/>
    </row>
    <row r="10" spans="1:10" s="244" customFormat="1" ht="36.6" customHeight="1" x14ac:dyDescent="0.2">
      <c r="A10" s="1407"/>
      <c r="B10" s="242" t="s">
        <v>61</v>
      </c>
      <c r="C10" s="94" t="s">
        <v>62</v>
      </c>
      <c r="D10" s="94" t="s">
        <v>63</v>
      </c>
      <c r="E10" s="119" t="s">
        <v>64</v>
      </c>
      <c r="F10" s="243" t="s">
        <v>65</v>
      </c>
      <c r="G10" s="287" t="s">
        <v>62</v>
      </c>
      <c r="H10" s="287" t="s">
        <v>63</v>
      </c>
      <c r="I10" s="287" t="s">
        <v>64</v>
      </c>
      <c r="J10" s="507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2"/>
      <c r="H11" s="292"/>
      <c r="I11" s="392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4">
        <v>238611</v>
      </c>
      <c r="H12" s="224">
        <v>17110</v>
      </c>
      <c r="I12" s="393">
        <f>SUM(G12:H12)</f>
        <v>255721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449" t="s">
        <v>209</v>
      </c>
      <c r="G13" s="224">
        <v>45520</v>
      </c>
      <c r="H13" s="224">
        <v>3098</v>
      </c>
      <c r="I13" s="393">
        <f>SUM(G13:H13)</f>
        <v>48618</v>
      </c>
      <c r="J13" s="499"/>
    </row>
    <row r="14" spans="1:10" x14ac:dyDescent="0.2">
      <c r="A14" s="121">
        <f t="shared" si="0"/>
        <v>4</v>
      </c>
      <c r="B14" s="124" t="s">
        <v>185</v>
      </c>
      <c r="C14" s="82">
        <f>'tám, végl. pe.átv  '!C56</f>
        <v>0</v>
      </c>
      <c r="D14" s="82">
        <f>'tám, végl. pe.átv  '!D56</f>
        <v>592</v>
      </c>
      <c r="E14" s="224">
        <f t="shared" si="1"/>
        <v>592</v>
      </c>
      <c r="F14" s="98" t="s">
        <v>210</v>
      </c>
      <c r="G14" s="224">
        <v>204058</v>
      </c>
      <c r="H14" s="224">
        <v>6262</v>
      </c>
      <c r="I14" s="393">
        <f>SUM(G14:H14)</f>
        <v>210320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08"/>
      <c r="H15" s="308"/>
      <c r="I15" s="394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228"/>
      <c r="H16" s="228"/>
      <c r="I16" s="395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28"/>
      <c r="H17" s="228"/>
      <c r="I17" s="395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435</v>
      </c>
      <c r="G18" s="228"/>
      <c r="H18" s="228"/>
      <c r="I18" s="395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434</v>
      </c>
      <c r="G19" s="228"/>
      <c r="H19" s="228"/>
      <c r="I19" s="395"/>
      <c r="J19" s="147"/>
    </row>
    <row r="20" spans="1:10" x14ac:dyDescent="0.2">
      <c r="A20" s="121">
        <f t="shared" si="0"/>
        <v>10</v>
      </c>
      <c r="B20" s="80" t="s">
        <v>187</v>
      </c>
      <c r="C20" s="288">
        <v>75092</v>
      </c>
      <c r="D20" s="288">
        <v>24908</v>
      </c>
      <c r="E20" s="288">
        <f>SUM(C20:D20)</f>
        <v>100000</v>
      </c>
      <c r="F20" s="98" t="s">
        <v>183</v>
      </c>
      <c r="G20" s="228"/>
      <c r="H20" s="228"/>
      <c r="I20" s="395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827</v>
      </c>
      <c r="G21" s="228"/>
      <c r="H21" s="228"/>
      <c r="I21" s="395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828</v>
      </c>
      <c r="G22" s="228"/>
      <c r="H22" s="228"/>
      <c r="I22" s="395"/>
      <c r="J22" s="502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28"/>
      <c r="H23" s="228"/>
      <c r="I23" s="395"/>
      <c r="J23" s="502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89">
        <f>SUM(G12:G22)</f>
        <v>488189</v>
      </c>
      <c r="H24" s="289">
        <f>SUM(H12:H22)</f>
        <v>26470</v>
      </c>
      <c r="I24" s="396">
        <f>SUM(I12:I22)</f>
        <v>514659</v>
      </c>
      <c r="J24" s="147"/>
    </row>
    <row r="25" spans="1:10" x14ac:dyDescent="0.2">
      <c r="A25" s="121">
        <f t="shared" si="0"/>
        <v>15</v>
      </c>
      <c r="B25" s="124" t="s">
        <v>45</v>
      </c>
      <c r="C25" s="288">
        <v>0</v>
      </c>
      <c r="D25" s="288">
        <v>0</v>
      </c>
      <c r="E25" s="288">
        <v>0</v>
      </c>
      <c r="F25" s="128"/>
      <c r="G25" s="228"/>
      <c r="H25" s="228"/>
      <c r="I25" s="395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1"/>
      <c r="H26" s="291"/>
      <c r="I26" s="395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228">
        <f>'felhalm. kiad.  '!H114</f>
        <v>4400</v>
      </c>
      <c r="H27" s="228">
        <f>'felhalm. kiad.  '!I114</f>
        <v>22000</v>
      </c>
      <c r="I27" s="395">
        <f>SUM(G27:H27)</f>
        <v>26400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28"/>
      <c r="H28" s="228"/>
      <c r="I28" s="395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28"/>
      <c r="H29" s="228"/>
      <c r="I29" s="395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436</v>
      </c>
      <c r="G30" s="228"/>
      <c r="H30" s="228"/>
      <c r="I30" s="395"/>
      <c r="J30" s="502"/>
    </row>
    <row r="31" spans="1:10" x14ac:dyDescent="0.2">
      <c r="A31" s="121">
        <f t="shared" si="0"/>
        <v>21</v>
      </c>
      <c r="C31" s="83"/>
      <c r="D31" s="83"/>
      <c r="E31" s="83"/>
      <c r="F31" s="98" t="s">
        <v>433</v>
      </c>
      <c r="G31" s="228"/>
      <c r="H31" s="228"/>
      <c r="I31" s="395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75092</v>
      </c>
      <c r="D32" s="125">
        <f>D14+D20</f>
        <v>25500</v>
      </c>
      <c r="E32" s="125">
        <f>E14+E20</f>
        <v>100592</v>
      </c>
      <c r="F32" s="98" t="s">
        <v>429</v>
      </c>
      <c r="G32" s="226"/>
      <c r="H32" s="226"/>
      <c r="I32" s="395"/>
      <c r="J32" s="425"/>
    </row>
    <row r="33" spans="1:10" x14ac:dyDescent="0.2">
      <c r="A33" s="121">
        <f t="shared" si="0"/>
        <v>23</v>
      </c>
      <c r="B33" s="132" t="s">
        <v>67</v>
      </c>
      <c r="C33" s="134">
        <f>C16+C23+C24+C25+C26+C27+C30</f>
        <v>0</v>
      </c>
      <c r="D33" s="134">
        <f t="shared" ref="D33:E33" si="2">D16+D23+D24+D25+D26+D27+D30</f>
        <v>0</v>
      </c>
      <c r="E33" s="134">
        <f t="shared" si="2"/>
        <v>0</v>
      </c>
      <c r="F33" s="133" t="s">
        <v>68</v>
      </c>
      <c r="G33" s="290">
        <f>SUM(G27:G32)</f>
        <v>4400</v>
      </c>
      <c r="H33" s="290">
        <f>SUM(H27:H32)</f>
        <v>22000</v>
      </c>
      <c r="I33" s="397">
        <f>SUM(I27:I31)</f>
        <v>26400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75092</v>
      </c>
      <c r="D34" s="130">
        <f>SUM(D32:D33)</f>
        <v>25500</v>
      </c>
      <c r="E34" s="130">
        <f>SUM(C34:D34)</f>
        <v>100592</v>
      </c>
      <c r="F34" s="136" t="s">
        <v>69</v>
      </c>
      <c r="G34" s="291">
        <f>G24+G33</f>
        <v>492589</v>
      </c>
      <c r="H34" s="291">
        <f>H24+H33</f>
        <v>48470</v>
      </c>
      <c r="I34" s="373">
        <f>I24+I33</f>
        <v>541059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28"/>
      <c r="H35" s="228"/>
      <c r="I35" s="395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89"/>
      <c r="H36" s="289"/>
      <c r="I36" s="396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28"/>
      <c r="H37" s="228"/>
      <c r="I37" s="395"/>
      <c r="J37" s="425"/>
    </row>
    <row r="38" spans="1:10" s="11" customFormat="1" x14ac:dyDescent="0.2">
      <c r="A38" s="623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1"/>
      <c r="H38" s="291"/>
      <c r="I38" s="373"/>
      <c r="J38" s="425"/>
    </row>
    <row r="39" spans="1:10" s="11" customFormat="1" x14ac:dyDescent="0.2">
      <c r="A39" s="121">
        <f t="shared" si="0"/>
        <v>29</v>
      </c>
      <c r="B39" s="95" t="s">
        <v>663</v>
      </c>
      <c r="C39" s="90"/>
      <c r="D39" s="90"/>
      <c r="E39" s="90"/>
      <c r="F39" s="138" t="s">
        <v>4</v>
      </c>
      <c r="G39" s="146"/>
      <c r="I39" s="398"/>
      <c r="J39" s="425"/>
    </row>
    <row r="40" spans="1:10" s="11" customFormat="1" x14ac:dyDescent="0.2">
      <c r="A40" s="121">
        <f t="shared" si="0"/>
        <v>30</v>
      </c>
      <c r="B40" s="80" t="s">
        <v>847</v>
      </c>
      <c r="C40" s="90"/>
      <c r="D40" s="90"/>
      <c r="E40" s="90"/>
      <c r="F40" s="450" t="s">
        <v>3</v>
      </c>
      <c r="G40" s="291"/>
      <c r="H40" s="291"/>
      <c r="I40" s="373"/>
      <c r="J40" s="425"/>
    </row>
    <row r="41" spans="1:10" x14ac:dyDescent="0.2">
      <c r="A41" s="121">
        <f t="shared" si="0"/>
        <v>31</v>
      </c>
      <c r="B41" s="82" t="s">
        <v>665</v>
      </c>
      <c r="C41" s="142"/>
      <c r="D41" s="142"/>
      <c r="E41" s="142"/>
      <c r="F41" s="98" t="s">
        <v>5</v>
      </c>
      <c r="G41" s="291"/>
      <c r="H41" s="291"/>
      <c r="I41" s="373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3"/>
      <c r="J42" s="147"/>
    </row>
    <row r="43" spans="1:10" x14ac:dyDescent="0.2">
      <c r="A43" s="121">
        <f t="shared" si="0"/>
        <v>33</v>
      </c>
      <c r="B43" s="448" t="s">
        <v>265</v>
      </c>
      <c r="C43" s="83">
        <v>795</v>
      </c>
      <c r="D43" s="83">
        <v>0</v>
      </c>
      <c r="E43" s="83">
        <f>C43+D43</f>
        <v>795</v>
      </c>
      <c r="F43" s="98" t="s">
        <v>7</v>
      </c>
      <c r="G43" s="146"/>
      <c r="H43" s="146"/>
      <c r="I43" s="373"/>
      <c r="J43" s="147"/>
    </row>
    <row r="44" spans="1:10" x14ac:dyDescent="0.2">
      <c r="A44" s="121">
        <f t="shared" si="0"/>
        <v>34</v>
      </c>
      <c r="B44" s="448" t="s">
        <v>845</v>
      </c>
      <c r="C44" s="83"/>
      <c r="D44" s="83"/>
      <c r="E44" s="83"/>
      <c r="F44" s="98"/>
      <c r="G44" s="146"/>
      <c r="H44" s="146"/>
      <c r="I44" s="373"/>
      <c r="J44" s="147"/>
    </row>
    <row r="45" spans="1:10" x14ac:dyDescent="0.2">
      <c r="A45" s="121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291"/>
      <c r="H45" s="291"/>
      <c r="I45" s="395"/>
      <c r="J45" s="147"/>
    </row>
    <row r="46" spans="1:10" x14ac:dyDescent="0.2">
      <c r="A46" s="121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291"/>
      <c r="H46" s="291"/>
      <c r="I46" s="395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28"/>
      <c r="H47" s="228"/>
      <c r="I47" s="395"/>
      <c r="J47" s="147"/>
    </row>
    <row r="48" spans="1:10" x14ac:dyDescent="0.2">
      <c r="A48" s="121">
        <f t="shared" si="0"/>
        <v>38</v>
      </c>
      <c r="B48" s="448" t="s">
        <v>205</v>
      </c>
      <c r="C48" s="83">
        <f>G24-(C32+C43)</f>
        <v>412302</v>
      </c>
      <c r="D48" s="83">
        <f>H24-(D32+D43)</f>
        <v>970</v>
      </c>
      <c r="E48" s="83">
        <f>I24-(E32+E43)</f>
        <v>413272</v>
      </c>
      <c r="F48" s="98" t="s">
        <v>11</v>
      </c>
      <c r="G48" s="228"/>
      <c r="H48" s="228"/>
      <c r="I48" s="395"/>
      <c r="J48" s="147"/>
    </row>
    <row r="49" spans="1:10" x14ac:dyDescent="0.2">
      <c r="A49" s="121">
        <f t="shared" si="0"/>
        <v>39</v>
      </c>
      <c r="B49" s="448" t="s">
        <v>206</v>
      </c>
      <c r="C49" s="83">
        <f>G33-C33</f>
        <v>4400</v>
      </c>
      <c r="D49" s="83">
        <f>H33-D33</f>
        <v>22000</v>
      </c>
      <c r="E49" s="83">
        <f>I33-E33</f>
        <v>26400</v>
      </c>
      <c r="F49" s="98" t="s">
        <v>12</v>
      </c>
      <c r="G49" s="228"/>
      <c r="H49" s="228"/>
      <c r="I49" s="395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28"/>
      <c r="H50" s="228"/>
      <c r="I50" s="395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28"/>
      <c r="H51" s="228"/>
      <c r="I51" s="395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28"/>
      <c r="H52" s="228"/>
      <c r="I52" s="395"/>
      <c r="J52" s="147"/>
    </row>
    <row r="53" spans="1:10" ht="12" thickBot="1" x14ac:dyDescent="0.25">
      <c r="A53" s="121">
        <f t="shared" si="0"/>
        <v>43</v>
      </c>
      <c r="B53" s="135" t="s">
        <v>437</v>
      </c>
      <c r="C53" s="90">
        <f>SUM(C39:C51)</f>
        <v>417497</v>
      </c>
      <c r="D53" s="90">
        <f>SUM(D39:D51)</f>
        <v>22970</v>
      </c>
      <c r="E53" s="90">
        <f>SUM(E39:E51)</f>
        <v>440467</v>
      </c>
      <c r="F53" s="99" t="s">
        <v>430</v>
      </c>
      <c r="G53" s="291">
        <f>SUM(G39:G52)</f>
        <v>0</v>
      </c>
      <c r="H53" s="291">
        <f>SUM(H39:H52)</f>
        <v>0</v>
      </c>
      <c r="I53" s="373">
        <f>SUM(I39:I52)</f>
        <v>0</v>
      </c>
      <c r="J53" s="147"/>
    </row>
    <row r="54" spans="1:10" ht="12" thickBot="1" x14ac:dyDescent="0.25">
      <c r="A54" s="726">
        <f t="shared" si="0"/>
        <v>44</v>
      </c>
      <c r="B54" s="844" t="s">
        <v>432</v>
      </c>
      <c r="C54" s="823">
        <f>C34+C53</f>
        <v>492589</v>
      </c>
      <c r="D54" s="240">
        <f>D34+D53</f>
        <v>48470</v>
      </c>
      <c r="E54" s="722">
        <f>E34+E53</f>
        <v>541059</v>
      </c>
      <c r="F54" s="422" t="s">
        <v>431</v>
      </c>
      <c r="G54" s="843">
        <f>G34+G53</f>
        <v>492589</v>
      </c>
      <c r="H54" s="729">
        <f>H34+H53</f>
        <v>48470</v>
      </c>
      <c r="I54" s="633">
        <f>I34+I53</f>
        <v>541059</v>
      </c>
      <c r="J54" s="227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4" customWidth="1"/>
    <col min="2" max="2" width="36.85546875" style="114" customWidth="1"/>
    <col min="3" max="3" width="11.28515625" style="115" customWidth="1"/>
    <col min="4" max="4" width="13.85546875" style="115" customWidth="1"/>
    <col min="5" max="5" width="13" style="115" customWidth="1"/>
    <col min="6" max="6" width="35.42578125" style="115" customWidth="1"/>
    <col min="7" max="7" width="12.140625" style="226" customWidth="1"/>
    <col min="8" max="8" width="11.42578125" style="226" customWidth="1"/>
    <col min="9" max="9" width="12.85546875" style="226" customWidth="1"/>
    <col min="10" max="10" width="9.140625" style="114"/>
    <col min="11" max="16384" width="9.140625" style="10"/>
  </cols>
  <sheetData>
    <row r="1" spans="1:10" ht="12.75" x14ac:dyDescent="0.2">
      <c r="B1" s="1397" t="s">
        <v>1325</v>
      </c>
      <c r="C1" s="1453"/>
      <c r="D1" s="1453"/>
      <c r="E1" s="1453"/>
      <c r="F1" s="1453"/>
      <c r="G1" s="1453"/>
      <c r="H1" s="1453"/>
      <c r="I1" s="1453"/>
    </row>
    <row r="2" spans="1:10" x14ac:dyDescent="0.2">
      <c r="I2" s="286"/>
    </row>
    <row r="3" spans="1:10" x14ac:dyDescent="0.2">
      <c r="I3" s="286"/>
    </row>
    <row r="4" spans="1:10" s="86" customFormat="1" x14ac:dyDescent="0.2">
      <c r="A4" s="117"/>
      <c r="B4" s="1401" t="s">
        <v>77</v>
      </c>
      <c r="C4" s="1401"/>
      <c r="D4" s="1401"/>
      <c r="E4" s="1401"/>
      <c r="F4" s="1401"/>
      <c r="G4" s="1401"/>
      <c r="H4" s="1401"/>
      <c r="I4" s="1401"/>
      <c r="J4" s="117"/>
    </row>
    <row r="5" spans="1:10" s="86" customFormat="1" x14ac:dyDescent="0.2">
      <c r="A5" s="117"/>
      <c r="B5" s="1510" t="s">
        <v>178</v>
      </c>
      <c r="C5" s="1510"/>
      <c r="D5" s="1510"/>
      <c r="E5" s="1510"/>
      <c r="F5" s="1510"/>
      <c r="G5" s="1510"/>
      <c r="H5" s="1510"/>
      <c r="I5" s="1510"/>
      <c r="J5" s="117"/>
    </row>
    <row r="6" spans="1:10" s="86" customFormat="1" x14ac:dyDescent="0.2">
      <c r="A6" s="117"/>
      <c r="B6" s="1401" t="s">
        <v>1208</v>
      </c>
      <c r="C6" s="1401"/>
      <c r="D6" s="1401"/>
      <c r="E6" s="1401"/>
      <c r="F6" s="1401"/>
      <c r="G6" s="1401"/>
      <c r="H6" s="1401"/>
      <c r="I6" s="1401"/>
      <c r="J6" s="117"/>
    </row>
    <row r="7" spans="1:10" s="86" customFormat="1" x14ac:dyDescent="0.2">
      <c r="A7" s="117"/>
      <c r="B7" s="1402" t="s">
        <v>293</v>
      </c>
      <c r="C7" s="1402"/>
      <c r="D7" s="1402"/>
      <c r="E7" s="1402"/>
      <c r="F7" s="1402"/>
      <c r="G7" s="1402"/>
      <c r="H7" s="1402"/>
      <c r="I7" s="1402"/>
      <c r="J7" s="117"/>
    </row>
    <row r="8" spans="1:10" s="86" customFormat="1" ht="12.75" customHeight="1" x14ac:dyDescent="0.2">
      <c r="A8" s="1429" t="s">
        <v>56</v>
      </c>
      <c r="B8" s="1602" t="s">
        <v>57</v>
      </c>
      <c r="C8" s="1426" t="s">
        <v>58</v>
      </c>
      <c r="D8" s="1408"/>
      <c r="E8" s="1458"/>
      <c r="F8" s="1604" t="s">
        <v>59</v>
      </c>
      <c r="G8" s="1422" t="s">
        <v>60</v>
      </c>
      <c r="H8" s="1423"/>
      <c r="I8" s="1423"/>
      <c r="J8" s="500"/>
    </row>
    <row r="9" spans="1:10" s="86" customFormat="1" ht="12.75" customHeight="1" x14ac:dyDescent="0.2">
      <c r="A9" s="1430"/>
      <c r="B9" s="1603"/>
      <c r="C9" s="1399" t="s">
        <v>1031</v>
      </c>
      <c r="D9" s="1536"/>
      <c r="E9" s="1606"/>
      <c r="F9" s="1605"/>
      <c r="G9" s="1414" t="s">
        <v>1031</v>
      </c>
      <c r="H9" s="1607"/>
      <c r="I9" s="1608"/>
      <c r="J9" s="500"/>
    </row>
    <row r="10" spans="1:10" s="244" customFormat="1" ht="36.6" customHeight="1" x14ac:dyDescent="0.2">
      <c r="A10" s="1431"/>
      <c r="B10" s="242" t="s">
        <v>61</v>
      </c>
      <c r="C10" s="94" t="s">
        <v>62</v>
      </c>
      <c r="D10" s="94" t="s">
        <v>63</v>
      </c>
      <c r="E10" s="94" t="s">
        <v>64</v>
      </c>
      <c r="F10" s="229" t="s">
        <v>65</v>
      </c>
      <c r="G10" s="287" t="s">
        <v>62</v>
      </c>
      <c r="H10" s="287" t="s">
        <v>63</v>
      </c>
      <c r="I10" s="287" t="s">
        <v>64</v>
      </c>
      <c r="J10" s="507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2"/>
      <c r="H11" s="292"/>
      <c r="I11" s="392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>SUM(C12:D12)</f>
        <v>0</v>
      </c>
      <c r="F12" s="98" t="s">
        <v>208</v>
      </c>
      <c r="G12" s="224">
        <v>84443</v>
      </c>
      <c r="H12" s="224">
        <v>7179</v>
      </c>
      <c r="I12" s="393">
        <f>SUM(G12:H12)</f>
        <v>91622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>SUM(C13:D13)</f>
        <v>0</v>
      </c>
      <c r="F13" s="449" t="s">
        <v>209</v>
      </c>
      <c r="G13" s="224">
        <v>14537</v>
      </c>
      <c r="H13" s="224">
        <v>1238</v>
      </c>
      <c r="I13" s="393">
        <f>SUM(G13:H13)</f>
        <v>15775</v>
      </c>
      <c r="J13" s="147"/>
    </row>
    <row r="14" spans="1:10" x14ac:dyDescent="0.2">
      <c r="A14" s="121">
        <f t="shared" si="0"/>
        <v>4</v>
      </c>
      <c r="B14" s="124" t="s">
        <v>37</v>
      </c>
      <c r="C14" s="82"/>
      <c r="D14" s="82"/>
      <c r="E14" s="83">
        <f>SUM(C14:D14)</f>
        <v>0</v>
      </c>
      <c r="F14" s="98" t="s">
        <v>210</v>
      </c>
      <c r="G14" s="224">
        <v>14111</v>
      </c>
      <c r="H14" s="224"/>
      <c r="I14" s="393">
        <f>SUM(G14:H14)</f>
        <v>14111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3"/>
      <c r="H15" s="233"/>
      <c r="I15" s="394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>SUM(C16:D16)</f>
        <v>0</v>
      </c>
      <c r="F16" s="98" t="s">
        <v>28</v>
      </c>
      <c r="G16" s="228"/>
      <c r="H16" s="228"/>
      <c r="I16" s="395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28"/>
      <c r="H17" s="228"/>
      <c r="I17" s="395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>SUM(C18:D18)</f>
        <v>0</v>
      </c>
      <c r="F18" s="98" t="s">
        <v>435</v>
      </c>
      <c r="G18" s="228"/>
      <c r="H18" s="228"/>
      <c r="I18" s="395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434</v>
      </c>
      <c r="G19" s="228"/>
      <c r="H19" s="228"/>
      <c r="I19" s="395"/>
      <c r="J19" s="147"/>
    </row>
    <row r="20" spans="1:10" x14ac:dyDescent="0.2">
      <c r="A20" s="121">
        <f t="shared" si="0"/>
        <v>10</v>
      </c>
      <c r="B20" s="80" t="s">
        <v>41</v>
      </c>
      <c r="C20" s="125">
        <v>0</v>
      </c>
      <c r="D20" s="125"/>
      <c r="E20" s="370">
        <f>SUM(C20:D20)</f>
        <v>0</v>
      </c>
      <c r="F20" s="115" t="s">
        <v>826</v>
      </c>
      <c r="G20" s="228"/>
      <c r="H20" s="228"/>
      <c r="I20" s="395"/>
      <c r="J20" s="147"/>
    </row>
    <row r="21" spans="1:10" x14ac:dyDescent="0.2">
      <c r="A21" s="121">
        <f t="shared" si="0"/>
        <v>11</v>
      </c>
      <c r="C21" s="125"/>
      <c r="D21" s="125"/>
      <c r="E21" s="370"/>
      <c r="F21" s="83" t="s">
        <v>827</v>
      </c>
      <c r="G21" s="228"/>
      <c r="H21" s="228"/>
      <c r="I21" s="395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828</v>
      </c>
      <c r="G22" s="228"/>
      <c r="H22" s="228"/>
      <c r="I22" s="395"/>
      <c r="J22" s="502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28"/>
      <c r="H23" s="228"/>
      <c r="I23" s="395"/>
      <c r="J23" s="502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89">
        <f>SUM(G12:G22)</f>
        <v>113091</v>
      </c>
      <c r="H24" s="289">
        <f>SUM(H12:H22)</f>
        <v>8417</v>
      </c>
      <c r="I24" s="396">
        <f>SUM(I12:I22)</f>
        <v>121508</v>
      </c>
      <c r="J24" s="147"/>
    </row>
    <row r="25" spans="1:10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228"/>
      <c r="H25" s="228"/>
      <c r="I25" s="395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1"/>
      <c r="H26" s="291"/>
      <c r="I26" s="395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219</v>
      </c>
      <c r="G27" s="228">
        <f>'felhalm. kiad.  '!H129</f>
        <v>2000</v>
      </c>
      <c r="H27" s="228">
        <f>'felhalm. kiad.  '!I129</f>
        <v>0</v>
      </c>
      <c r="I27" s="395">
        <f>SUM(G27:H27)</f>
        <v>2000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28"/>
      <c r="H28" s="228"/>
      <c r="I28" s="395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28"/>
      <c r="H29" s="228"/>
      <c r="I29" s="395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436</v>
      </c>
      <c r="G30" s="228"/>
      <c r="H30" s="228"/>
      <c r="I30" s="395"/>
      <c r="J30" s="502"/>
    </row>
    <row r="31" spans="1:10" x14ac:dyDescent="0.2">
      <c r="A31" s="121">
        <f t="shared" si="0"/>
        <v>21</v>
      </c>
      <c r="C31" s="83"/>
      <c r="D31" s="83"/>
      <c r="E31" s="83"/>
      <c r="F31" s="98" t="s">
        <v>433</v>
      </c>
      <c r="G31" s="228"/>
      <c r="H31" s="228"/>
      <c r="I31" s="395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0</v>
      </c>
      <c r="D32" s="125">
        <f>D14+D20</f>
        <v>0</v>
      </c>
      <c r="E32" s="125">
        <f>E14+E20</f>
        <v>0</v>
      </c>
      <c r="F32" s="98" t="s">
        <v>429</v>
      </c>
      <c r="G32" s="226"/>
      <c r="H32" s="226"/>
      <c r="I32" s="395"/>
      <c r="J32" s="425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290">
        <f>SUM(G27:G32)</f>
        <v>2000</v>
      </c>
      <c r="H33" s="290">
        <f>SUM(H27:H32)</f>
        <v>0</v>
      </c>
      <c r="I33" s="397">
        <f>SUM(I27:I31)</f>
        <v>2000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0</v>
      </c>
      <c r="D34" s="130">
        <f>SUM(D32:D33)</f>
        <v>0</v>
      </c>
      <c r="E34" s="130">
        <f>SUM(C34:D34)</f>
        <v>0</v>
      </c>
      <c r="F34" s="136" t="s">
        <v>69</v>
      </c>
      <c r="G34" s="291">
        <f>G24+G33</f>
        <v>115091</v>
      </c>
      <c r="H34" s="291">
        <f>H24+H33</f>
        <v>8417</v>
      </c>
      <c r="I34" s="373">
        <f>I24+I33</f>
        <v>123508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28"/>
      <c r="H35" s="228"/>
      <c r="I35" s="395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89"/>
      <c r="H36" s="289"/>
      <c r="I36" s="396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28"/>
      <c r="H37" s="228"/>
      <c r="I37" s="395"/>
      <c r="J37" s="425"/>
    </row>
    <row r="38" spans="1:10" s="11" customFormat="1" x14ac:dyDescent="0.2">
      <c r="A38" s="623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1"/>
      <c r="H38" s="291"/>
      <c r="I38" s="373"/>
      <c r="J38" s="425"/>
    </row>
    <row r="39" spans="1:10" s="11" customFormat="1" x14ac:dyDescent="0.2">
      <c r="A39" s="121">
        <f t="shared" si="0"/>
        <v>29</v>
      </c>
      <c r="B39" s="95" t="s">
        <v>663</v>
      </c>
      <c r="C39" s="90"/>
      <c r="D39" s="90"/>
      <c r="E39" s="90"/>
      <c r="F39" s="138" t="s">
        <v>4</v>
      </c>
      <c r="G39" s="146"/>
      <c r="I39" s="398"/>
      <c r="J39" s="425"/>
    </row>
    <row r="40" spans="1:10" s="11" customFormat="1" x14ac:dyDescent="0.2">
      <c r="A40" s="121">
        <f t="shared" si="0"/>
        <v>30</v>
      </c>
      <c r="B40" s="80" t="s">
        <v>848</v>
      </c>
      <c r="C40" s="90"/>
      <c r="D40" s="90"/>
      <c r="E40" s="90"/>
      <c r="F40" s="450" t="s">
        <v>3</v>
      </c>
      <c r="G40" s="291"/>
      <c r="H40" s="291"/>
      <c r="I40" s="373"/>
      <c r="J40" s="425"/>
    </row>
    <row r="41" spans="1:10" x14ac:dyDescent="0.2">
      <c r="A41" s="121">
        <f t="shared" si="0"/>
        <v>31</v>
      </c>
      <c r="B41" s="82" t="s">
        <v>665</v>
      </c>
      <c r="C41" s="142"/>
      <c r="D41" s="142"/>
      <c r="E41" s="142"/>
      <c r="F41" s="98" t="s">
        <v>5</v>
      </c>
      <c r="G41" s="291"/>
      <c r="H41" s="291"/>
      <c r="I41" s="373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3"/>
      <c r="J42" s="147"/>
    </row>
    <row r="43" spans="1:10" x14ac:dyDescent="0.2">
      <c r="A43" s="121">
        <f t="shared" si="0"/>
        <v>33</v>
      </c>
      <c r="B43" s="448" t="s">
        <v>201</v>
      </c>
      <c r="C43" s="83">
        <v>96</v>
      </c>
      <c r="D43" s="83"/>
      <c r="E43" s="83">
        <f>C43+D43</f>
        <v>96</v>
      </c>
      <c r="F43" s="98" t="s">
        <v>7</v>
      </c>
      <c r="G43" s="146"/>
      <c r="H43" s="146"/>
      <c r="I43" s="373"/>
      <c r="J43" s="147"/>
    </row>
    <row r="44" spans="1:10" x14ac:dyDescent="0.2">
      <c r="A44" s="121">
        <f t="shared" si="0"/>
        <v>34</v>
      </c>
      <c r="B44" s="448" t="s">
        <v>845</v>
      </c>
      <c r="C44" s="83"/>
      <c r="D44" s="83"/>
      <c r="E44" s="83"/>
      <c r="F44" s="98"/>
      <c r="G44" s="146"/>
      <c r="H44" s="146"/>
      <c r="I44" s="373"/>
      <c r="J44" s="147"/>
    </row>
    <row r="45" spans="1:10" x14ac:dyDescent="0.2">
      <c r="A45" s="121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291"/>
      <c r="H45" s="291"/>
      <c r="I45" s="395"/>
      <c r="J45" s="147"/>
    </row>
    <row r="46" spans="1:10" x14ac:dyDescent="0.2">
      <c r="A46" s="121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291"/>
      <c r="H46" s="291"/>
      <c r="I46" s="395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28"/>
      <c r="H47" s="228"/>
      <c r="I47" s="395"/>
      <c r="J47" s="147"/>
    </row>
    <row r="48" spans="1:10" x14ac:dyDescent="0.2">
      <c r="A48" s="121">
        <f t="shared" si="0"/>
        <v>38</v>
      </c>
      <c r="B48" s="448" t="s">
        <v>205</v>
      </c>
      <c r="C48" s="83">
        <f>G24-(C34+C43)</f>
        <v>112995</v>
      </c>
      <c r="D48" s="83">
        <f>H24-(D34+D43)</f>
        <v>8417</v>
      </c>
      <c r="E48" s="83">
        <f>I24-(E34+E43)</f>
        <v>121412</v>
      </c>
      <c r="F48" s="98" t="s">
        <v>11</v>
      </c>
      <c r="G48" s="228"/>
      <c r="H48" s="228"/>
      <c r="I48" s="395"/>
      <c r="J48" s="147"/>
    </row>
    <row r="49" spans="1:10" x14ac:dyDescent="0.2">
      <c r="A49" s="121">
        <f t="shared" si="0"/>
        <v>39</v>
      </c>
      <c r="B49" s="448" t="s">
        <v>206</v>
      </c>
      <c r="C49" s="83">
        <f>G33-C33</f>
        <v>2000</v>
      </c>
      <c r="D49" s="83"/>
      <c r="E49" s="83">
        <f>I33-E33</f>
        <v>2000</v>
      </c>
      <c r="F49" s="98" t="s">
        <v>12</v>
      </c>
      <c r="G49" s="228"/>
      <c r="H49" s="228"/>
      <c r="I49" s="395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28"/>
      <c r="H50" s="228"/>
      <c r="I50" s="395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28"/>
      <c r="H51" s="228"/>
      <c r="I51" s="395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28"/>
      <c r="H52" s="228"/>
      <c r="I52" s="395"/>
      <c r="J52" s="147"/>
    </row>
    <row r="53" spans="1:10" ht="12" thickBot="1" x14ac:dyDescent="0.25">
      <c r="A53" s="121">
        <f t="shared" si="0"/>
        <v>43</v>
      </c>
      <c r="B53" s="135" t="s">
        <v>437</v>
      </c>
      <c r="C53" s="90">
        <f>SUM(C39:C51)</f>
        <v>115091</v>
      </c>
      <c r="D53" s="90">
        <f>SUM(D39:D51)</f>
        <v>8417</v>
      </c>
      <c r="E53" s="90">
        <f>SUM(E39:E51)</f>
        <v>123508</v>
      </c>
      <c r="F53" s="99" t="s">
        <v>430</v>
      </c>
      <c r="G53" s="291">
        <f>SUM(G39:G52)</f>
        <v>0</v>
      </c>
      <c r="H53" s="291">
        <f>SUM(H39:H52)</f>
        <v>0</v>
      </c>
      <c r="I53" s="373">
        <f>SUM(I39:I52)</f>
        <v>0</v>
      </c>
      <c r="J53" s="147"/>
    </row>
    <row r="54" spans="1:10" ht="12" thickBot="1" x14ac:dyDescent="0.25">
      <c r="A54" s="726">
        <f t="shared" si="0"/>
        <v>44</v>
      </c>
      <c r="B54" s="845" t="s">
        <v>432</v>
      </c>
      <c r="C54" s="240">
        <f>C34+C53</f>
        <v>115091</v>
      </c>
      <c r="D54" s="240">
        <f>D34+D53</f>
        <v>8417</v>
      </c>
      <c r="E54" s="722">
        <f>E34+E53</f>
        <v>123508</v>
      </c>
      <c r="F54" s="422" t="s">
        <v>431</v>
      </c>
      <c r="G54" s="843">
        <f>G34+G53</f>
        <v>115091</v>
      </c>
      <c r="H54" s="632">
        <f>H34+H53</f>
        <v>8417</v>
      </c>
      <c r="I54" s="633">
        <f>I34+I53</f>
        <v>123508</v>
      </c>
      <c r="J54" s="10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14" customWidth="1"/>
    <col min="2" max="2" width="38.28515625" style="114" customWidth="1"/>
    <col min="3" max="3" width="10.140625" style="115" customWidth="1"/>
    <col min="4" max="4" width="11.140625" style="115" customWidth="1"/>
    <col min="5" max="5" width="11.5703125" style="115" customWidth="1"/>
    <col min="6" max="6" width="38" style="115" customWidth="1"/>
    <col min="7" max="7" width="10.42578125" style="115" customWidth="1"/>
    <col min="8" max="8" width="12" style="226" customWidth="1"/>
    <col min="9" max="9" width="13.28515625" style="226" customWidth="1"/>
    <col min="10" max="10" width="9.140625" style="114"/>
    <col min="11" max="16384" width="9.140625" style="10"/>
  </cols>
  <sheetData>
    <row r="1" spans="1:10" ht="12.75" customHeight="1" x14ac:dyDescent="0.2">
      <c r="C1" s="1397" t="s">
        <v>1326</v>
      </c>
      <c r="D1" s="1397"/>
      <c r="E1" s="1397"/>
      <c r="F1" s="1397"/>
      <c r="G1" s="1397"/>
      <c r="H1" s="1397"/>
      <c r="I1" s="1397"/>
    </row>
    <row r="2" spans="1:10" x14ac:dyDescent="0.2">
      <c r="I2" s="286"/>
    </row>
    <row r="3" spans="1:10" x14ac:dyDescent="0.2">
      <c r="I3" s="286"/>
    </row>
    <row r="4" spans="1:10" s="86" customFormat="1" x14ac:dyDescent="0.2">
      <c r="A4" s="117"/>
      <c r="B4" s="1401" t="s">
        <v>77</v>
      </c>
      <c r="C4" s="1401"/>
      <c r="D4" s="1401"/>
      <c r="E4" s="1401"/>
      <c r="F4" s="1401"/>
      <c r="G4" s="1401"/>
      <c r="H4" s="1401"/>
      <c r="I4" s="1401"/>
      <c r="J4" s="117"/>
    </row>
    <row r="5" spans="1:10" s="86" customFormat="1" x14ac:dyDescent="0.2">
      <c r="A5" s="117"/>
      <c r="B5" s="1510" t="s">
        <v>671</v>
      </c>
      <c r="C5" s="1510"/>
      <c r="D5" s="1510"/>
      <c r="E5" s="1510"/>
      <c r="F5" s="1510"/>
      <c r="G5" s="1510"/>
      <c r="H5" s="1510"/>
      <c r="I5" s="1510"/>
      <c r="J5" s="117"/>
    </row>
    <row r="6" spans="1:10" s="86" customFormat="1" ht="12.75" customHeight="1" x14ac:dyDescent="0.2">
      <c r="A6" s="117"/>
      <c r="B6" s="1609" t="s">
        <v>1210</v>
      </c>
      <c r="C6" s="1609"/>
      <c r="D6" s="1609"/>
      <c r="E6" s="1609"/>
      <c r="F6" s="1609"/>
      <c r="G6" s="1609"/>
      <c r="H6" s="1609"/>
      <c r="I6" s="1609"/>
    </row>
    <row r="7" spans="1:10" s="86" customFormat="1" x14ac:dyDescent="0.2">
      <c r="A7" s="117"/>
      <c r="B7" s="1402" t="s">
        <v>293</v>
      </c>
      <c r="C7" s="1402"/>
      <c r="D7" s="1402"/>
      <c r="E7" s="1402"/>
      <c r="F7" s="1402"/>
      <c r="G7" s="1402"/>
      <c r="H7" s="1402"/>
      <c r="I7" s="1402"/>
      <c r="J7" s="117"/>
    </row>
    <row r="8" spans="1:10" s="86" customFormat="1" ht="12.75" customHeight="1" x14ac:dyDescent="0.2">
      <c r="A8" s="1407" t="s">
        <v>56</v>
      </c>
      <c r="B8" s="1408" t="s">
        <v>57</v>
      </c>
      <c r="C8" s="1426" t="s">
        <v>58</v>
      </c>
      <c r="D8" s="1408"/>
      <c r="E8" s="1458"/>
      <c r="F8" s="1610" t="s">
        <v>59</v>
      </c>
      <c r="G8" s="1422" t="s">
        <v>60</v>
      </c>
      <c r="H8" s="1423"/>
      <c r="I8" s="1423"/>
    </row>
    <row r="9" spans="1:10" s="86" customFormat="1" ht="12.75" customHeight="1" x14ac:dyDescent="0.2">
      <c r="A9" s="1407"/>
      <c r="B9" s="1408"/>
      <c r="C9" s="1399" t="s">
        <v>1031</v>
      </c>
      <c r="D9" s="1536"/>
      <c r="E9" s="1606"/>
      <c r="F9" s="1610"/>
      <c r="G9" s="1414" t="s">
        <v>1031</v>
      </c>
      <c r="H9" s="1607"/>
      <c r="I9" s="1608"/>
    </row>
    <row r="10" spans="1:10" s="87" customFormat="1" ht="36.6" customHeight="1" x14ac:dyDescent="0.2">
      <c r="A10" s="1407"/>
      <c r="B10" s="118" t="s">
        <v>61</v>
      </c>
      <c r="C10" s="94" t="s">
        <v>62</v>
      </c>
      <c r="D10" s="94" t="s">
        <v>63</v>
      </c>
      <c r="E10" s="94" t="s">
        <v>64</v>
      </c>
      <c r="F10" s="522" t="s">
        <v>65</v>
      </c>
      <c r="G10" s="94" t="s">
        <v>62</v>
      </c>
      <c r="H10" s="287" t="s">
        <v>63</v>
      </c>
      <c r="I10" s="287" t="s">
        <v>64</v>
      </c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2"/>
      <c r="I11" s="392"/>
      <c r="J11" s="10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4">
        <v>67374</v>
      </c>
      <c r="H12" s="224">
        <v>20126</v>
      </c>
      <c r="I12" s="393">
        <f>SUM(G12:H12)</f>
        <v>87500</v>
      </c>
      <c r="J12" s="10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98" t="s">
        <v>209</v>
      </c>
      <c r="G13" s="224">
        <v>11566</v>
      </c>
      <c r="H13" s="224">
        <v>3455</v>
      </c>
      <c r="I13" s="393">
        <f>SUM(G13:H13)</f>
        <v>15021</v>
      </c>
      <c r="J13" s="10"/>
    </row>
    <row r="14" spans="1:10" x14ac:dyDescent="0.2">
      <c r="A14" s="121">
        <f t="shared" si="0"/>
        <v>4</v>
      </c>
      <c r="B14" s="124" t="s">
        <v>37</v>
      </c>
      <c r="C14" s="82">
        <v>0</v>
      </c>
      <c r="D14" s="82">
        <f>'tám, végl. pe.átv  '!D60</f>
        <v>0</v>
      </c>
      <c r="E14" s="83">
        <f t="shared" si="1"/>
        <v>0</v>
      </c>
      <c r="F14" s="98" t="s">
        <v>210</v>
      </c>
      <c r="G14" s="224">
        <v>68382</v>
      </c>
      <c r="H14" s="224">
        <v>48670</v>
      </c>
      <c r="I14" s="393">
        <f>SUM(G14:H14)</f>
        <v>117052</v>
      </c>
      <c r="J14" s="10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3"/>
      <c r="H15" s="233"/>
      <c r="I15" s="394"/>
      <c r="J15" s="10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126"/>
      <c r="H16" s="228"/>
      <c r="I16" s="395"/>
      <c r="J16" s="10"/>
    </row>
    <row r="17" spans="1:12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28"/>
      <c r="I17" s="395"/>
      <c r="J17" s="10"/>
    </row>
    <row r="18" spans="1:12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435</v>
      </c>
      <c r="G18" s="126"/>
      <c r="H18" s="228"/>
      <c r="I18" s="395"/>
      <c r="J18" s="10"/>
    </row>
    <row r="19" spans="1:12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434</v>
      </c>
      <c r="G19" s="126"/>
      <c r="H19" s="228"/>
      <c r="I19" s="395"/>
      <c r="J19" s="10"/>
    </row>
    <row r="20" spans="1:12" x14ac:dyDescent="0.2">
      <c r="A20" s="121">
        <f t="shared" si="0"/>
        <v>10</v>
      </c>
      <c r="B20" s="80" t="s">
        <v>187</v>
      </c>
      <c r="C20" s="288">
        <v>37768</v>
      </c>
      <c r="D20" s="288">
        <v>20000</v>
      </c>
      <c r="E20" s="125">
        <f>SUM(C20:D20)</f>
        <v>57768</v>
      </c>
      <c r="F20" s="98" t="s">
        <v>825</v>
      </c>
      <c r="G20" s="126"/>
      <c r="H20" s="228"/>
      <c r="I20" s="395">
        <f>G20+H20</f>
        <v>0</v>
      </c>
      <c r="J20" s="10"/>
    </row>
    <row r="21" spans="1:12" x14ac:dyDescent="0.2">
      <c r="A21" s="121">
        <f t="shared" si="0"/>
        <v>11</v>
      </c>
      <c r="C21" s="125"/>
      <c r="D21" s="125"/>
      <c r="E21" s="125"/>
      <c r="F21" s="98" t="s">
        <v>427</v>
      </c>
      <c r="G21" s="126"/>
      <c r="H21" s="228"/>
      <c r="I21" s="395"/>
      <c r="J21" s="10"/>
    </row>
    <row r="22" spans="1:12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428</v>
      </c>
      <c r="G22" s="126"/>
      <c r="H22" s="228"/>
      <c r="I22" s="395"/>
    </row>
    <row r="23" spans="1:12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28"/>
      <c r="I23" s="395"/>
    </row>
    <row r="24" spans="1:12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147322</v>
      </c>
      <c r="H24" s="289">
        <f>SUM(H12:H22)</f>
        <v>72251</v>
      </c>
      <c r="I24" s="396">
        <f>SUM(I12:I22)</f>
        <v>219573</v>
      </c>
      <c r="J24" s="10"/>
    </row>
    <row r="25" spans="1:12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126"/>
      <c r="H25" s="228"/>
      <c r="I25" s="395"/>
      <c r="J25" s="10"/>
      <c r="L25" s="227"/>
    </row>
    <row r="26" spans="1:12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1"/>
      <c r="I26" s="395"/>
      <c r="J26" s="10"/>
    </row>
    <row r="27" spans="1:12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'!H119</f>
        <v>0</v>
      </c>
      <c r="H27" s="126">
        <f>'felhalm. kiad.  '!I119</f>
        <v>5000</v>
      </c>
      <c r="I27" s="372">
        <f>'felhalm. kiad.  '!G119</f>
        <v>5000</v>
      </c>
      <c r="J27" s="10"/>
    </row>
    <row r="28" spans="1:12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28"/>
      <c r="I28" s="395"/>
      <c r="J28" s="10"/>
    </row>
    <row r="29" spans="1:12" x14ac:dyDescent="0.2">
      <c r="A29" s="121">
        <f t="shared" si="0"/>
        <v>19</v>
      </c>
      <c r="B29" s="114" t="s">
        <v>50</v>
      </c>
      <c r="C29" s="83">
        <f>'tám, végl. pe.átv  '!C63</f>
        <v>0</v>
      </c>
      <c r="D29" s="224">
        <f>'tám, végl. pe.átv  '!D63</f>
        <v>0</v>
      </c>
      <c r="E29" s="224">
        <f>'tám, végl. pe.átv  '!E63</f>
        <v>0</v>
      </c>
      <c r="F29" s="98" t="s">
        <v>32</v>
      </c>
      <c r="G29" s="126"/>
      <c r="H29" s="228"/>
      <c r="I29" s="395"/>
      <c r="J29" s="10"/>
    </row>
    <row r="30" spans="1:12" s="88" customFormat="1" x14ac:dyDescent="0.2">
      <c r="A30" s="121">
        <f t="shared" si="0"/>
        <v>20</v>
      </c>
      <c r="B30" s="114" t="s">
        <v>48</v>
      </c>
      <c r="C30" s="83"/>
      <c r="D30" s="1028"/>
      <c r="E30" s="1028"/>
      <c r="F30" s="98" t="s">
        <v>436</v>
      </c>
      <c r="G30" s="126"/>
      <c r="H30" s="228"/>
      <c r="I30" s="395"/>
      <c r="K30" s="630"/>
    </row>
    <row r="31" spans="1:12" x14ac:dyDescent="0.2">
      <c r="A31" s="121">
        <f t="shared" si="0"/>
        <v>21</v>
      </c>
      <c r="C31" s="83"/>
      <c r="D31" s="83"/>
      <c r="E31" s="83"/>
      <c r="F31" s="98" t="s">
        <v>433</v>
      </c>
      <c r="G31" s="126"/>
      <c r="H31" s="228"/>
      <c r="I31" s="395"/>
      <c r="J31" s="10"/>
    </row>
    <row r="32" spans="1:12" s="11" customFormat="1" x14ac:dyDescent="0.2">
      <c r="A32" s="121">
        <f t="shared" si="0"/>
        <v>22</v>
      </c>
      <c r="B32" s="131" t="s">
        <v>52</v>
      </c>
      <c r="C32" s="724">
        <f>C14+C20</f>
        <v>37768</v>
      </c>
      <c r="D32" s="724">
        <f>D14+D20+D29</f>
        <v>20000</v>
      </c>
      <c r="E32" s="724">
        <f>E14+E20+E29</f>
        <v>57768</v>
      </c>
      <c r="F32" s="98" t="s">
        <v>429</v>
      </c>
      <c r="G32" s="115"/>
      <c r="H32" s="226"/>
      <c r="I32" s="395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134">
        <f>SUM(G27:G32)</f>
        <v>0</v>
      </c>
      <c r="H33" s="290">
        <f>SUM(H27:H32)</f>
        <v>5000</v>
      </c>
      <c r="I33" s="397">
        <f>SUM(I27:I31)</f>
        <v>5000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37768</v>
      </c>
      <c r="D34" s="130">
        <f>SUM(D32:D33)</f>
        <v>20000</v>
      </c>
      <c r="E34" s="130">
        <f>SUM(C34:D34)</f>
        <v>57768</v>
      </c>
      <c r="F34" s="136" t="s">
        <v>69</v>
      </c>
      <c r="G34" s="130">
        <f>G24+G33</f>
        <v>147322</v>
      </c>
      <c r="H34" s="291">
        <f>H24+H33</f>
        <v>77251</v>
      </c>
      <c r="I34" s="373">
        <f>I24+I33</f>
        <v>224573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28"/>
      <c r="I35" s="395"/>
      <c r="J35" s="10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89"/>
      <c r="I36" s="396"/>
      <c r="J36" s="10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28"/>
      <c r="I37" s="395"/>
    </row>
    <row r="38" spans="1:10" s="11" customFormat="1" x14ac:dyDescent="0.2">
      <c r="A38" s="623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1"/>
      <c r="I38" s="373"/>
    </row>
    <row r="39" spans="1:10" s="11" customFormat="1" ht="12" customHeight="1" x14ac:dyDescent="0.2">
      <c r="A39" s="121">
        <f t="shared" si="0"/>
        <v>29</v>
      </c>
      <c r="B39" s="95" t="s">
        <v>663</v>
      </c>
      <c r="C39" s="90"/>
      <c r="D39" s="90"/>
      <c r="E39" s="90"/>
      <c r="F39" s="138" t="s">
        <v>4</v>
      </c>
      <c r="G39" s="139"/>
      <c r="I39" s="398"/>
    </row>
    <row r="40" spans="1:10" s="11" customFormat="1" x14ac:dyDescent="0.2">
      <c r="A40" s="121">
        <f t="shared" si="0"/>
        <v>30</v>
      </c>
      <c r="B40" s="114" t="s">
        <v>849</v>
      </c>
      <c r="C40" s="90"/>
      <c r="D40" s="90"/>
      <c r="E40" s="90"/>
      <c r="F40" s="450" t="s">
        <v>3</v>
      </c>
      <c r="G40" s="130"/>
      <c r="H40" s="291"/>
      <c r="I40" s="373"/>
    </row>
    <row r="41" spans="1:10" x14ac:dyDescent="0.2">
      <c r="A41" s="121">
        <f t="shared" si="0"/>
        <v>31</v>
      </c>
      <c r="B41" s="82" t="s">
        <v>665</v>
      </c>
      <c r="C41" s="142"/>
      <c r="D41" s="142"/>
      <c r="E41" s="142"/>
      <c r="F41" s="98" t="s">
        <v>5</v>
      </c>
      <c r="G41" s="130"/>
      <c r="H41" s="291"/>
      <c r="I41" s="373"/>
      <c r="J41" s="10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3"/>
      <c r="J42" s="10"/>
    </row>
    <row r="43" spans="1:10" x14ac:dyDescent="0.2">
      <c r="A43" s="121">
        <f t="shared" si="0"/>
        <v>33</v>
      </c>
      <c r="B43" s="448" t="s">
        <v>201</v>
      </c>
      <c r="C43" s="83">
        <v>6295</v>
      </c>
      <c r="D43" s="83"/>
      <c r="E43" s="83">
        <f>C43+D43</f>
        <v>6295</v>
      </c>
      <c r="F43" s="98" t="s">
        <v>7</v>
      </c>
      <c r="G43" s="139"/>
      <c r="H43" s="146"/>
      <c r="I43" s="373"/>
      <c r="J43" s="10"/>
    </row>
    <row r="44" spans="1:10" x14ac:dyDescent="0.2">
      <c r="A44" s="121">
        <f t="shared" si="0"/>
        <v>34</v>
      </c>
      <c r="B44" s="448" t="s">
        <v>845</v>
      </c>
      <c r="C44" s="83"/>
      <c r="D44" s="83"/>
      <c r="E44" s="83">
        <f>C44+D44</f>
        <v>0</v>
      </c>
      <c r="F44" s="98"/>
      <c r="G44" s="139"/>
      <c r="H44" s="146"/>
      <c r="I44" s="373"/>
      <c r="J44" s="10"/>
    </row>
    <row r="45" spans="1:10" x14ac:dyDescent="0.2">
      <c r="A45" s="121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130"/>
      <c r="H45" s="291"/>
      <c r="I45" s="395"/>
      <c r="J45" s="10"/>
    </row>
    <row r="46" spans="1:10" x14ac:dyDescent="0.2">
      <c r="A46" s="121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130"/>
      <c r="H46" s="291"/>
      <c r="I46" s="395"/>
      <c r="J46" s="10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28"/>
      <c r="I47" s="395"/>
      <c r="J47" s="10"/>
    </row>
    <row r="48" spans="1:10" x14ac:dyDescent="0.2">
      <c r="A48" s="121">
        <f t="shared" si="0"/>
        <v>38</v>
      </c>
      <c r="B48" s="448" t="s">
        <v>205</v>
      </c>
      <c r="C48" s="83">
        <f>G24-(C34+C43+C44)</f>
        <v>103259</v>
      </c>
      <c r="D48" s="83">
        <f>H24-(D34+D43+D44)</f>
        <v>52251</v>
      </c>
      <c r="E48" s="83">
        <f>I24-(E34+E43+E44)</f>
        <v>155510</v>
      </c>
      <c r="F48" s="98" t="s">
        <v>11</v>
      </c>
      <c r="G48" s="126"/>
      <c r="H48" s="228"/>
      <c r="I48" s="395"/>
      <c r="J48" s="10"/>
    </row>
    <row r="49" spans="1:10" x14ac:dyDescent="0.2">
      <c r="A49" s="121">
        <f t="shared" si="0"/>
        <v>39</v>
      </c>
      <c r="B49" s="448" t="s">
        <v>206</v>
      </c>
      <c r="C49" s="83">
        <f>G33-C33</f>
        <v>0</v>
      </c>
      <c r="D49" s="83">
        <f>H33-D33</f>
        <v>5000</v>
      </c>
      <c r="E49" s="83">
        <f>I33-E33</f>
        <v>5000</v>
      </c>
      <c r="F49" s="98" t="s">
        <v>12</v>
      </c>
      <c r="G49" s="126"/>
      <c r="H49" s="228"/>
      <c r="I49" s="395"/>
      <c r="J49" s="10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126"/>
      <c r="H50" s="228"/>
      <c r="I50" s="395"/>
      <c r="J50" s="10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126"/>
      <c r="H51" s="228"/>
      <c r="I51" s="395"/>
      <c r="J51" s="10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126"/>
      <c r="H52" s="228"/>
      <c r="I52" s="395"/>
      <c r="J52" s="10"/>
    </row>
    <row r="53" spans="1:10" ht="12" thickBot="1" x14ac:dyDescent="0.25">
      <c r="A53" s="121">
        <f t="shared" si="0"/>
        <v>43</v>
      </c>
      <c r="B53" s="135" t="s">
        <v>437</v>
      </c>
      <c r="C53" s="90">
        <f>SUM(C39:C51)</f>
        <v>109554</v>
      </c>
      <c r="D53" s="90">
        <f>SUM(D39:D51)</f>
        <v>57251</v>
      </c>
      <c r="E53" s="434">
        <f>SUM(E39:E51)</f>
        <v>166805</v>
      </c>
      <c r="F53" s="90" t="s">
        <v>430</v>
      </c>
      <c r="G53" s="130">
        <f>SUM(G39:G52)</f>
        <v>0</v>
      </c>
      <c r="H53" s="291">
        <f>SUM(H39:H52)</f>
        <v>0</v>
      </c>
      <c r="I53" s="373">
        <f>SUM(I39:I52)</f>
        <v>0</v>
      </c>
      <c r="J53" s="10"/>
    </row>
    <row r="54" spans="1:10" ht="12" thickBot="1" x14ac:dyDescent="0.25">
      <c r="A54" s="726">
        <f t="shared" si="0"/>
        <v>44</v>
      </c>
      <c r="B54" s="844" t="s">
        <v>432</v>
      </c>
      <c r="C54" s="240">
        <f>C34+C53</f>
        <v>147322</v>
      </c>
      <c r="D54" s="240">
        <f>D34+D53</f>
        <v>77251</v>
      </c>
      <c r="E54" s="631">
        <f>E34+E53</f>
        <v>224573</v>
      </c>
      <c r="F54" s="241" t="s">
        <v>431</v>
      </c>
      <c r="G54" s="824">
        <f>G34+G53</f>
        <v>147322</v>
      </c>
      <c r="H54" s="632">
        <f>H34+H53</f>
        <v>77251</v>
      </c>
      <c r="I54" s="633">
        <f>I34+I53</f>
        <v>224573</v>
      </c>
      <c r="J54" s="10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4" customWidth="1"/>
    <col min="2" max="2" width="41.85546875" style="114" customWidth="1"/>
    <col min="3" max="3" width="10.140625" style="115" customWidth="1"/>
    <col min="4" max="4" width="11.140625" style="115" customWidth="1"/>
    <col min="5" max="5" width="11.28515625" style="115" customWidth="1"/>
    <col min="6" max="6" width="32.42578125" style="115" customWidth="1"/>
    <col min="7" max="7" width="11.5703125" style="115" customWidth="1"/>
    <col min="8" max="8" width="14.7109375" style="115" customWidth="1"/>
    <col min="9" max="9" width="14.5703125" style="115" customWidth="1"/>
    <col min="10" max="25" width="9.140625" style="114"/>
    <col min="26" max="16384" width="9.140625" style="10"/>
  </cols>
  <sheetData>
    <row r="1" spans="1:25" ht="12.75" customHeight="1" x14ac:dyDescent="0.2">
      <c r="B1" s="1397" t="s">
        <v>1313</v>
      </c>
      <c r="C1" s="1397"/>
      <c r="D1" s="1397"/>
      <c r="E1" s="1397"/>
      <c r="F1" s="1397"/>
      <c r="G1" s="1397"/>
      <c r="H1" s="1397"/>
      <c r="I1" s="1397"/>
      <c r="J1" s="594"/>
    </row>
    <row r="2" spans="1:25" x14ac:dyDescent="0.2">
      <c r="B2" s="479"/>
      <c r="I2" s="116"/>
    </row>
    <row r="3" spans="1:25" s="86" customFormat="1" x14ac:dyDescent="0.2">
      <c r="A3" s="117"/>
      <c r="B3" s="1401" t="s">
        <v>54</v>
      </c>
      <c r="C3" s="1401"/>
      <c r="D3" s="1401"/>
      <c r="E3" s="1401"/>
      <c r="F3" s="1401"/>
      <c r="G3" s="1401"/>
      <c r="H3" s="1401"/>
      <c r="I3" s="1401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s="86" customFormat="1" x14ac:dyDescent="0.2">
      <c r="A4" s="117"/>
      <c r="B4" s="1401" t="s">
        <v>1204</v>
      </c>
      <c r="C4" s="1401"/>
      <c r="D4" s="1401"/>
      <c r="E4" s="1401"/>
      <c r="F4" s="1401"/>
      <c r="G4" s="1401"/>
      <c r="H4" s="1401"/>
      <c r="I4" s="1401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s="86" customFormat="1" ht="12.75" customHeight="1" x14ac:dyDescent="0.2">
      <c r="A5" s="1416" t="s">
        <v>296</v>
      </c>
      <c r="B5" s="1416"/>
      <c r="C5" s="1416"/>
      <c r="D5" s="1416"/>
      <c r="E5" s="1416"/>
      <c r="F5" s="1416"/>
      <c r="G5" s="1416"/>
      <c r="H5" s="1416"/>
      <c r="I5" s="1416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s="86" customFormat="1" ht="12.75" customHeight="1" x14ac:dyDescent="0.2">
      <c r="A6" s="1417" t="s">
        <v>56</v>
      </c>
      <c r="B6" s="1418" t="s">
        <v>57</v>
      </c>
      <c r="C6" s="1419" t="s">
        <v>58</v>
      </c>
      <c r="D6" s="1419"/>
      <c r="E6" s="1420"/>
      <c r="F6" s="1421" t="s">
        <v>59</v>
      </c>
      <c r="G6" s="1422" t="s">
        <v>60</v>
      </c>
      <c r="H6" s="1423"/>
      <c r="I6" s="1424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5" s="86" customFormat="1" ht="12.75" customHeight="1" x14ac:dyDescent="0.2">
      <c r="A7" s="1417"/>
      <c r="B7" s="1418"/>
      <c r="C7" s="1413" t="s">
        <v>1031</v>
      </c>
      <c r="D7" s="1413"/>
      <c r="E7" s="1414"/>
      <c r="F7" s="1421"/>
      <c r="G7" s="1413" t="s">
        <v>1031</v>
      </c>
      <c r="H7" s="1413"/>
      <c r="I7" s="1415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25" s="87" customFormat="1" ht="36.6" customHeight="1" x14ac:dyDescent="0.2">
      <c r="A8" s="1417"/>
      <c r="B8" s="678" t="s">
        <v>61</v>
      </c>
      <c r="C8" s="679" t="s">
        <v>62</v>
      </c>
      <c r="D8" s="679" t="s">
        <v>63</v>
      </c>
      <c r="E8" s="680" t="s">
        <v>64</v>
      </c>
      <c r="F8" s="681" t="s">
        <v>65</v>
      </c>
      <c r="G8" s="287" t="s">
        <v>62</v>
      </c>
      <c r="H8" s="287" t="s">
        <v>63</v>
      </c>
      <c r="I8" s="1307" t="s">
        <v>64</v>
      </c>
      <c r="J8" s="1306"/>
      <c r="K8" s="144"/>
      <c r="L8" s="144"/>
      <c r="M8" s="144"/>
      <c r="N8" s="144"/>
      <c r="O8" s="144"/>
      <c r="P8" s="144"/>
      <c r="Q8" s="144"/>
      <c r="R8" s="144"/>
      <c r="S8" s="144"/>
    </row>
    <row r="9" spans="1:25" ht="11.45" customHeight="1" x14ac:dyDescent="0.2">
      <c r="A9" s="682">
        <v>1</v>
      </c>
      <c r="B9" s="683" t="s">
        <v>24</v>
      </c>
      <c r="C9" s="684"/>
      <c r="D9" s="684"/>
      <c r="E9" s="684"/>
      <c r="F9" s="685" t="s">
        <v>25</v>
      </c>
      <c r="G9" s="292"/>
      <c r="H9" s="292"/>
      <c r="I9" s="392"/>
      <c r="J9" s="141"/>
      <c r="T9" s="10"/>
      <c r="U9" s="10"/>
      <c r="V9" s="10"/>
      <c r="W9" s="10"/>
      <c r="X9" s="10"/>
      <c r="Y9" s="10"/>
    </row>
    <row r="10" spans="1:25" x14ac:dyDescent="0.2">
      <c r="A10" s="682">
        <f>A9+1</f>
        <v>2</v>
      </c>
      <c r="B10" s="46" t="s">
        <v>35</v>
      </c>
      <c r="C10" s="233"/>
      <c r="D10" s="233"/>
      <c r="E10" s="224">
        <f>SUM(C10:D10)</f>
        <v>0</v>
      </c>
      <c r="F10" s="416" t="s">
        <v>26</v>
      </c>
      <c r="G10" s="224">
        <f>Össz.önkor.mérleg.!G10</f>
        <v>650287</v>
      </c>
      <c r="H10" s="224">
        <f>Össz.önkor.mérleg.!H10</f>
        <v>318000</v>
      </c>
      <c r="I10" s="394">
        <f>Össz.önkor.mérleg.!I10</f>
        <v>968287</v>
      </c>
      <c r="J10" s="141"/>
      <c r="T10" s="10"/>
      <c r="U10" s="10"/>
      <c r="V10" s="10"/>
      <c r="W10" s="10"/>
      <c r="X10" s="10"/>
      <c r="Y10" s="10"/>
    </row>
    <row r="11" spans="1:25" x14ac:dyDescent="0.2">
      <c r="A11" s="682">
        <f t="shared" ref="A11:A45" si="0">A10+1</f>
        <v>3</v>
      </c>
      <c r="B11" s="46" t="s">
        <v>36</v>
      </c>
      <c r="C11" s="233">
        <f>Össz.önkor.mérleg.!C11</f>
        <v>533296</v>
      </c>
      <c r="D11" s="233">
        <f>Össz.önkor.mérleg.!D11</f>
        <v>103530</v>
      </c>
      <c r="E11" s="233">
        <f>Össz.önkor.mérleg.!E11</f>
        <v>636826</v>
      </c>
      <c r="F11" s="416" t="s">
        <v>27</v>
      </c>
      <c r="G11" s="224">
        <f>Össz.önkor.mérleg.!G11</f>
        <v>124786</v>
      </c>
      <c r="H11" s="224">
        <f>Össz.önkor.mérleg.!H11</f>
        <v>65325</v>
      </c>
      <c r="I11" s="394">
        <f>Össz.önkor.mérleg.!I11</f>
        <v>190111</v>
      </c>
      <c r="J11" s="141"/>
      <c r="T11" s="10"/>
      <c r="U11" s="10"/>
      <c r="V11" s="10"/>
      <c r="W11" s="10"/>
      <c r="X11" s="10"/>
      <c r="Y11" s="10"/>
    </row>
    <row r="12" spans="1:25" x14ac:dyDescent="0.2">
      <c r="A12" s="682">
        <f t="shared" si="0"/>
        <v>4</v>
      </c>
      <c r="B12" s="46" t="s">
        <v>829</v>
      </c>
      <c r="C12" s="233">
        <f>Össz.önkor.mérleg.!C12</f>
        <v>0</v>
      </c>
      <c r="D12" s="233">
        <f>Össz.önkor.mérleg.!D12</f>
        <v>0</v>
      </c>
      <c r="E12" s="233">
        <f>Össz.önkor.mérleg.!E12</f>
        <v>0</v>
      </c>
      <c r="F12" s="416" t="s">
        <v>29</v>
      </c>
      <c r="G12" s="224">
        <f>Össz.önkor.mérleg.!G12</f>
        <v>718058</v>
      </c>
      <c r="H12" s="224">
        <f>Össz.önkor.mérleg.!H12</f>
        <v>521023</v>
      </c>
      <c r="I12" s="394">
        <f>Össz.önkor.mérleg.!I12</f>
        <v>1239081</v>
      </c>
      <c r="J12" s="141"/>
      <c r="T12" s="10"/>
      <c r="U12" s="10"/>
      <c r="V12" s="10"/>
      <c r="W12" s="10"/>
      <c r="X12" s="10"/>
      <c r="Y12" s="10"/>
    </row>
    <row r="13" spans="1:25" ht="12" customHeight="1" x14ac:dyDescent="0.2">
      <c r="A13" s="682">
        <f t="shared" si="0"/>
        <v>5</v>
      </c>
      <c r="B13" s="46" t="s">
        <v>37</v>
      </c>
      <c r="C13" s="233">
        <f>Össz.önkor.mérleg.!C13</f>
        <v>182444</v>
      </c>
      <c r="D13" s="233">
        <f>Össz.önkor.mérleg.!D13</f>
        <v>5130</v>
      </c>
      <c r="E13" s="233">
        <f>Össz.önkor.mérleg.!E13</f>
        <v>187574</v>
      </c>
      <c r="F13" s="416"/>
      <c r="G13" s="224"/>
      <c r="H13" s="233"/>
      <c r="I13" s="393"/>
      <c r="J13" s="141"/>
      <c r="T13" s="10"/>
      <c r="U13" s="10"/>
      <c r="V13" s="10"/>
      <c r="W13" s="10"/>
      <c r="X13" s="10"/>
      <c r="Y13" s="10"/>
    </row>
    <row r="14" spans="1:25" x14ac:dyDescent="0.2">
      <c r="A14" s="682">
        <f t="shared" si="0"/>
        <v>6</v>
      </c>
      <c r="B14" s="46" t="s">
        <v>39</v>
      </c>
      <c r="C14" s="233">
        <f>Össz.önkor.mérleg.!C17</f>
        <v>743715</v>
      </c>
      <c r="D14" s="233">
        <f>Össz.önkor.mérleg.!D17</f>
        <v>17385</v>
      </c>
      <c r="E14" s="233">
        <f>Össz.önkor.mérleg.!E17</f>
        <v>761100</v>
      </c>
      <c r="F14" s="416" t="s">
        <v>28</v>
      </c>
      <c r="G14" s="224">
        <f>Össz.önkor.mérleg.!G14</f>
        <v>2300</v>
      </c>
      <c r="H14" s="224">
        <f>Össz.önkor.mérleg.!H14</f>
        <v>14009</v>
      </c>
      <c r="I14" s="394">
        <f>Össz.önkor.mérleg.!I14</f>
        <v>16309</v>
      </c>
      <c r="J14" s="141"/>
      <c r="T14" s="10"/>
      <c r="U14" s="10"/>
      <c r="V14" s="10"/>
      <c r="W14" s="10"/>
      <c r="X14" s="10"/>
      <c r="Y14" s="10"/>
    </row>
    <row r="15" spans="1:25" x14ac:dyDescent="0.2">
      <c r="A15" s="682">
        <f t="shared" si="0"/>
        <v>7</v>
      </c>
      <c r="B15" s="46"/>
      <c r="C15" s="233"/>
      <c r="D15" s="233"/>
      <c r="E15" s="224"/>
      <c r="F15" s="416" t="s">
        <v>30</v>
      </c>
      <c r="G15" s="224"/>
      <c r="H15" s="228"/>
      <c r="I15" s="393"/>
      <c r="J15" s="141"/>
      <c r="T15" s="10"/>
      <c r="U15" s="10"/>
      <c r="V15" s="10"/>
      <c r="W15" s="10"/>
      <c r="X15" s="10"/>
      <c r="Y15" s="10"/>
    </row>
    <row r="16" spans="1:25" x14ac:dyDescent="0.2">
      <c r="A16" s="682">
        <f t="shared" si="0"/>
        <v>8</v>
      </c>
      <c r="B16" s="45" t="s">
        <v>41</v>
      </c>
      <c r="C16" s="288">
        <f>Össz.önkor.mérleg.!C20</f>
        <v>162658</v>
      </c>
      <c r="D16" s="288">
        <f>Össz.önkor.mérleg.!D20</f>
        <v>1089172</v>
      </c>
      <c r="E16" s="288">
        <f>Össz.önkor.mérleg.!E20</f>
        <v>1251830</v>
      </c>
      <c r="F16" s="416" t="s">
        <v>435</v>
      </c>
      <c r="G16" s="224">
        <f>Össz.önkor.mérleg.!G17</f>
        <v>5850</v>
      </c>
      <c r="H16" s="224">
        <f>Össz.önkor.mérleg.!H17</f>
        <v>142741</v>
      </c>
      <c r="I16" s="394">
        <f>Össz.önkor.mérleg.!I17</f>
        <v>148591</v>
      </c>
      <c r="J16" s="141"/>
      <c r="T16" s="10"/>
      <c r="U16" s="10"/>
      <c r="V16" s="10"/>
      <c r="W16" s="10"/>
      <c r="X16" s="10"/>
      <c r="Y16" s="10"/>
    </row>
    <row r="17" spans="1:25" x14ac:dyDescent="0.2">
      <c r="A17" s="682">
        <f t="shared" si="0"/>
        <v>9</v>
      </c>
      <c r="B17" s="652" t="s">
        <v>40</v>
      </c>
      <c r="C17" s="288"/>
      <c r="D17" s="288"/>
      <c r="E17" s="288"/>
      <c r="F17" s="416" t="s">
        <v>434</v>
      </c>
      <c r="G17" s="224">
        <f>Össz.önkor.mérleg.!G18</f>
        <v>144693</v>
      </c>
      <c r="H17" s="224">
        <f>Össz.önkor.mérleg.!H18</f>
        <v>281207</v>
      </c>
      <c r="I17" s="394">
        <f>Össz.önkor.mérleg.!I18</f>
        <v>425900</v>
      </c>
      <c r="J17" s="141"/>
      <c r="T17" s="10"/>
      <c r="U17" s="10"/>
      <c r="V17" s="10"/>
      <c r="W17" s="10"/>
      <c r="X17" s="10"/>
      <c r="Y17" s="10"/>
    </row>
    <row r="18" spans="1:25" x14ac:dyDescent="0.2">
      <c r="A18" s="682">
        <f t="shared" si="0"/>
        <v>10</v>
      </c>
      <c r="B18" s="652"/>
      <c r="C18" s="288"/>
      <c r="D18" s="288"/>
      <c r="E18" s="288"/>
      <c r="F18" s="416" t="s">
        <v>183</v>
      </c>
      <c r="G18" s="224">
        <f>Össz.önkor.mérleg.!G19</f>
        <v>0</v>
      </c>
      <c r="H18" s="224">
        <f>Össz.önkor.mérleg.!H19</f>
        <v>0</v>
      </c>
      <c r="I18" s="224">
        <f>Össz.önkor.mérleg.!I19</f>
        <v>0</v>
      </c>
      <c r="J18" s="141"/>
      <c r="T18" s="10"/>
      <c r="U18" s="10"/>
      <c r="V18" s="10"/>
      <c r="W18" s="10"/>
      <c r="X18" s="10"/>
      <c r="Y18" s="10"/>
    </row>
    <row r="19" spans="1:25" x14ac:dyDescent="0.2">
      <c r="A19" s="682">
        <f t="shared" si="0"/>
        <v>11</v>
      </c>
      <c r="B19" s="45" t="s">
        <v>937</v>
      </c>
      <c r="C19" s="233">
        <f>Össz.önkor.mérleg.!C29</f>
        <v>0</v>
      </c>
      <c r="D19" s="233">
        <f>Össz.önkor.mérleg.!D29</f>
        <v>2502</v>
      </c>
      <c r="E19" s="233">
        <f>Össz.önkor.mérleg.!E29</f>
        <v>2502</v>
      </c>
      <c r="F19" s="416" t="s">
        <v>427</v>
      </c>
      <c r="G19" s="224">
        <f>Össz.önkor.mérleg.!G20</f>
        <v>0</v>
      </c>
      <c r="H19" s="224">
        <f>Össz.önkor.mérleg.!H20</f>
        <v>148018</v>
      </c>
      <c r="I19" s="394">
        <f>Össz.önkor.mérleg.!I20</f>
        <v>148018</v>
      </c>
      <c r="J19" s="141"/>
      <c r="T19" s="10"/>
      <c r="U19" s="10"/>
      <c r="V19" s="10"/>
      <c r="W19" s="10"/>
      <c r="X19" s="10"/>
      <c r="Y19" s="10"/>
    </row>
    <row r="20" spans="1:25" x14ac:dyDescent="0.2">
      <c r="A20" s="682">
        <f t="shared" si="0"/>
        <v>12</v>
      </c>
      <c r="B20" s="10"/>
      <c r="C20" s="288"/>
      <c r="D20" s="288"/>
      <c r="E20" s="288"/>
      <c r="F20" s="416" t="s">
        <v>428</v>
      </c>
      <c r="G20" s="224">
        <f>Össz.önkor.mérleg.!G21</f>
        <v>60339</v>
      </c>
      <c r="H20" s="224">
        <f>Össz.önkor.mérleg.!H21</f>
        <v>198767</v>
      </c>
      <c r="I20" s="394">
        <f>Össz.önkor.mérleg.!I21</f>
        <v>259106</v>
      </c>
      <c r="J20" s="141"/>
      <c r="T20" s="10"/>
      <c r="U20" s="10"/>
      <c r="V20" s="10"/>
      <c r="W20" s="10"/>
      <c r="X20" s="10"/>
      <c r="Y20" s="10"/>
    </row>
    <row r="21" spans="1:25" x14ac:dyDescent="0.2">
      <c r="A21" s="682">
        <f t="shared" si="0"/>
        <v>13</v>
      </c>
      <c r="B21" s="10"/>
      <c r="C21" s="288"/>
      <c r="D21" s="288"/>
      <c r="E21" s="288"/>
      <c r="F21" s="416"/>
      <c r="G21" s="224"/>
      <c r="H21" s="228"/>
      <c r="I21" s="393"/>
      <c r="J21" s="141"/>
      <c r="T21" s="10"/>
      <c r="U21" s="10"/>
      <c r="V21" s="10"/>
      <c r="W21" s="10"/>
      <c r="X21" s="10"/>
      <c r="Y21" s="10"/>
    </row>
    <row r="22" spans="1:25" s="88" customFormat="1" x14ac:dyDescent="0.2">
      <c r="A22" s="682">
        <f t="shared" si="0"/>
        <v>14</v>
      </c>
      <c r="B22" s="12" t="s">
        <v>52</v>
      </c>
      <c r="C22" s="686">
        <f>SUM(C11:C20)</f>
        <v>1622113</v>
      </c>
      <c r="D22" s="686">
        <f>SUM(D11:D20)</f>
        <v>1217719</v>
      </c>
      <c r="E22" s="686">
        <f>SUM(E11:E20)</f>
        <v>2839832</v>
      </c>
      <c r="F22" s="672" t="s">
        <v>66</v>
      </c>
      <c r="G22" s="289">
        <f>SUM(G10:G21)</f>
        <v>1706313</v>
      </c>
      <c r="H22" s="289">
        <f>SUM(H10:H21)</f>
        <v>1689090</v>
      </c>
      <c r="I22" s="396">
        <f>SUM(I10:I21)</f>
        <v>3395403</v>
      </c>
      <c r="J22" s="447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25" s="88" customFormat="1" x14ac:dyDescent="0.2">
      <c r="A23" s="682">
        <f t="shared" si="0"/>
        <v>15</v>
      </c>
      <c r="B23" s="10"/>
      <c r="C23" s="288"/>
      <c r="D23" s="288"/>
      <c r="E23" s="288"/>
      <c r="F23" s="499"/>
      <c r="G23" s="228"/>
      <c r="H23" s="228"/>
      <c r="I23" s="395"/>
      <c r="J23" s="447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25" x14ac:dyDescent="0.2">
      <c r="A24" s="682">
        <f t="shared" si="0"/>
        <v>16</v>
      </c>
      <c r="B24" s="687" t="s">
        <v>51</v>
      </c>
      <c r="C24" s="671">
        <f>SUM(C22:C23)</f>
        <v>1622113</v>
      </c>
      <c r="D24" s="671">
        <f>SUM(D22:D23)</f>
        <v>1217719</v>
      </c>
      <c r="E24" s="671">
        <f>SUM(E22:E23)</f>
        <v>2839832</v>
      </c>
      <c r="F24" s="674" t="s">
        <v>69</v>
      </c>
      <c r="G24" s="146">
        <f>SUM(G22:G23)</f>
        <v>1706313</v>
      </c>
      <c r="H24" s="146">
        <f>SUM(H22:H23)</f>
        <v>1689090</v>
      </c>
      <c r="I24" s="373">
        <f>SUM(I22:I23)</f>
        <v>3395403</v>
      </c>
      <c r="J24" s="141"/>
      <c r="T24" s="10"/>
      <c r="U24" s="10"/>
      <c r="V24" s="10"/>
      <c r="W24" s="10"/>
      <c r="X24" s="10"/>
      <c r="Y24" s="10"/>
    </row>
    <row r="25" spans="1:25" ht="12" thickBot="1" x14ac:dyDescent="0.25">
      <c r="A25" s="688">
        <f t="shared" si="0"/>
        <v>17</v>
      </c>
      <c r="B25" s="654"/>
      <c r="C25" s="854"/>
      <c r="D25" s="854"/>
      <c r="E25" s="854"/>
      <c r="F25" s="499"/>
      <c r="G25" s="228"/>
      <c r="H25" s="228"/>
      <c r="I25" s="395"/>
      <c r="J25" s="141"/>
      <c r="T25" s="10"/>
      <c r="U25" s="10"/>
      <c r="V25" s="10"/>
      <c r="W25" s="10"/>
      <c r="X25" s="10"/>
      <c r="Y25" s="10"/>
    </row>
    <row r="26" spans="1:25" ht="12" thickBot="1" x14ac:dyDescent="0.25">
      <c r="A26" s="688">
        <f t="shared" si="0"/>
        <v>18</v>
      </c>
      <c r="B26" s="882" t="s">
        <v>615</v>
      </c>
      <c r="C26" s="880">
        <f>C24-G24</f>
        <v>-84200</v>
      </c>
      <c r="D26" s="880">
        <f t="shared" ref="D26:E26" si="1">D24-H24</f>
        <v>-471371</v>
      </c>
      <c r="E26" s="881">
        <f t="shared" si="1"/>
        <v>-555571</v>
      </c>
      <c r="F26" s="521"/>
      <c r="G26" s="291"/>
      <c r="H26" s="291"/>
      <c r="I26" s="395"/>
      <c r="J26" s="141"/>
      <c r="T26" s="10"/>
      <c r="U26" s="10"/>
      <c r="V26" s="10"/>
      <c r="W26" s="10"/>
      <c r="X26" s="10"/>
      <c r="Y26" s="10"/>
    </row>
    <row r="27" spans="1:25" x14ac:dyDescent="0.2">
      <c r="A27" s="688">
        <f t="shared" si="0"/>
        <v>19</v>
      </c>
      <c r="B27" s="1264" t="s">
        <v>1219</v>
      </c>
      <c r="C27" s="521"/>
      <c r="D27" s="521">
        <f>-'felhalm. mérleg'!D29</f>
        <v>424445</v>
      </c>
      <c r="E27" s="521">
        <f>C27+D27</f>
        <v>424445</v>
      </c>
      <c r="F27" s="416"/>
      <c r="G27" s="228"/>
      <c r="H27" s="228"/>
      <c r="I27" s="395"/>
      <c r="J27" s="141"/>
      <c r="T27" s="10"/>
      <c r="U27" s="10"/>
      <c r="V27" s="10"/>
      <c r="W27" s="10"/>
      <c r="X27" s="10"/>
      <c r="Y27" s="10"/>
    </row>
    <row r="28" spans="1:25" x14ac:dyDescent="0.2">
      <c r="A28" s="688">
        <f t="shared" si="0"/>
        <v>20</v>
      </c>
      <c r="B28" s="521" t="s">
        <v>53</v>
      </c>
      <c r="C28" s="521"/>
      <c r="D28" s="521"/>
      <c r="E28" s="521"/>
      <c r="F28" s="673" t="s">
        <v>33</v>
      </c>
      <c r="G28" s="228"/>
      <c r="H28" s="228"/>
      <c r="I28" s="395"/>
      <c r="J28" s="141"/>
      <c r="T28" s="10"/>
      <c r="U28" s="10"/>
      <c r="V28" s="10"/>
      <c r="W28" s="10"/>
      <c r="X28" s="10"/>
      <c r="Y28" s="10"/>
    </row>
    <row r="29" spans="1:25" s="88" customFormat="1" x14ac:dyDescent="0.2">
      <c r="A29" s="688">
        <f t="shared" si="0"/>
        <v>21</v>
      </c>
      <c r="B29" s="689" t="s">
        <v>663</v>
      </c>
      <c r="C29" s="521"/>
      <c r="D29" s="521"/>
      <c r="E29" s="521"/>
      <c r="F29" s="675" t="s">
        <v>4</v>
      </c>
      <c r="G29" s="228"/>
      <c r="H29" s="228"/>
      <c r="I29" s="395"/>
      <c r="J29" s="447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25" ht="21" x14ac:dyDescent="0.2">
      <c r="A30" s="688">
        <f t="shared" si="0"/>
        <v>22</v>
      </c>
      <c r="B30" s="725" t="s">
        <v>1189</v>
      </c>
      <c r="C30" s="417">
        <f>Össz.önkor.mérleg.!C41</f>
        <v>0</v>
      </c>
      <c r="D30" s="417">
        <f>Össz.önkor.mérleg.!D41</f>
        <v>0</v>
      </c>
      <c r="E30" s="417">
        <f>Össz.önkor.mérleg.!E41</f>
        <v>0</v>
      </c>
      <c r="F30" s="1216" t="s">
        <v>3</v>
      </c>
      <c r="G30" s="228">
        <f>Össz.önkor.mérleg.!G41</f>
        <v>155395</v>
      </c>
      <c r="H30" s="228">
        <f>Össz.önkor.mérleg.!H41</f>
        <v>0</v>
      </c>
      <c r="I30" s="228">
        <f>Össz.önkor.mérleg.!I41</f>
        <v>155395</v>
      </c>
      <c r="J30" s="141"/>
      <c r="T30" s="10"/>
      <c r="U30" s="10"/>
      <c r="V30" s="10"/>
      <c r="W30" s="10"/>
      <c r="X30" s="10"/>
      <c r="Y30" s="10"/>
    </row>
    <row r="31" spans="1:25" x14ac:dyDescent="0.2">
      <c r="A31" s="688">
        <f t="shared" si="0"/>
        <v>23</v>
      </c>
      <c r="B31" s="10" t="s">
        <v>871</v>
      </c>
      <c r="C31" s="856">
        <f>-'felhalm. mérleg'!C33</f>
        <v>0</v>
      </c>
      <c r="D31" s="856">
        <v>0</v>
      </c>
      <c r="E31" s="417">
        <f>C31+D31</f>
        <v>0</v>
      </c>
      <c r="F31" s="147"/>
      <c r="G31" s="228"/>
      <c r="H31" s="228"/>
      <c r="I31" s="395"/>
      <c r="J31" s="141"/>
      <c r="T31" s="10"/>
      <c r="U31" s="10"/>
      <c r="V31" s="10"/>
      <c r="W31" s="10"/>
      <c r="X31" s="10"/>
      <c r="Y31" s="10"/>
    </row>
    <row r="32" spans="1:25" s="11" customFormat="1" x14ac:dyDescent="0.2">
      <c r="A32" s="688">
        <f t="shared" si="0"/>
        <v>24</v>
      </c>
      <c r="B32" s="233" t="s">
        <v>622</v>
      </c>
      <c r="C32" s="676"/>
      <c r="D32" s="677"/>
      <c r="E32" s="677">
        <f>SUM(C32:D32)</f>
        <v>0</v>
      </c>
      <c r="F32" s="416" t="s">
        <v>5</v>
      </c>
      <c r="G32" s="226"/>
      <c r="H32" s="226"/>
      <c r="I32" s="395"/>
      <c r="J32" s="426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25" x14ac:dyDescent="0.2">
      <c r="A33" s="688">
        <f t="shared" si="0"/>
        <v>25</v>
      </c>
      <c r="B33" s="233" t="s">
        <v>664</v>
      </c>
      <c r="C33" s="224"/>
      <c r="D33" s="224"/>
      <c r="E33" s="224"/>
      <c r="F33" s="416" t="s">
        <v>6</v>
      </c>
      <c r="G33" s="290"/>
      <c r="H33" s="290"/>
      <c r="I33" s="397"/>
      <c r="J33" s="141"/>
      <c r="T33" s="10"/>
      <c r="U33" s="10"/>
      <c r="V33" s="10"/>
      <c r="W33" s="10"/>
      <c r="X33" s="10"/>
      <c r="Y33" s="10"/>
    </row>
    <row r="34" spans="1:25" x14ac:dyDescent="0.2">
      <c r="A34" s="688">
        <f t="shared" si="0"/>
        <v>26</v>
      </c>
      <c r="B34" s="233" t="s">
        <v>624</v>
      </c>
      <c r="C34" s="224">
        <f>Össz.önkor.mérleg.!C44</f>
        <v>1307273</v>
      </c>
      <c r="D34" s="224">
        <f>Össz.önkor.mérleg.!D44</f>
        <v>51656</v>
      </c>
      <c r="E34" s="224">
        <f>SUM(C34:D34)</f>
        <v>1358929</v>
      </c>
      <c r="F34" s="416" t="s">
        <v>7</v>
      </c>
      <c r="G34" s="291"/>
      <c r="H34" s="291"/>
      <c r="I34" s="373"/>
      <c r="J34" s="141"/>
      <c r="T34" s="10"/>
      <c r="U34" s="10"/>
      <c r="V34" s="10"/>
      <c r="W34" s="10"/>
      <c r="X34" s="10"/>
      <c r="Y34" s="10"/>
    </row>
    <row r="35" spans="1:25" x14ac:dyDescent="0.2">
      <c r="A35" s="688">
        <f t="shared" si="0"/>
        <v>27</v>
      </c>
      <c r="B35" s="233" t="s">
        <v>845</v>
      </c>
      <c r="C35" s="224">
        <f>Össz.önkor.mérleg.!C45</f>
        <v>0</v>
      </c>
      <c r="D35" s="224">
        <f>Össz.önkor.mérleg.!D45</f>
        <v>0</v>
      </c>
      <c r="E35" s="224">
        <f>Össz.önkor.mérleg.!E45</f>
        <v>0</v>
      </c>
      <c r="F35" s="416"/>
      <c r="G35" s="291"/>
      <c r="H35" s="291"/>
      <c r="I35" s="373"/>
      <c r="J35" s="141"/>
      <c r="T35" s="10"/>
      <c r="U35" s="10"/>
      <c r="V35" s="10"/>
      <c r="W35" s="10"/>
      <c r="X35" s="10"/>
      <c r="Y35" s="10"/>
    </row>
    <row r="36" spans="1:25" x14ac:dyDescent="0.2">
      <c r="A36" s="688">
        <f t="shared" si="0"/>
        <v>28</v>
      </c>
      <c r="B36" s="45" t="s">
        <v>623</v>
      </c>
      <c r="C36" s="224">
        <f t="shared" ref="C36:D36" si="2">-(C26+C34-G44)-C27-C37</f>
        <v>-1037035</v>
      </c>
      <c r="D36" s="224">
        <f t="shared" si="2"/>
        <v>0</v>
      </c>
      <c r="E36" s="224">
        <f>-(E26+E34-I44)-E27-E37</f>
        <v>-1037035</v>
      </c>
      <c r="F36" s="416" t="s">
        <v>8</v>
      </c>
      <c r="G36" s="228"/>
      <c r="H36" s="228"/>
      <c r="I36" s="395"/>
      <c r="J36" s="141"/>
      <c r="T36" s="10"/>
      <c r="U36" s="10"/>
      <c r="V36" s="10"/>
      <c r="W36" s="10"/>
      <c r="X36" s="10"/>
      <c r="Y36" s="10"/>
    </row>
    <row r="37" spans="1:25" x14ac:dyDescent="0.2">
      <c r="A37" s="688">
        <f t="shared" si="0"/>
        <v>29</v>
      </c>
      <c r="B37" s="224" t="s">
        <v>666</v>
      </c>
      <c r="C37" s="224">
        <f>Össz.önkor.mérleg.!C46</f>
        <v>11526</v>
      </c>
      <c r="D37" s="224">
        <f>Össz.önkor.mérleg.!D46</f>
        <v>0</v>
      </c>
      <c r="E37" s="224">
        <f>Össz.önkor.mérleg.!E46</f>
        <v>11526</v>
      </c>
      <c r="F37" s="416" t="s">
        <v>9</v>
      </c>
      <c r="G37" s="289">
        <f>Össz.önkor.mérleg.!G47</f>
        <v>42169</v>
      </c>
      <c r="H37" s="289">
        <f>Össz.önkor.mérleg.!H47</f>
        <v>4730</v>
      </c>
      <c r="I37" s="396">
        <f>Össz.önkor.mérleg.!I47</f>
        <v>46899</v>
      </c>
      <c r="J37" s="141"/>
      <c r="T37" s="10"/>
      <c r="U37" s="10"/>
      <c r="V37" s="10"/>
      <c r="W37" s="10"/>
      <c r="X37" s="10"/>
      <c r="Y37" s="10"/>
    </row>
    <row r="38" spans="1:25" s="11" customFormat="1" x14ac:dyDescent="0.2">
      <c r="A38" s="688">
        <f t="shared" si="0"/>
        <v>30</v>
      </c>
      <c r="B38" s="224" t="s">
        <v>667</v>
      </c>
      <c r="C38" s="224"/>
      <c r="D38" s="224"/>
      <c r="E38" s="224"/>
      <c r="F38" s="416" t="s">
        <v>10</v>
      </c>
      <c r="G38" s="228"/>
      <c r="H38" s="228"/>
      <c r="I38" s="395"/>
      <c r="J38" s="426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25" s="11" customFormat="1" x14ac:dyDescent="0.2">
      <c r="A39" s="688">
        <f t="shared" si="0"/>
        <v>31</v>
      </c>
      <c r="B39" s="233" t="s">
        <v>668</v>
      </c>
      <c r="C39" s="224"/>
      <c r="D39" s="224"/>
      <c r="E39" s="224"/>
      <c r="F39" s="416" t="s">
        <v>11</v>
      </c>
      <c r="G39" s="291"/>
      <c r="H39" s="291"/>
      <c r="I39" s="373"/>
      <c r="J39" s="426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25" s="11" customFormat="1" x14ac:dyDescent="0.2">
      <c r="A40" s="688">
        <f t="shared" si="0"/>
        <v>32</v>
      </c>
      <c r="B40" s="233" t="s">
        <v>669</v>
      </c>
      <c r="C40" s="224"/>
      <c r="D40" s="224"/>
      <c r="E40" s="224"/>
      <c r="F40" s="416" t="s">
        <v>12</v>
      </c>
      <c r="G40" s="146"/>
      <c r="I40" s="398"/>
      <c r="J40" s="426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25" s="11" customFormat="1" x14ac:dyDescent="0.2">
      <c r="A41" s="688">
        <f t="shared" si="0"/>
        <v>33</v>
      </c>
      <c r="B41" s="233" t="s">
        <v>0</v>
      </c>
      <c r="C41" s="224"/>
      <c r="D41" s="224"/>
      <c r="E41" s="224"/>
      <c r="F41" s="416" t="s">
        <v>13</v>
      </c>
      <c r="G41" s="291"/>
      <c r="H41" s="291"/>
      <c r="I41" s="373"/>
      <c r="J41" s="426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25" x14ac:dyDescent="0.2">
      <c r="A42" s="688">
        <f t="shared" si="0"/>
        <v>34</v>
      </c>
      <c r="B42" s="233" t="s">
        <v>1</v>
      </c>
      <c r="C42" s="224">
        <f>Össz.önkor.mérleg.!C51</f>
        <v>0</v>
      </c>
      <c r="D42" s="224">
        <f>Össz.önkor.mérleg.!D51</f>
        <v>0</v>
      </c>
      <c r="E42" s="224">
        <f>Össz.önkor.mérleg.!E51</f>
        <v>0</v>
      </c>
      <c r="F42" s="416" t="s">
        <v>14</v>
      </c>
      <c r="G42" s="291"/>
      <c r="H42" s="291"/>
      <c r="I42" s="373"/>
      <c r="J42" s="141"/>
      <c r="T42" s="10"/>
      <c r="U42" s="10"/>
      <c r="V42" s="10"/>
      <c r="W42" s="10"/>
      <c r="X42" s="10"/>
      <c r="Y42" s="10"/>
    </row>
    <row r="43" spans="1:25" x14ac:dyDescent="0.2">
      <c r="A43" s="688">
        <f t="shared" si="0"/>
        <v>35</v>
      </c>
      <c r="B43" s="233" t="s">
        <v>2</v>
      </c>
      <c r="C43" s="224"/>
      <c r="D43" s="224"/>
      <c r="E43" s="224"/>
      <c r="F43" s="416" t="s">
        <v>15</v>
      </c>
      <c r="G43" s="146"/>
      <c r="H43" s="146"/>
      <c r="I43" s="373"/>
      <c r="J43" s="141"/>
      <c r="T43" s="10"/>
      <c r="U43" s="10"/>
      <c r="V43" s="10"/>
      <c r="W43" s="10"/>
      <c r="X43" s="10"/>
      <c r="Y43" s="10"/>
    </row>
    <row r="44" spans="1:25" ht="12" thickBot="1" x14ac:dyDescent="0.25">
      <c r="A44" s="688">
        <f t="shared" si="0"/>
        <v>36</v>
      </c>
      <c r="B44" s="687" t="s">
        <v>437</v>
      </c>
      <c r="C44" s="521">
        <f>SUM(C29:C42)</f>
        <v>281764</v>
      </c>
      <c r="D44" s="521">
        <f t="shared" ref="D44:E44" si="3">SUM(D29:D42)</f>
        <v>51656</v>
      </c>
      <c r="E44" s="521">
        <f t="shared" si="3"/>
        <v>333420</v>
      </c>
      <c r="F44" s="673" t="s">
        <v>430</v>
      </c>
      <c r="G44" s="146">
        <f>SUM(G29:G43)</f>
        <v>197564</v>
      </c>
      <c r="H44" s="146">
        <f>SUM(H29:H43)</f>
        <v>4730</v>
      </c>
      <c r="I44" s="373">
        <f>SUM(I29:I43)</f>
        <v>202294</v>
      </c>
      <c r="J44" s="141"/>
      <c r="T44" s="10"/>
      <c r="U44" s="10"/>
      <c r="V44" s="10"/>
      <c r="W44" s="10"/>
      <c r="X44" s="10"/>
      <c r="Y44" s="10"/>
    </row>
    <row r="45" spans="1:25" ht="12" thickBot="1" x14ac:dyDescent="0.25">
      <c r="A45" s="848">
        <f t="shared" si="0"/>
        <v>37</v>
      </c>
      <c r="B45" s="849" t="s">
        <v>432</v>
      </c>
      <c r="C45" s="709">
        <f>C24+C44+C27</f>
        <v>1903877</v>
      </c>
      <c r="D45" s="709">
        <f t="shared" ref="D45:E45" si="4">D24+D44+D27</f>
        <v>1693820</v>
      </c>
      <c r="E45" s="709">
        <f t="shared" si="4"/>
        <v>3597697</v>
      </c>
      <c r="F45" s="819" t="s">
        <v>431</v>
      </c>
      <c r="G45" s="843">
        <f>G24+G44</f>
        <v>1903877</v>
      </c>
      <c r="H45" s="729">
        <f>H24+H44</f>
        <v>1693820</v>
      </c>
      <c r="I45" s="818">
        <f>I24+I44</f>
        <v>3597697</v>
      </c>
      <c r="J45" s="137"/>
      <c r="T45" s="10"/>
      <c r="U45" s="10"/>
      <c r="V45" s="10"/>
      <c r="W45" s="10"/>
      <c r="X45" s="10"/>
      <c r="Y45" s="10"/>
    </row>
    <row r="46" spans="1:25" x14ac:dyDescent="0.2">
      <c r="B46" s="140"/>
      <c r="C46" s="139"/>
      <c r="D46" s="139"/>
      <c r="E46" s="139"/>
      <c r="F46" s="139"/>
      <c r="G46" s="139"/>
      <c r="H46" s="139"/>
      <c r="I46" s="139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4" customWidth="1"/>
    <col min="2" max="2" width="36.7109375" style="114" customWidth="1"/>
    <col min="3" max="3" width="7" style="115" customWidth="1"/>
    <col min="4" max="5" width="9.5703125" style="115" customWidth="1"/>
    <col min="6" max="6" width="38" style="115" customWidth="1"/>
    <col min="7" max="7" width="7.5703125" style="115" customWidth="1"/>
    <col min="8" max="8" width="10.140625" style="226" customWidth="1"/>
    <col min="9" max="9" width="9.42578125" style="226" customWidth="1"/>
    <col min="10" max="10" width="9.140625" style="114"/>
    <col min="11" max="16384" width="9.140625" style="10"/>
  </cols>
  <sheetData>
    <row r="1" spans="1:10" ht="12.75" customHeight="1" x14ac:dyDescent="0.2">
      <c r="B1" s="1611" t="s">
        <v>1327</v>
      </c>
      <c r="C1" s="1542"/>
      <c r="D1" s="1542"/>
      <c r="E1" s="1542"/>
      <c r="F1" s="1542"/>
      <c r="G1" s="1542"/>
      <c r="H1" s="1542"/>
      <c r="I1" s="1542"/>
    </row>
    <row r="2" spans="1:10" x14ac:dyDescent="0.2">
      <c r="I2" s="286"/>
    </row>
    <row r="3" spans="1:10" x14ac:dyDescent="0.2">
      <c r="I3" s="286"/>
    </row>
    <row r="4" spans="1:10" s="86" customFormat="1" ht="12.75" customHeight="1" x14ac:dyDescent="0.2">
      <c r="A4" s="1401" t="s">
        <v>77</v>
      </c>
      <c r="B4" s="1401"/>
      <c r="C4" s="1401"/>
      <c r="D4" s="1401"/>
      <c r="E4" s="1401"/>
      <c r="F4" s="1401"/>
      <c r="G4" s="1401"/>
      <c r="H4" s="1401"/>
      <c r="I4" s="1401"/>
      <c r="J4" s="117"/>
    </row>
    <row r="5" spans="1:10" s="86" customFormat="1" ht="12.75" customHeight="1" x14ac:dyDescent="0.2">
      <c r="A5" s="1510" t="s">
        <v>695</v>
      </c>
      <c r="B5" s="1510"/>
      <c r="C5" s="1510"/>
      <c r="D5" s="1510"/>
      <c r="E5" s="1510"/>
      <c r="F5" s="1510"/>
      <c r="G5" s="1510"/>
      <c r="H5" s="1510"/>
      <c r="I5" s="1510"/>
      <c r="J5" s="117"/>
    </row>
    <row r="6" spans="1:10" s="86" customFormat="1" ht="12.75" customHeight="1" x14ac:dyDescent="0.2">
      <c r="A6" s="1401" t="s">
        <v>1208</v>
      </c>
      <c r="B6" s="1401"/>
      <c r="C6" s="1401"/>
      <c r="D6" s="1401"/>
      <c r="E6" s="1401"/>
      <c r="F6" s="1401"/>
      <c r="G6" s="1401"/>
      <c r="H6" s="1401"/>
      <c r="I6" s="1401"/>
      <c r="J6" s="117"/>
    </row>
    <row r="7" spans="1:10" s="86" customFormat="1" x14ac:dyDescent="0.2">
      <c r="A7" s="117"/>
      <c r="B7" s="1402" t="s">
        <v>295</v>
      </c>
      <c r="C7" s="1402"/>
      <c r="D7" s="1402"/>
      <c r="E7" s="1402"/>
      <c r="F7" s="1402"/>
      <c r="G7" s="1402"/>
      <c r="H7" s="1402"/>
      <c r="I7" s="1402"/>
      <c r="J7" s="117"/>
    </row>
    <row r="8" spans="1:10" s="86" customFormat="1" ht="12.75" customHeight="1" x14ac:dyDescent="0.2">
      <c r="A8" s="1407" t="s">
        <v>56</v>
      </c>
      <c r="B8" s="1408" t="s">
        <v>57</v>
      </c>
      <c r="C8" s="1425" t="s">
        <v>58</v>
      </c>
      <c r="D8" s="1425"/>
      <c r="E8" s="1426"/>
      <c r="F8" s="1509" t="s">
        <v>59</v>
      </c>
      <c r="G8" s="1404" t="s">
        <v>60</v>
      </c>
      <c r="H8" s="1405"/>
      <c r="I8" s="1405"/>
      <c r="J8" s="500"/>
    </row>
    <row r="9" spans="1:10" s="86" customFormat="1" ht="12.75" customHeight="1" x14ac:dyDescent="0.2">
      <c r="A9" s="1407"/>
      <c r="B9" s="1408"/>
      <c r="C9" s="1398" t="s">
        <v>1031</v>
      </c>
      <c r="D9" s="1398"/>
      <c r="E9" s="1399"/>
      <c r="F9" s="1509"/>
      <c r="G9" s="1398" t="s">
        <v>1031</v>
      </c>
      <c r="H9" s="1398"/>
      <c r="I9" s="1398"/>
      <c r="J9" s="500"/>
    </row>
    <row r="10" spans="1:10" s="87" customFormat="1" ht="36.6" customHeight="1" x14ac:dyDescent="0.2">
      <c r="A10" s="1407"/>
      <c r="B10" s="118" t="s">
        <v>61</v>
      </c>
      <c r="C10" s="94" t="s">
        <v>62</v>
      </c>
      <c r="D10" s="94" t="s">
        <v>63</v>
      </c>
      <c r="E10" s="119" t="s">
        <v>64</v>
      </c>
      <c r="F10" s="120" t="s">
        <v>65</v>
      </c>
      <c r="G10" s="94" t="s">
        <v>62</v>
      </c>
      <c r="H10" s="287" t="s">
        <v>63</v>
      </c>
      <c r="I10" s="287" t="s">
        <v>64</v>
      </c>
      <c r="J10" s="501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2"/>
      <c r="I11" s="392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/>
      <c r="F12" s="98" t="s">
        <v>208</v>
      </c>
      <c r="G12" s="224">
        <v>88611</v>
      </c>
      <c r="H12" s="224">
        <v>173543</v>
      </c>
      <c r="I12" s="393">
        <f>SUM(G12:H12)</f>
        <v>262154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/>
      <c r="F13" s="98" t="s">
        <v>209</v>
      </c>
      <c r="G13" s="224">
        <v>16475</v>
      </c>
      <c r="H13" s="224">
        <v>31914</v>
      </c>
      <c r="I13" s="393">
        <f>SUM(G13:H13)</f>
        <v>48389</v>
      </c>
      <c r="J13" s="147"/>
    </row>
    <row r="14" spans="1:10" x14ac:dyDescent="0.2">
      <c r="A14" s="121">
        <f t="shared" si="0"/>
        <v>4</v>
      </c>
      <c r="B14" s="124" t="s">
        <v>185</v>
      </c>
      <c r="C14" s="233">
        <f>'tám, végl. pe.átv  '!C73</f>
        <v>20420</v>
      </c>
      <c r="D14" s="233">
        <f>'tám, végl. pe.átv  '!D73</f>
        <v>2264</v>
      </c>
      <c r="E14" s="224">
        <f>SUM(C14:D14)</f>
        <v>22684</v>
      </c>
      <c r="F14" s="98" t="s">
        <v>210</v>
      </c>
      <c r="G14" s="224">
        <v>58041</v>
      </c>
      <c r="H14" s="224">
        <v>89888</v>
      </c>
      <c r="I14" s="393">
        <f>SUM(G14:H14)</f>
        <v>147929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08"/>
      <c r="H15" s="308"/>
      <c r="I15" s="394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/>
      <c r="F16" s="98" t="s">
        <v>28</v>
      </c>
      <c r="G16" s="126"/>
      <c r="H16" s="228"/>
      <c r="I16" s="395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28"/>
      <c r="I17" s="395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/>
      <c r="F18" s="98" t="s">
        <v>435</v>
      </c>
      <c r="G18" s="126"/>
      <c r="H18" s="228"/>
      <c r="I18" s="395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434</v>
      </c>
      <c r="G19" s="126"/>
      <c r="H19" s="228"/>
      <c r="I19" s="395"/>
      <c r="J19" s="147"/>
    </row>
    <row r="20" spans="1:10" x14ac:dyDescent="0.2">
      <c r="A20" s="121">
        <f t="shared" si="0"/>
        <v>10</v>
      </c>
      <c r="B20" s="80" t="s">
        <v>187</v>
      </c>
      <c r="C20" s="288">
        <v>22225</v>
      </c>
      <c r="D20" s="288">
        <v>80614</v>
      </c>
      <c r="E20" s="125">
        <f>SUM(C20:D20)</f>
        <v>102839</v>
      </c>
      <c r="F20" s="98" t="s">
        <v>824</v>
      </c>
      <c r="G20" s="126"/>
      <c r="H20" s="228"/>
      <c r="I20" s="395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427</v>
      </c>
      <c r="G21" s="126"/>
      <c r="H21" s="228"/>
      <c r="I21" s="395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428</v>
      </c>
      <c r="G22" s="126"/>
      <c r="H22" s="228"/>
      <c r="I22" s="395"/>
      <c r="J22" s="502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28"/>
      <c r="I23" s="395"/>
      <c r="J23" s="502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163127</v>
      </c>
      <c r="H24" s="289">
        <f>SUM(H12:H22)</f>
        <v>295345</v>
      </c>
      <c r="I24" s="396">
        <f>SUM(I12:I22)</f>
        <v>458472</v>
      </c>
      <c r="J24" s="147"/>
    </row>
    <row r="25" spans="1:10" x14ac:dyDescent="0.2">
      <c r="A25" s="121">
        <f t="shared" si="0"/>
        <v>15</v>
      </c>
      <c r="B25" s="124" t="s">
        <v>45</v>
      </c>
      <c r="C25" s="125">
        <v>0</v>
      </c>
      <c r="D25" s="125"/>
      <c r="E25" s="125">
        <f>D25+C25</f>
        <v>0</v>
      </c>
      <c r="F25" s="128"/>
      <c r="G25" s="126"/>
      <c r="H25" s="228"/>
      <c r="I25" s="395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1"/>
      <c r="I26" s="395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'!H123</f>
        <v>0</v>
      </c>
      <c r="H27" s="228">
        <f>'felhalm. kiad.  '!I122</f>
        <v>3000</v>
      </c>
      <c r="I27" s="395">
        <f>SUM(G27:H27)</f>
        <v>3000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28"/>
      <c r="I28" s="395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126"/>
      <c r="H29" s="228"/>
      <c r="I29" s="395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436</v>
      </c>
      <c r="G30" s="126"/>
      <c r="H30" s="228"/>
      <c r="I30" s="395"/>
      <c r="J30" s="502"/>
    </row>
    <row r="31" spans="1:10" x14ac:dyDescent="0.2">
      <c r="A31" s="121">
        <f t="shared" si="0"/>
        <v>21</v>
      </c>
      <c r="C31" s="83"/>
      <c r="D31" s="83"/>
      <c r="E31" s="83"/>
      <c r="F31" s="98" t="s">
        <v>433</v>
      </c>
      <c r="G31" s="126"/>
      <c r="H31" s="228"/>
      <c r="I31" s="395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724">
        <f>C14+C20</f>
        <v>42645</v>
      </c>
      <c r="D32" s="724">
        <f>D14+D20</f>
        <v>82878</v>
      </c>
      <c r="E32" s="724">
        <f>E14+E20</f>
        <v>125523</v>
      </c>
      <c r="F32" s="98" t="s">
        <v>429</v>
      </c>
      <c r="G32" s="115"/>
      <c r="H32" s="226"/>
      <c r="I32" s="395"/>
      <c r="J32" s="425"/>
    </row>
    <row r="33" spans="1:10" x14ac:dyDescent="0.2">
      <c r="A33" s="121">
        <f t="shared" si="0"/>
        <v>23</v>
      </c>
      <c r="B33" s="127" t="s">
        <v>67</v>
      </c>
      <c r="C33" s="89">
        <f>C16+C24+C25+C26+C27+C30</f>
        <v>0</v>
      </c>
      <c r="D33" s="89">
        <f t="shared" ref="D33:E33" si="1">D16+D24+D25+D26+D27+D30</f>
        <v>0</v>
      </c>
      <c r="E33" s="89">
        <f t="shared" si="1"/>
        <v>0</v>
      </c>
      <c r="F33" s="961" t="s">
        <v>68</v>
      </c>
      <c r="G33" s="89">
        <f>SUM(G27:G32)</f>
        <v>0</v>
      </c>
      <c r="H33" s="289">
        <f>SUM(H27:H32)</f>
        <v>3000</v>
      </c>
      <c r="I33" s="396">
        <f>SUM(I27:I31)</f>
        <v>3000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42645</v>
      </c>
      <c r="D34" s="130">
        <f>SUM(D32:D33)</f>
        <v>82878</v>
      </c>
      <c r="E34" s="130">
        <f>SUM(C34:D34)</f>
        <v>125523</v>
      </c>
      <c r="F34" s="136" t="s">
        <v>69</v>
      </c>
      <c r="G34" s="130">
        <f>G24+G33</f>
        <v>163127</v>
      </c>
      <c r="H34" s="291">
        <f>H24+H33</f>
        <v>298345</v>
      </c>
      <c r="I34" s="373">
        <f>I24+I33</f>
        <v>461472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28"/>
      <c r="I35" s="395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89"/>
      <c r="I36" s="396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28"/>
      <c r="I37" s="395"/>
      <c r="J37" s="425"/>
    </row>
    <row r="38" spans="1:10" s="11" customFormat="1" x14ac:dyDescent="0.2">
      <c r="A38" s="623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1"/>
      <c r="I38" s="373"/>
      <c r="J38" s="425"/>
    </row>
    <row r="39" spans="1:10" s="11" customFormat="1" x14ac:dyDescent="0.2">
      <c r="A39" s="121">
        <f t="shared" si="0"/>
        <v>29</v>
      </c>
      <c r="B39" s="95" t="s">
        <v>663</v>
      </c>
      <c r="C39" s="90"/>
      <c r="D39" s="90"/>
      <c r="E39" s="90"/>
      <c r="F39" s="138" t="s">
        <v>4</v>
      </c>
      <c r="G39" s="139"/>
      <c r="I39" s="398"/>
      <c r="J39" s="425"/>
    </row>
    <row r="40" spans="1:10" s="11" customFormat="1" x14ac:dyDescent="0.2">
      <c r="A40" s="121">
        <f t="shared" si="0"/>
        <v>30</v>
      </c>
      <c r="B40" s="80" t="s">
        <v>848</v>
      </c>
      <c r="C40" s="90"/>
      <c r="D40" s="90"/>
      <c r="E40" s="90"/>
      <c r="F40" s="450" t="s">
        <v>3</v>
      </c>
      <c r="G40" s="130"/>
      <c r="H40" s="291"/>
      <c r="I40" s="373"/>
      <c r="J40" s="425"/>
    </row>
    <row r="41" spans="1:10" x14ac:dyDescent="0.2">
      <c r="A41" s="121">
        <f t="shared" si="0"/>
        <v>31</v>
      </c>
      <c r="B41" s="82" t="s">
        <v>665</v>
      </c>
      <c r="C41" s="142"/>
      <c r="D41" s="142"/>
      <c r="E41" s="142"/>
      <c r="F41" s="98" t="s">
        <v>5</v>
      </c>
      <c r="G41" s="130"/>
      <c r="H41" s="291"/>
      <c r="I41" s="373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3"/>
      <c r="J42" s="147"/>
    </row>
    <row r="43" spans="1:10" x14ac:dyDescent="0.2">
      <c r="A43" s="121">
        <f t="shared" si="0"/>
        <v>33</v>
      </c>
      <c r="B43" s="448" t="s">
        <v>201</v>
      </c>
      <c r="C43" s="83">
        <v>12805</v>
      </c>
      <c r="D43" s="83"/>
      <c r="E43" s="83">
        <f>C43+D43</f>
        <v>12805</v>
      </c>
      <c r="F43" s="98" t="s">
        <v>7</v>
      </c>
      <c r="G43" s="139"/>
      <c r="H43" s="146"/>
      <c r="I43" s="373"/>
      <c r="J43" s="147"/>
    </row>
    <row r="44" spans="1:10" x14ac:dyDescent="0.2">
      <c r="A44" s="121">
        <f t="shared" si="0"/>
        <v>34</v>
      </c>
      <c r="B44" s="448" t="s">
        <v>845</v>
      </c>
      <c r="C44" s="83"/>
      <c r="D44" s="83"/>
      <c r="E44" s="83"/>
      <c r="F44" s="98"/>
      <c r="G44" s="139"/>
      <c r="H44" s="146"/>
      <c r="I44" s="373"/>
      <c r="J44" s="147"/>
    </row>
    <row r="45" spans="1:10" x14ac:dyDescent="0.2">
      <c r="A45" s="121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130"/>
      <c r="H45" s="291"/>
      <c r="I45" s="395"/>
      <c r="J45" s="147"/>
    </row>
    <row r="46" spans="1:10" x14ac:dyDescent="0.2">
      <c r="A46" s="121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130"/>
      <c r="H46" s="291"/>
      <c r="I46" s="395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28"/>
      <c r="I47" s="395"/>
      <c r="J47" s="147"/>
    </row>
    <row r="48" spans="1:10" x14ac:dyDescent="0.2">
      <c r="A48" s="121">
        <f t="shared" si="0"/>
        <v>38</v>
      </c>
      <c r="B48" s="448" t="s">
        <v>205</v>
      </c>
      <c r="C48" s="224">
        <f>G24-(C32+C43)</f>
        <v>107677</v>
      </c>
      <c r="D48" s="224">
        <f t="shared" ref="D48:E48" si="2">H24-(D32+D43)</f>
        <v>212467</v>
      </c>
      <c r="E48" s="224">
        <f t="shared" si="2"/>
        <v>320144</v>
      </c>
      <c r="F48" s="98" t="s">
        <v>11</v>
      </c>
      <c r="G48" s="126"/>
      <c r="H48" s="228"/>
      <c r="I48" s="395"/>
      <c r="J48" s="147"/>
    </row>
    <row r="49" spans="1:10" x14ac:dyDescent="0.2">
      <c r="A49" s="121">
        <f t="shared" si="0"/>
        <v>39</v>
      </c>
      <c r="B49" s="448" t="s">
        <v>206</v>
      </c>
      <c r="C49" s="83">
        <f>G33-C33</f>
        <v>0</v>
      </c>
      <c r="D49" s="83">
        <f t="shared" ref="D49:E49" si="3">H33-D33</f>
        <v>3000</v>
      </c>
      <c r="E49" s="83">
        <f t="shared" si="3"/>
        <v>3000</v>
      </c>
      <c r="F49" s="98" t="s">
        <v>12</v>
      </c>
      <c r="G49" s="126"/>
      <c r="H49" s="228"/>
      <c r="I49" s="395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378"/>
      <c r="F50" s="98" t="s">
        <v>13</v>
      </c>
      <c r="G50" s="126"/>
      <c r="H50" s="228"/>
      <c r="I50" s="395"/>
      <c r="J50" s="147"/>
    </row>
    <row r="51" spans="1:10" x14ac:dyDescent="0.2">
      <c r="A51" s="121">
        <f t="shared" si="0"/>
        <v>41</v>
      </c>
      <c r="B51" s="82"/>
      <c r="C51" s="83"/>
      <c r="D51" s="83"/>
      <c r="E51" s="378"/>
      <c r="F51" s="98" t="s">
        <v>14</v>
      </c>
      <c r="G51" s="126"/>
      <c r="H51" s="228"/>
      <c r="I51" s="395"/>
      <c r="J51" s="147"/>
    </row>
    <row r="52" spans="1:10" x14ac:dyDescent="0.2">
      <c r="A52" s="121">
        <f t="shared" si="0"/>
        <v>42</v>
      </c>
      <c r="B52" s="82"/>
      <c r="C52" s="83"/>
      <c r="D52" s="83"/>
      <c r="E52" s="378"/>
      <c r="F52" s="98" t="s">
        <v>15</v>
      </c>
      <c r="G52" s="126"/>
      <c r="H52" s="228"/>
      <c r="I52" s="395"/>
      <c r="J52" s="147"/>
    </row>
    <row r="53" spans="1:10" ht="12" thickBot="1" x14ac:dyDescent="0.25">
      <c r="A53" s="121">
        <f t="shared" si="0"/>
        <v>43</v>
      </c>
      <c r="B53" s="135" t="s">
        <v>437</v>
      </c>
      <c r="C53" s="90">
        <f>SUM(C39:C51)</f>
        <v>120482</v>
      </c>
      <c r="D53" s="90">
        <f>SUM(D39:D51)</f>
        <v>215467</v>
      </c>
      <c r="E53" s="434">
        <f>SUM(E39:E51)</f>
        <v>335949</v>
      </c>
      <c r="F53" s="99" t="s">
        <v>430</v>
      </c>
      <c r="G53" s="130">
        <f>SUM(G39:G52)</f>
        <v>0</v>
      </c>
      <c r="H53" s="291">
        <f>SUM(H39:H52)</f>
        <v>0</v>
      </c>
      <c r="I53" s="373">
        <f>SUM(I39:I52)</f>
        <v>0</v>
      </c>
      <c r="J53" s="147"/>
    </row>
    <row r="54" spans="1:10" ht="12" thickBot="1" x14ac:dyDescent="0.25">
      <c r="A54" s="846">
        <f t="shared" si="0"/>
        <v>44</v>
      </c>
      <c r="B54" s="422" t="s">
        <v>432</v>
      </c>
      <c r="C54" s="823">
        <f>C34+C53</f>
        <v>163127</v>
      </c>
      <c r="D54" s="240">
        <f>D34+D53</f>
        <v>298345</v>
      </c>
      <c r="E54" s="631">
        <f>E34+E53</f>
        <v>461472</v>
      </c>
      <c r="F54" s="422" t="s">
        <v>431</v>
      </c>
      <c r="G54" s="824">
        <f>G34+G53</f>
        <v>163127</v>
      </c>
      <c r="H54" s="843">
        <f>H34+H53</f>
        <v>298345</v>
      </c>
      <c r="I54" s="730">
        <f>I34+I53</f>
        <v>461472</v>
      </c>
      <c r="J54" s="227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B65A-A182-4A73-9E31-61FC0D32E805}">
  <sheetPr>
    <tabColor rgb="FF00B0F0"/>
  </sheetPr>
  <dimension ref="A1:JM111"/>
  <sheetViews>
    <sheetView topLeftCell="AC1" workbookViewId="0">
      <selection activeCell="Q14" sqref="Q14"/>
    </sheetView>
  </sheetViews>
  <sheetFormatPr defaultColWidth="9.140625" defaultRowHeight="15.75" x14ac:dyDescent="0.25"/>
  <cols>
    <col min="1" max="1" width="4.42578125" style="17" customWidth="1"/>
    <col min="2" max="2" width="38.85546875" style="24" customWidth="1"/>
    <col min="3" max="4" width="6.42578125" style="17" customWidth="1"/>
    <col min="5" max="5" width="5.5703125" style="17" customWidth="1"/>
    <col min="6" max="6" width="4.7109375" style="17" customWidth="1"/>
    <col min="7" max="7" width="5.42578125" style="17" customWidth="1"/>
    <col min="8" max="10" width="4" style="17" customWidth="1"/>
    <col min="11" max="11" width="5" style="17" customWidth="1"/>
    <col min="12" max="12" width="5.7109375" style="17" customWidth="1"/>
    <col min="13" max="13" width="4" style="17" customWidth="1"/>
    <col min="14" max="14" width="5.7109375" style="17" customWidth="1"/>
    <col min="15" max="25" width="7.28515625" style="17" customWidth="1"/>
    <col min="26" max="26" width="6.7109375" style="17" customWidth="1"/>
    <col min="27" max="27" width="5.140625" style="17" customWidth="1"/>
    <col min="28" max="28" width="5.7109375" style="17" customWidth="1"/>
    <col min="29" max="30" width="6.7109375" style="17" customWidth="1"/>
    <col min="31" max="36" width="5.28515625" style="17" customWidth="1"/>
    <col min="37" max="37" width="6.85546875" style="17" customWidth="1"/>
    <col min="38" max="38" width="5.28515625" style="17" customWidth="1"/>
    <col min="39" max="40" width="5.5703125" style="17" customWidth="1"/>
    <col min="41" max="41" width="6.7109375" style="17" customWidth="1"/>
    <col min="42" max="42" width="6.85546875" style="17" customWidth="1"/>
    <col min="43" max="43" width="6.5703125" style="17" customWidth="1"/>
    <col min="44" max="55" width="7.140625" style="17" customWidth="1"/>
    <col min="56" max="56" width="7.5703125" style="17" customWidth="1"/>
    <col min="57" max="16384" width="9.140625" style="16"/>
  </cols>
  <sheetData>
    <row r="1" spans="1:58" ht="15.75" customHeight="1" x14ac:dyDescent="0.25">
      <c r="A1" s="1623" t="s">
        <v>1328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  <c r="AO1" s="1624"/>
      <c r="AP1" s="1624"/>
      <c r="AQ1" s="1624"/>
      <c r="AR1" s="1624"/>
      <c r="AS1" s="1624"/>
      <c r="AT1" s="1624"/>
      <c r="AU1" s="1624"/>
      <c r="AV1" s="1624"/>
      <c r="AW1" s="1624"/>
      <c r="AX1" s="1624"/>
      <c r="AY1" s="1624"/>
      <c r="AZ1" s="1624"/>
      <c r="BA1" s="1624"/>
      <c r="BB1" s="1624"/>
      <c r="BC1" s="1624"/>
      <c r="BD1" s="1624"/>
    </row>
    <row r="2" spans="1:58" ht="15.75" customHeight="1" x14ac:dyDescent="0.25">
      <c r="A2" s="1590" t="s">
        <v>54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  <c r="N2" s="1590"/>
      <c r="O2" s="1590"/>
      <c r="P2" s="1590"/>
      <c r="Q2" s="1590"/>
      <c r="R2" s="1590"/>
      <c r="S2" s="1590"/>
      <c r="T2" s="1590"/>
      <c r="U2" s="1590"/>
      <c r="V2" s="1590"/>
      <c r="W2" s="1590"/>
      <c r="X2" s="1590"/>
      <c r="Y2" s="1590"/>
      <c r="Z2" s="1590"/>
      <c r="AA2" s="1590"/>
      <c r="AB2" s="1590"/>
      <c r="AC2" s="1590"/>
      <c r="AD2" s="1590"/>
      <c r="AE2" s="1590"/>
      <c r="AF2" s="1590"/>
      <c r="AG2" s="1590"/>
      <c r="AH2" s="1590"/>
      <c r="AI2" s="1590"/>
      <c r="AJ2" s="1590"/>
      <c r="AK2" s="1590"/>
      <c r="AL2" s="1590"/>
      <c r="AM2" s="1590"/>
      <c r="AN2" s="1590"/>
      <c r="AO2" s="1590"/>
      <c r="AP2" s="1590"/>
      <c r="AQ2" s="1590"/>
      <c r="AR2" s="1590"/>
      <c r="AS2" s="1590"/>
      <c r="AT2" s="1590"/>
      <c r="AU2" s="1590"/>
      <c r="AV2" s="1590"/>
      <c r="AW2" s="1590"/>
      <c r="AX2" s="1590"/>
      <c r="AY2" s="1590"/>
      <c r="AZ2" s="1590"/>
      <c r="BA2" s="1590"/>
      <c r="BB2" s="1590"/>
      <c r="BC2" s="1590"/>
      <c r="BD2" s="1590"/>
    </row>
    <row r="3" spans="1:58" ht="15.75" customHeight="1" x14ac:dyDescent="0.25">
      <c r="A3" s="1590" t="s">
        <v>1277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1590"/>
      <c r="T3" s="1590"/>
      <c r="U3" s="1590"/>
      <c r="V3" s="1590"/>
      <c r="W3" s="1590"/>
      <c r="X3" s="1590"/>
      <c r="Y3" s="1590"/>
      <c r="Z3" s="1590"/>
      <c r="AA3" s="1590"/>
      <c r="AB3" s="1590"/>
      <c r="AC3" s="1590"/>
      <c r="AD3" s="1590"/>
      <c r="AE3" s="1590"/>
      <c r="AF3" s="1590"/>
      <c r="AG3" s="1590"/>
      <c r="AH3" s="1590"/>
      <c r="AI3" s="1590"/>
      <c r="AJ3" s="1590"/>
      <c r="AK3" s="1590"/>
      <c r="AL3" s="1590"/>
      <c r="AM3" s="1590"/>
      <c r="AN3" s="1590"/>
      <c r="AO3" s="1590"/>
      <c r="AP3" s="1590"/>
      <c r="AQ3" s="1590"/>
      <c r="AR3" s="1590"/>
      <c r="AS3" s="1590"/>
      <c r="AT3" s="1590"/>
      <c r="AU3" s="1590"/>
      <c r="AV3" s="1590"/>
      <c r="AW3" s="1590"/>
      <c r="AX3" s="1590"/>
      <c r="AY3" s="1590"/>
      <c r="AZ3" s="1590"/>
      <c r="BA3" s="1590"/>
      <c r="BB3" s="1590"/>
      <c r="BC3" s="1590"/>
      <c r="BD3" s="1590"/>
    </row>
    <row r="4" spans="1:58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</row>
    <row r="5" spans="1:58" ht="27.75" customHeight="1" x14ac:dyDescent="0.25">
      <c r="A5" s="1625" t="s">
        <v>70</v>
      </c>
      <c r="B5" s="41" t="s">
        <v>57</v>
      </c>
      <c r="C5" s="1626" t="s">
        <v>58</v>
      </c>
      <c r="D5" s="1626"/>
      <c r="E5" s="1626"/>
      <c r="F5" s="1626" t="s">
        <v>59</v>
      </c>
      <c r="G5" s="1626"/>
      <c r="H5" s="1626" t="s">
        <v>60</v>
      </c>
      <c r="I5" s="1626"/>
      <c r="J5" s="1626"/>
      <c r="K5" s="1626"/>
      <c r="L5" s="1626"/>
      <c r="M5" s="1627" t="s">
        <v>459</v>
      </c>
      <c r="N5" s="1627"/>
      <c r="O5" s="1626" t="s">
        <v>460</v>
      </c>
      <c r="P5" s="1626"/>
      <c r="Q5" s="1626"/>
      <c r="R5" s="1626"/>
      <c r="S5" s="1626"/>
      <c r="T5" s="1626"/>
      <c r="U5" s="1626"/>
      <c r="V5" s="1626"/>
      <c r="W5" s="1626"/>
      <c r="X5" s="1626"/>
      <c r="Y5" s="1626"/>
      <c r="Z5" s="1626"/>
      <c r="AA5" s="1626" t="s">
        <v>461</v>
      </c>
      <c r="AB5" s="1627"/>
      <c r="AC5" s="1628" t="s">
        <v>578</v>
      </c>
      <c r="AD5" s="1628"/>
      <c r="AE5" s="1628"/>
      <c r="AF5" s="1628"/>
      <c r="AG5" s="1628"/>
      <c r="AH5" s="1628"/>
      <c r="AI5" s="1628"/>
      <c r="AJ5" s="1628"/>
      <c r="AK5" s="1628"/>
      <c r="AL5" s="1628"/>
      <c r="AM5" s="1628"/>
      <c r="AN5" s="1628"/>
      <c r="AO5" s="1628"/>
      <c r="AP5" s="1626" t="s">
        <v>586</v>
      </c>
      <c r="AQ5" s="1626"/>
      <c r="AR5" s="1626" t="s">
        <v>587</v>
      </c>
      <c r="AS5" s="1626"/>
      <c r="AT5" s="1626"/>
      <c r="AU5" s="1626"/>
      <c r="AV5" s="1626"/>
      <c r="AW5" s="1626"/>
      <c r="AX5" s="1626"/>
      <c r="AY5" s="1626"/>
      <c r="AZ5" s="1626"/>
      <c r="BA5" s="1626"/>
      <c r="BB5" s="1626"/>
      <c r="BC5" s="1628"/>
      <c r="BD5" s="1629"/>
    </row>
    <row r="6" spans="1:58" s="4" customFormat="1" ht="30.75" customHeight="1" x14ac:dyDescent="0.2">
      <c r="A6" s="1625"/>
      <c r="B6" s="1587" t="s">
        <v>642</v>
      </c>
      <c r="C6" s="1630" t="s">
        <v>643</v>
      </c>
      <c r="D6" s="1630"/>
      <c r="E6" s="1630"/>
      <c r="F6" s="1630"/>
      <c r="G6" s="1630"/>
      <c r="H6" s="1630" t="s">
        <v>644</v>
      </c>
      <c r="I6" s="1630"/>
      <c r="J6" s="1630"/>
      <c r="K6" s="1630"/>
      <c r="L6" s="1630"/>
      <c r="M6" s="1630"/>
      <c r="N6" s="1630"/>
      <c r="O6" s="1619" t="s">
        <v>645</v>
      </c>
      <c r="P6" s="1619"/>
      <c r="Q6" s="1619"/>
      <c r="R6" s="1619"/>
      <c r="S6" s="1619"/>
      <c r="T6" s="1619"/>
      <c r="U6" s="1619"/>
      <c r="V6" s="1619"/>
      <c r="W6" s="1619"/>
      <c r="X6" s="1619"/>
      <c r="Y6" s="1619"/>
      <c r="Z6" s="1619"/>
      <c r="AA6" s="1619"/>
      <c r="AB6" s="1619"/>
      <c r="AC6" s="1619" t="s">
        <v>516</v>
      </c>
      <c r="AD6" s="1619"/>
      <c r="AE6" s="1619"/>
      <c r="AF6" s="1619"/>
      <c r="AG6" s="1619"/>
      <c r="AH6" s="1619"/>
      <c r="AI6" s="1619"/>
      <c r="AJ6" s="1619"/>
      <c r="AK6" s="1619"/>
      <c r="AL6" s="1619"/>
      <c r="AM6" s="1619"/>
      <c r="AN6" s="1619"/>
      <c r="AO6" s="1619"/>
      <c r="AP6" s="1619"/>
      <c r="AQ6" s="1619"/>
      <c r="AR6" s="1620" t="s">
        <v>646</v>
      </c>
      <c r="AS6" s="1620"/>
      <c r="AT6" s="1620"/>
      <c r="AU6" s="1620"/>
      <c r="AV6" s="1620"/>
      <c r="AW6" s="1620"/>
      <c r="AX6" s="1620"/>
      <c r="AY6" s="1620"/>
      <c r="AZ6" s="1620"/>
      <c r="BA6" s="1620"/>
      <c r="BB6" s="1620"/>
      <c r="BC6" s="1621"/>
      <c r="BD6" s="1622"/>
    </row>
    <row r="7" spans="1:58" s="4" customFormat="1" ht="40.5" customHeight="1" x14ac:dyDescent="0.2">
      <c r="A7" s="1625"/>
      <c r="B7" s="1587"/>
      <c r="C7" s="1616" t="s">
        <v>647</v>
      </c>
      <c r="D7" s="1616"/>
      <c r="E7" s="1616"/>
      <c r="F7" s="1407" t="s">
        <v>648</v>
      </c>
      <c r="G7" s="1407"/>
      <c r="H7" s="1616" t="s">
        <v>649</v>
      </c>
      <c r="I7" s="1616"/>
      <c r="J7" s="1616"/>
      <c r="K7" s="1616"/>
      <c r="L7" s="1616"/>
      <c r="M7" s="1616" t="s">
        <v>648</v>
      </c>
      <c r="N7" s="1616"/>
      <c r="O7" s="1617" t="s">
        <v>649</v>
      </c>
      <c r="P7" s="1617"/>
      <c r="Q7" s="1617"/>
      <c r="R7" s="1617"/>
      <c r="S7" s="1617"/>
      <c r="T7" s="1617"/>
      <c r="U7" s="1617"/>
      <c r="V7" s="1617"/>
      <c r="W7" s="1617"/>
      <c r="X7" s="1617"/>
      <c r="Y7" s="1617"/>
      <c r="Z7" s="1617"/>
      <c r="AA7" s="1616" t="s">
        <v>648</v>
      </c>
      <c r="AB7" s="1618"/>
      <c r="AC7" s="1617" t="s">
        <v>649</v>
      </c>
      <c r="AD7" s="1617"/>
      <c r="AE7" s="1617"/>
      <c r="AF7" s="1617"/>
      <c r="AG7" s="1617"/>
      <c r="AH7" s="1617"/>
      <c r="AI7" s="1617"/>
      <c r="AJ7" s="1617"/>
      <c r="AK7" s="1617"/>
      <c r="AL7" s="1617"/>
      <c r="AM7" s="1617"/>
      <c r="AN7" s="1617"/>
      <c r="AO7" s="1617"/>
      <c r="AP7" s="1617" t="s">
        <v>650</v>
      </c>
      <c r="AQ7" s="1617"/>
      <c r="AR7" s="1620"/>
      <c r="AS7" s="1620"/>
      <c r="AT7" s="1620"/>
      <c r="AU7" s="1620"/>
      <c r="AV7" s="1620"/>
      <c r="AW7" s="1620"/>
      <c r="AX7" s="1620"/>
      <c r="AY7" s="1620"/>
      <c r="AZ7" s="1620"/>
      <c r="BA7" s="1620"/>
      <c r="BB7" s="1620"/>
      <c r="BC7" s="1621"/>
      <c r="BD7" s="1622"/>
    </row>
    <row r="8" spans="1:58" s="4" customFormat="1" ht="27" customHeight="1" x14ac:dyDescent="0.2">
      <c r="A8" s="1625"/>
      <c r="B8" s="1587"/>
      <c r="C8" s="42">
        <v>42736</v>
      </c>
      <c r="D8" s="42">
        <v>44105</v>
      </c>
      <c r="E8" s="42">
        <v>43100</v>
      </c>
      <c r="F8" s="42">
        <v>42736</v>
      </c>
      <c r="G8" s="42">
        <v>43100</v>
      </c>
      <c r="H8" s="42">
        <v>42736</v>
      </c>
      <c r="I8" s="42">
        <v>43952</v>
      </c>
      <c r="J8" s="1326">
        <v>44075</v>
      </c>
      <c r="K8" s="1326">
        <v>44105</v>
      </c>
      <c r="L8" s="42">
        <v>43100</v>
      </c>
      <c r="M8" s="42">
        <v>42736</v>
      </c>
      <c r="N8" s="42">
        <v>43100</v>
      </c>
      <c r="O8" s="42">
        <v>42736</v>
      </c>
      <c r="P8" s="42">
        <v>43832</v>
      </c>
      <c r="Q8" s="42">
        <v>43967</v>
      </c>
      <c r="R8" s="42">
        <v>43969</v>
      </c>
      <c r="S8" s="42">
        <v>44013</v>
      </c>
      <c r="T8" s="42">
        <v>44018</v>
      </c>
      <c r="U8" s="42">
        <v>44061</v>
      </c>
      <c r="V8" s="42">
        <v>44075</v>
      </c>
      <c r="W8" s="42">
        <v>44085</v>
      </c>
      <c r="X8" s="42">
        <v>44105</v>
      </c>
      <c r="Y8" s="42">
        <v>44166</v>
      </c>
      <c r="Z8" s="42">
        <v>43100</v>
      </c>
      <c r="AA8" s="42">
        <v>42736</v>
      </c>
      <c r="AB8" s="42">
        <v>43100</v>
      </c>
      <c r="AC8" s="42">
        <v>42736</v>
      </c>
      <c r="AD8" s="42">
        <v>43832</v>
      </c>
      <c r="AE8" s="42">
        <v>43952</v>
      </c>
      <c r="AF8" s="42">
        <v>43967</v>
      </c>
      <c r="AG8" s="42">
        <v>43969</v>
      </c>
      <c r="AH8" s="42">
        <v>44013</v>
      </c>
      <c r="AI8" s="42">
        <v>44018</v>
      </c>
      <c r="AJ8" s="42">
        <v>44061</v>
      </c>
      <c r="AK8" s="42">
        <v>44075</v>
      </c>
      <c r="AL8" s="42">
        <v>44085</v>
      </c>
      <c r="AM8" s="1326">
        <v>44105</v>
      </c>
      <c r="AN8" s="1326">
        <v>44166</v>
      </c>
      <c r="AO8" s="42">
        <v>43100</v>
      </c>
      <c r="AP8" s="42">
        <v>42736</v>
      </c>
      <c r="AQ8" s="42">
        <v>43100</v>
      </c>
      <c r="AR8" s="42">
        <v>42736</v>
      </c>
      <c r="AS8" s="42">
        <v>43832</v>
      </c>
      <c r="AT8" s="42">
        <v>43952</v>
      </c>
      <c r="AU8" s="42">
        <v>43967</v>
      </c>
      <c r="AV8" s="42">
        <v>43969</v>
      </c>
      <c r="AW8" s="42">
        <v>44013</v>
      </c>
      <c r="AX8" s="42">
        <v>44018</v>
      </c>
      <c r="AY8" s="42">
        <v>44061</v>
      </c>
      <c r="AZ8" s="42">
        <v>44075</v>
      </c>
      <c r="BA8" s="42">
        <v>44085</v>
      </c>
      <c r="BB8" s="1326">
        <v>44105</v>
      </c>
      <c r="BC8" s="1327">
        <v>44166</v>
      </c>
      <c r="BD8" s="1328">
        <v>43100</v>
      </c>
      <c r="BF8" s="1329"/>
    </row>
    <row r="9" spans="1:58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1330"/>
      <c r="BE9" s="1329"/>
    </row>
    <row r="10" spans="1:58" s="4" customFormat="1" ht="13.9" customHeight="1" x14ac:dyDescent="0.25">
      <c r="A10" s="1331" t="s">
        <v>468</v>
      </c>
      <c r="B10" s="1332" t="s">
        <v>77</v>
      </c>
      <c r="C10" s="1333">
        <v>4</v>
      </c>
      <c r="D10" s="1333"/>
      <c r="E10" s="1333">
        <f>C10</f>
        <v>4</v>
      </c>
      <c r="F10" s="1333"/>
      <c r="G10" s="1333">
        <f>+F10</f>
        <v>0</v>
      </c>
      <c r="H10" s="1334">
        <v>2</v>
      </c>
      <c r="I10" s="1334"/>
      <c r="J10" s="1334"/>
      <c r="K10" s="1334"/>
      <c r="L10" s="1334" t="s">
        <v>651</v>
      </c>
      <c r="M10" s="1334"/>
      <c r="N10" s="1334"/>
      <c r="O10" s="1334" t="s">
        <v>547</v>
      </c>
      <c r="P10" s="1334"/>
      <c r="Q10" s="1334"/>
      <c r="R10" s="1334"/>
      <c r="S10" s="1334"/>
      <c r="T10" s="1334"/>
      <c r="U10" s="1334"/>
      <c r="V10" s="1334"/>
      <c r="W10" s="1334"/>
      <c r="X10" s="1334"/>
      <c r="Y10" s="1334"/>
      <c r="Z10" s="1334" t="s">
        <v>547</v>
      </c>
      <c r="AA10" s="1334" t="s">
        <v>547</v>
      </c>
      <c r="AB10" s="1334" t="s">
        <v>547</v>
      </c>
      <c r="AC10" s="1333">
        <f>C10+H10</f>
        <v>6</v>
      </c>
      <c r="AD10" s="1333"/>
      <c r="AE10" s="1333"/>
      <c r="AF10" s="1333"/>
      <c r="AG10" s="1333"/>
      <c r="AH10" s="1333"/>
      <c r="AI10" s="1333"/>
      <c r="AJ10" s="1333"/>
      <c r="AK10" s="1333"/>
      <c r="AL10" s="1333"/>
      <c r="AM10" s="1333"/>
      <c r="AN10" s="1333"/>
      <c r="AO10" s="1333">
        <f>E10+L10</f>
        <v>6</v>
      </c>
      <c r="AP10" s="1333">
        <v>0</v>
      </c>
      <c r="AQ10" s="1333">
        <f>AP10</f>
        <v>0</v>
      </c>
      <c r="AR10" s="1235">
        <f>C10+F10/2+M10/2+AA10/2+H10+O10</f>
        <v>6</v>
      </c>
      <c r="AS10" s="1235"/>
      <c r="AT10" s="1235"/>
      <c r="AU10" s="1235"/>
      <c r="AV10" s="1235"/>
      <c r="AW10" s="1235"/>
      <c r="AX10" s="1235"/>
      <c r="AY10" s="1235"/>
      <c r="AZ10" s="1235"/>
      <c r="BA10" s="1235"/>
      <c r="BB10" s="1235"/>
      <c r="BC10" s="1335"/>
      <c r="BD10" s="1336">
        <f>AR10</f>
        <v>6</v>
      </c>
    </row>
    <row r="11" spans="1:58" s="4" customFormat="1" ht="13.9" customHeight="1" x14ac:dyDescent="0.25">
      <c r="A11" s="1331"/>
      <c r="B11" s="1136"/>
      <c r="C11" s="1137"/>
      <c r="D11" s="1137"/>
      <c r="E11" s="1138"/>
      <c r="F11" s="1138"/>
      <c r="G11" s="1138"/>
      <c r="H11" s="1138"/>
      <c r="I11" s="1138"/>
      <c r="J11" s="1138"/>
      <c r="K11" s="1138"/>
      <c r="L11" s="1138"/>
      <c r="M11" s="1138"/>
      <c r="N11" s="1138"/>
      <c r="O11" s="1138"/>
      <c r="P11" s="1138"/>
      <c r="Q11" s="1138"/>
      <c r="R11" s="1138"/>
      <c r="S11" s="1138"/>
      <c r="T11" s="1138"/>
      <c r="U11" s="1138"/>
      <c r="V11" s="1138"/>
      <c r="W11" s="1138"/>
      <c r="X11" s="1138"/>
      <c r="Y11" s="1138"/>
      <c r="Z11" s="1138"/>
      <c r="AA11" s="1138"/>
      <c r="AB11" s="1138"/>
      <c r="AC11" s="1138"/>
      <c r="AD11" s="1138"/>
      <c r="AE11" s="1138"/>
      <c r="AF11" s="1138"/>
      <c r="AG11" s="1138"/>
      <c r="AH11" s="1138"/>
      <c r="AI11" s="1138"/>
      <c r="AJ11" s="1138"/>
      <c r="AK11" s="1138"/>
      <c r="AL11" s="1138"/>
      <c r="AM11" s="1138"/>
      <c r="AN11" s="1138"/>
      <c r="AO11" s="1138"/>
      <c r="AP11" s="1138"/>
      <c r="AQ11" s="1138"/>
      <c r="AR11" s="1138"/>
      <c r="AS11" s="1138"/>
      <c r="AT11" s="1138"/>
      <c r="AU11" s="1138"/>
      <c r="AV11" s="1138"/>
      <c r="AW11" s="1138"/>
      <c r="AX11" s="1138"/>
      <c r="AY11" s="1138"/>
      <c r="AZ11" s="1138"/>
      <c r="BA11" s="1138"/>
      <c r="BB11" s="1138"/>
      <c r="BC11" s="1138"/>
      <c r="BD11" s="1337"/>
      <c r="BE11" s="1329"/>
    </row>
    <row r="12" spans="1:58" s="17" customFormat="1" ht="14.45" customHeight="1" x14ac:dyDescent="0.25">
      <c r="A12" s="1237" t="s">
        <v>476</v>
      </c>
      <c r="B12" s="1211" t="s">
        <v>1278</v>
      </c>
      <c r="C12" s="1212">
        <v>3</v>
      </c>
      <c r="D12" s="1212">
        <v>-1</v>
      </c>
      <c r="E12" s="1213">
        <f>C12+D12</f>
        <v>2</v>
      </c>
      <c r="F12" s="1213"/>
      <c r="G12" s="1213"/>
      <c r="H12" s="1213">
        <v>37</v>
      </c>
      <c r="I12" s="1213">
        <v>1</v>
      </c>
      <c r="J12" s="1213">
        <v>-4</v>
      </c>
      <c r="K12" s="1213"/>
      <c r="L12" s="1213">
        <f>H12+I12+K12+J12</f>
        <v>34</v>
      </c>
      <c r="M12" s="1213"/>
      <c r="N12" s="1213"/>
      <c r="O12" s="1213">
        <v>0</v>
      </c>
      <c r="P12" s="1213"/>
      <c r="Q12" s="1213"/>
      <c r="R12" s="1213"/>
      <c r="S12" s="1213"/>
      <c r="T12" s="1213"/>
      <c r="U12" s="1213"/>
      <c r="V12" s="1213"/>
      <c r="W12" s="1213"/>
      <c r="X12" s="1213"/>
      <c r="Y12" s="1213"/>
      <c r="Z12" s="1213">
        <v>0</v>
      </c>
      <c r="AA12" s="1213">
        <v>0</v>
      </c>
      <c r="AB12" s="1213">
        <v>0</v>
      </c>
      <c r="AC12" s="1213">
        <f>C12+H12+O12</f>
        <v>40</v>
      </c>
      <c r="AD12" s="1213"/>
      <c r="AE12" s="1213">
        <v>1</v>
      </c>
      <c r="AF12" s="1213"/>
      <c r="AG12" s="1213"/>
      <c r="AH12" s="1213"/>
      <c r="AI12" s="1213"/>
      <c r="AJ12" s="1213"/>
      <c r="AK12" s="1213">
        <v>-4</v>
      </c>
      <c r="AL12" s="1142"/>
      <c r="AM12" s="1213">
        <v>-1</v>
      </c>
      <c r="AN12" s="1142"/>
      <c r="AO12" s="1213">
        <f>SUM(AC12:AM12)</f>
        <v>36</v>
      </c>
      <c r="AP12" s="1213">
        <v>0</v>
      </c>
      <c r="AQ12" s="1213">
        <v>0</v>
      </c>
      <c r="AR12" s="1214">
        <f>AC12</f>
        <v>40</v>
      </c>
      <c r="AS12" s="1214"/>
      <c r="AT12" s="1214">
        <f>AE12</f>
        <v>1</v>
      </c>
      <c r="AU12" s="1214">
        <f>AF12</f>
        <v>0</v>
      </c>
      <c r="AV12" s="1214"/>
      <c r="AW12" s="1214"/>
      <c r="AX12" s="1214"/>
      <c r="AY12" s="1214"/>
      <c r="AZ12" s="1214">
        <f>AK12</f>
        <v>-4</v>
      </c>
      <c r="BA12" s="1214">
        <f>AL12</f>
        <v>0</v>
      </c>
      <c r="BB12" s="1214">
        <f>AM12</f>
        <v>-1</v>
      </c>
      <c r="BC12" s="1338"/>
      <c r="BD12" s="1336">
        <f>AR12+AT12+BB12+AU12+AZ12+BA12</f>
        <v>36</v>
      </c>
    </row>
    <row r="13" spans="1:58" s="17" customFormat="1" ht="14.45" customHeight="1" x14ac:dyDescent="0.25">
      <c r="A13" s="1139"/>
      <c r="B13" s="1144"/>
      <c r="C13" s="1144"/>
      <c r="D13" s="1144"/>
      <c r="E13" s="1144"/>
      <c r="F13" s="1144"/>
      <c r="G13" s="1144"/>
      <c r="H13" s="1144"/>
      <c r="I13" s="1144"/>
      <c r="J13" s="1144"/>
      <c r="K13" s="1144"/>
      <c r="L13" s="1144"/>
      <c r="M13" s="1144"/>
      <c r="N13" s="1144"/>
      <c r="O13" s="1144"/>
      <c r="P13" s="1144"/>
      <c r="Q13" s="1144"/>
      <c r="R13" s="1144"/>
      <c r="S13" s="1144"/>
      <c r="T13" s="1144"/>
      <c r="U13" s="1144"/>
      <c r="V13" s="1144"/>
      <c r="W13" s="1144"/>
      <c r="X13" s="1144"/>
      <c r="Y13" s="1144"/>
      <c r="Z13" s="1144"/>
      <c r="AA13" s="1144"/>
      <c r="AB13" s="1144"/>
      <c r="AC13" s="1144"/>
      <c r="AD13" s="1144"/>
      <c r="AE13" s="1144"/>
      <c r="AF13" s="1144"/>
      <c r="AG13" s="1144"/>
      <c r="AH13" s="1144"/>
      <c r="AI13" s="1144"/>
      <c r="AJ13" s="1144"/>
      <c r="AK13" s="1144"/>
      <c r="AL13" s="1144"/>
      <c r="AM13" s="1144"/>
      <c r="AN13" s="1144"/>
      <c r="AO13" s="1144"/>
      <c r="AP13" s="1144"/>
      <c r="AQ13" s="1144"/>
      <c r="AR13" s="1144"/>
      <c r="AS13" s="1144"/>
      <c r="AT13" s="1144"/>
      <c r="AU13" s="1144"/>
      <c r="AV13" s="1144"/>
      <c r="AW13" s="1144"/>
      <c r="AX13" s="1144"/>
      <c r="AY13" s="1144"/>
      <c r="AZ13" s="1144"/>
      <c r="BA13" s="1144"/>
      <c r="BB13" s="1144"/>
      <c r="BC13" s="1144"/>
      <c r="BD13" s="1339"/>
      <c r="BE13" s="487"/>
    </row>
    <row r="14" spans="1:58" ht="15.75" customHeight="1" x14ac:dyDescent="0.25">
      <c r="A14" s="1139"/>
      <c r="B14" s="1145"/>
      <c r="C14" s="1146"/>
      <c r="D14" s="1146"/>
      <c r="E14" s="1147"/>
      <c r="F14" s="1147"/>
      <c r="G14" s="1147"/>
      <c r="H14" s="1147"/>
      <c r="I14" s="1147"/>
      <c r="J14" s="1147"/>
      <c r="K14" s="1147"/>
      <c r="L14" s="1148"/>
      <c r="M14" s="1148"/>
      <c r="N14" s="1148"/>
      <c r="O14" s="1148"/>
      <c r="P14" s="1148"/>
      <c r="Q14" s="1148"/>
      <c r="R14" s="1148"/>
      <c r="S14" s="1148"/>
      <c r="T14" s="1148"/>
      <c r="U14" s="1148"/>
      <c r="V14" s="1148"/>
      <c r="W14" s="1148"/>
      <c r="X14" s="1148"/>
      <c r="Y14" s="1148"/>
      <c r="Z14" s="1148"/>
      <c r="AA14" s="1148"/>
      <c r="AB14" s="1148"/>
      <c r="AC14" s="1148"/>
      <c r="AD14" s="1148"/>
      <c r="AE14" s="1148"/>
      <c r="AF14" s="1148"/>
      <c r="AG14" s="1148"/>
      <c r="AH14" s="1148"/>
      <c r="AI14" s="1148"/>
      <c r="AJ14" s="1148"/>
      <c r="AK14" s="1148"/>
      <c r="AL14" s="1148"/>
      <c r="AM14" s="1148"/>
      <c r="AN14" s="1148"/>
      <c r="AO14" s="1149"/>
      <c r="AP14" s="1149"/>
      <c r="AQ14" s="1149"/>
      <c r="AR14" s="1149"/>
      <c r="AS14" s="1149"/>
      <c r="AT14" s="1149"/>
      <c r="AU14" s="1149"/>
      <c r="AV14" s="1149"/>
      <c r="AW14" s="1149"/>
      <c r="AX14" s="1149"/>
      <c r="AY14" s="1149"/>
      <c r="AZ14" s="1149"/>
      <c r="BA14" s="1149"/>
      <c r="BB14" s="1149"/>
      <c r="BC14" s="1149"/>
      <c r="BD14" s="1340"/>
      <c r="BE14" s="424"/>
    </row>
    <row r="15" spans="1:58" s="17" customFormat="1" ht="14.45" customHeight="1" x14ac:dyDescent="0.25">
      <c r="A15" s="1237" t="s">
        <v>477</v>
      </c>
      <c r="B15" s="1224" t="s">
        <v>653</v>
      </c>
      <c r="C15" s="1225"/>
      <c r="D15" s="1225"/>
      <c r="E15" s="1226"/>
      <c r="F15" s="1226"/>
      <c r="G15" s="1226"/>
      <c r="H15" s="1226"/>
      <c r="I15" s="1226"/>
      <c r="J15" s="1226"/>
      <c r="K15" s="1226"/>
      <c r="L15" s="1238"/>
      <c r="M15" s="1238"/>
      <c r="N15" s="1238"/>
      <c r="O15" s="1238"/>
      <c r="P15" s="1238"/>
      <c r="Q15" s="1238"/>
      <c r="R15" s="1238"/>
      <c r="S15" s="1238"/>
      <c r="T15" s="1238"/>
      <c r="U15" s="1238"/>
      <c r="V15" s="1238"/>
      <c r="W15" s="1238"/>
      <c r="X15" s="1238"/>
      <c r="Y15" s="1238"/>
      <c r="Z15" s="1238"/>
      <c r="AA15" s="1238"/>
      <c r="AB15" s="1238"/>
      <c r="AC15" s="1238"/>
      <c r="AD15" s="1238"/>
      <c r="AE15" s="1238"/>
      <c r="AF15" s="1238"/>
      <c r="AG15" s="1238"/>
      <c r="AH15" s="1238"/>
      <c r="AI15" s="1238"/>
      <c r="AJ15" s="1238"/>
      <c r="AK15" s="1238"/>
      <c r="AL15" s="1238"/>
      <c r="AM15" s="1238"/>
      <c r="AN15" s="1238"/>
      <c r="AO15" s="1239"/>
      <c r="AP15" s="1239"/>
      <c r="AQ15" s="1239"/>
      <c r="AR15" s="1239"/>
      <c r="AS15" s="1239"/>
      <c r="AT15" s="1239"/>
      <c r="AU15" s="1239"/>
      <c r="AV15" s="1239"/>
      <c r="AW15" s="1239"/>
      <c r="AX15" s="1239"/>
      <c r="AY15" s="1239"/>
      <c r="AZ15" s="1239"/>
      <c r="BA15" s="1239"/>
      <c r="BB15" s="1239"/>
      <c r="BC15" s="1239"/>
      <c r="BD15" s="1341"/>
      <c r="BE15" s="487"/>
    </row>
    <row r="16" spans="1:58" s="17" customFormat="1" ht="14.45" customHeight="1" x14ac:dyDescent="0.25">
      <c r="A16" s="1237" t="s">
        <v>478</v>
      </c>
      <c r="B16" s="1228" t="s">
        <v>1190</v>
      </c>
      <c r="C16" s="1236"/>
      <c r="D16" s="1236"/>
      <c r="E16" s="1230"/>
      <c r="F16" s="1230"/>
      <c r="G16" s="1230"/>
      <c r="H16" s="1230"/>
      <c r="I16" s="1230"/>
      <c r="J16" s="1230"/>
      <c r="K16" s="1230"/>
      <c r="L16" s="1230"/>
      <c r="M16" s="1230"/>
      <c r="N16" s="1230"/>
      <c r="O16" s="1230">
        <v>22.5</v>
      </c>
      <c r="P16" s="1230"/>
      <c r="Q16" s="1230">
        <v>-0.5</v>
      </c>
      <c r="R16" s="1230">
        <f>-1+1</f>
        <v>0</v>
      </c>
      <c r="S16" s="1230"/>
      <c r="T16" s="1230"/>
      <c r="U16" s="1230">
        <v>-1</v>
      </c>
      <c r="V16" s="1230">
        <v>-1</v>
      </c>
      <c r="W16" s="1230"/>
      <c r="X16" s="1230"/>
      <c r="Y16" s="1230"/>
      <c r="Z16" s="1213">
        <f>O16+Q16+P16+R16+V16+W16+X16+S16+U16</f>
        <v>20</v>
      </c>
      <c r="AA16" s="1230"/>
      <c r="AB16" s="1230"/>
      <c r="AC16" s="1213">
        <f t="shared" ref="AC16:AC21" si="0">C16+H16+O16</f>
        <v>22.5</v>
      </c>
      <c r="AD16" s="1213"/>
      <c r="AE16" s="1213"/>
      <c r="AF16" s="1230">
        <v>-0.5</v>
      </c>
      <c r="AG16" s="1230">
        <f>-1+1</f>
        <v>0</v>
      </c>
      <c r="AH16" s="1230"/>
      <c r="AI16" s="1230"/>
      <c r="AJ16" s="1230">
        <v>-1</v>
      </c>
      <c r="AK16" s="1230">
        <v>-1</v>
      </c>
      <c r="AL16" s="1230"/>
      <c r="AM16" s="1213"/>
      <c r="AN16" s="1213"/>
      <c r="AO16" s="1213">
        <f>AC16+AF16+AD16+AE16+AK16+AL16+AM16+AG16+AJ16</f>
        <v>20</v>
      </c>
      <c r="AP16" s="1213"/>
      <c r="AQ16" s="1213"/>
      <c r="AR16" s="1213">
        <f t="shared" ref="AR16:AR21" si="1">AC16+AP16/2</f>
        <v>22.5</v>
      </c>
      <c r="AS16" s="1213"/>
      <c r="AT16" s="1213"/>
      <c r="AU16" s="1213">
        <v>-0.5</v>
      </c>
      <c r="AV16" s="1213">
        <f>-1+1</f>
        <v>0</v>
      </c>
      <c r="AW16" s="1213"/>
      <c r="AX16" s="1213"/>
      <c r="AY16" s="1213">
        <v>-1</v>
      </c>
      <c r="AZ16" s="1213">
        <v>-1</v>
      </c>
      <c r="BA16" s="1213"/>
      <c r="BB16" s="1213"/>
      <c r="BC16" s="1342"/>
      <c r="BD16" s="1343">
        <f>AR16+AT16+AU16+BB16+AS16+AV16+AW16+AZ16+BA16+AY16</f>
        <v>20</v>
      </c>
    </row>
    <row r="17" spans="1:58" s="17" customFormat="1" ht="14.45" customHeight="1" x14ac:dyDescent="0.25">
      <c r="A17" s="1237" t="s">
        <v>479</v>
      </c>
      <c r="B17" s="1228" t="s">
        <v>1192</v>
      </c>
      <c r="C17" s="1229"/>
      <c r="D17" s="1229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>
        <v>26</v>
      </c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13">
        <f t="shared" ref="Z17:Z20" si="2">O17+Q17+P17+R17+V17+W17+X17+S17</f>
        <v>26</v>
      </c>
      <c r="AA17" s="1230"/>
      <c r="AB17" s="1230"/>
      <c r="AC17" s="1213">
        <f t="shared" si="0"/>
        <v>26</v>
      </c>
      <c r="AD17" s="1213"/>
      <c r="AE17" s="1213"/>
      <c r="AF17" s="1213"/>
      <c r="AG17" s="1213"/>
      <c r="AH17" s="1213"/>
      <c r="AI17" s="1213"/>
      <c r="AJ17" s="1213"/>
      <c r="AK17" s="1213"/>
      <c r="AL17" s="1213"/>
      <c r="AM17" s="1213"/>
      <c r="AN17" s="1213"/>
      <c r="AO17" s="1213">
        <f>E17+L17+Z17</f>
        <v>26</v>
      </c>
      <c r="AP17" s="1213"/>
      <c r="AQ17" s="1213"/>
      <c r="AR17" s="1213">
        <f t="shared" si="1"/>
        <v>26</v>
      </c>
      <c r="AS17" s="1213"/>
      <c r="AT17" s="1213"/>
      <c r="AU17" s="1213"/>
      <c r="AV17" s="1213"/>
      <c r="AW17" s="1213"/>
      <c r="AX17" s="1213"/>
      <c r="AY17" s="1213"/>
      <c r="AZ17" s="1213"/>
      <c r="BA17" s="1213"/>
      <c r="BB17" s="1213"/>
      <c r="BC17" s="1342"/>
      <c r="BD17" s="1343">
        <f t="shared" ref="BD17:BD18" si="3">AR17+AT17+AU17+BB17+AS17+AV17+AW17+AZ17+BA17</f>
        <v>26</v>
      </c>
    </row>
    <row r="18" spans="1:58" s="17" customFormat="1" ht="14.45" customHeight="1" x14ac:dyDescent="0.25">
      <c r="A18" s="1237" t="s">
        <v>480</v>
      </c>
      <c r="B18" s="1228" t="s">
        <v>839</v>
      </c>
      <c r="C18" s="1229"/>
      <c r="D18" s="1229"/>
      <c r="E18" s="1230"/>
      <c r="F18" s="1230"/>
      <c r="G18" s="1230"/>
      <c r="H18" s="1230"/>
      <c r="I18" s="1230"/>
      <c r="J18" s="1230"/>
      <c r="K18" s="1230"/>
      <c r="L18" s="1230"/>
      <c r="M18" s="1230"/>
      <c r="N18" s="1230"/>
      <c r="O18" s="1230">
        <v>9</v>
      </c>
      <c r="P18" s="1230"/>
      <c r="Q18" s="1230"/>
      <c r="R18" s="1230"/>
      <c r="S18" s="1230"/>
      <c r="T18" s="1230"/>
      <c r="U18" s="1230"/>
      <c r="V18" s="1230">
        <v>-1</v>
      </c>
      <c r="W18" s="1230"/>
      <c r="X18" s="1230"/>
      <c r="Y18" s="1230"/>
      <c r="Z18" s="1213">
        <f t="shared" si="2"/>
        <v>8</v>
      </c>
      <c r="AA18" s="1230"/>
      <c r="AB18" s="1230"/>
      <c r="AC18" s="1213">
        <f t="shared" si="0"/>
        <v>9</v>
      </c>
      <c r="AD18" s="1213"/>
      <c r="AE18" s="1213"/>
      <c r="AF18" s="1213"/>
      <c r="AG18" s="1213"/>
      <c r="AH18" s="1213"/>
      <c r="AI18" s="1213"/>
      <c r="AJ18" s="1213"/>
      <c r="AK18" s="1230">
        <v>-1</v>
      </c>
      <c r="AL18" s="1213"/>
      <c r="AM18" s="1213"/>
      <c r="AN18" s="1213"/>
      <c r="AO18" s="1213">
        <f>E18+L18+Z18</f>
        <v>8</v>
      </c>
      <c r="AP18" s="1213"/>
      <c r="AQ18" s="1213"/>
      <c r="AR18" s="1213">
        <f t="shared" si="1"/>
        <v>9</v>
      </c>
      <c r="AS18" s="1213"/>
      <c r="AT18" s="1213"/>
      <c r="AU18" s="1213"/>
      <c r="AV18" s="1213"/>
      <c r="AW18" s="1213"/>
      <c r="AX18" s="1213"/>
      <c r="AY18" s="1213"/>
      <c r="AZ18" s="1213">
        <v>-1</v>
      </c>
      <c r="BA18" s="1213"/>
      <c r="BB18" s="1213"/>
      <c r="BC18" s="1342"/>
      <c r="BD18" s="1343">
        <f t="shared" si="3"/>
        <v>8</v>
      </c>
    </row>
    <row r="19" spans="1:58" s="17" customFormat="1" ht="14.45" customHeight="1" x14ac:dyDescent="0.25">
      <c r="A19" s="1237" t="s">
        <v>481</v>
      </c>
      <c r="B19" s="1228" t="s">
        <v>1191</v>
      </c>
      <c r="C19" s="1229"/>
      <c r="D19" s="1229"/>
      <c r="E19" s="1230"/>
      <c r="F19" s="1230"/>
      <c r="G19" s="1230"/>
      <c r="H19" s="1230"/>
      <c r="I19" s="1230"/>
      <c r="J19" s="1230"/>
      <c r="K19" s="1230"/>
      <c r="L19" s="1230"/>
      <c r="M19" s="1230"/>
      <c r="N19" s="1230"/>
      <c r="O19" s="1230">
        <v>11</v>
      </c>
      <c r="P19" s="1230"/>
      <c r="Q19" s="1230"/>
      <c r="R19" s="1230"/>
      <c r="S19" s="1230"/>
      <c r="T19" s="1230"/>
      <c r="U19" s="1230"/>
      <c r="V19" s="1230">
        <f>-1+1</f>
        <v>0</v>
      </c>
      <c r="W19" s="1230"/>
      <c r="X19" s="1230"/>
      <c r="Y19" s="1230"/>
      <c r="Z19" s="1213">
        <f t="shared" si="2"/>
        <v>11</v>
      </c>
      <c r="AA19" s="1230"/>
      <c r="AB19" s="1230"/>
      <c r="AC19" s="1213">
        <f t="shared" si="0"/>
        <v>11</v>
      </c>
      <c r="AD19" s="1213"/>
      <c r="AE19" s="1213"/>
      <c r="AF19" s="1213"/>
      <c r="AG19" s="1213"/>
      <c r="AH19" s="1213"/>
      <c r="AI19" s="1213"/>
      <c r="AJ19" s="1213"/>
      <c r="AK19" s="1230">
        <f>-1+1</f>
        <v>0</v>
      </c>
      <c r="AL19" s="1213"/>
      <c r="AM19" s="1213"/>
      <c r="AN19" s="1213"/>
      <c r="AO19" s="1213">
        <f>E19+L19+Z19</f>
        <v>11</v>
      </c>
      <c r="AP19" s="1213"/>
      <c r="AQ19" s="1213"/>
      <c r="AR19" s="1213">
        <f t="shared" si="1"/>
        <v>11</v>
      </c>
      <c r="AS19" s="1213"/>
      <c r="AT19" s="1213"/>
      <c r="AU19" s="1213"/>
      <c r="AV19" s="1213"/>
      <c r="AW19" s="1213"/>
      <c r="AX19" s="1213"/>
      <c r="AY19" s="1213"/>
      <c r="AZ19" s="1213">
        <f>-1+1</f>
        <v>0</v>
      </c>
      <c r="BA19" s="1213"/>
      <c r="BB19" s="1213"/>
      <c r="BC19" s="1342"/>
      <c r="BD19" s="1343">
        <f>AR19+AT19+AU19+BB19+AS19+AV19+AW19+AZ19+BA19</f>
        <v>11</v>
      </c>
    </row>
    <row r="20" spans="1:58" s="17" customFormat="1" ht="14.45" customHeight="1" x14ac:dyDescent="0.25">
      <c r="A20" s="1237" t="s">
        <v>518</v>
      </c>
      <c r="B20" s="1228" t="s">
        <v>1193</v>
      </c>
      <c r="C20" s="1229"/>
      <c r="D20" s="1229"/>
      <c r="E20" s="1230"/>
      <c r="F20" s="1230"/>
      <c r="G20" s="1230"/>
      <c r="H20" s="1230"/>
      <c r="I20" s="1230"/>
      <c r="J20" s="1230"/>
      <c r="K20" s="1230"/>
      <c r="L20" s="1230"/>
      <c r="M20" s="1230"/>
      <c r="N20" s="1230"/>
      <c r="O20" s="1230">
        <v>7</v>
      </c>
      <c r="P20" s="1230"/>
      <c r="Q20" s="1230"/>
      <c r="R20" s="1230"/>
      <c r="S20" s="1230">
        <v>-1</v>
      </c>
      <c r="T20" s="1230"/>
      <c r="U20" s="1230"/>
      <c r="V20" s="1230"/>
      <c r="W20" s="1230"/>
      <c r="X20" s="1230"/>
      <c r="Y20" s="1230"/>
      <c r="Z20" s="1213">
        <f t="shared" si="2"/>
        <v>6</v>
      </c>
      <c r="AA20" s="1230"/>
      <c r="AB20" s="1230"/>
      <c r="AC20" s="1213">
        <f t="shared" si="0"/>
        <v>7</v>
      </c>
      <c r="AD20" s="1213"/>
      <c r="AE20" s="1213"/>
      <c r="AF20" s="1213"/>
      <c r="AG20" s="1213"/>
      <c r="AH20" s="1230">
        <v>-1</v>
      </c>
      <c r="AI20" s="1230"/>
      <c r="AJ20" s="1230"/>
      <c r="AK20" s="1213"/>
      <c r="AL20" s="1213"/>
      <c r="AM20" s="1213"/>
      <c r="AN20" s="1213"/>
      <c r="AO20" s="1213">
        <f>E20+L20+Z20</f>
        <v>6</v>
      </c>
      <c r="AP20" s="1213"/>
      <c r="AQ20" s="1213"/>
      <c r="AR20" s="1213">
        <f t="shared" si="1"/>
        <v>7</v>
      </c>
      <c r="AS20" s="1213"/>
      <c r="AT20" s="1213"/>
      <c r="AU20" s="1213"/>
      <c r="AV20" s="1213"/>
      <c r="AW20" s="1213">
        <v>-1</v>
      </c>
      <c r="AX20" s="1213"/>
      <c r="AY20" s="1213"/>
      <c r="AZ20" s="1213"/>
      <c r="BA20" s="1213"/>
      <c r="BB20" s="1213"/>
      <c r="BC20" s="1342"/>
      <c r="BD20" s="1343">
        <f>AR20+AT20+AU20+BB20+AS20+AV20+AW20+AZ20+BA20</f>
        <v>6</v>
      </c>
    </row>
    <row r="21" spans="1:58" s="17" customFormat="1" ht="14.45" customHeight="1" x14ac:dyDescent="0.25">
      <c r="A21" s="1237" t="s">
        <v>520</v>
      </c>
      <c r="B21" s="1211" t="s">
        <v>1279</v>
      </c>
      <c r="C21" s="1212"/>
      <c r="D21" s="1212"/>
      <c r="E21" s="1233"/>
      <c r="F21" s="1233"/>
      <c r="G21" s="1233"/>
      <c r="H21" s="1233"/>
      <c r="I21" s="1233"/>
      <c r="J21" s="1233"/>
      <c r="K21" s="1233"/>
      <c r="L21" s="1230"/>
      <c r="M21" s="1230"/>
      <c r="N21" s="1230"/>
      <c r="O21" s="1213">
        <f>SUM(O16:O20)</f>
        <v>75.5</v>
      </c>
      <c r="P21" s="1213"/>
      <c r="Q21" s="1213">
        <f>SUM(Q16:Q20)</f>
        <v>-0.5</v>
      </c>
      <c r="R21" s="1213">
        <f>SUM(R16:R20)</f>
        <v>0</v>
      </c>
      <c r="S21" s="1213">
        <f>SUM(S16:S20)</f>
        <v>-1</v>
      </c>
      <c r="T21" s="1213"/>
      <c r="U21" s="1213">
        <f>SUM(U16:U20)</f>
        <v>-1</v>
      </c>
      <c r="V21" s="1213">
        <f>SUM(V16:V20)</f>
        <v>-2</v>
      </c>
      <c r="W21" s="1213"/>
      <c r="X21" s="1213"/>
      <c r="Y21" s="1213"/>
      <c r="Z21" s="1213">
        <f>O21+Q21+P21+R21+V21+W21+X21+S21+U21</f>
        <v>71</v>
      </c>
      <c r="AA21" s="1213">
        <v>0</v>
      </c>
      <c r="AB21" s="1213">
        <v>0</v>
      </c>
      <c r="AC21" s="1213">
        <f t="shared" si="0"/>
        <v>75.5</v>
      </c>
      <c r="AD21" s="1213">
        <f t="shared" ref="AD21:AE21" si="4">SUM(AD16:AD20)</f>
        <v>0</v>
      </c>
      <c r="AE21" s="1213">
        <f t="shared" si="4"/>
        <v>0</v>
      </c>
      <c r="AF21" s="1213">
        <f>SUM(AF16:AF20)</f>
        <v>-0.5</v>
      </c>
      <c r="AG21" s="1213">
        <f t="shared" ref="AG21:AO21" si="5">SUM(AG16:AG20)</f>
        <v>0</v>
      </c>
      <c r="AH21" s="1213">
        <f>SUM(AH16:AH20)</f>
        <v>-1</v>
      </c>
      <c r="AI21" s="1213"/>
      <c r="AJ21" s="1213">
        <f>SUM(AJ16:AJ20)</f>
        <v>-1</v>
      </c>
      <c r="AK21" s="1213">
        <f t="shared" si="5"/>
        <v>-2</v>
      </c>
      <c r="AL21" s="1213">
        <f t="shared" si="5"/>
        <v>0</v>
      </c>
      <c r="AM21" s="1213">
        <f t="shared" si="5"/>
        <v>0</v>
      </c>
      <c r="AN21" s="1213"/>
      <c r="AO21" s="1213">
        <f t="shared" si="5"/>
        <v>71</v>
      </c>
      <c r="AP21" s="1213">
        <v>0</v>
      </c>
      <c r="AQ21" s="1213">
        <v>0</v>
      </c>
      <c r="AR21" s="1234">
        <f t="shared" si="1"/>
        <v>75.5</v>
      </c>
      <c r="AS21" s="1234">
        <f t="shared" ref="AS21:AT21" si="6">SUM(AS16:AS20)</f>
        <v>0</v>
      </c>
      <c r="AT21" s="1234">
        <f t="shared" si="6"/>
        <v>0</v>
      </c>
      <c r="AU21" s="1234">
        <f>SUM(AU16:AU20)</f>
        <v>-0.5</v>
      </c>
      <c r="AV21" s="1234">
        <f>SUM(AV16:AV20)</f>
        <v>0</v>
      </c>
      <c r="AW21" s="1234">
        <f t="shared" ref="AW21:BB21" si="7">SUM(AW16:AW20)</f>
        <v>-1</v>
      </c>
      <c r="AX21" s="1234"/>
      <c r="AY21" s="1234">
        <f>SUM(AY16:AY20)</f>
        <v>-1</v>
      </c>
      <c r="AZ21" s="1234">
        <f t="shared" si="7"/>
        <v>-2</v>
      </c>
      <c r="BA21" s="1234">
        <f t="shared" si="7"/>
        <v>0</v>
      </c>
      <c r="BB21" s="1234">
        <f t="shared" si="7"/>
        <v>0</v>
      </c>
      <c r="BC21" s="1344"/>
      <c r="BD21" s="1343">
        <f>AR21+AT21+AU21+BB21+AS21+AV21+AW21+AZ21+BA21+AY21</f>
        <v>71</v>
      </c>
    </row>
    <row r="22" spans="1:58" s="17" customFormat="1" ht="13.5" customHeight="1" x14ac:dyDescent="0.25">
      <c r="A22" s="1139"/>
      <c r="B22" s="1159"/>
      <c r="C22" s="1160"/>
      <c r="D22" s="1160"/>
      <c r="E22" s="1161"/>
      <c r="F22" s="1161"/>
      <c r="G22" s="1161"/>
      <c r="H22" s="1161"/>
      <c r="I22" s="1161"/>
      <c r="J22" s="1161"/>
      <c r="K22" s="1161"/>
      <c r="L22" s="1162"/>
      <c r="M22" s="1162"/>
      <c r="N22" s="1162"/>
      <c r="O22" s="1162"/>
      <c r="P22" s="1162"/>
      <c r="Q22" s="1162"/>
      <c r="R22" s="1162"/>
      <c r="S22" s="1162"/>
      <c r="T22" s="1162"/>
      <c r="U22" s="1162"/>
      <c r="V22" s="1162"/>
      <c r="W22" s="1162"/>
      <c r="X22" s="1162"/>
      <c r="Y22" s="1162"/>
      <c r="Z22" s="1162"/>
      <c r="AA22" s="1162"/>
      <c r="AB22" s="1162"/>
      <c r="AC22" s="1162"/>
      <c r="AD22" s="1162"/>
      <c r="AE22" s="1162"/>
      <c r="AF22" s="1162"/>
      <c r="AG22" s="1162"/>
      <c r="AH22" s="1162"/>
      <c r="AI22" s="1162"/>
      <c r="AJ22" s="1162"/>
      <c r="AK22" s="1162"/>
      <c r="AL22" s="1162"/>
      <c r="AM22" s="1162"/>
      <c r="AN22" s="1162"/>
      <c r="AO22" s="1162"/>
      <c r="AP22" s="1162"/>
      <c r="AQ22" s="1162"/>
      <c r="AR22" s="1162"/>
      <c r="AS22" s="1162"/>
      <c r="AT22" s="1162"/>
      <c r="AU22" s="1162"/>
      <c r="AV22" s="1162"/>
      <c r="AW22" s="1162"/>
      <c r="AX22" s="1162"/>
      <c r="AY22" s="1162"/>
      <c r="AZ22" s="1162"/>
      <c r="BA22" s="1162"/>
      <c r="BB22" s="1162"/>
      <c r="BC22" s="1162"/>
      <c r="BD22" s="1345"/>
      <c r="BE22" s="487"/>
    </row>
    <row r="23" spans="1:58" ht="12.75" customHeight="1" x14ac:dyDescent="0.25">
      <c r="A23" s="1139"/>
      <c r="B23" s="1145"/>
      <c r="C23" s="1146"/>
      <c r="D23" s="1146"/>
      <c r="E23" s="1147"/>
      <c r="F23" s="1147"/>
      <c r="G23" s="1147"/>
      <c r="H23" s="1147"/>
      <c r="I23" s="1147"/>
      <c r="J23" s="1147"/>
      <c r="K23" s="1147"/>
      <c r="L23" s="1163"/>
      <c r="M23" s="1163"/>
      <c r="N23" s="1163"/>
      <c r="O23" s="1163"/>
      <c r="P23" s="1163"/>
      <c r="Q23" s="1163"/>
      <c r="R23" s="1163"/>
      <c r="S23" s="1163"/>
      <c r="T23" s="1163"/>
      <c r="U23" s="1163"/>
      <c r="V23" s="1163"/>
      <c r="W23" s="1163"/>
      <c r="X23" s="1163"/>
      <c r="Y23" s="1163"/>
      <c r="Z23" s="1148"/>
      <c r="AA23" s="1148"/>
      <c r="AB23" s="1148"/>
      <c r="AC23" s="1148"/>
      <c r="AD23" s="1148"/>
      <c r="AE23" s="1148"/>
      <c r="AF23" s="1148"/>
      <c r="AG23" s="1148"/>
      <c r="AH23" s="1148"/>
      <c r="AI23" s="1148"/>
      <c r="AJ23" s="1148"/>
      <c r="AK23" s="1148"/>
      <c r="AL23" s="1148"/>
      <c r="AM23" s="1148"/>
      <c r="AN23" s="1148"/>
      <c r="AO23" s="1148"/>
      <c r="AP23" s="1148"/>
      <c r="AQ23" s="1148"/>
      <c r="AR23" s="1148"/>
      <c r="AS23" s="1148"/>
      <c r="AT23" s="1148"/>
      <c r="AU23" s="1148"/>
      <c r="AV23" s="1148"/>
      <c r="AW23" s="1148"/>
      <c r="AX23" s="1148"/>
      <c r="AY23" s="1148"/>
      <c r="AZ23" s="1148"/>
      <c r="BA23" s="1148"/>
      <c r="BB23" s="1148"/>
      <c r="BC23" s="1148"/>
      <c r="BD23" s="1346"/>
    </row>
    <row r="24" spans="1:58" s="17" customFormat="1" ht="27" customHeight="1" x14ac:dyDescent="0.25">
      <c r="A24" s="1237" t="s">
        <v>521</v>
      </c>
      <c r="B24" s="1224" t="s">
        <v>1194</v>
      </c>
      <c r="C24" s="1225"/>
      <c r="D24" s="1225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6"/>
      <c r="P24" s="1226"/>
      <c r="Q24" s="1226"/>
      <c r="R24" s="1226"/>
      <c r="S24" s="1226"/>
      <c r="T24" s="1226"/>
      <c r="U24" s="1226"/>
      <c r="V24" s="1347"/>
      <c r="W24" s="1226"/>
      <c r="X24" s="1226"/>
      <c r="Y24" s="1226"/>
      <c r="Z24" s="1226"/>
      <c r="AA24" s="1226"/>
      <c r="AB24" s="1226"/>
      <c r="AC24" s="1227"/>
      <c r="AD24" s="1227"/>
      <c r="AE24" s="1227"/>
      <c r="AF24" s="1227"/>
      <c r="AG24" s="1227"/>
      <c r="AH24" s="1227"/>
      <c r="AI24" s="1227"/>
      <c r="AJ24" s="1227"/>
      <c r="AK24" s="1227"/>
      <c r="AL24" s="1227"/>
      <c r="AM24" s="1227"/>
      <c r="AN24" s="1227"/>
      <c r="AO24" s="1227"/>
      <c r="AP24" s="1227"/>
      <c r="AQ24" s="1227"/>
      <c r="AR24" s="1227"/>
      <c r="AS24" s="1227"/>
      <c r="AT24" s="1227"/>
      <c r="AU24" s="1227"/>
      <c r="AV24" s="1227"/>
      <c r="AW24" s="1227"/>
      <c r="AX24" s="1227"/>
      <c r="AY24" s="1227"/>
      <c r="AZ24" s="1227"/>
      <c r="BA24" s="1227"/>
      <c r="BB24" s="1227"/>
      <c r="BC24" s="1227"/>
      <c r="BD24" s="1348"/>
    </row>
    <row r="25" spans="1:58" s="17" customFormat="1" ht="27.75" customHeight="1" x14ac:dyDescent="0.25">
      <c r="A25" s="1237" t="s">
        <v>522</v>
      </c>
      <c r="B25" s="1228" t="s">
        <v>983</v>
      </c>
      <c r="C25" s="1229"/>
      <c r="D25" s="1229"/>
      <c r="E25" s="1230"/>
      <c r="F25" s="1230"/>
      <c r="G25" s="1230"/>
      <c r="H25" s="1230"/>
      <c r="I25" s="1230"/>
      <c r="J25" s="1230"/>
      <c r="K25" s="1230"/>
      <c r="L25" s="1213"/>
      <c r="M25" s="1213"/>
      <c r="N25" s="1213"/>
      <c r="O25" s="1230">
        <v>8</v>
      </c>
      <c r="P25" s="1230"/>
      <c r="Q25" s="1230"/>
      <c r="R25" s="1230"/>
      <c r="S25" s="1230"/>
      <c r="T25" s="1230"/>
      <c r="U25" s="1230"/>
      <c r="V25" s="1230">
        <v>-2</v>
      </c>
      <c r="W25" s="1230"/>
      <c r="X25" s="1230"/>
      <c r="Y25" s="1230"/>
      <c r="Z25" s="1213">
        <f t="shared" ref="Z25:Z36" si="8">O25+Q25+V25+W25+X25</f>
        <v>6</v>
      </c>
      <c r="AA25" s="1230"/>
      <c r="AB25" s="1230"/>
      <c r="AC25" s="1213">
        <f>C25+H25+O25</f>
        <v>8</v>
      </c>
      <c r="AD25" s="1213"/>
      <c r="AE25" s="1213"/>
      <c r="AF25" s="1213"/>
      <c r="AG25" s="1213"/>
      <c r="AH25" s="1213"/>
      <c r="AI25" s="1213"/>
      <c r="AJ25" s="1213"/>
      <c r="AK25" s="1230">
        <v>-2</v>
      </c>
      <c r="AL25" s="1230"/>
      <c r="AM25" s="1213"/>
      <c r="AN25" s="1213"/>
      <c r="AO25" s="1213">
        <f t="shared" ref="AO25:AO36" si="9">E25+L25+Z25</f>
        <v>6</v>
      </c>
      <c r="AP25" s="1213"/>
      <c r="AQ25" s="1213"/>
      <c r="AR25" s="1213">
        <f t="shared" ref="AR25:AR36" si="10">C25+H25+O25+AA25/2</f>
        <v>8</v>
      </c>
      <c r="AS25" s="1213"/>
      <c r="AT25" s="1213"/>
      <c r="AU25" s="1213"/>
      <c r="AV25" s="1213"/>
      <c r="AW25" s="1213"/>
      <c r="AX25" s="1213"/>
      <c r="AY25" s="1213"/>
      <c r="AZ25" s="1213">
        <v>-2</v>
      </c>
      <c r="BA25" s="1213"/>
      <c r="BB25" s="1213"/>
      <c r="BC25" s="1342"/>
      <c r="BD25" s="1349">
        <f t="shared" ref="BD25:BD36" si="11">E25+L25+Z25+AB25/2</f>
        <v>6</v>
      </c>
    </row>
    <row r="26" spans="1:58" s="17" customFormat="1" ht="14.45" customHeight="1" x14ac:dyDescent="0.25">
      <c r="A26" s="1237" t="s">
        <v>523</v>
      </c>
      <c r="B26" s="1228" t="s">
        <v>655</v>
      </c>
      <c r="C26" s="1229"/>
      <c r="D26" s="1229"/>
      <c r="E26" s="1230"/>
      <c r="F26" s="1230"/>
      <c r="G26" s="1230"/>
      <c r="H26" s="1230"/>
      <c r="I26" s="1230"/>
      <c r="J26" s="1230"/>
      <c r="K26" s="1230"/>
      <c r="L26" s="1230"/>
      <c r="M26" s="1230"/>
      <c r="N26" s="1230"/>
      <c r="O26" s="1230">
        <v>1</v>
      </c>
      <c r="P26" s="1230"/>
      <c r="Q26" s="1230"/>
      <c r="R26" s="1230"/>
      <c r="S26" s="1230"/>
      <c r="T26" s="1230"/>
      <c r="U26" s="1230"/>
      <c r="V26" s="1230"/>
      <c r="W26" s="1230"/>
      <c r="X26" s="1230"/>
      <c r="Y26" s="1230"/>
      <c r="Z26" s="1213">
        <f t="shared" si="8"/>
        <v>1</v>
      </c>
      <c r="AA26" s="1230"/>
      <c r="AB26" s="1230"/>
      <c r="AC26" s="1213">
        <f>C26+H26+O26</f>
        <v>1</v>
      </c>
      <c r="AD26" s="1213"/>
      <c r="AE26" s="1213"/>
      <c r="AF26" s="1213"/>
      <c r="AG26" s="1213"/>
      <c r="AH26" s="1213"/>
      <c r="AI26" s="1213"/>
      <c r="AJ26" s="1213"/>
      <c r="AK26" s="1213"/>
      <c r="AL26" s="1213"/>
      <c r="AM26" s="1213"/>
      <c r="AN26" s="1213"/>
      <c r="AO26" s="1213">
        <f t="shared" si="9"/>
        <v>1</v>
      </c>
      <c r="AP26" s="1213"/>
      <c r="AQ26" s="1213"/>
      <c r="AR26" s="1213">
        <f t="shared" si="10"/>
        <v>1</v>
      </c>
      <c r="AS26" s="1213"/>
      <c r="AT26" s="1213"/>
      <c r="AU26" s="1213"/>
      <c r="AV26" s="1213"/>
      <c r="AW26" s="1213"/>
      <c r="AX26" s="1213"/>
      <c r="AY26" s="1213"/>
      <c r="AZ26" s="1213"/>
      <c r="BA26" s="1213"/>
      <c r="BB26" s="1213"/>
      <c r="BC26" s="1342"/>
      <c r="BD26" s="1349">
        <f t="shared" si="11"/>
        <v>1</v>
      </c>
    </row>
    <row r="27" spans="1:58" s="17" customFormat="1" ht="14.25" customHeight="1" x14ac:dyDescent="0.25">
      <c r="A27" s="1237" t="s">
        <v>524</v>
      </c>
      <c r="B27" s="1228" t="s">
        <v>977</v>
      </c>
      <c r="C27" s="1229"/>
      <c r="D27" s="1229"/>
      <c r="E27" s="1230"/>
      <c r="F27" s="1230"/>
      <c r="G27" s="1230"/>
      <c r="H27" s="1230"/>
      <c r="I27" s="1230"/>
      <c r="J27" s="1230"/>
      <c r="K27" s="1230"/>
      <c r="L27" s="1230"/>
      <c r="M27" s="1230"/>
      <c r="N27" s="1230"/>
      <c r="O27" s="1230">
        <v>31</v>
      </c>
      <c r="P27" s="1230"/>
      <c r="Q27" s="1230"/>
      <c r="R27" s="1230"/>
      <c r="S27" s="1230"/>
      <c r="T27" s="1230"/>
      <c r="U27" s="1230"/>
      <c r="V27" s="1230"/>
      <c r="W27" s="1230"/>
      <c r="X27" s="1230"/>
      <c r="Y27" s="1230"/>
      <c r="Z27" s="1213">
        <f t="shared" si="8"/>
        <v>31</v>
      </c>
      <c r="AA27" s="1230"/>
      <c r="AB27" s="1230"/>
      <c r="AC27" s="1213">
        <v>31</v>
      </c>
      <c r="AD27" s="1213"/>
      <c r="AE27" s="1213"/>
      <c r="AF27" s="1213"/>
      <c r="AG27" s="1213"/>
      <c r="AH27" s="1213"/>
      <c r="AI27" s="1213"/>
      <c r="AJ27" s="1213"/>
      <c r="AK27" s="1213"/>
      <c r="AL27" s="1213"/>
      <c r="AM27" s="1213"/>
      <c r="AN27" s="1213"/>
      <c r="AO27" s="1213">
        <f t="shared" si="9"/>
        <v>31</v>
      </c>
      <c r="AP27" s="1213"/>
      <c r="AQ27" s="1213"/>
      <c r="AR27" s="1213">
        <f t="shared" si="10"/>
        <v>31</v>
      </c>
      <c r="AS27" s="1213"/>
      <c r="AT27" s="1213"/>
      <c r="AU27" s="1213"/>
      <c r="AV27" s="1213"/>
      <c r="AW27" s="1213"/>
      <c r="AX27" s="1213"/>
      <c r="AY27" s="1213"/>
      <c r="AZ27" s="1213"/>
      <c r="BA27" s="1213"/>
      <c r="BB27" s="1213"/>
      <c r="BC27" s="1342"/>
      <c r="BD27" s="1349">
        <f t="shared" si="11"/>
        <v>31</v>
      </c>
    </row>
    <row r="28" spans="1:58" s="17" customFormat="1" ht="29.25" customHeight="1" x14ac:dyDescent="0.25">
      <c r="A28" s="1237" t="s">
        <v>526</v>
      </c>
      <c r="B28" s="1228" t="s">
        <v>978</v>
      </c>
      <c r="C28" s="1229"/>
      <c r="D28" s="1229"/>
      <c r="E28" s="1230"/>
      <c r="F28" s="1230"/>
      <c r="G28" s="1230"/>
      <c r="H28" s="1230"/>
      <c r="I28" s="1230"/>
      <c r="J28" s="1230"/>
      <c r="K28" s="1230"/>
      <c r="L28" s="1230"/>
      <c r="M28" s="1230"/>
      <c r="N28" s="1230"/>
      <c r="O28" s="1231">
        <v>2</v>
      </c>
      <c r="P28" s="1231"/>
      <c r="Q28" s="1231"/>
      <c r="R28" s="1231"/>
      <c r="S28" s="1231"/>
      <c r="T28" s="1231"/>
      <c r="U28" s="1231"/>
      <c r="V28" s="1231"/>
      <c r="W28" s="1231"/>
      <c r="X28" s="1231"/>
      <c r="Y28" s="1231"/>
      <c r="Z28" s="1213">
        <f t="shared" si="8"/>
        <v>2</v>
      </c>
      <c r="AA28" s="1231"/>
      <c r="AB28" s="1231"/>
      <c r="AC28" s="1232">
        <f>C28+H28+O28</f>
        <v>2</v>
      </c>
      <c r="AD28" s="1232"/>
      <c r="AE28" s="1232"/>
      <c r="AF28" s="1232"/>
      <c r="AG28" s="1232"/>
      <c r="AH28" s="1232"/>
      <c r="AI28" s="1232"/>
      <c r="AJ28" s="1232"/>
      <c r="AK28" s="1232"/>
      <c r="AL28" s="1232"/>
      <c r="AM28" s="1232"/>
      <c r="AN28" s="1232"/>
      <c r="AO28" s="1213">
        <f t="shared" si="9"/>
        <v>2</v>
      </c>
      <c r="AP28" s="1232"/>
      <c r="AQ28" s="1232"/>
      <c r="AR28" s="1232">
        <f t="shared" si="10"/>
        <v>2</v>
      </c>
      <c r="AS28" s="1232"/>
      <c r="AT28" s="1232"/>
      <c r="AU28" s="1232"/>
      <c r="AV28" s="1232"/>
      <c r="AW28" s="1232"/>
      <c r="AX28" s="1232"/>
      <c r="AY28" s="1232"/>
      <c r="AZ28" s="1232"/>
      <c r="BA28" s="1232"/>
      <c r="BB28" s="1232"/>
      <c r="BC28" s="1350"/>
      <c r="BD28" s="1349">
        <f t="shared" si="11"/>
        <v>2</v>
      </c>
    </row>
    <row r="29" spans="1:58" s="17" customFormat="1" ht="14.45" customHeight="1" x14ac:dyDescent="0.25">
      <c r="A29" s="1237" t="s">
        <v>527</v>
      </c>
      <c r="B29" s="1228" t="s">
        <v>670</v>
      </c>
      <c r="C29" s="1229"/>
      <c r="D29" s="1229"/>
      <c r="E29" s="1230"/>
      <c r="F29" s="1230"/>
      <c r="G29" s="1230"/>
      <c r="H29" s="1230"/>
      <c r="I29" s="1230"/>
      <c r="J29" s="1230"/>
      <c r="K29" s="1230"/>
      <c r="L29" s="1230"/>
      <c r="M29" s="1230"/>
      <c r="N29" s="1230"/>
      <c r="O29" s="1230">
        <v>2</v>
      </c>
      <c r="P29" s="1230"/>
      <c r="Q29" s="1230"/>
      <c r="R29" s="1230"/>
      <c r="S29" s="1230"/>
      <c r="T29" s="1230"/>
      <c r="U29" s="1230"/>
      <c r="V29" s="1230"/>
      <c r="W29" s="1230"/>
      <c r="X29" s="1230"/>
      <c r="Y29" s="1230"/>
      <c r="Z29" s="1213">
        <f t="shared" si="8"/>
        <v>2</v>
      </c>
      <c r="AA29" s="1230"/>
      <c r="AB29" s="1230"/>
      <c r="AC29" s="1213">
        <f>C29+H29+O29</f>
        <v>2</v>
      </c>
      <c r="AD29" s="1213"/>
      <c r="AE29" s="1213"/>
      <c r="AF29" s="1213"/>
      <c r="AG29" s="1213"/>
      <c r="AH29" s="1213"/>
      <c r="AI29" s="1213"/>
      <c r="AJ29" s="1213"/>
      <c r="AK29" s="1213"/>
      <c r="AL29" s="1213"/>
      <c r="AM29" s="1213"/>
      <c r="AN29" s="1213"/>
      <c r="AO29" s="1213">
        <f t="shared" si="9"/>
        <v>2</v>
      </c>
      <c r="AP29" s="1213"/>
      <c r="AQ29" s="1213"/>
      <c r="AR29" s="1213">
        <f t="shared" si="10"/>
        <v>2</v>
      </c>
      <c r="AS29" s="1213"/>
      <c r="AT29" s="1213"/>
      <c r="AU29" s="1213"/>
      <c r="AV29" s="1213"/>
      <c r="AW29" s="1213"/>
      <c r="AX29" s="1213"/>
      <c r="AY29" s="1213"/>
      <c r="AZ29" s="1213"/>
      <c r="BA29" s="1213"/>
      <c r="BB29" s="1213"/>
      <c r="BC29" s="1342"/>
      <c r="BD29" s="1349">
        <f t="shared" si="11"/>
        <v>2</v>
      </c>
    </row>
    <row r="30" spans="1:58" s="17" customFormat="1" ht="14.45" customHeight="1" x14ac:dyDescent="0.25">
      <c r="A30" s="1237" t="s">
        <v>528</v>
      </c>
      <c r="B30" s="1228" t="s">
        <v>656</v>
      </c>
      <c r="C30" s="1229"/>
      <c r="D30" s="1229"/>
      <c r="E30" s="1230"/>
      <c r="F30" s="1230"/>
      <c r="G30" s="1230"/>
      <c r="H30" s="1230"/>
      <c r="I30" s="1230"/>
      <c r="J30" s="1230"/>
      <c r="K30" s="1230"/>
      <c r="L30" s="1230"/>
      <c r="M30" s="1230"/>
      <c r="N30" s="1230"/>
      <c r="O30" s="1230">
        <v>3</v>
      </c>
      <c r="P30" s="1230"/>
      <c r="Q30" s="1230"/>
      <c r="R30" s="1230"/>
      <c r="S30" s="1230"/>
      <c r="T30" s="1230"/>
      <c r="U30" s="1230"/>
      <c r="V30" s="1230"/>
      <c r="W30" s="1230"/>
      <c r="X30" s="1230">
        <v>-1</v>
      </c>
      <c r="Y30" s="1230"/>
      <c r="Z30" s="1213">
        <f t="shared" si="8"/>
        <v>2</v>
      </c>
      <c r="AA30" s="1230"/>
      <c r="AB30" s="1230"/>
      <c r="AC30" s="1213">
        <v>3</v>
      </c>
      <c r="AD30" s="1213"/>
      <c r="AE30" s="1213"/>
      <c r="AF30" s="1213"/>
      <c r="AG30" s="1213"/>
      <c r="AH30" s="1213"/>
      <c r="AI30" s="1213"/>
      <c r="AJ30" s="1213"/>
      <c r="AK30" s="1213"/>
      <c r="AL30" s="1213"/>
      <c r="AM30" s="1230">
        <v>-1</v>
      </c>
      <c r="AN30" s="1230"/>
      <c r="AO30" s="1213">
        <f t="shared" si="9"/>
        <v>2</v>
      </c>
      <c r="AP30" s="1213"/>
      <c r="AQ30" s="1213"/>
      <c r="AR30" s="1213">
        <f t="shared" si="10"/>
        <v>3</v>
      </c>
      <c r="AS30" s="1213"/>
      <c r="AT30" s="1213"/>
      <c r="AU30" s="1213"/>
      <c r="AV30" s="1213"/>
      <c r="AW30" s="1213"/>
      <c r="AX30" s="1213"/>
      <c r="AY30" s="1213"/>
      <c r="AZ30" s="1213"/>
      <c r="BA30" s="1213"/>
      <c r="BB30" s="1213">
        <v>-1</v>
      </c>
      <c r="BC30" s="1342"/>
      <c r="BD30" s="1349">
        <f t="shared" si="11"/>
        <v>2</v>
      </c>
      <c r="BF30" s="487"/>
    </row>
    <row r="31" spans="1:58" s="17" customFormat="1" ht="14.45" customHeight="1" x14ac:dyDescent="0.25">
      <c r="A31" s="1237" t="s">
        <v>529</v>
      </c>
      <c r="B31" s="1228" t="s">
        <v>657</v>
      </c>
      <c r="C31" s="1229"/>
      <c r="D31" s="1229"/>
      <c r="E31" s="1230"/>
      <c r="F31" s="1230"/>
      <c r="G31" s="1230"/>
      <c r="H31" s="1230"/>
      <c r="I31" s="1230"/>
      <c r="J31" s="1230"/>
      <c r="K31" s="1230"/>
      <c r="L31" s="1230"/>
      <c r="M31" s="1230"/>
      <c r="N31" s="1230"/>
      <c r="O31" s="1230">
        <v>5</v>
      </c>
      <c r="P31" s="1230"/>
      <c r="Q31" s="1230"/>
      <c r="R31" s="1230"/>
      <c r="S31" s="1230"/>
      <c r="T31" s="1230"/>
      <c r="U31" s="1230"/>
      <c r="V31" s="1230"/>
      <c r="W31" s="1230"/>
      <c r="X31" s="1230"/>
      <c r="Y31" s="1230"/>
      <c r="Z31" s="1213">
        <f t="shared" si="8"/>
        <v>5</v>
      </c>
      <c r="AA31" s="1230"/>
      <c r="AB31" s="1230"/>
      <c r="AC31" s="1213">
        <f>O31+AA31</f>
        <v>5</v>
      </c>
      <c r="AD31" s="1213"/>
      <c r="AE31" s="1213"/>
      <c r="AF31" s="1213"/>
      <c r="AG31" s="1213"/>
      <c r="AH31" s="1213"/>
      <c r="AI31" s="1213"/>
      <c r="AJ31" s="1213"/>
      <c r="AK31" s="1213"/>
      <c r="AL31" s="1213"/>
      <c r="AM31" s="1230"/>
      <c r="AN31" s="1230"/>
      <c r="AO31" s="1213">
        <f t="shared" si="9"/>
        <v>5</v>
      </c>
      <c r="AP31" s="1213"/>
      <c r="AQ31" s="1213"/>
      <c r="AR31" s="1213">
        <f t="shared" si="10"/>
        <v>5</v>
      </c>
      <c r="AS31" s="1213"/>
      <c r="AT31" s="1213"/>
      <c r="AU31" s="1213"/>
      <c r="AV31" s="1213"/>
      <c r="AW31" s="1213"/>
      <c r="AX31" s="1213"/>
      <c r="AY31" s="1213"/>
      <c r="AZ31" s="1213"/>
      <c r="BA31" s="1213"/>
      <c r="BB31" s="1213"/>
      <c r="BC31" s="1342"/>
      <c r="BD31" s="1349">
        <f t="shared" si="11"/>
        <v>5</v>
      </c>
    </row>
    <row r="32" spans="1:58" s="17" customFormat="1" ht="29.25" customHeight="1" x14ac:dyDescent="0.25">
      <c r="A32" s="1351" t="s">
        <v>530</v>
      </c>
      <c r="B32" s="1228" t="s">
        <v>1280</v>
      </c>
      <c r="C32" s="1229"/>
      <c r="D32" s="1229"/>
      <c r="E32" s="1230"/>
      <c r="F32" s="1230"/>
      <c r="G32" s="1230"/>
      <c r="H32" s="1230"/>
      <c r="I32" s="1230"/>
      <c r="J32" s="1230"/>
      <c r="K32" s="1230"/>
      <c r="L32" s="1230"/>
      <c r="M32" s="1230"/>
      <c r="N32" s="1230"/>
      <c r="O32" s="1230">
        <v>5</v>
      </c>
      <c r="P32" s="1230"/>
      <c r="Q32" s="1230"/>
      <c r="R32" s="1230"/>
      <c r="S32" s="1230"/>
      <c r="T32" s="1230"/>
      <c r="U32" s="1230"/>
      <c r="V32" s="1230">
        <v>-2</v>
      </c>
      <c r="W32" s="1230"/>
      <c r="X32" s="1230">
        <v>-1</v>
      </c>
      <c r="Y32" s="1230"/>
      <c r="Z32" s="1213">
        <f t="shared" si="8"/>
        <v>2</v>
      </c>
      <c r="AA32" s="1230"/>
      <c r="AB32" s="1230"/>
      <c r="AC32" s="1213">
        <v>5</v>
      </c>
      <c r="AD32" s="1213"/>
      <c r="AE32" s="1213"/>
      <c r="AF32" s="1213"/>
      <c r="AG32" s="1213"/>
      <c r="AH32" s="1213"/>
      <c r="AI32" s="1213"/>
      <c r="AJ32" s="1213"/>
      <c r="AK32" s="1213">
        <v>-2</v>
      </c>
      <c r="AL32" s="1213"/>
      <c r="AM32" s="1230">
        <v>-1</v>
      </c>
      <c r="AN32" s="1230"/>
      <c r="AO32" s="1213">
        <f t="shared" si="9"/>
        <v>2</v>
      </c>
      <c r="AP32" s="1213"/>
      <c r="AQ32" s="1213"/>
      <c r="AR32" s="1213">
        <f t="shared" si="10"/>
        <v>5</v>
      </c>
      <c r="AS32" s="1213"/>
      <c r="AT32" s="1213"/>
      <c r="AU32" s="1213"/>
      <c r="AV32" s="1213"/>
      <c r="AW32" s="1213"/>
      <c r="AX32" s="1213"/>
      <c r="AY32" s="1213"/>
      <c r="AZ32" s="1213">
        <v>-2</v>
      </c>
      <c r="BA32" s="1213"/>
      <c r="BB32" s="1213">
        <v>-1</v>
      </c>
      <c r="BC32" s="1342"/>
      <c r="BD32" s="1349">
        <f t="shared" si="11"/>
        <v>2</v>
      </c>
    </row>
    <row r="33" spans="1:56" s="17" customFormat="1" ht="42.75" customHeight="1" x14ac:dyDescent="0.25">
      <c r="A33" s="1237" t="s">
        <v>531</v>
      </c>
      <c r="B33" s="1228" t="s">
        <v>980</v>
      </c>
      <c r="C33" s="1229"/>
      <c r="D33" s="1229"/>
      <c r="E33" s="1230"/>
      <c r="F33" s="1230"/>
      <c r="G33" s="1230"/>
      <c r="H33" s="1230"/>
      <c r="I33" s="1230"/>
      <c r="J33" s="1230"/>
      <c r="K33" s="1230"/>
      <c r="L33" s="1230"/>
      <c r="M33" s="1230"/>
      <c r="N33" s="1230"/>
      <c r="O33" s="1230">
        <v>5</v>
      </c>
      <c r="P33" s="1230"/>
      <c r="Q33" s="1230"/>
      <c r="R33" s="1230"/>
      <c r="S33" s="1230"/>
      <c r="T33" s="1230"/>
      <c r="U33" s="1230"/>
      <c r="V33" s="1230"/>
      <c r="W33" s="1230"/>
      <c r="X33" s="1230"/>
      <c r="Y33" s="1230"/>
      <c r="Z33" s="1213">
        <f t="shared" si="8"/>
        <v>5</v>
      </c>
      <c r="AA33" s="1230"/>
      <c r="AB33" s="1230"/>
      <c r="AC33" s="1213">
        <v>5</v>
      </c>
      <c r="AD33" s="1213"/>
      <c r="AE33" s="1213"/>
      <c r="AF33" s="1213"/>
      <c r="AG33" s="1213"/>
      <c r="AH33" s="1213"/>
      <c r="AI33" s="1213"/>
      <c r="AJ33" s="1213"/>
      <c r="AK33" s="1213"/>
      <c r="AL33" s="1213"/>
      <c r="AM33" s="1230"/>
      <c r="AN33" s="1230"/>
      <c r="AO33" s="1213">
        <f t="shared" si="9"/>
        <v>5</v>
      </c>
      <c r="AP33" s="1213"/>
      <c r="AQ33" s="1213"/>
      <c r="AR33" s="1213">
        <f t="shared" si="10"/>
        <v>5</v>
      </c>
      <c r="AS33" s="1213"/>
      <c r="AT33" s="1213"/>
      <c r="AU33" s="1213"/>
      <c r="AV33" s="1213"/>
      <c r="AW33" s="1213"/>
      <c r="AX33" s="1213"/>
      <c r="AY33" s="1213"/>
      <c r="AZ33" s="1213"/>
      <c r="BA33" s="1213"/>
      <c r="BB33" s="1213"/>
      <c r="BC33" s="1342"/>
      <c r="BD33" s="1349">
        <f t="shared" si="11"/>
        <v>5</v>
      </c>
    </row>
    <row r="34" spans="1:56" s="17" customFormat="1" ht="14.25" customHeight="1" x14ac:dyDescent="0.25">
      <c r="A34" s="1237" t="s">
        <v>532</v>
      </c>
      <c r="B34" s="1228" t="s">
        <v>979</v>
      </c>
      <c r="C34" s="1229"/>
      <c r="D34" s="1229"/>
      <c r="E34" s="1230"/>
      <c r="F34" s="1230"/>
      <c r="G34" s="1230"/>
      <c r="H34" s="1230"/>
      <c r="I34" s="1230"/>
      <c r="J34" s="1230"/>
      <c r="K34" s="1230"/>
      <c r="L34" s="1230"/>
      <c r="M34" s="1230"/>
      <c r="N34" s="1230"/>
      <c r="O34" s="1230">
        <v>3</v>
      </c>
      <c r="P34" s="1230"/>
      <c r="Q34" s="1230"/>
      <c r="R34" s="1230"/>
      <c r="S34" s="1230"/>
      <c r="T34" s="1230"/>
      <c r="U34" s="1230"/>
      <c r="V34" s="1230"/>
      <c r="W34" s="1230"/>
      <c r="X34" s="1230">
        <v>-1</v>
      </c>
      <c r="Y34" s="1230"/>
      <c r="Z34" s="1213">
        <f t="shared" si="8"/>
        <v>2</v>
      </c>
      <c r="AA34" s="1230"/>
      <c r="AB34" s="1230"/>
      <c r="AC34" s="1213">
        <v>3</v>
      </c>
      <c r="AD34" s="1213"/>
      <c r="AE34" s="1213"/>
      <c r="AF34" s="1213"/>
      <c r="AG34" s="1213"/>
      <c r="AH34" s="1213"/>
      <c r="AI34" s="1213"/>
      <c r="AJ34" s="1213"/>
      <c r="AK34" s="1213"/>
      <c r="AL34" s="1213"/>
      <c r="AM34" s="1230">
        <v>-1</v>
      </c>
      <c r="AN34" s="1230"/>
      <c r="AO34" s="1213">
        <f t="shared" si="9"/>
        <v>2</v>
      </c>
      <c r="AP34" s="1213"/>
      <c r="AQ34" s="1213"/>
      <c r="AR34" s="1213">
        <f t="shared" si="10"/>
        <v>3</v>
      </c>
      <c r="AS34" s="1213"/>
      <c r="AT34" s="1213"/>
      <c r="AU34" s="1213"/>
      <c r="AV34" s="1213"/>
      <c r="AW34" s="1213"/>
      <c r="AX34" s="1213"/>
      <c r="AY34" s="1213"/>
      <c r="AZ34" s="1213"/>
      <c r="BA34" s="1213"/>
      <c r="BB34" s="1213">
        <v>-1</v>
      </c>
      <c r="BC34" s="1342"/>
      <c r="BD34" s="1349">
        <f t="shared" si="11"/>
        <v>2</v>
      </c>
    </row>
    <row r="35" spans="1:56" s="17" customFormat="1" ht="27.75" customHeight="1" x14ac:dyDescent="0.25">
      <c r="A35" s="1237" t="s">
        <v>533</v>
      </c>
      <c r="B35" s="1228" t="s">
        <v>981</v>
      </c>
      <c r="C35" s="1229"/>
      <c r="D35" s="1229"/>
      <c r="E35" s="1230"/>
      <c r="F35" s="1230"/>
      <c r="G35" s="1230"/>
      <c r="H35" s="1230"/>
      <c r="I35" s="1230"/>
      <c r="J35" s="1230"/>
      <c r="K35" s="1230"/>
      <c r="L35" s="1230"/>
      <c r="M35" s="1230"/>
      <c r="N35" s="1230"/>
      <c r="O35" s="1230">
        <v>1</v>
      </c>
      <c r="P35" s="1230"/>
      <c r="Q35" s="1230"/>
      <c r="R35" s="1230"/>
      <c r="S35" s="1230"/>
      <c r="T35" s="1230"/>
      <c r="U35" s="1230"/>
      <c r="V35" s="1230">
        <v>-1</v>
      </c>
      <c r="W35" s="1230"/>
      <c r="X35" s="1230"/>
      <c r="Y35" s="1230"/>
      <c r="Z35" s="1213">
        <f t="shared" si="8"/>
        <v>0</v>
      </c>
      <c r="AA35" s="1230"/>
      <c r="AB35" s="1230"/>
      <c r="AC35" s="1213">
        <f>O35</f>
        <v>1</v>
      </c>
      <c r="AD35" s="1213"/>
      <c r="AE35" s="1213"/>
      <c r="AF35" s="1213"/>
      <c r="AG35" s="1213"/>
      <c r="AH35" s="1213"/>
      <c r="AI35" s="1213"/>
      <c r="AJ35" s="1213"/>
      <c r="AK35" s="1230">
        <v>-1</v>
      </c>
      <c r="AL35" s="1230"/>
      <c r="AM35" s="1213"/>
      <c r="AN35" s="1213"/>
      <c r="AO35" s="1213">
        <f t="shared" si="9"/>
        <v>0</v>
      </c>
      <c r="AP35" s="1213"/>
      <c r="AQ35" s="1213"/>
      <c r="AR35" s="1213">
        <f t="shared" si="10"/>
        <v>1</v>
      </c>
      <c r="AS35" s="1213"/>
      <c r="AT35" s="1213"/>
      <c r="AU35" s="1213"/>
      <c r="AV35" s="1213"/>
      <c r="AW35" s="1213"/>
      <c r="AX35" s="1213"/>
      <c r="AY35" s="1213"/>
      <c r="AZ35" s="1213">
        <v>-1</v>
      </c>
      <c r="BA35" s="1213"/>
      <c r="BB35" s="1213"/>
      <c r="BC35" s="1342"/>
      <c r="BD35" s="1349">
        <f t="shared" si="11"/>
        <v>0</v>
      </c>
    </row>
    <row r="36" spans="1:56" s="17" customFormat="1" ht="14.25" customHeight="1" x14ac:dyDescent="0.25">
      <c r="A36" s="1237" t="s">
        <v>550</v>
      </c>
      <c r="B36" s="1211" t="s">
        <v>1281</v>
      </c>
      <c r="C36" s="1212"/>
      <c r="D36" s="1212"/>
      <c r="E36" s="1233"/>
      <c r="F36" s="1233"/>
      <c r="G36" s="1233"/>
      <c r="H36" s="1233"/>
      <c r="I36" s="1233"/>
      <c r="J36" s="1233"/>
      <c r="K36" s="1233"/>
      <c r="L36" s="1213"/>
      <c r="M36" s="1213"/>
      <c r="N36" s="1213"/>
      <c r="O36" s="1213">
        <f>SUM(O25:O35)</f>
        <v>66</v>
      </c>
      <c r="P36" s="1213"/>
      <c r="Q36" s="1213"/>
      <c r="R36" s="1213"/>
      <c r="S36" s="1213"/>
      <c r="T36" s="1213"/>
      <c r="U36" s="1213"/>
      <c r="V36" s="1213">
        <f>SUM(V25:V35)</f>
        <v>-5</v>
      </c>
      <c r="W36" s="1213">
        <f>SUM(W25:W35)</f>
        <v>0</v>
      </c>
      <c r="X36" s="1213">
        <f>SUM(X25:X35)</f>
        <v>-3</v>
      </c>
      <c r="Y36" s="1213"/>
      <c r="Z36" s="1213">
        <f t="shared" si="8"/>
        <v>58</v>
      </c>
      <c r="AA36" s="1213">
        <f>SUM(AA25:AA34)</f>
        <v>0</v>
      </c>
      <c r="AB36" s="1213">
        <f>SUM(AB25:AB34)</f>
        <v>0</v>
      </c>
      <c r="AC36" s="1213">
        <f>SUM(AC25:AC35)</f>
        <v>66</v>
      </c>
      <c r="AD36" s="1213"/>
      <c r="AE36" s="1213"/>
      <c r="AF36" s="1213"/>
      <c r="AG36" s="1213"/>
      <c r="AH36" s="1213"/>
      <c r="AI36" s="1213"/>
      <c r="AJ36" s="1213"/>
      <c r="AK36" s="1213">
        <f>SUM(AK25:AK35)</f>
        <v>-5</v>
      </c>
      <c r="AL36" s="1213">
        <f>SUM(AL25:AL35)</f>
        <v>0</v>
      </c>
      <c r="AM36" s="1213">
        <f>SUM(AM25:AM35)</f>
        <v>-3</v>
      </c>
      <c r="AN36" s="1213"/>
      <c r="AO36" s="1213">
        <f t="shared" si="9"/>
        <v>58</v>
      </c>
      <c r="AP36" s="1213">
        <f>AA36+M36+F36</f>
        <v>0</v>
      </c>
      <c r="AQ36" s="1213">
        <f>G36+N36+AB36</f>
        <v>0</v>
      </c>
      <c r="AR36" s="1234">
        <f t="shared" si="10"/>
        <v>66</v>
      </c>
      <c r="AS36" s="1234"/>
      <c r="AT36" s="1234"/>
      <c r="AU36" s="1234"/>
      <c r="AV36" s="1234"/>
      <c r="AW36" s="1234"/>
      <c r="AX36" s="1234"/>
      <c r="AY36" s="1234"/>
      <c r="AZ36" s="1234">
        <f>SUM(AZ25:AZ35)</f>
        <v>-5</v>
      </c>
      <c r="BA36" s="1234">
        <f>SUM(BA25:BA35)</f>
        <v>0</v>
      </c>
      <c r="BB36" s="1234">
        <f>SUM(BB25:BB35)</f>
        <v>-3</v>
      </c>
      <c r="BC36" s="1344"/>
      <c r="BD36" s="1352">
        <f t="shared" si="11"/>
        <v>58</v>
      </c>
    </row>
    <row r="37" spans="1:56" ht="12.75" hidden="1" customHeight="1" x14ac:dyDescent="0.25">
      <c r="A37" s="1237" t="s">
        <v>552</v>
      </c>
      <c r="B37" s="1164"/>
      <c r="C37" s="1165"/>
      <c r="D37" s="1165"/>
      <c r="E37" s="1166"/>
      <c r="F37" s="1166"/>
      <c r="G37" s="1166"/>
      <c r="H37" s="1166"/>
      <c r="I37" s="1166"/>
      <c r="J37" s="1166"/>
      <c r="K37" s="1166"/>
      <c r="L37" s="1167"/>
      <c r="M37" s="1167"/>
      <c r="N37" s="1167"/>
      <c r="O37" s="1167"/>
      <c r="P37" s="1167"/>
      <c r="Q37" s="1167"/>
      <c r="R37" s="1167"/>
      <c r="S37" s="1167"/>
      <c r="T37" s="1167"/>
      <c r="U37" s="1167"/>
      <c r="V37" s="1167"/>
      <c r="W37" s="1167"/>
      <c r="X37" s="1167"/>
      <c r="Y37" s="1167"/>
      <c r="Z37" s="1213">
        <f t="shared" ref="Z37:Z60" si="12">O37+Q37+V37</f>
        <v>0</v>
      </c>
      <c r="AA37" s="1167">
        <f>SUM(AA25:AA36)</f>
        <v>0</v>
      </c>
      <c r="AB37" s="1167"/>
      <c r="AC37" s="1167"/>
      <c r="AD37" s="1167"/>
      <c r="AE37" s="1167"/>
      <c r="AF37" s="1167"/>
      <c r="AG37" s="1167"/>
      <c r="AH37" s="1167"/>
      <c r="AI37" s="1167"/>
      <c r="AJ37" s="1167"/>
      <c r="AK37" s="1167"/>
      <c r="AL37" s="1167"/>
      <c r="AM37" s="1167"/>
      <c r="AN37" s="1167"/>
      <c r="AO37" s="1167"/>
      <c r="AP37" s="1148"/>
      <c r="AQ37" s="1148"/>
      <c r="AR37" s="1148"/>
      <c r="AS37" s="1148"/>
      <c r="AT37" s="1148"/>
      <c r="AU37" s="1148"/>
      <c r="AV37" s="1148"/>
      <c r="AW37" s="1148"/>
      <c r="AX37" s="1148"/>
      <c r="AY37" s="1148"/>
      <c r="AZ37" s="1148"/>
      <c r="BA37" s="1148"/>
      <c r="BB37" s="1148"/>
      <c r="BC37" s="1148"/>
      <c r="BD37" s="1353"/>
    </row>
    <row r="38" spans="1:56" s="31" customFormat="1" ht="14.25" hidden="1" customHeight="1" x14ac:dyDescent="0.25">
      <c r="A38" s="1237" t="s">
        <v>553</v>
      </c>
      <c r="B38" s="1150"/>
      <c r="C38" s="1169"/>
      <c r="D38" s="1169"/>
      <c r="E38" s="1148"/>
      <c r="F38" s="1148"/>
      <c r="G38" s="1148"/>
      <c r="H38" s="1148"/>
      <c r="I38" s="1148"/>
      <c r="J38" s="1148"/>
      <c r="K38" s="1148"/>
      <c r="L38" s="1163"/>
      <c r="M38" s="1163"/>
      <c r="N38" s="1163"/>
      <c r="O38" s="1163"/>
      <c r="P38" s="1163"/>
      <c r="Q38" s="1163"/>
      <c r="R38" s="1163"/>
      <c r="S38" s="1163"/>
      <c r="T38" s="1163"/>
      <c r="U38" s="1163"/>
      <c r="V38" s="1163"/>
      <c r="W38" s="1163"/>
      <c r="X38" s="1163"/>
      <c r="Y38" s="1163"/>
      <c r="Z38" s="1213">
        <f t="shared" si="12"/>
        <v>0</v>
      </c>
      <c r="AA38" s="1148"/>
      <c r="AB38" s="1148"/>
      <c r="AC38" s="1148"/>
      <c r="AD38" s="1148"/>
      <c r="AE38" s="1148"/>
      <c r="AF38" s="1148"/>
      <c r="AG38" s="1148"/>
      <c r="AH38" s="1148"/>
      <c r="AI38" s="1148"/>
      <c r="AJ38" s="1148"/>
      <c r="AK38" s="1148"/>
      <c r="AL38" s="1148"/>
      <c r="AM38" s="1148"/>
      <c r="AN38" s="1148"/>
      <c r="AO38" s="1163"/>
      <c r="AP38" s="1163"/>
      <c r="AQ38" s="1148"/>
      <c r="AR38" s="1148"/>
      <c r="AS38" s="1148"/>
      <c r="AT38" s="1148"/>
      <c r="AU38" s="1148"/>
      <c r="AV38" s="1148"/>
      <c r="AW38" s="1148"/>
      <c r="AX38" s="1148"/>
      <c r="AY38" s="1148"/>
      <c r="AZ38" s="1148"/>
      <c r="BA38" s="1148"/>
      <c r="BB38" s="1148"/>
      <c r="BC38" s="1148"/>
      <c r="BD38" s="1354"/>
    </row>
    <row r="39" spans="1:56" s="31" customFormat="1" ht="14.45" hidden="1" customHeight="1" x14ac:dyDescent="0.25">
      <c r="A39" s="1237" t="s">
        <v>554</v>
      </c>
      <c r="B39" s="1170"/>
      <c r="C39" s="1171"/>
      <c r="D39" s="1171"/>
      <c r="E39" s="1142"/>
      <c r="F39" s="1142"/>
      <c r="G39" s="1142"/>
      <c r="H39" s="1142"/>
      <c r="I39" s="1142"/>
      <c r="J39" s="1142"/>
      <c r="K39" s="1142"/>
      <c r="L39" s="1155"/>
      <c r="M39" s="1155"/>
      <c r="N39" s="1155"/>
      <c r="O39" s="1155"/>
      <c r="P39" s="1155"/>
      <c r="Q39" s="1155"/>
      <c r="R39" s="1155"/>
      <c r="S39" s="1155"/>
      <c r="T39" s="1155"/>
      <c r="U39" s="1155"/>
      <c r="V39" s="1155"/>
      <c r="W39" s="1155"/>
      <c r="X39" s="1155"/>
      <c r="Y39" s="1155"/>
      <c r="Z39" s="1213">
        <f t="shared" si="12"/>
        <v>0</v>
      </c>
      <c r="AA39" s="1142"/>
      <c r="AB39" s="1142"/>
      <c r="AC39" s="1142"/>
      <c r="AD39" s="1142"/>
      <c r="AE39" s="1142"/>
      <c r="AF39" s="1142"/>
      <c r="AG39" s="1142"/>
      <c r="AH39" s="1142"/>
      <c r="AI39" s="1142"/>
      <c r="AJ39" s="1142"/>
      <c r="AK39" s="1142"/>
      <c r="AL39" s="1142"/>
      <c r="AM39" s="1142"/>
      <c r="AN39" s="1142"/>
      <c r="AO39" s="1155"/>
      <c r="AP39" s="1155"/>
      <c r="AQ39" s="1142"/>
      <c r="AR39" s="1142"/>
      <c r="AS39" s="1142"/>
      <c r="AT39" s="1142"/>
      <c r="AU39" s="1142"/>
      <c r="AV39" s="1142"/>
      <c r="AW39" s="1142"/>
      <c r="AX39" s="1142"/>
      <c r="AY39" s="1142"/>
      <c r="AZ39" s="1142"/>
      <c r="BA39" s="1142"/>
      <c r="BB39" s="1142"/>
      <c r="BC39" s="1355"/>
      <c r="BD39" s="1356"/>
    </row>
    <row r="40" spans="1:56" s="31" customFormat="1" ht="14.25" hidden="1" customHeight="1" x14ac:dyDescent="0.25">
      <c r="A40" s="1237" t="s">
        <v>555</v>
      </c>
      <c r="B40" s="1154"/>
      <c r="C40" s="1156"/>
      <c r="D40" s="1156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5"/>
      <c r="P40" s="1155"/>
      <c r="Q40" s="1155"/>
      <c r="R40" s="1155"/>
      <c r="S40" s="1155"/>
      <c r="T40" s="1155"/>
      <c r="U40" s="1155"/>
      <c r="V40" s="1155"/>
      <c r="W40" s="1155"/>
      <c r="X40" s="1155"/>
      <c r="Y40" s="1155"/>
      <c r="Z40" s="1213">
        <f t="shared" si="12"/>
        <v>0</v>
      </c>
      <c r="AA40" s="1155"/>
      <c r="AB40" s="1155"/>
      <c r="AC40" s="1155"/>
      <c r="AD40" s="1155"/>
      <c r="AE40" s="1155"/>
      <c r="AF40" s="1155"/>
      <c r="AG40" s="1155"/>
      <c r="AH40" s="1155"/>
      <c r="AI40" s="1155"/>
      <c r="AJ40" s="1155"/>
      <c r="AK40" s="1155"/>
      <c r="AL40" s="1155"/>
      <c r="AM40" s="1155"/>
      <c r="AN40" s="1155"/>
      <c r="AO40" s="1155"/>
      <c r="AP40" s="1155"/>
      <c r="AQ40" s="1142"/>
      <c r="AR40" s="1142"/>
      <c r="AS40" s="1142"/>
      <c r="AT40" s="1142"/>
      <c r="AU40" s="1142"/>
      <c r="AV40" s="1142"/>
      <c r="AW40" s="1142"/>
      <c r="AX40" s="1142"/>
      <c r="AY40" s="1142"/>
      <c r="AZ40" s="1142"/>
      <c r="BA40" s="1142"/>
      <c r="BB40" s="1142"/>
      <c r="BC40" s="1355"/>
      <c r="BD40" s="1356"/>
    </row>
    <row r="41" spans="1:56" s="31" customFormat="1" ht="14.25" hidden="1" customHeight="1" x14ac:dyDescent="0.25">
      <c r="A41" s="1237" t="s">
        <v>556</v>
      </c>
      <c r="B41" s="1154"/>
      <c r="C41" s="1156"/>
      <c r="D41" s="1156"/>
      <c r="E41" s="1155"/>
      <c r="F41" s="1155"/>
      <c r="G41" s="1155"/>
      <c r="H41" s="1155"/>
      <c r="I41" s="1155"/>
      <c r="J41" s="1155"/>
      <c r="K41" s="1155"/>
      <c r="L41" s="1155"/>
      <c r="M41" s="1155"/>
      <c r="N41" s="1155"/>
      <c r="O41" s="1155"/>
      <c r="P41" s="1155"/>
      <c r="Q41" s="1155"/>
      <c r="R41" s="1155"/>
      <c r="S41" s="1155"/>
      <c r="T41" s="1155"/>
      <c r="U41" s="1155"/>
      <c r="V41" s="1155"/>
      <c r="W41" s="1155"/>
      <c r="X41" s="1155"/>
      <c r="Y41" s="1155"/>
      <c r="Z41" s="1213">
        <f t="shared" si="12"/>
        <v>0</v>
      </c>
      <c r="AA41" s="1155"/>
      <c r="AB41" s="1155"/>
      <c r="AC41" s="1155"/>
      <c r="AD41" s="1155"/>
      <c r="AE41" s="1155"/>
      <c r="AF41" s="1155"/>
      <c r="AG41" s="1155"/>
      <c r="AH41" s="1155"/>
      <c r="AI41" s="1155"/>
      <c r="AJ41" s="1155"/>
      <c r="AK41" s="1155"/>
      <c r="AL41" s="1155"/>
      <c r="AM41" s="1155"/>
      <c r="AN41" s="1155"/>
      <c r="AO41" s="1155"/>
      <c r="AP41" s="1155"/>
      <c r="AQ41" s="1142"/>
      <c r="AR41" s="1142"/>
      <c r="AS41" s="1142"/>
      <c r="AT41" s="1142"/>
      <c r="AU41" s="1142"/>
      <c r="AV41" s="1142"/>
      <c r="AW41" s="1142"/>
      <c r="AX41" s="1142"/>
      <c r="AY41" s="1142"/>
      <c r="AZ41" s="1142"/>
      <c r="BA41" s="1142"/>
      <c r="BB41" s="1142"/>
      <c r="BC41" s="1355"/>
      <c r="BD41" s="1356"/>
    </row>
    <row r="42" spans="1:56" s="31" customFormat="1" ht="14.25" hidden="1" customHeight="1" x14ac:dyDescent="0.25">
      <c r="A42" s="1237" t="s">
        <v>557</v>
      </c>
      <c r="B42" s="1154"/>
      <c r="C42" s="1156"/>
      <c r="D42" s="1156"/>
      <c r="E42" s="1155"/>
      <c r="F42" s="1155"/>
      <c r="G42" s="1155"/>
      <c r="H42" s="1155"/>
      <c r="I42" s="1155"/>
      <c r="J42" s="1155"/>
      <c r="K42" s="1155"/>
      <c r="L42" s="1155"/>
      <c r="M42" s="1155"/>
      <c r="N42" s="1155"/>
      <c r="O42" s="1155"/>
      <c r="P42" s="1155"/>
      <c r="Q42" s="1155"/>
      <c r="R42" s="1155"/>
      <c r="S42" s="1155"/>
      <c r="T42" s="1155"/>
      <c r="U42" s="1155"/>
      <c r="V42" s="1155"/>
      <c r="W42" s="1155"/>
      <c r="X42" s="1155"/>
      <c r="Y42" s="1155"/>
      <c r="Z42" s="1213">
        <f t="shared" si="12"/>
        <v>0</v>
      </c>
      <c r="AA42" s="1155"/>
      <c r="AB42" s="1155"/>
      <c r="AC42" s="1155"/>
      <c r="AD42" s="1155"/>
      <c r="AE42" s="1155"/>
      <c r="AF42" s="1155"/>
      <c r="AG42" s="1155"/>
      <c r="AH42" s="1155"/>
      <c r="AI42" s="1155"/>
      <c r="AJ42" s="1155"/>
      <c r="AK42" s="1155"/>
      <c r="AL42" s="1155"/>
      <c r="AM42" s="1155"/>
      <c r="AN42" s="1155"/>
      <c r="AO42" s="1155"/>
      <c r="AP42" s="1155"/>
      <c r="AQ42" s="1142"/>
      <c r="AR42" s="1142"/>
      <c r="AS42" s="1142"/>
      <c r="AT42" s="1142"/>
      <c r="AU42" s="1142"/>
      <c r="AV42" s="1142"/>
      <c r="AW42" s="1142"/>
      <c r="AX42" s="1142"/>
      <c r="AY42" s="1142"/>
      <c r="AZ42" s="1142"/>
      <c r="BA42" s="1142"/>
      <c r="BB42" s="1142"/>
      <c r="BC42" s="1355"/>
      <c r="BD42" s="1356"/>
    </row>
    <row r="43" spans="1:56" s="31" customFormat="1" ht="14.25" hidden="1" customHeight="1" x14ac:dyDescent="0.25">
      <c r="A43" s="1237" t="s">
        <v>558</v>
      </c>
      <c r="B43" s="1154"/>
      <c r="C43" s="1156"/>
      <c r="D43" s="1156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  <c r="O43" s="1155"/>
      <c r="P43" s="1155"/>
      <c r="Q43" s="1155"/>
      <c r="R43" s="1155"/>
      <c r="S43" s="1155"/>
      <c r="T43" s="1155"/>
      <c r="U43" s="1155"/>
      <c r="V43" s="1155"/>
      <c r="W43" s="1155"/>
      <c r="X43" s="1155"/>
      <c r="Y43" s="1155"/>
      <c r="Z43" s="1213">
        <f t="shared" si="12"/>
        <v>0</v>
      </c>
      <c r="AA43" s="1155"/>
      <c r="AB43" s="1155"/>
      <c r="AC43" s="1155"/>
      <c r="AD43" s="1155"/>
      <c r="AE43" s="1155"/>
      <c r="AF43" s="1155"/>
      <c r="AG43" s="1155"/>
      <c r="AH43" s="1155"/>
      <c r="AI43" s="1155"/>
      <c r="AJ43" s="1155"/>
      <c r="AK43" s="1155"/>
      <c r="AL43" s="1155"/>
      <c r="AM43" s="1155"/>
      <c r="AN43" s="1155"/>
      <c r="AO43" s="1155"/>
      <c r="AP43" s="1155"/>
      <c r="AQ43" s="1142"/>
      <c r="AR43" s="1142"/>
      <c r="AS43" s="1142"/>
      <c r="AT43" s="1142"/>
      <c r="AU43" s="1142"/>
      <c r="AV43" s="1142"/>
      <c r="AW43" s="1142"/>
      <c r="AX43" s="1142"/>
      <c r="AY43" s="1142"/>
      <c r="AZ43" s="1142"/>
      <c r="BA43" s="1142"/>
      <c r="BB43" s="1142"/>
      <c r="BC43" s="1355"/>
      <c r="BD43" s="1356"/>
    </row>
    <row r="44" spans="1:56" s="31" customFormat="1" ht="14.25" hidden="1" customHeight="1" x14ac:dyDescent="0.25">
      <c r="A44" s="1237" t="s">
        <v>610</v>
      </c>
      <c r="B44" s="1154"/>
      <c r="C44" s="1156"/>
      <c r="D44" s="1156"/>
      <c r="E44" s="1155"/>
      <c r="F44" s="1155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1155"/>
      <c r="S44" s="1155"/>
      <c r="T44" s="1155"/>
      <c r="U44" s="1155"/>
      <c r="V44" s="1155"/>
      <c r="W44" s="1155"/>
      <c r="X44" s="1155"/>
      <c r="Y44" s="1155"/>
      <c r="Z44" s="1213">
        <f t="shared" si="12"/>
        <v>0</v>
      </c>
      <c r="AA44" s="1155"/>
      <c r="AB44" s="1155"/>
      <c r="AC44" s="1155"/>
      <c r="AD44" s="1155"/>
      <c r="AE44" s="1155"/>
      <c r="AF44" s="1155"/>
      <c r="AG44" s="1155"/>
      <c r="AH44" s="1155"/>
      <c r="AI44" s="1155"/>
      <c r="AJ44" s="1155"/>
      <c r="AK44" s="1155"/>
      <c r="AL44" s="1155"/>
      <c r="AM44" s="1155"/>
      <c r="AN44" s="1155"/>
      <c r="AO44" s="1155"/>
      <c r="AP44" s="1155"/>
      <c r="AQ44" s="1142"/>
      <c r="AR44" s="1142"/>
      <c r="AS44" s="1142"/>
      <c r="AT44" s="1142"/>
      <c r="AU44" s="1142"/>
      <c r="AV44" s="1142"/>
      <c r="AW44" s="1142"/>
      <c r="AX44" s="1142"/>
      <c r="AY44" s="1142"/>
      <c r="AZ44" s="1142"/>
      <c r="BA44" s="1142"/>
      <c r="BB44" s="1142"/>
      <c r="BC44" s="1355"/>
      <c r="BD44" s="1356"/>
    </row>
    <row r="45" spans="1:56" s="31" customFormat="1" ht="14.25" hidden="1" customHeight="1" x14ac:dyDescent="0.25">
      <c r="A45" s="1237" t="s">
        <v>611</v>
      </c>
      <c r="B45" s="1154"/>
      <c r="C45" s="1156"/>
      <c r="D45" s="1156"/>
      <c r="E45" s="1155"/>
      <c r="F45" s="1155"/>
      <c r="G45" s="1155"/>
      <c r="H45" s="1155"/>
      <c r="I45" s="1155"/>
      <c r="J45" s="1155"/>
      <c r="K45" s="1155"/>
      <c r="L45" s="1155"/>
      <c r="M45" s="1155"/>
      <c r="N45" s="1155"/>
      <c r="O45" s="1155"/>
      <c r="P45" s="1155"/>
      <c r="Q45" s="1155"/>
      <c r="R45" s="1155"/>
      <c r="S45" s="1155"/>
      <c r="T45" s="1155"/>
      <c r="U45" s="1155"/>
      <c r="V45" s="1155"/>
      <c r="W45" s="1155"/>
      <c r="X45" s="1155"/>
      <c r="Y45" s="1155"/>
      <c r="Z45" s="1213">
        <f t="shared" si="12"/>
        <v>0</v>
      </c>
      <c r="AA45" s="1155"/>
      <c r="AB45" s="1155"/>
      <c r="AC45" s="1155"/>
      <c r="AD45" s="1155"/>
      <c r="AE45" s="1155"/>
      <c r="AF45" s="1155"/>
      <c r="AG45" s="1155"/>
      <c r="AH45" s="1155"/>
      <c r="AI45" s="1155"/>
      <c r="AJ45" s="1155"/>
      <c r="AK45" s="1155"/>
      <c r="AL45" s="1155"/>
      <c r="AM45" s="1155"/>
      <c r="AN45" s="1155"/>
      <c r="AO45" s="1155"/>
      <c r="AP45" s="1155"/>
      <c r="AQ45" s="1142"/>
      <c r="AR45" s="1142"/>
      <c r="AS45" s="1142"/>
      <c r="AT45" s="1142"/>
      <c r="AU45" s="1142"/>
      <c r="AV45" s="1142"/>
      <c r="AW45" s="1142"/>
      <c r="AX45" s="1142"/>
      <c r="AY45" s="1142"/>
      <c r="AZ45" s="1142"/>
      <c r="BA45" s="1142"/>
      <c r="BB45" s="1142"/>
      <c r="BC45" s="1355"/>
      <c r="BD45" s="1356"/>
    </row>
    <row r="46" spans="1:56" s="31" customFormat="1" ht="14.25" hidden="1" customHeight="1" x14ac:dyDescent="0.25">
      <c r="A46" s="1237" t="s">
        <v>612</v>
      </c>
      <c r="B46" s="1154"/>
      <c r="C46" s="1156"/>
      <c r="D46" s="1156"/>
      <c r="E46" s="1155"/>
      <c r="F46" s="1155"/>
      <c r="G46" s="1155"/>
      <c r="H46" s="1155"/>
      <c r="I46" s="1155"/>
      <c r="J46" s="1155"/>
      <c r="K46" s="1155"/>
      <c r="L46" s="1155"/>
      <c r="M46" s="1155"/>
      <c r="N46" s="1155"/>
      <c r="O46" s="1155"/>
      <c r="P46" s="1155"/>
      <c r="Q46" s="1155"/>
      <c r="R46" s="1155"/>
      <c r="S46" s="1155"/>
      <c r="T46" s="1155"/>
      <c r="U46" s="1155"/>
      <c r="V46" s="1155"/>
      <c r="W46" s="1155"/>
      <c r="X46" s="1155"/>
      <c r="Y46" s="1155"/>
      <c r="Z46" s="1213">
        <f t="shared" si="12"/>
        <v>0</v>
      </c>
      <c r="AA46" s="1155"/>
      <c r="AB46" s="1155"/>
      <c r="AC46" s="1155"/>
      <c r="AD46" s="1155"/>
      <c r="AE46" s="1155"/>
      <c r="AF46" s="1155"/>
      <c r="AG46" s="1155"/>
      <c r="AH46" s="1155"/>
      <c r="AI46" s="1155"/>
      <c r="AJ46" s="1155"/>
      <c r="AK46" s="1155"/>
      <c r="AL46" s="1155"/>
      <c r="AM46" s="1155"/>
      <c r="AN46" s="1155"/>
      <c r="AO46" s="1155"/>
      <c r="AP46" s="1155"/>
      <c r="AQ46" s="1155"/>
      <c r="AR46" s="1142"/>
      <c r="AS46" s="1142"/>
      <c r="AT46" s="1142"/>
      <c r="AU46" s="1142"/>
      <c r="AV46" s="1142"/>
      <c r="AW46" s="1142"/>
      <c r="AX46" s="1142"/>
      <c r="AY46" s="1142"/>
      <c r="AZ46" s="1142"/>
      <c r="BA46" s="1142"/>
      <c r="BB46" s="1142"/>
      <c r="BC46" s="1355"/>
      <c r="BD46" s="1356"/>
    </row>
    <row r="47" spans="1:56" s="31" customFormat="1" ht="14.25" hidden="1" customHeight="1" x14ac:dyDescent="0.25">
      <c r="A47" s="1237" t="s">
        <v>613</v>
      </c>
      <c r="B47" s="1154"/>
      <c r="C47" s="1156"/>
      <c r="D47" s="1156"/>
      <c r="E47" s="1155"/>
      <c r="F47" s="1155"/>
      <c r="G47" s="1155"/>
      <c r="H47" s="1155"/>
      <c r="I47" s="1155"/>
      <c r="J47" s="1155"/>
      <c r="K47" s="1155"/>
      <c r="L47" s="1155"/>
      <c r="M47" s="1155"/>
      <c r="N47" s="1155"/>
      <c r="O47" s="1155"/>
      <c r="P47" s="1155"/>
      <c r="Q47" s="1155"/>
      <c r="R47" s="1155"/>
      <c r="S47" s="1155"/>
      <c r="T47" s="1155"/>
      <c r="U47" s="1155"/>
      <c r="V47" s="1155"/>
      <c r="W47" s="1155"/>
      <c r="X47" s="1155"/>
      <c r="Y47" s="1155"/>
      <c r="Z47" s="1213">
        <f t="shared" si="12"/>
        <v>0</v>
      </c>
      <c r="AA47" s="1155"/>
      <c r="AB47" s="1155"/>
      <c r="AC47" s="1155"/>
      <c r="AD47" s="1155"/>
      <c r="AE47" s="1155"/>
      <c r="AF47" s="1155"/>
      <c r="AG47" s="1155"/>
      <c r="AH47" s="1155"/>
      <c r="AI47" s="1155"/>
      <c r="AJ47" s="1155"/>
      <c r="AK47" s="1155"/>
      <c r="AL47" s="1155"/>
      <c r="AM47" s="1155"/>
      <c r="AN47" s="1155"/>
      <c r="AO47" s="1155"/>
      <c r="AP47" s="1155"/>
      <c r="AQ47" s="1155"/>
      <c r="AR47" s="1142"/>
      <c r="AS47" s="1142"/>
      <c r="AT47" s="1142"/>
      <c r="AU47" s="1142"/>
      <c r="AV47" s="1142"/>
      <c r="AW47" s="1142"/>
      <c r="AX47" s="1142"/>
      <c r="AY47" s="1142"/>
      <c r="AZ47" s="1142"/>
      <c r="BA47" s="1142"/>
      <c r="BB47" s="1142"/>
      <c r="BC47" s="1355"/>
      <c r="BD47" s="1356"/>
    </row>
    <row r="48" spans="1:56" s="31" customFormat="1" ht="14.25" hidden="1" customHeight="1" x14ac:dyDescent="0.25">
      <c r="A48" s="1237" t="s">
        <v>112</v>
      </c>
      <c r="B48" s="1154"/>
      <c r="C48" s="1156"/>
      <c r="D48" s="1156"/>
      <c r="E48" s="1155"/>
      <c r="F48" s="1155"/>
      <c r="G48" s="1155"/>
      <c r="H48" s="1155"/>
      <c r="I48" s="1155"/>
      <c r="J48" s="1155"/>
      <c r="K48" s="1155"/>
      <c r="L48" s="1155"/>
      <c r="M48" s="1155"/>
      <c r="N48" s="1155"/>
      <c r="O48" s="1155"/>
      <c r="P48" s="1155"/>
      <c r="Q48" s="1155"/>
      <c r="R48" s="1155"/>
      <c r="S48" s="1155"/>
      <c r="T48" s="1155"/>
      <c r="U48" s="1155"/>
      <c r="V48" s="1155"/>
      <c r="W48" s="1155"/>
      <c r="X48" s="1155"/>
      <c r="Y48" s="1155"/>
      <c r="Z48" s="1213">
        <f t="shared" si="12"/>
        <v>0</v>
      </c>
      <c r="AA48" s="1155"/>
      <c r="AB48" s="1155"/>
      <c r="AC48" s="1155"/>
      <c r="AD48" s="1155"/>
      <c r="AE48" s="1155"/>
      <c r="AF48" s="1155"/>
      <c r="AG48" s="1155"/>
      <c r="AH48" s="1155"/>
      <c r="AI48" s="1155"/>
      <c r="AJ48" s="1155"/>
      <c r="AK48" s="1155"/>
      <c r="AL48" s="1155"/>
      <c r="AM48" s="1155"/>
      <c r="AN48" s="1155"/>
      <c r="AO48" s="1155"/>
      <c r="AP48" s="1155"/>
      <c r="AQ48" s="1155"/>
      <c r="AR48" s="1142"/>
      <c r="AS48" s="1142"/>
      <c r="AT48" s="1142"/>
      <c r="AU48" s="1142"/>
      <c r="AV48" s="1142"/>
      <c r="AW48" s="1142"/>
      <c r="AX48" s="1142"/>
      <c r="AY48" s="1142"/>
      <c r="AZ48" s="1142"/>
      <c r="BA48" s="1142"/>
      <c r="BB48" s="1142"/>
      <c r="BC48" s="1355"/>
      <c r="BD48" s="1356"/>
    </row>
    <row r="49" spans="1:57" s="31" customFormat="1" ht="14.25" hidden="1" customHeight="1" x14ac:dyDescent="0.25">
      <c r="A49" s="1237" t="s">
        <v>638</v>
      </c>
      <c r="B49" s="1172"/>
      <c r="C49" s="1171"/>
      <c r="D49" s="1171"/>
      <c r="E49" s="1155"/>
      <c r="F49" s="1155"/>
      <c r="G49" s="1155"/>
      <c r="H49" s="1155"/>
      <c r="I49" s="1155"/>
      <c r="J49" s="1155"/>
      <c r="K49" s="1155"/>
      <c r="L49" s="1155"/>
      <c r="M49" s="1155"/>
      <c r="N49" s="1155"/>
      <c r="O49" s="1155"/>
      <c r="P49" s="1155"/>
      <c r="Q49" s="1155"/>
      <c r="R49" s="1155"/>
      <c r="S49" s="1155"/>
      <c r="T49" s="1155"/>
      <c r="U49" s="1155"/>
      <c r="V49" s="1155"/>
      <c r="W49" s="1155"/>
      <c r="X49" s="1155"/>
      <c r="Y49" s="1155"/>
      <c r="Z49" s="1213">
        <f t="shared" si="12"/>
        <v>0</v>
      </c>
      <c r="AA49" s="1155"/>
      <c r="AB49" s="1155"/>
      <c r="AC49" s="1155"/>
      <c r="AD49" s="1155"/>
      <c r="AE49" s="1155"/>
      <c r="AF49" s="1155"/>
      <c r="AG49" s="1155"/>
      <c r="AH49" s="1155"/>
      <c r="AI49" s="1155"/>
      <c r="AJ49" s="1155"/>
      <c r="AK49" s="1155"/>
      <c r="AL49" s="1155"/>
      <c r="AM49" s="1155"/>
      <c r="AN49" s="1155"/>
      <c r="AO49" s="1155"/>
      <c r="AP49" s="1155"/>
      <c r="AQ49" s="1142"/>
      <c r="AR49" s="1142"/>
      <c r="AS49" s="1142"/>
      <c r="AT49" s="1142"/>
      <c r="AU49" s="1142"/>
      <c r="AV49" s="1142"/>
      <c r="AW49" s="1142"/>
      <c r="AX49" s="1142"/>
      <c r="AY49" s="1142"/>
      <c r="AZ49" s="1142"/>
      <c r="BA49" s="1142"/>
      <c r="BB49" s="1142"/>
      <c r="BC49" s="1355"/>
      <c r="BD49" s="1356"/>
    </row>
    <row r="50" spans="1:57" s="31" customFormat="1" ht="14.25" hidden="1" customHeight="1" x14ac:dyDescent="0.25">
      <c r="A50" s="1237" t="s">
        <v>639</v>
      </c>
      <c r="B50" s="1154"/>
      <c r="C50" s="1156"/>
      <c r="D50" s="1156"/>
      <c r="E50" s="1155"/>
      <c r="F50" s="1155"/>
      <c r="G50" s="1155"/>
      <c r="H50" s="1155"/>
      <c r="I50" s="1155"/>
      <c r="J50" s="1155"/>
      <c r="K50" s="1155"/>
      <c r="L50" s="1155"/>
      <c r="M50" s="1155"/>
      <c r="N50" s="1155"/>
      <c r="O50" s="1155"/>
      <c r="P50" s="1155"/>
      <c r="Q50" s="1155"/>
      <c r="R50" s="1155"/>
      <c r="S50" s="1155"/>
      <c r="T50" s="1155"/>
      <c r="U50" s="1155"/>
      <c r="V50" s="1155"/>
      <c r="W50" s="1155"/>
      <c r="X50" s="1155"/>
      <c r="Y50" s="1155"/>
      <c r="Z50" s="1213">
        <f t="shared" si="12"/>
        <v>0</v>
      </c>
      <c r="AA50" s="1155"/>
      <c r="AB50" s="1155"/>
      <c r="AC50" s="1155"/>
      <c r="AD50" s="1155"/>
      <c r="AE50" s="1155"/>
      <c r="AF50" s="1155"/>
      <c r="AG50" s="1155"/>
      <c r="AH50" s="1155"/>
      <c r="AI50" s="1155"/>
      <c r="AJ50" s="1155"/>
      <c r="AK50" s="1155"/>
      <c r="AL50" s="1155"/>
      <c r="AM50" s="1155"/>
      <c r="AN50" s="1155"/>
      <c r="AO50" s="1155"/>
      <c r="AP50" s="1155"/>
      <c r="AQ50" s="1142"/>
      <c r="AR50" s="1142"/>
      <c r="AS50" s="1142"/>
      <c r="AT50" s="1142"/>
      <c r="AU50" s="1142"/>
      <c r="AV50" s="1142"/>
      <c r="AW50" s="1142"/>
      <c r="AX50" s="1142"/>
      <c r="AY50" s="1142"/>
      <c r="AZ50" s="1142"/>
      <c r="BA50" s="1142"/>
      <c r="BB50" s="1142"/>
      <c r="BC50" s="1355"/>
      <c r="BD50" s="1356"/>
    </row>
    <row r="51" spans="1:57" s="31" customFormat="1" ht="14.25" hidden="1" customHeight="1" x14ac:dyDescent="0.25">
      <c r="A51" s="1237" t="s">
        <v>115</v>
      </c>
      <c r="B51" s="1154"/>
      <c r="C51" s="1156"/>
      <c r="D51" s="1156"/>
      <c r="E51" s="1155"/>
      <c r="F51" s="1155"/>
      <c r="G51" s="1155"/>
      <c r="H51" s="1155"/>
      <c r="I51" s="1155"/>
      <c r="J51" s="1155"/>
      <c r="K51" s="1155"/>
      <c r="L51" s="1155"/>
      <c r="M51" s="1155"/>
      <c r="N51" s="1155"/>
      <c r="O51" s="1155"/>
      <c r="P51" s="1155"/>
      <c r="Q51" s="1155"/>
      <c r="R51" s="1155"/>
      <c r="S51" s="1155"/>
      <c r="T51" s="1155"/>
      <c r="U51" s="1155"/>
      <c r="V51" s="1155"/>
      <c r="W51" s="1155"/>
      <c r="X51" s="1155"/>
      <c r="Y51" s="1155"/>
      <c r="Z51" s="1213">
        <f t="shared" si="12"/>
        <v>0</v>
      </c>
      <c r="AA51" s="1155"/>
      <c r="AB51" s="1155"/>
      <c r="AC51" s="1155"/>
      <c r="AD51" s="1155"/>
      <c r="AE51" s="1155"/>
      <c r="AF51" s="1155"/>
      <c r="AG51" s="1155"/>
      <c r="AH51" s="1155"/>
      <c r="AI51" s="1155"/>
      <c r="AJ51" s="1155"/>
      <c r="AK51" s="1155"/>
      <c r="AL51" s="1155"/>
      <c r="AM51" s="1155"/>
      <c r="AN51" s="1155"/>
      <c r="AO51" s="1155"/>
      <c r="AP51" s="1155"/>
      <c r="AQ51" s="1142"/>
      <c r="AR51" s="1142"/>
      <c r="AS51" s="1142"/>
      <c r="AT51" s="1142"/>
      <c r="AU51" s="1142"/>
      <c r="AV51" s="1142"/>
      <c r="AW51" s="1142"/>
      <c r="AX51" s="1142"/>
      <c r="AY51" s="1142"/>
      <c r="AZ51" s="1142"/>
      <c r="BA51" s="1142"/>
      <c r="BB51" s="1142"/>
      <c r="BC51" s="1355"/>
      <c r="BD51" s="1356"/>
    </row>
    <row r="52" spans="1:57" s="31" customFormat="1" ht="14.25" hidden="1" customHeight="1" x14ac:dyDescent="0.25">
      <c r="A52" s="1237" t="s">
        <v>116</v>
      </c>
      <c r="B52" s="1154"/>
      <c r="C52" s="1156"/>
      <c r="D52" s="1156"/>
      <c r="E52" s="1155"/>
      <c r="F52" s="1155"/>
      <c r="G52" s="1155"/>
      <c r="H52" s="1155"/>
      <c r="I52" s="1155"/>
      <c r="J52" s="1155"/>
      <c r="K52" s="1155"/>
      <c r="L52" s="1155"/>
      <c r="M52" s="1155"/>
      <c r="N52" s="1155"/>
      <c r="O52" s="1155"/>
      <c r="P52" s="1155"/>
      <c r="Q52" s="1155"/>
      <c r="R52" s="1155"/>
      <c r="S52" s="1155"/>
      <c r="T52" s="1155"/>
      <c r="U52" s="1155"/>
      <c r="V52" s="1155"/>
      <c r="W52" s="1155"/>
      <c r="X52" s="1155"/>
      <c r="Y52" s="1155"/>
      <c r="Z52" s="1213">
        <f t="shared" si="12"/>
        <v>0</v>
      </c>
      <c r="AA52" s="1155"/>
      <c r="AB52" s="1155"/>
      <c r="AC52" s="1155"/>
      <c r="AD52" s="1155"/>
      <c r="AE52" s="1155"/>
      <c r="AF52" s="1155"/>
      <c r="AG52" s="1155"/>
      <c r="AH52" s="1155"/>
      <c r="AI52" s="1155"/>
      <c r="AJ52" s="1155"/>
      <c r="AK52" s="1155"/>
      <c r="AL52" s="1155"/>
      <c r="AM52" s="1155"/>
      <c r="AN52" s="1155"/>
      <c r="AO52" s="1155"/>
      <c r="AP52" s="1155"/>
      <c r="AQ52" s="1142"/>
      <c r="AR52" s="1142"/>
      <c r="AS52" s="1142"/>
      <c r="AT52" s="1142"/>
      <c r="AU52" s="1142"/>
      <c r="AV52" s="1142"/>
      <c r="AW52" s="1142"/>
      <c r="AX52" s="1142"/>
      <c r="AY52" s="1142"/>
      <c r="AZ52" s="1142"/>
      <c r="BA52" s="1142"/>
      <c r="BB52" s="1142"/>
      <c r="BC52" s="1355"/>
      <c r="BD52" s="1356"/>
    </row>
    <row r="53" spans="1:57" s="31" customFormat="1" ht="14.25" hidden="1" customHeight="1" x14ac:dyDescent="0.25">
      <c r="A53" s="1237" t="s">
        <v>117</v>
      </c>
      <c r="B53" s="1172"/>
      <c r="C53" s="1171"/>
      <c r="D53" s="1171"/>
      <c r="E53" s="1155"/>
      <c r="F53" s="1155"/>
      <c r="G53" s="1155"/>
      <c r="H53" s="1155"/>
      <c r="I53" s="1155"/>
      <c r="J53" s="1155"/>
      <c r="K53" s="1155"/>
      <c r="L53" s="1155"/>
      <c r="M53" s="1155"/>
      <c r="N53" s="1155"/>
      <c r="O53" s="1155"/>
      <c r="P53" s="1155"/>
      <c r="Q53" s="1155"/>
      <c r="R53" s="1155"/>
      <c r="S53" s="1155"/>
      <c r="T53" s="1155"/>
      <c r="U53" s="1155"/>
      <c r="V53" s="1155"/>
      <c r="W53" s="1155"/>
      <c r="X53" s="1155"/>
      <c r="Y53" s="1155"/>
      <c r="Z53" s="1213">
        <f t="shared" si="12"/>
        <v>0</v>
      </c>
      <c r="AA53" s="1155"/>
      <c r="AB53" s="1155"/>
      <c r="AC53" s="1155"/>
      <c r="AD53" s="1155"/>
      <c r="AE53" s="1155"/>
      <c r="AF53" s="1155"/>
      <c r="AG53" s="1155"/>
      <c r="AH53" s="1155"/>
      <c r="AI53" s="1155"/>
      <c r="AJ53" s="1155"/>
      <c r="AK53" s="1155"/>
      <c r="AL53" s="1155"/>
      <c r="AM53" s="1155"/>
      <c r="AN53" s="1155"/>
      <c r="AO53" s="1155"/>
      <c r="AP53" s="1155"/>
      <c r="AQ53" s="1142"/>
      <c r="AR53" s="1142"/>
      <c r="AS53" s="1142"/>
      <c r="AT53" s="1142"/>
      <c r="AU53" s="1142"/>
      <c r="AV53" s="1142"/>
      <c r="AW53" s="1142"/>
      <c r="AX53" s="1142"/>
      <c r="AY53" s="1142"/>
      <c r="AZ53" s="1142"/>
      <c r="BA53" s="1142"/>
      <c r="BB53" s="1142"/>
      <c r="BC53" s="1355"/>
      <c r="BD53" s="1356"/>
    </row>
    <row r="54" spans="1:57" s="31" customFormat="1" ht="14.25" hidden="1" customHeight="1" x14ac:dyDescent="0.25">
      <c r="A54" s="1237" t="s">
        <v>120</v>
      </c>
      <c r="B54" s="1154"/>
      <c r="C54" s="1156"/>
      <c r="D54" s="1156"/>
      <c r="E54" s="1155"/>
      <c r="F54" s="1155"/>
      <c r="G54" s="1155"/>
      <c r="H54" s="1155"/>
      <c r="I54" s="1155"/>
      <c r="J54" s="1155"/>
      <c r="K54" s="1155"/>
      <c r="L54" s="1155"/>
      <c r="M54" s="1155"/>
      <c r="N54" s="1155"/>
      <c r="O54" s="1155"/>
      <c r="P54" s="1155"/>
      <c r="Q54" s="1155"/>
      <c r="R54" s="1155"/>
      <c r="S54" s="1155"/>
      <c r="T54" s="1155"/>
      <c r="U54" s="1155"/>
      <c r="V54" s="1155"/>
      <c r="W54" s="1155"/>
      <c r="X54" s="1155"/>
      <c r="Y54" s="1155"/>
      <c r="Z54" s="1213">
        <f t="shared" si="12"/>
        <v>0</v>
      </c>
      <c r="AA54" s="1155"/>
      <c r="AB54" s="1155"/>
      <c r="AC54" s="1155"/>
      <c r="AD54" s="1155"/>
      <c r="AE54" s="1155"/>
      <c r="AF54" s="1155"/>
      <c r="AG54" s="1155"/>
      <c r="AH54" s="1155"/>
      <c r="AI54" s="1155"/>
      <c r="AJ54" s="1155"/>
      <c r="AK54" s="1155"/>
      <c r="AL54" s="1155"/>
      <c r="AM54" s="1155"/>
      <c r="AN54" s="1155"/>
      <c r="AO54" s="1155"/>
      <c r="AP54" s="1155"/>
      <c r="AQ54" s="1142"/>
      <c r="AR54" s="1142"/>
      <c r="AS54" s="1142"/>
      <c r="AT54" s="1142"/>
      <c r="AU54" s="1142"/>
      <c r="AV54" s="1142"/>
      <c r="AW54" s="1142"/>
      <c r="AX54" s="1142"/>
      <c r="AY54" s="1142"/>
      <c r="AZ54" s="1142"/>
      <c r="BA54" s="1142"/>
      <c r="BB54" s="1142"/>
      <c r="BC54" s="1355"/>
      <c r="BD54" s="1356"/>
    </row>
    <row r="55" spans="1:57" s="31" customFormat="1" ht="14.25" hidden="1" customHeight="1" x14ac:dyDescent="0.25">
      <c r="A55" s="1237" t="s">
        <v>123</v>
      </c>
      <c r="B55" s="1154"/>
      <c r="C55" s="1156"/>
      <c r="D55" s="1156"/>
      <c r="E55" s="1155"/>
      <c r="F55" s="1155"/>
      <c r="G55" s="1155"/>
      <c r="H55" s="1155"/>
      <c r="I55" s="1155"/>
      <c r="J55" s="1155"/>
      <c r="K55" s="1155"/>
      <c r="L55" s="1155"/>
      <c r="M55" s="1155"/>
      <c r="N55" s="1155"/>
      <c r="O55" s="1155"/>
      <c r="P55" s="1155"/>
      <c r="Q55" s="1155"/>
      <c r="R55" s="1155"/>
      <c r="S55" s="1155"/>
      <c r="T55" s="1155"/>
      <c r="U55" s="1155"/>
      <c r="V55" s="1155"/>
      <c r="W55" s="1155"/>
      <c r="X55" s="1155"/>
      <c r="Y55" s="1155"/>
      <c r="Z55" s="1213">
        <f t="shared" si="12"/>
        <v>0</v>
      </c>
      <c r="AA55" s="1155"/>
      <c r="AB55" s="1155"/>
      <c r="AC55" s="1155"/>
      <c r="AD55" s="1155"/>
      <c r="AE55" s="1155"/>
      <c r="AF55" s="1155"/>
      <c r="AG55" s="1155"/>
      <c r="AH55" s="1155"/>
      <c r="AI55" s="1155"/>
      <c r="AJ55" s="1155"/>
      <c r="AK55" s="1155"/>
      <c r="AL55" s="1155"/>
      <c r="AM55" s="1155"/>
      <c r="AN55" s="1155"/>
      <c r="AO55" s="1155"/>
      <c r="AP55" s="1155"/>
      <c r="AQ55" s="1142"/>
      <c r="AR55" s="1142"/>
      <c r="AS55" s="1142"/>
      <c r="AT55" s="1142"/>
      <c r="AU55" s="1142"/>
      <c r="AV55" s="1142"/>
      <c r="AW55" s="1142"/>
      <c r="AX55" s="1142"/>
      <c r="AY55" s="1142"/>
      <c r="AZ55" s="1142"/>
      <c r="BA55" s="1142"/>
      <c r="BB55" s="1142"/>
      <c r="BC55" s="1355"/>
      <c r="BD55" s="1356"/>
    </row>
    <row r="56" spans="1:57" s="31" customFormat="1" ht="14.45" hidden="1" customHeight="1" x14ac:dyDescent="0.25">
      <c r="A56" s="1237" t="s">
        <v>124</v>
      </c>
      <c r="B56" s="1172"/>
      <c r="C56" s="1171"/>
      <c r="D56" s="1171"/>
      <c r="E56" s="1155"/>
      <c r="F56" s="1155"/>
      <c r="G56" s="1155"/>
      <c r="H56" s="1155"/>
      <c r="I56" s="1155"/>
      <c r="J56" s="1155"/>
      <c r="K56" s="1155"/>
      <c r="L56" s="1155"/>
      <c r="M56" s="1155"/>
      <c r="N56" s="1155"/>
      <c r="O56" s="1155"/>
      <c r="P56" s="1155"/>
      <c r="Q56" s="1155"/>
      <c r="R56" s="1155"/>
      <c r="S56" s="1155"/>
      <c r="T56" s="1155"/>
      <c r="U56" s="1155"/>
      <c r="V56" s="1155"/>
      <c r="W56" s="1155"/>
      <c r="X56" s="1155"/>
      <c r="Y56" s="1155"/>
      <c r="Z56" s="1213">
        <f t="shared" si="12"/>
        <v>0</v>
      </c>
      <c r="AA56" s="1155"/>
      <c r="AB56" s="1155"/>
      <c r="AC56" s="1155"/>
      <c r="AD56" s="1155"/>
      <c r="AE56" s="1155"/>
      <c r="AF56" s="1155"/>
      <c r="AG56" s="1155"/>
      <c r="AH56" s="1155"/>
      <c r="AI56" s="1155"/>
      <c r="AJ56" s="1155"/>
      <c r="AK56" s="1155"/>
      <c r="AL56" s="1155"/>
      <c r="AM56" s="1155"/>
      <c r="AN56" s="1155"/>
      <c r="AO56" s="1155"/>
      <c r="AP56" s="1155"/>
      <c r="AQ56" s="1142"/>
      <c r="AR56" s="1142"/>
      <c r="AS56" s="1142"/>
      <c r="AT56" s="1142"/>
      <c r="AU56" s="1142"/>
      <c r="AV56" s="1142"/>
      <c r="AW56" s="1142"/>
      <c r="AX56" s="1142"/>
      <c r="AY56" s="1142"/>
      <c r="AZ56" s="1142"/>
      <c r="BA56" s="1142"/>
      <c r="BB56" s="1142"/>
      <c r="BC56" s="1355"/>
      <c r="BD56" s="1356"/>
    </row>
    <row r="57" spans="1:57" s="31" customFormat="1" ht="14.45" hidden="1" customHeight="1" x14ac:dyDescent="0.25">
      <c r="A57" s="1237" t="s">
        <v>125</v>
      </c>
      <c r="B57" s="1154"/>
      <c r="C57" s="1156"/>
      <c r="D57" s="1156"/>
      <c r="E57" s="1155"/>
      <c r="F57" s="1155"/>
      <c r="G57" s="1155"/>
      <c r="H57" s="1155"/>
      <c r="I57" s="1155"/>
      <c r="J57" s="1155"/>
      <c r="K57" s="1155"/>
      <c r="L57" s="1155"/>
      <c r="M57" s="1155"/>
      <c r="N57" s="1155"/>
      <c r="O57" s="1155"/>
      <c r="P57" s="1155"/>
      <c r="Q57" s="1155"/>
      <c r="R57" s="1155"/>
      <c r="S57" s="1155"/>
      <c r="T57" s="1155"/>
      <c r="U57" s="1155"/>
      <c r="V57" s="1155"/>
      <c r="W57" s="1155"/>
      <c r="X57" s="1155"/>
      <c r="Y57" s="1155"/>
      <c r="Z57" s="1213">
        <f t="shared" si="12"/>
        <v>0</v>
      </c>
      <c r="AA57" s="1155"/>
      <c r="AB57" s="1155"/>
      <c r="AC57" s="1155"/>
      <c r="AD57" s="1155"/>
      <c r="AE57" s="1155"/>
      <c r="AF57" s="1155"/>
      <c r="AG57" s="1155"/>
      <c r="AH57" s="1155"/>
      <c r="AI57" s="1155"/>
      <c r="AJ57" s="1155"/>
      <c r="AK57" s="1155"/>
      <c r="AL57" s="1155"/>
      <c r="AM57" s="1155"/>
      <c r="AN57" s="1155"/>
      <c r="AO57" s="1155"/>
      <c r="AP57" s="1155"/>
      <c r="AQ57" s="1142"/>
      <c r="AR57" s="1142"/>
      <c r="AS57" s="1142"/>
      <c r="AT57" s="1142"/>
      <c r="AU57" s="1142"/>
      <c r="AV57" s="1142"/>
      <c r="AW57" s="1142"/>
      <c r="AX57" s="1142"/>
      <c r="AY57" s="1142"/>
      <c r="AZ57" s="1142"/>
      <c r="BA57" s="1142"/>
      <c r="BB57" s="1142"/>
      <c r="BC57" s="1355"/>
      <c r="BD57" s="1356"/>
    </row>
    <row r="58" spans="1:57" s="31" customFormat="1" ht="14.45" hidden="1" customHeight="1" x14ac:dyDescent="0.25">
      <c r="A58" s="1237" t="s">
        <v>126</v>
      </c>
      <c r="B58" s="1154"/>
      <c r="C58" s="1156"/>
      <c r="D58" s="1156"/>
      <c r="E58" s="1155"/>
      <c r="F58" s="1155"/>
      <c r="G58" s="1155"/>
      <c r="H58" s="1155"/>
      <c r="I58" s="1155"/>
      <c r="J58" s="1155"/>
      <c r="K58" s="1155"/>
      <c r="L58" s="1155"/>
      <c r="M58" s="1155"/>
      <c r="N58" s="1155"/>
      <c r="O58" s="1155"/>
      <c r="P58" s="1155"/>
      <c r="Q58" s="1155"/>
      <c r="R58" s="1155"/>
      <c r="S58" s="1155"/>
      <c r="T58" s="1155"/>
      <c r="U58" s="1155"/>
      <c r="V58" s="1155"/>
      <c r="W58" s="1155"/>
      <c r="X58" s="1155"/>
      <c r="Y58" s="1155"/>
      <c r="Z58" s="1213">
        <f t="shared" si="12"/>
        <v>0</v>
      </c>
      <c r="AA58" s="1155"/>
      <c r="AB58" s="1155"/>
      <c r="AC58" s="1155"/>
      <c r="AD58" s="1155"/>
      <c r="AE58" s="1155"/>
      <c r="AF58" s="1155"/>
      <c r="AG58" s="1155"/>
      <c r="AH58" s="1155"/>
      <c r="AI58" s="1155"/>
      <c r="AJ58" s="1155"/>
      <c r="AK58" s="1155"/>
      <c r="AL58" s="1155"/>
      <c r="AM58" s="1155"/>
      <c r="AN58" s="1155"/>
      <c r="AO58" s="1155"/>
      <c r="AP58" s="1155"/>
      <c r="AQ58" s="1142"/>
      <c r="AR58" s="1142"/>
      <c r="AS58" s="1142"/>
      <c r="AT58" s="1142"/>
      <c r="AU58" s="1142"/>
      <c r="AV58" s="1142"/>
      <c r="AW58" s="1142"/>
      <c r="AX58" s="1142"/>
      <c r="AY58" s="1142"/>
      <c r="AZ58" s="1142"/>
      <c r="BA58" s="1142"/>
      <c r="BB58" s="1142"/>
      <c r="BC58" s="1355"/>
      <c r="BD58" s="1356"/>
    </row>
    <row r="59" spans="1:57" s="31" customFormat="1" ht="14.45" hidden="1" customHeight="1" x14ac:dyDescent="0.25">
      <c r="A59" s="1237" t="s">
        <v>129</v>
      </c>
      <c r="B59" s="1154"/>
      <c r="C59" s="1156"/>
      <c r="D59" s="1156"/>
      <c r="E59" s="1155"/>
      <c r="F59" s="1155"/>
      <c r="G59" s="1155"/>
      <c r="H59" s="1155"/>
      <c r="I59" s="1155"/>
      <c r="J59" s="1155"/>
      <c r="K59" s="1155"/>
      <c r="L59" s="1155"/>
      <c r="M59" s="1155"/>
      <c r="N59" s="1155"/>
      <c r="O59" s="1155"/>
      <c r="P59" s="1155"/>
      <c r="Q59" s="1155"/>
      <c r="R59" s="1155"/>
      <c r="S59" s="1155"/>
      <c r="T59" s="1155"/>
      <c r="U59" s="1155"/>
      <c r="V59" s="1155"/>
      <c r="W59" s="1155"/>
      <c r="X59" s="1155"/>
      <c r="Y59" s="1155"/>
      <c r="Z59" s="1213">
        <f t="shared" si="12"/>
        <v>0</v>
      </c>
      <c r="AA59" s="1155"/>
      <c r="AB59" s="1155"/>
      <c r="AC59" s="1155"/>
      <c r="AD59" s="1155"/>
      <c r="AE59" s="1155"/>
      <c r="AF59" s="1155"/>
      <c r="AG59" s="1155"/>
      <c r="AH59" s="1155"/>
      <c r="AI59" s="1155"/>
      <c r="AJ59" s="1155"/>
      <c r="AK59" s="1155"/>
      <c r="AL59" s="1155"/>
      <c r="AM59" s="1155"/>
      <c r="AN59" s="1155"/>
      <c r="AO59" s="1155"/>
      <c r="AP59" s="1155"/>
      <c r="AQ59" s="1142"/>
      <c r="AR59" s="1142"/>
      <c r="AS59" s="1142"/>
      <c r="AT59" s="1142"/>
      <c r="AU59" s="1142"/>
      <c r="AV59" s="1142"/>
      <c r="AW59" s="1142"/>
      <c r="AX59" s="1142"/>
      <c r="AY59" s="1142"/>
      <c r="AZ59" s="1142"/>
      <c r="BA59" s="1142"/>
      <c r="BB59" s="1142"/>
      <c r="BC59" s="1355"/>
      <c r="BD59" s="1356"/>
    </row>
    <row r="60" spans="1:57" s="31" customFormat="1" ht="14.45" hidden="1" customHeight="1" x14ac:dyDescent="0.25">
      <c r="A60" s="1237" t="s">
        <v>132</v>
      </c>
      <c r="B60" s="1140"/>
      <c r="C60" s="1141"/>
      <c r="D60" s="1141"/>
      <c r="E60" s="1157"/>
      <c r="F60" s="1157"/>
      <c r="G60" s="1157"/>
      <c r="H60" s="1157"/>
      <c r="I60" s="1157"/>
      <c r="J60" s="1157"/>
      <c r="K60" s="1157"/>
      <c r="L60" s="1155"/>
      <c r="M60" s="1155"/>
      <c r="N60" s="1155"/>
      <c r="O60" s="1142"/>
      <c r="P60" s="1142"/>
      <c r="Q60" s="1142"/>
      <c r="R60" s="1142"/>
      <c r="S60" s="1142"/>
      <c r="T60" s="1142"/>
      <c r="U60" s="1142"/>
      <c r="V60" s="1142"/>
      <c r="W60" s="1142"/>
      <c r="X60" s="1142"/>
      <c r="Y60" s="1142"/>
      <c r="Z60" s="1213">
        <f t="shared" si="12"/>
        <v>0</v>
      </c>
      <c r="AA60" s="1142"/>
      <c r="AB60" s="1142"/>
      <c r="AC60" s="1142"/>
      <c r="AD60" s="1142"/>
      <c r="AE60" s="1142"/>
      <c r="AF60" s="1142"/>
      <c r="AG60" s="1142"/>
      <c r="AH60" s="1142"/>
      <c r="AI60" s="1142"/>
      <c r="AJ60" s="1142"/>
      <c r="AK60" s="1142"/>
      <c r="AL60" s="1142"/>
      <c r="AM60" s="1142"/>
      <c r="AN60" s="1142"/>
      <c r="AO60" s="1142"/>
      <c r="AP60" s="1142"/>
      <c r="AQ60" s="1142"/>
      <c r="AR60" s="1173"/>
      <c r="AS60" s="1173"/>
      <c r="AT60" s="1173"/>
      <c r="AU60" s="1173"/>
      <c r="AV60" s="1173"/>
      <c r="AW60" s="1173"/>
      <c r="AX60" s="1173"/>
      <c r="AY60" s="1173"/>
      <c r="AZ60" s="1173"/>
      <c r="BA60" s="1173"/>
      <c r="BB60" s="1173"/>
      <c r="BC60" s="1357"/>
      <c r="BD60" s="1356"/>
    </row>
    <row r="61" spans="1:57" s="31" customFormat="1" ht="14.45" customHeight="1" x14ac:dyDescent="0.25">
      <c r="A61" s="1237"/>
      <c r="B61" s="1174"/>
      <c r="C61" s="1175"/>
      <c r="D61" s="1175"/>
      <c r="E61" s="1161"/>
      <c r="F61" s="1161"/>
      <c r="G61" s="1161"/>
      <c r="H61" s="1161"/>
      <c r="I61" s="1161"/>
      <c r="J61" s="1161"/>
      <c r="K61" s="1161"/>
      <c r="L61" s="1176"/>
      <c r="M61" s="1176"/>
      <c r="N61" s="1176"/>
      <c r="O61" s="1162"/>
      <c r="P61" s="1162"/>
      <c r="Q61" s="1162"/>
      <c r="R61" s="1162"/>
      <c r="S61" s="1162"/>
      <c r="T61" s="1162"/>
      <c r="U61" s="1162"/>
      <c r="V61" s="1162"/>
      <c r="W61" s="1162"/>
      <c r="X61" s="1162"/>
      <c r="Y61" s="1162"/>
      <c r="Z61" s="1263"/>
      <c r="AA61" s="1162"/>
      <c r="AB61" s="1162"/>
      <c r="AC61" s="1162"/>
      <c r="AD61" s="1162"/>
      <c r="AE61" s="1162"/>
      <c r="AF61" s="1162"/>
      <c r="AG61" s="1162"/>
      <c r="AH61" s="1162"/>
      <c r="AI61" s="1162"/>
      <c r="AJ61" s="1162"/>
      <c r="AK61" s="1162"/>
      <c r="AL61" s="1162"/>
      <c r="AM61" s="1162"/>
      <c r="AN61" s="1162"/>
      <c r="AO61" s="1162"/>
      <c r="AP61" s="1162"/>
      <c r="AQ61" s="1162"/>
      <c r="AR61" s="1177"/>
      <c r="AS61" s="1177"/>
      <c r="AT61" s="1177"/>
      <c r="AU61" s="1177"/>
      <c r="AV61" s="1177"/>
      <c r="AW61" s="1177"/>
      <c r="AX61" s="1177"/>
      <c r="AY61" s="1177"/>
      <c r="AZ61" s="1177"/>
      <c r="BA61" s="1177"/>
      <c r="BB61" s="1177"/>
      <c r="BC61" s="1177"/>
      <c r="BD61" s="1345"/>
      <c r="BE61" s="32"/>
    </row>
    <row r="62" spans="1:57" s="31" customFormat="1" ht="14.45" customHeight="1" x14ac:dyDescent="0.25">
      <c r="A62" s="1237"/>
      <c r="B62" s="1178"/>
      <c r="C62" s="1169"/>
      <c r="D62" s="1169"/>
      <c r="E62" s="1147"/>
      <c r="F62" s="1147"/>
      <c r="G62" s="1147"/>
      <c r="H62" s="1147"/>
      <c r="I62" s="1147"/>
      <c r="J62" s="1147"/>
      <c r="K62" s="1147"/>
      <c r="L62" s="1163"/>
      <c r="M62" s="1163"/>
      <c r="N62" s="1163"/>
      <c r="O62" s="1148"/>
      <c r="P62" s="1148"/>
      <c r="Q62" s="1148"/>
      <c r="R62" s="1148"/>
      <c r="S62" s="1148"/>
      <c r="T62" s="1148"/>
      <c r="U62" s="1148"/>
      <c r="V62" s="1148"/>
      <c r="W62" s="1148"/>
      <c r="X62" s="1148"/>
      <c r="Y62" s="1148"/>
      <c r="Z62" s="1262"/>
      <c r="AA62" s="1261"/>
      <c r="AB62" s="1148"/>
      <c r="AC62" s="1148"/>
      <c r="AD62" s="1148"/>
      <c r="AE62" s="1148"/>
      <c r="AF62" s="1148"/>
      <c r="AG62" s="1148"/>
      <c r="AH62" s="1148"/>
      <c r="AI62" s="1148"/>
      <c r="AJ62" s="1148"/>
      <c r="AK62" s="1148"/>
      <c r="AL62" s="1148"/>
      <c r="AM62" s="1148"/>
      <c r="AN62" s="1148"/>
      <c r="AO62" s="1148"/>
      <c r="AP62" s="1148"/>
      <c r="AQ62" s="1148"/>
      <c r="AR62" s="1179"/>
      <c r="AS62" s="1179"/>
      <c r="AT62" s="1179"/>
      <c r="AU62" s="1179"/>
      <c r="AV62" s="1179"/>
      <c r="AW62" s="1179"/>
      <c r="AX62" s="1179"/>
      <c r="AY62" s="1179"/>
      <c r="AZ62" s="1179"/>
      <c r="BA62" s="1179"/>
      <c r="BB62" s="1179"/>
      <c r="BC62" s="1179"/>
      <c r="BD62" s="1346"/>
    </row>
    <row r="63" spans="1:57" s="31" customFormat="1" ht="14.45" customHeight="1" x14ac:dyDescent="0.25">
      <c r="A63" s="1237"/>
      <c r="B63" s="1178"/>
      <c r="C63" s="1169"/>
      <c r="D63" s="1169"/>
      <c r="E63" s="1147"/>
      <c r="F63" s="1147"/>
      <c r="G63" s="1147"/>
      <c r="H63" s="1147"/>
      <c r="I63" s="1147"/>
      <c r="J63" s="1147"/>
      <c r="K63" s="1147"/>
      <c r="L63" s="1163"/>
      <c r="M63" s="1163"/>
      <c r="N63" s="1163"/>
      <c r="O63" s="1148"/>
      <c r="P63" s="1148"/>
      <c r="Q63" s="1148"/>
      <c r="R63" s="1148"/>
      <c r="S63" s="1148"/>
      <c r="T63" s="1148"/>
      <c r="U63" s="1148"/>
      <c r="V63" s="1148"/>
      <c r="W63" s="1148"/>
      <c r="X63" s="1148"/>
      <c r="Y63" s="1148"/>
      <c r="Z63" s="1148"/>
      <c r="AA63" s="1148"/>
      <c r="AB63" s="1148"/>
      <c r="AC63" s="1148"/>
      <c r="AD63" s="1148"/>
      <c r="AE63" s="1148"/>
      <c r="AF63" s="1148"/>
      <c r="AG63" s="1148"/>
      <c r="AH63" s="1148"/>
      <c r="AI63" s="1148"/>
      <c r="AJ63" s="1148"/>
      <c r="AK63" s="1148"/>
      <c r="AL63" s="1148"/>
      <c r="AM63" s="1148"/>
      <c r="AN63" s="1148"/>
      <c r="AO63" s="1148"/>
      <c r="AP63" s="1148"/>
      <c r="AQ63" s="1148"/>
      <c r="AR63" s="1179"/>
      <c r="AS63" s="1179"/>
      <c r="AT63" s="1179"/>
      <c r="AU63" s="1179"/>
      <c r="AV63" s="1179"/>
      <c r="AW63" s="1179"/>
      <c r="AX63" s="1179"/>
      <c r="AY63" s="1179"/>
      <c r="AZ63" s="1179"/>
      <c r="BA63" s="1179"/>
      <c r="BB63" s="1179"/>
      <c r="BC63" s="1179"/>
      <c r="BD63" s="1354"/>
    </row>
    <row r="64" spans="1:57" s="31" customFormat="1" ht="14.45" customHeight="1" x14ac:dyDescent="0.25">
      <c r="A64" s="1237" t="s">
        <v>551</v>
      </c>
      <c r="B64" s="33" t="s">
        <v>673</v>
      </c>
      <c r="C64" s="1169"/>
      <c r="D64" s="1169"/>
      <c r="E64" s="1147"/>
      <c r="F64" s="1147"/>
      <c r="G64" s="1147"/>
      <c r="H64" s="1147"/>
      <c r="I64" s="1147"/>
      <c r="J64" s="1147"/>
      <c r="K64" s="1147"/>
      <c r="L64" s="1163"/>
      <c r="M64" s="1163"/>
      <c r="N64" s="1163"/>
      <c r="O64" s="1148"/>
      <c r="P64" s="1148"/>
      <c r="Q64" s="1148"/>
      <c r="R64" s="1148"/>
      <c r="S64" s="1148"/>
      <c r="T64" s="1148"/>
      <c r="U64" s="1148"/>
      <c r="V64" s="1148"/>
      <c r="W64" s="1148"/>
      <c r="X64" s="1148"/>
      <c r="Y64" s="1148"/>
      <c r="Z64" s="1148"/>
      <c r="AA64" s="1148"/>
      <c r="AB64" s="1148"/>
      <c r="AC64" s="1148"/>
      <c r="AD64" s="1148"/>
      <c r="AE64" s="1148"/>
      <c r="AF64" s="1148"/>
      <c r="AG64" s="1148"/>
      <c r="AH64" s="1148"/>
      <c r="AI64" s="1148"/>
      <c r="AJ64" s="1148"/>
      <c r="AK64" s="1148"/>
      <c r="AL64" s="1148"/>
      <c r="AM64" s="1148"/>
      <c r="AN64" s="1148"/>
      <c r="AO64" s="1148"/>
      <c r="AP64" s="1148"/>
      <c r="AQ64" s="1148"/>
      <c r="AR64" s="1179"/>
      <c r="AS64" s="1179"/>
      <c r="AT64" s="1179"/>
      <c r="AU64" s="1179"/>
      <c r="AV64" s="1179"/>
      <c r="AW64" s="1179"/>
      <c r="AX64" s="1179"/>
      <c r="AY64" s="1179"/>
      <c r="AZ64" s="1179"/>
      <c r="BA64" s="1179"/>
      <c r="BB64" s="1179"/>
      <c r="BC64" s="1179"/>
      <c r="BD64" s="1358"/>
    </row>
    <row r="65" spans="1:56" s="31" customFormat="1" ht="14.45" customHeight="1" x14ac:dyDescent="0.25">
      <c r="A65" s="1237" t="s">
        <v>552</v>
      </c>
      <c r="B65" s="1359" t="s">
        <v>1282</v>
      </c>
      <c r="C65" s="1182"/>
      <c r="D65" s="1182"/>
      <c r="E65" s="1183"/>
      <c r="F65" s="1183"/>
      <c r="G65" s="1183"/>
      <c r="H65" s="1183"/>
      <c r="I65" s="1183"/>
      <c r="J65" s="1183"/>
      <c r="K65" s="1183"/>
      <c r="L65" s="1184"/>
      <c r="M65" s="1184"/>
      <c r="N65" s="1184"/>
      <c r="O65" s="1250">
        <v>1</v>
      </c>
      <c r="P65" s="1250"/>
      <c r="Q65" s="1250"/>
      <c r="R65" s="1250"/>
      <c r="S65" s="1250"/>
      <c r="T65" s="1250"/>
      <c r="U65" s="1250"/>
      <c r="V65" s="1250"/>
      <c r="W65" s="1250"/>
      <c r="X65" s="1250"/>
      <c r="Y65" s="1250"/>
      <c r="Z65" s="1250">
        <f>O65</f>
        <v>1</v>
      </c>
      <c r="AA65" s="1250"/>
      <c r="AB65" s="1250"/>
      <c r="AC65" s="1250">
        <v>1</v>
      </c>
      <c r="AD65" s="1250"/>
      <c r="AE65" s="1250"/>
      <c r="AF65" s="1250"/>
      <c r="AG65" s="1250"/>
      <c r="AH65" s="1250"/>
      <c r="AI65" s="1250"/>
      <c r="AJ65" s="1250"/>
      <c r="AK65" s="1250"/>
      <c r="AL65" s="1250"/>
      <c r="AM65" s="1250"/>
      <c r="AN65" s="1250"/>
      <c r="AO65" s="1250">
        <v>1</v>
      </c>
      <c r="AP65" s="1250"/>
      <c r="AQ65" s="1250"/>
      <c r="AR65" s="1360">
        <v>1</v>
      </c>
      <c r="AS65" s="1360"/>
      <c r="AT65" s="1361"/>
      <c r="AU65" s="1361"/>
      <c r="AV65" s="1361"/>
      <c r="AW65" s="1361"/>
      <c r="AX65" s="1361"/>
      <c r="AY65" s="1361"/>
      <c r="AZ65" s="1361"/>
      <c r="BA65" s="1361"/>
      <c r="BB65" s="1361"/>
      <c r="BC65" s="1361"/>
      <c r="BD65" s="1362">
        <v>1</v>
      </c>
    </row>
    <row r="66" spans="1:56" s="31" customFormat="1" ht="27" customHeight="1" x14ac:dyDescent="0.25">
      <c r="A66" s="1351" t="s">
        <v>553</v>
      </c>
      <c r="B66" s="1363" t="s">
        <v>1283</v>
      </c>
      <c r="C66" s="1364"/>
      <c r="D66" s="1364"/>
      <c r="E66" s="1365"/>
      <c r="F66" s="1365"/>
      <c r="G66" s="1365"/>
      <c r="H66" s="1365"/>
      <c r="I66" s="1365"/>
      <c r="J66" s="1365"/>
      <c r="K66" s="1365"/>
      <c r="L66" s="1366"/>
      <c r="M66" s="1366"/>
      <c r="N66" s="1366"/>
      <c r="O66" s="1367"/>
      <c r="P66" s="1367"/>
      <c r="Q66" s="1367"/>
      <c r="R66" s="1367"/>
      <c r="S66" s="1367"/>
      <c r="T66" s="1367"/>
      <c r="U66" s="1367"/>
      <c r="V66" s="1367"/>
      <c r="W66" s="1367"/>
      <c r="X66" s="1367"/>
      <c r="Y66" s="1367"/>
      <c r="Z66" s="1367"/>
      <c r="AA66" s="1367"/>
      <c r="AB66" s="1367"/>
      <c r="AC66" s="1367"/>
      <c r="AD66" s="1367"/>
      <c r="AE66" s="1367"/>
      <c r="AF66" s="1367"/>
      <c r="AG66" s="1367"/>
      <c r="AH66" s="1367"/>
      <c r="AI66" s="1367"/>
      <c r="AJ66" s="1367"/>
      <c r="AK66" s="1367"/>
      <c r="AL66" s="1367"/>
      <c r="AM66" s="1367"/>
      <c r="AN66" s="1367"/>
      <c r="AO66" s="1367"/>
      <c r="AP66" s="1367"/>
      <c r="AQ66" s="1367"/>
      <c r="AR66" s="1368"/>
      <c r="AS66" s="1368"/>
      <c r="AT66" s="1368"/>
      <c r="AU66" s="1368"/>
      <c r="AV66" s="1368"/>
      <c r="AW66" s="1368"/>
      <c r="AX66" s="1368"/>
      <c r="AY66" s="1368"/>
      <c r="AZ66" s="1368"/>
      <c r="BA66" s="1368"/>
      <c r="BB66" s="1368"/>
      <c r="BC66" s="1368"/>
      <c r="BD66" s="1369"/>
    </row>
    <row r="67" spans="1:56" s="31" customFormat="1" ht="14.45" customHeight="1" x14ac:dyDescent="0.25">
      <c r="A67" s="1237" t="s">
        <v>554</v>
      </c>
      <c r="B67" s="1370" t="s">
        <v>1284</v>
      </c>
      <c r="C67" s="1247"/>
      <c r="D67" s="1247"/>
      <c r="E67" s="1248"/>
      <c r="F67" s="1248"/>
      <c r="G67" s="1248"/>
      <c r="H67" s="1248"/>
      <c r="I67" s="1248"/>
      <c r="J67" s="1248"/>
      <c r="K67" s="1248"/>
      <c r="L67" s="1249"/>
      <c r="M67" s="1249"/>
      <c r="N67" s="1249"/>
      <c r="O67" s="1250">
        <v>1</v>
      </c>
      <c r="P67" s="1250"/>
      <c r="Q67" s="1250"/>
      <c r="R67" s="1250"/>
      <c r="S67" s="1250"/>
      <c r="T67" s="1250"/>
      <c r="U67" s="1250"/>
      <c r="V67" s="1250"/>
      <c r="W67" s="1250"/>
      <c r="X67" s="1250"/>
      <c r="Y67" s="1250"/>
      <c r="Z67" s="1250">
        <f>O67</f>
        <v>1</v>
      </c>
      <c r="AA67" s="1250"/>
      <c r="AB67" s="1250"/>
      <c r="AC67" s="1250">
        <v>1</v>
      </c>
      <c r="AD67" s="1250"/>
      <c r="AE67" s="1250"/>
      <c r="AF67" s="1250"/>
      <c r="AG67" s="1250"/>
      <c r="AH67" s="1250"/>
      <c r="AI67" s="1250"/>
      <c r="AJ67" s="1250"/>
      <c r="AK67" s="1250"/>
      <c r="AL67" s="1250"/>
      <c r="AM67" s="1250"/>
      <c r="AN67" s="1250"/>
      <c r="AO67" s="1250">
        <f t="shared" ref="AO67:AO73" si="13">E67+L67+Z67</f>
        <v>1</v>
      </c>
      <c r="AP67" s="1250"/>
      <c r="AQ67" s="1250"/>
      <c r="AR67" s="1371">
        <f>AC67+AP67/2</f>
        <v>1</v>
      </c>
      <c r="AS67" s="1371"/>
      <c r="AT67" s="1371"/>
      <c r="AU67" s="1371"/>
      <c r="AV67" s="1371"/>
      <c r="AW67" s="1371"/>
      <c r="AX67" s="1371"/>
      <c r="AY67" s="1371"/>
      <c r="AZ67" s="1371"/>
      <c r="BA67" s="1371"/>
      <c r="BB67" s="1371"/>
      <c r="BC67" s="1371"/>
      <c r="BD67" s="1362">
        <f t="shared" ref="BD67:BD81" si="14">AO67+AQ67/2</f>
        <v>1</v>
      </c>
    </row>
    <row r="68" spans="1:56" s="31" customFormat="1" ht="14.25" customHeight="1" x14ac:dyDescent="0.25">
      <c r="A68" s="1237" t="s">
        <v>555</v>
      </c>
      <c r="B68" s="1372" t="s">
        <v>1285</v>
      </c>
      <c r="C68" s="1247"/>
      <c r="D68" s="1247"/>
      <c r="E68" s="1248"/>
      <c r="F68" s="1248"/>
      <c r="G68" s="1248"/>
      <c r="H68" s="1248"/>
      <c r="I68" s="1248"/>
      <c r="J68" s="1248"/>
      <c r="K68" s="1248"/>
      <c r="L68" s="1249"/>
      <c r="M68" s="1249"/>
      <c r="N68" s="1249"/>
      <c r="O68" s="1250">
        <v>1</v>
      </c>
      <c r="P68" s="1250"/>
      <c r="Q68" s="1250"/>
      <c r="R68" s="1250"/>
      <c r="S68" s="1250"/>
      <c r="T68" s="1250"/>
      <c r="U68" s="1250"/>
      <c r="V68" s="1250"/>
      <c r="W68" s="1250"/>
      <c r="X68" s="1250"/>
      <c r="Y68" s="1250">
        <v>-1</v>
      </c>
      <c r="Z68" s="1250">
        <v>0</v>
      </c>
      <c r="AA68" s="1250"/>
      <c r="AB68" s="1250"/>
      <c r="AC68" s="1250">
        <v>1</v>
      </c>
      <c r="AD68" s="1250"/>
      <c r="AE68" s="1250"/>
      <c r="AF68" s="1250"/>
      <c r="AG68" s="1250"/>
      <c r="AH68" s="1250"/>
      <c r="AI68" s="1250"/>
      <c r="AJ68" s="1250"/>
      <c r="AK68" s="1250"/>
      <c r="AL68" s="1250"/>
      <c r="AM68" s="1250"/>
      <c r="AN68" s="1250">
        <v>-1</v>
      </c>
      <c r="AO68" s="1250">
        <f t="shared" si="13"/>
        <v>0</v>
      </c>
      <c r="AP68" s="1250"/>
      <c r="AQ68" s="1250"/>
      <c r="AR68" s="1371">
        <f>AC68+AP68/2</f>
        <v>1</v>
      </c>
      <c r="AS68" s="1371"/>
      <c r="AT68" s="1371"/>
      <c r="AU68" s="1371"/>
      <c r="AV68" s="1371"/>
      <c r="AW68" s="1371"/>
      <c r="AX68" s="1371"/>
      <c r="AY68" s="1371"/>
      <c r="AZ68" s="1371"/>
      <c r="BA68" s="1371"/>
      <c r="BB68" s="1371"/>
      <c r="BC68" s="1371">
        <v>-1</v>
      </c>
      <c r="BD68" s="1362">
        <f t="shared" si="14"/>
        <v>0</v>
      </c>
    </row>
    <row r="69" spans="1:56" s="31" customFormat="1" ht="14.45" customHeight="1" x14ac:dyDescent="0.25">
      <c r="A69" s="1237" t="s">
        <v>556</v>
      </c>
      <c r="B69" s="1370" t="s">
        <v>1286</v>
      </c>
      <c r="C69" s="1247"/>
      <c r="D69" s="1247"/>
      <c r="E69" s="1248"/>
      <c r="F69" s="1248"/>
      <c r="G69" s="1248"/>
      <c r="H69" s="1248"/>
      <c r="I69" s="1248"/>
      <c r="J69" s="1248"/>
      <c r="K69" s="1248"/>
      <c r="L69" s="1249"/>
      <c r="M69" s="1249"/>
      <c r="N69" s="1249"/>
      <c r="O69" s="1250">
        <v>1</v>
      </c>
      <c r="P69" s="1250"/>
      <c r="Q69" s="1250"/>
      <c r="R69" s="1250"/>
      <c r="S69" s="1250"/>
      <c r="T69" s="1250"/>
      <c r="U69" s="1250"/>
      <c r="V69" s="1250"/>
      <c r="W69" s="1250"/>
      <c r="X69" s="1250"/>
      <c r="Y69" s="1250"/>
      <c r="Z69" s="1250">
        <f>O69</f>
        <v>1</v>
      </c>
      <c r="AA69" s="1250"/>
      <c r="AB69" s="1250"/>
      <c r="AC69" s="1250">
        <v>1</v>
      </c>
      <c r="AD69" s="1250"/>
      <c r="AE69" s="1250"/>
      <c r="AF69" s="1250"/>
      <c r="AG69" s="1250"/>
      <c r="AH69" s="1250"/>
      <c r="AI69" s="1250"/>
      <c r="AJ69" s="1250"/>
      <c r="AK69" s="1250"/>
      <c r="AL69" s="1250"/>
      <c r="AM69" s="1250"/>
      <c r="AN69" s="1250"/>
      <c r="AO69" s="1250">
        <f t="shared" si="13"/>
        <v>1</v>
      </c>
      <c r="AP69" s="1250"/>
      <c r="AQ69" s="1250"/>
      <c r="AR69" s="1371">
        <v>1</v>
      </c>
      <c r="AS69" s="1371"/>
      <c r="AT69" s="1371"/>
      <c r="AU69" s="1371"/>
      <c r="AV69" s="1371"/>
      <c r="AW69" s="1371"/>
      <c r="AX69" s="1371"/>
      <c r="AY69" s="1371"/>
      <c r="AZ69" s="1371"/>
      <c r="BA69" s="1371"/>
      <c r="BB69" s="1371"/>
      <c r="BC69" s="1371"/>
      <c r="BD69" s="1362">
        <f t="shared" si="14"/>
        <v>1</v>
      </c>
    </row>
    <row r="70" spans="1:56" s="31" customFormat="1" ht="14.45" customHeight="1" x14ac:dyDescent="0.25">
      <c r="A70" s="1237" t="s">
        <v>557</v>
      </c>
      <c r="B70" s="1370" t="s">
        <v>1287</v>
      </c>
      <c r="C70" s="1247"/>
      <c r="D70" s="1247"/>
      <c r="E70" s="1248"/>
      <c r="F70" s="1248"/>
      <c r="G70" s="1248"/>
      <c r="H70" s="1248"/>
      <c r="I70" s="1248"/>
      <c r="J70" s="1248"/>
      <c r="K70" s="1248"/>
      <c r="L70" s="1249"/>
      <c r="M70" s="1249"/>
      <c r="N70" s="1249"/>
      <c r="O70" s="1250">
        <v>1</v>
      </c>
      <c r="P70" s="1250"/>
      <c r="Q70" s="1250"/>
      <c r="R70" s="1250"/>
      <c r="S70" s="1250"/>
      <c r="T70" s="1250"/>
      <c r="U70" s="1250"/>
      <c r="V70" s="1250"/>
      <c r="W70" s="1250"/>
      <c r="X70" s="1250"/>
      <c r="Y70" s="1250"/>
      <c r="Z70" s="1250">
        <f>O70</f>
        <v>1</v>
      </c>
      <c r="AA70" s="1250"/>
      <c r="AB70" s="1250"/>
      <c r="AC70" s="1250">
        <v>1</v>
      </c>
      <c r="AD70" s="1250"/>
      <c r="AE70" s="1250"/>
      <c r="AF70" s="1250"/>
      <c r="AG70" s="1250"/>
      <c r="AH70" s="1250"/>
      <c r="AI70" s="1250"/>
      <c r="AJ70" s="1250"/>
      <c r="AK70" s="1250"/>
      <c r="AL70" s="1250"/>
      <c r="AM70" s="1250"/>
      <c r="AN70" s="1250"/>
      <c r="AO70" s="1250">
        <f t="shared" si="13"/>
        <v>1</v>
      </c>
      <c r="AP70" s="1250"/>
      <c r="AQ70" s="1250"/>
      <c r="AR70" s="1371">
        <f>AC70+AP70/2</f>
        <v>1</v>
      </c>
      <c r="AS70" s="1371"/>
      <c r="AT70" s="1371"/>
      <c r="AU70" s="1371"/>
      <c r="AV70" s="1371"/>
      <c r="AW70" s="1371"/>
      <c r="AX70" s="1371"/>
      <c r="AY70" s="1371"/>
      <c r="AZ70" s="1371"/>
      <c r="BA70" s="1371"/>
      <c r="BB70" s="1371"/>
      <c r="BC70" s="1371"/>
      <c r="BD70" s="1362">
        <f t="shared" si="14"/>
        <v>1</v>
      </c>
    </row>
    <row r="71" spans="1:56" s="31" customFormat="1" ht="14.45" customHeight="1" x14ac:dyDescent="0.25">
      <c r="A71" s="1237" t="s">
        <v>558</v>
      </c>
      <c r="B71" s="1370" t="s">
        <v>1288</v>
      </c>
      <c r="C71" s="1247"/>
      <c r="D71" s="1247"/>
      <c r="E71" s="1248"/>
      <c r="F71" s="1248"/>
      <c r="G71" s="1248"/>
      <c r="H71" s="1248"/>
      <c r="I71" s="1248"/>
      <c r="J71" s="1248"/>
      <c r="K71" s="1248"/>
      <c r="L71" s="1249"/>
      <c r="M71" s="1249"/>
      <c r="N71" s="1249"/>
      <c r="O71" s="1250">
        <v>1</v>
      </c>
      <c r="P71" s="1250"/>
      <c r="Q71" s="1250"/>
      <c r="R71" s="1250"/>
      <c r="S71" s="1250"/>
      <c r="T71" s="1250">
        <v>-1</v>
      </c>
      <c r="U71" s="1250"/>
      <c r="V71" s="1250"/>
      <c r="W71" s="1250"/>
      <c r="X71" s="1250"/>
      <c r="Y71" s="1250"/>
      <c r="Z71" s="1250">
        <v>0</v>
      </c>
      <c r="AA71" s="1250"/>
      <c r="AB71" s="1250"/>
      <c r="AC71" s="1250">
        <v>1</v>
      </c>
      <c r="AD71" s="1250"/>
      <c r="AE71" s="1250"/>
      <c r="AF71" s="1250"/>
      <c r="AG71" s="1250"/>
      <c r="AH71" s="1250"/>
      <c r="AI71" s="1250">
        <v>-1</v>
      </c>
      <c r="AJ71" s="1250"/>
      <c r="AK71" s="1250"/>
      <c r="AL71" s="1250"/>
      <c r="AM71" s="1250"/>
      <c r="AN71" s="1250"/>
      <c r="AO71" s="1250">
        <f t="shared" si="13"/>
        <v>0</v>
      </c>
      <c r="AP71" s="1250"/>
      <c r="AQ71" s="1250"/>
      <c r="AR71" s="1371">
        <v>1</v>
      </c>
      <c r="AS71" s="1371"/>
      <c r="AT71" s="1371"/>
      <c r="AU71" s="1371"/>
      <c r="AV71" s="1371"/>
      <c r="AW71" s="1371"/>
      <c r="AX71" s="1371">
        <v>-1</v>
      </c>
      <c r="AY71" s="1371"/>
      <c r="AZ71" s="1371"/>
      <c r="BA71" s="1371"/>
      <c r="BB71" s="1371"/>
      <c r="BC71" s="1371"/>
      <c r="BD71" s="1362">
        <f t="shared" si="14"/>
        <v>0</v>
      </c>
    </row>
    <row r="72" spans="1:56" s="31" customFormat="1" ht="14.45" customHeight="1" x14ac:dyDescent="0.25">
      <c r="A72" s="1237" t="s">
        <v>610</v>
      </c>
      <c r="B72" s="1370" t="s">
        <v>1288</v>
      </c>
      <c r="C72" s="1247"/>
      <c r="D72" s="1247"/>
      <c r="E72" s="1248"/>
      <c r="F72" s="1248"/>
      <c r="G72" s="1248"/>
      <c r="H72" s="1248"/>
      <c r="I72" s="1248"/>
      <c r="J72" s="1248"/>
      <c r="K72" s="1248"/>
      <c r="L72" s="1249"/>
      <c r="M72" s="1249"/>
      <c r="N72" s="1249"/>
      <c r="O72" s="1250">
        <v>1</v>
      </c>
      <c r="P72" s="1250"/>
      <c r="Q72" s="1250"/>
      <c r="R72" s="1250"/>
      <c r="S72" s="1250"/>
      <c r="T72" s="1250"/>
      <c r="U72" s="1250"/>
      <c r="V72" s="1250"/>
      <c r="W72" s="1250"/>
      <c r="X72" s="1250"/>
      <c r="Y72" s="1250"/>
      <c r="Z72" s="1250">
        <f>O72</f>
        <v>1</v>
      </c>
      <c r="AA72" s="1250"/>
      <c r="AB72" s="1250"/>
      <c r="AC72" s="1250">
        <v>1</v>
      </c>
      <c r="AD72" s="1250"/>
      <c r="AE72" s="1250"/>
      <c r="AF72" s="1250"/>
      <c r="AG72" s="1250"/>
      <c r="AH72" s="1250"/>
      <c r="AI72" s="1250"/>
      <c r="AJ72" s="1250"/>
      <c r="AK72" s="1250"/>
      <c r="AL72" s="1250"/>
      <c r="AM72" s="1250"/>
      <c r="AN72" s="1250"/>
      <c r="AO72" s="1250">
        <f t="shared" si="13"/>
        <v>1</v>
      </c>
      <c r="AP72" s="1250"/>
      <c r="AQ72" s="1250"/>
      <c r="AR72" s="1371">
        <v>1</v>
      </c>
      <c r="AS72" s="1371"/>
      <c r="AT72" s="1371"/>
      <c r="AU72" s="1371"/>
      <c r="AV72" s="1371"/>
      <c r="AW72" s="1371"/>
      <c r="AX72" s="1371"/>
      <c r="AY72" s="1371"/>
      <c r="AZ72" s="1371"/>
      <c r="BA72" s="1371"/>
      <c r="BB72" s="1371"/>
      <c r="BC72" s="1371"/>
      <c r="BD72" s="1362">
        <f t="shared" si="14"/>
        <v>1</v>
      </c>
    </row>
    <row r="73" spans="1:56" s="31" customFormat="1" ht="14.45" customHeight="1" x14ac:dyDescent="0.25">
      <c r="A73" s="1237" t="s">
        <v>611</v>
      </c>
      <c r="B73" s="1370" t="s">
        <v>1289</v>
      </c>
      <c r="C73" s="1247"/>
      <c r="D73" s="1247"/>
      <c r="E73" s="1248"/>
      <c r="F73" s="1248"/>
      <c r="G73" s="1248"/>
      <c r="H73" s="1248"/>
      <c r="I73" s="1248"/>
      <c r="J73" s="1248"/>
      <c r="K73" s="1248"/>
      <c r="L73" s="1249"/>
      <c r="M73" s="1249"/>
      <c r="N73" s="1249"/>
      <c r="O73" s="1250">
        <v>1</v>
      </c>
      <c r="P73" s="1250"/>
      <c r="Q73" s="1250"/>
      <c r="R73" s="1250"/>
      <c r="S73" s="1250"/>
      <c r="T73" s="1250"/>
      <c r="U73" s="1250"/>
      <c r="V73" s="1250"/>
      <c r="W73" s="1250"/>
      <c r="X73" s="1250"/>
      <c r="Y73" s="1250"/>
      <c r="Z73" s="1250">
        <f>O73</f>
        <v>1</v>
      </c>
      <c r="AA73" s="1250"/>
      <c r="AB73" s="1250"/>
      <c r="AC73" s="1250">
        <v>1</v>
      </c>
      <c r="AD73" s="1250"/>
      <c r="AE73" s="1250"/>
      <c r="AF73" s="1250"/>
      <c r="AG73" s="1250"/>
      <c r="AH73" s="1250"/>
      <c r="AI73" s="1250"/>
      <c r="AJ73" s="1250"/>
      <c r="AK73" s="1250"/>
      <c r="AL73" s="1250"/>
      <c r="AM73" s="1250"/>
      <c r="AN73" s="1250"/>
      <c r="AO73" s="1250">
        <f t="shared" si="13"/>
        <v>1</v>
      </c>
      <c r="AP73" s="1250"/>
      <c r="AQ73" s="1250"/>
      <c r="AR73" s="1371">
        <v>1</v>
      </c>
      <c r="AS73" s="1371"/>
      <c r="AT73" s="1371"/>
      <c r="AU73" s="1371"/>
      <c r="AV73" s="1371"/>
      <c r="AW73" s="1371"/>
      <c r="AX73" s="1371"/>
      <c r="AY73" s="1371"/>
      <c r="AZ73" s="1371"/>
      <c r="BA73" s="1371"/>
      <c r="BB73" s="1371"/>
      <c r="BC73" s="1371"/>
      <c r="BD73" s="1362">
        <f t="shared" si="14"/>
        <v>1</v>
      </c>
    </row>
    <row r="74" spans="1:56" s="31" customFormat="1" ht="14.45" customHeight="1" x14ac:dyDescent="0.25">
      <c r="A74" s="1237" t="s">
        <v>612</v>
      </c>
      <c r="B74" s="1370" t="s">
        <v>1290</v>
      </c>
      <c r="C74" s="1247"/>
      <c r="D74" s="1247"/>
      <c r="E74" s="1248"/>
      <c r="F74" s="1248"/>
      <c r="G74" s="1248"/>
      <c r="H74" s="1248"/>
      <c r="I74" s="1248"/>
      <c r="J74" s="1248"/>
      <c r="K74" s="1248"/>
      <c r="L74" s="1249"/>
      <c r="M74" s="1249"/>
      <c r="N74" s="1249"/>
      <c r="O74" s="1250"/>
      <c r="P74" s="1250"/>
      <c r="Q74" s="1250"/>
      <c r="R74" s="1250"/>
      <c r="S74" s="1250"/>
      <c r="T74" s="1250"/>
      <c r="U74" s="1250"/>
      <c r="V74" s="1250"/>
      <c r="W74" s="1250"/>
      <c r="X74" s="1250"/>
      <c r="Y74" s="1250"/>
      <c r="Z74" s="1250"/>
      <c r="AA74" s="1250">
        <v>1</v>
      </c>
      <c r="AB74" s="1250">
        <v>1</v>
      </c>
      <c r="AC74" s="1250"/>
      <c r="AD74" s="1250"/>
      <c r="AE74" s="1250"/>
      <c r="AF74" s="1250"/>
      <c r="AG74" s="1250"/>
      <c r="AH74" s="1250"/>
      <c r="AI74" s="1250"/>
      <c r="AJ74" s="1250"/>
      <c r="AK74" s="1250"/>
      <c r="AL74" s="1250"/>
      <c r="AM74" s="1250"/>
      <c r="AN74" s="1250"/>
      <c r="AO74" s="1250"/>
      <c r="AP74" s="1250">
        <v>1</v>
      </c>
      <c r="AQ74" s="1250">
        <v>1</v>
      </c>
      <c r="AR74" s="1362">
        <v>0.25</v>
      </c>
      <c r="AS74" s="1362"/>
      <c r="AT74" s="1371"/>
      <c r="AU74" s="1371"/>
      <c r="AV74" s="1371"/>
      <c r="AW74" s="1371"/>
      <c r="AX74" s="1371"/>
      <c r="AY74" s="1371"/>
      <c r="AZ74" s="1371"/>
      <c r="BA74" s="1371"/>
      <c r="BB74" s="1371"/>
      <c r="BC74" s="1371"/>
      <c r="BD74" s="1362">
        <v>0.25</v>
      </c>
    </row>
    <row r="75" spans="1:56" s="31" customFormat="1" ht="14.45" customHeight="1" x14ac:dyDescent="0.25">
      <c r="A75" s="1237" t="s">
        <v>613</v>
      </c>
      <c r="B75" s="1370" t="s">
        <v>1291</v>
      </c>
      <c r="C75" s="1247"/>
      <c r="D75" s="1247"/>
      <c r="E75" s="1248"/>
      <c r="F75" s="1248"/>
      <c r="G75" s="1248"/>
      <c r="H75" s="1248"/>
      <c r="I75" s="1248"/>
      <c r="J75" s="1248"/>
      <c r="K75" s="1248"/>
      <c r="L75" s="1249"/>
      <c r="M75" s="1249"/>
      <c r="N75" s="1249"/>
      <c r="O75" s="1250">
        <v>2</v>
      </c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>
        <v>2</v>
      </c>
      <c r="AA75" s="1250"/>
      <c r="AB75" s="1250"/>
      <c r="AC75" s="1250">
        <v>2</v>
      </c>
      <c r="AD75" s="1250"/>
      <c r="AE75" s="1250"/>
      <c r="AF75" s="1250"/>
      <c r="AG75" s="1250"/>
      <c r="AH75" s="1250"/>
      <c r="AI75" s="1250"/>
      <c r="AJ75" s="1250"/>
      <c r="AK75" s="1250"/>
      <c r="AL75" s="1250"/>
      <c r="AM75" s="1250"/>
      <c r="AN75" s="1250"/>
      <c r="AO75" s="1250">
        <v>2</v>
      </c>
      <c r="AP75" s="1250"/>
      <c r="AQ75" s="1250"/>
      <c r="AR75" s="1371">
        <v>2</v>
      </c>
      <c r="AS75" s="1371"/>
      <c r="AT75" s="1371"/>
      <c r="AU75" s="1371"/>
      <c r="AV75" s="1371"/>
      <c r="AW75" s="1371"/>
      <c r="AX75" s="1371"/>
      <c r="AY75" s="1371"/>
      <c r="AZ75" s="1371"/>
      <c r="BA75" s="1371"/>
      <c r="BB75" s="1371"/>
      <c r="BC75" s="1371"/>
      <c r="BD75" s="1362">
        <v>2</v>
      </c>
    </row>
    <row r="76" spans="1:56" s="31" customFormat="1" ht="14.45" customHeight="1" x14ac:dyDescent="0.25">
      <c r="A76" s="1237" t="s">
        <v>112</v>
      </c>
      <c r="B76" s="1370" t="s">
        <v>1292</v>
      </c>
      <c r="C76" s="1247"/>
      <c r="D76" s="1247"/>
      <c r="E76" s="1248"/>
      <c r="F76" s="1248"/>
      <c r="G76" s="1248"/>
      <c r="H76" s="1248"/>
      <c r="I76" s="1248"/>
      <c r="J76" s="1248"/>
      <c r="K76" s="1248"/>
      <c r="L76" s="1249"/>
      <c r="M76" s="1249"/>
      <c r="N76" s="1249"/>
      <c r="O76" s="1250">
        <v>2</v>
      </c>
      <c r="P76" s="1250"/>
      <c r="Q76" s="1250"/>
      <c r="R76" s="1250"/>
      <c r="S76" s="1250"/>
      <c r="T76" s="1250"/>
      <c r="U76" s="1250"/>
      <c r="V76" s="1250">
        <v>-1</v>
      </c>
      <c r="W76" s="1250"/>
      <c r="X76" s="1250"/>
      <c r="Y76" s="1250"/>
      <c r="Z76" s="1250">
        <v>1</v>
      </c>
      <c r="AA76" s="1250"/>
      <c r="AB76" s="1250"/>
      <c r="AC76" s="1250">
        <v>2</v>
      </c>
      <c r="AD76" s="1250"/>
      <c r="AE76" s="1250"/>
      <c r="AF76" s="1250"/>
      <c r="AG76" s="1250"/>
      <c r="AH76" s="1250"/>
      <c r="AI76" s="1250"/>
      <c r="AJ76" s="1250"/>
      <c r="AK76" s="1250">
        <v>-1</v>
      </c>
      <c r="AL76" s="1250"/>
      <c r="AM76" s="1250"/>
      <c r="AN76" s="1250"/>
      <c r="AO76" s="1250">
        <v>1</v>
      </c>
      <c r="AP76" s="1250"/>
      <c r="AQ76" s="1250"/>
      <c r="AR76" s="1371">
        <v>2</v>
      </c>
      <c r="AS76" s="1371"/>
      <c r="AT76" s="1371"/>
      <c r="AU76" s="1371"/>
      <c r="AV76" s="1371"/>
      <c r="AW76" s="1371"/>
      <c r="AX76" s="1371"/>
      <c r="AY76" s="1371"/>
      <c r="AZ76" s="1371">
        <v>-1</v>
      </c>
      <c r="BA76" s="1371"/>
      <c r="BB76" s="1371"/>
      <c r="BC76" s="1371"/>
      <c r="BD76" s="1362">
        <v>1</v>
      </c>
    </row>
    <row r="77" spans="1:56" s="31" customFormat="1" ht="14.45" customHeight="1" x14ac:dyDescent="0.25">
      <c r="A77" s="1237"/>
      <c r="B77" s="1370" t="s">
        <v>1293</v>
      </c>
      <c r="C77" s="1247"/>
      <c r="D77" s="1247"/>
      <c r="E77" s="1248"/>
      <c r="F77" s="1248"/>
      <c r="G77" s="1248"/>
      <c r="H77" s="1248"/>
      <c r="I77" s="1248"/>
      <c r="J77" s="1248"/>
      <c r="K77" s="1248"/>
      <c r="L77" s="1249"/>
      <c r="M77" s="1249"/>
      <c r="N77" s="1249"/>
      <c r="O77" s="1250"/>
      <c r="P77" s="1250">
        <v>1</v>
      </c>
      <c r="Q77" s="1250"/>
      <c r="R77" s="1250"/>
      <c r="S77" s="1250"/>
      <c r="T77" s="1250"/>
      <c r="U77" s="1250"/>
      <c r="V77" s="1250"/>
      <c r="W77" s="1250"/>
      <c r="X77" s="1250"/>
      <c r="Y77" s="1250"/>
      <c r="Z77" s="1250">
        <v>1</v>
      </c>
      <c r="AA77" s="1250"/>
      <c r="AB77" s="1250"/>
      <c r="AC77" s="1250"/>
      <c r="AD77" s="1250">
        <v>1</v>
      </c>
      <c r="AE77" s="1250"/>
      <c r="AF77" s="1250"/>
      <c r="AG77" s="1250"/>
      <c r="AH77" s="1250"/>
      <c r="AI77" s="1250"/>
      <c r="AJ77" s="1250"/>
      <c r="AK77" s="1250"/>
      <c r="AL77" s="1250"/>
      <c r="AM77" s="1250"/>
      <c r="AN77" s="1250"/>
      <c r="AO77" s="1250">
        <v>1</v>
      </c>
      <c r="AP77" s="1250"/>
      <c r="AQ77" s="1250"/>
      <c r="AR77" s="1371"/>
      <c r="AS77" s="1371">
        <v>1</v>
      </c>
      <c r="AT77" s="1371"/>
      <c r="AU77" s="1371"/>
      <c r="AV77" s="1371"/>
      <c r="AW77" s="1371"/>
      <c r="AX77" s="1371"/>
      <c r="AY77" s="1371"/>
      <c r="AZ77" s="1371"/>
      <c r="BA77" s="1371"/>
      <c r="BB77" s="1371"/>
      <c r="BC77" s="1371"/>
      <c r="BD77" s="1362">
        <v>1</v>
      </c>
    </row>
    <row r="78" spans="1:56" s="31" customFormat="1" ht="14.45" customHeight="1" x14ac:dyDescent="0.25">
      <c r="A78" s="1237" t="s">
        <v>638</v>
      </c>
      <c r="B78" s="1373" t="s">
        <v>1294</v>
      </c>
      <c r="C78" s="1247"/>
      <c r="D78" s="1247"/>
      <c r="E78" s="1248"/>
      <c r="F78" s="1248"/>
      <c r="G78" s="1248"/>
      <c r="H78" s="1248"/>
      <c r="I78" s="1248"/>
      <c r="J78" s="1248"/>
      <c r="K78" s="1248"/>
      <c r="L78" s="1249"/>
      <c r="M78" s="1249"/>
      <c r="N78" s="1249"/>
      <c r="O78" s="1250"/>
      <c r="P78" s="1250"/>
      <c r="Q78" s="1250"/>
      <c r="R78" s="1250"/>
      <c r="S78" s="1250"/>
      <c r="T78" s="1250"/>
      <c r="U78" s="1250"/>
      <c r="V78" s="1250"/>
      <c r="W78" s="1250"/>
      <c r="X78" s="1250"/>
      <c r="Y78" s="1250"/>
      <c r="Z78" s="1250"/>
      <c r="AA78" s="1250"/>
      <c r="AB78" s="1250"/>
      <c r="AC78" s="1250"/>
      <c r="AD78" s="1250"/>
      <c r="AE78" s="1250"/>
      <c r="AF78" s="1250"/>
      <c r="AG78" s="1250"/>
      <c r="AH78" s="1250"/>
      <c r="AI78" s="1250"/>
      <c r="AJ78" s="1250"/>
      <c r="AK78" s="1250"/>
      <c r="AL78" s="1250"/>
      <c r="AM78" s="1250"/>
      <c r="AN78" s="1250"/>
      <c r="AO78" s="1250"/>
      <c r="AP78" s="1250"/>
      <c r="AQ78" s="1250"/>
      <c r="AR78" s="1371"/>
      <c r="AS78" s="1371"/>
      <c r="AT78" s="1371"/>
      <c r="AU78" s="1371"/>
      <c r="AV78" s="1371"/>
      <c r="AW78" s="1371"/>
      <c r="AX78" s="1371"/>
      <c r="AY78" s="1371"/>
      <c r="AZ78" s="1371"/>
      <c r="BA78" s="1371"/>
      <c r="BB78" s="1371"/>
      <c r="BC78" s="1371"/>
      <c r="BD78" s="1362"/>
    </row>
    <row r="79" spans="1:56" s="31" customFormat="1" ht="17.25" customHeight="1" x14ac:dyDescent="0.25">
      <c r="A79" s="1237" t="s">
        <v>639</v>
      </c>
      <c r="B79" s="1370" t="s">
        <v>1295</v>
      </c>
      <c r="C79" s="1247"/>
      <c r="D79" s="1247"/>
      <c r="E79" s="1248"/>
      <c r="F79" s="1248"/>
      <c r="G79" s="1248"/>
      <c r="H79" s="1248"/>
      <c r="I79" s="1248"/>
      <c r="J79" s="1248"/>
      <c r="K79" s="1248"/>
      <c r="L79" s="1249"/>
      <c r="M79" s="1249"/>
      <c r="N79" s="1249"/>
      <c r="O79" s="1374">
        <v>1</v>
      </c>
      <c r="P79" s="1374"/>
      <c r="Q79" s="1374"/>
      <c r="R79" s="1374"/>
      <c r="S79" s="1374"/>
      <c r="T79" s="1374"/>
      <c r="U79" s="1374"/>
      <c r="V79" s="1374"/>
      <c r="W79" s="1374"/>
      <c r="X79" s="1374"/>
      <c r="Y79" s="1374"/>
      <c r="Z79" s="1374">
        <f>O79</f>
        <v>1</v>
      </c>
      <c r="AA79" s="1374"/>
      <c r="AB79" s="1374"/>
      <c r="AC79" s="1374">
        <v>1</v>
      </c>
      <c r="AD79" s="1374"/>
      <c r="AE79" s="1374"/>
      <c r="AF79" s="1374"/>
      <c r="AG79" s="1374"/>
      <c r="AH79" s="1374"/>
      <c r="AI79" s="1374"/>
      <c r="AJ79" s="1374"/>
      <c r="AK79" s="1374"/>
      <c r="AL79" s="1374"/>
      <c r="AM79" s="1374"/>
      <c r="AN79" s="1374"/>
      <c r="AO79" s="1374">
        <f>E79+L79+Z79</f>
        <v>1</v>
      </c>
      <c r="AP79" s="1374"/>
      <c r="AQ79" s="1374"/>
      <c r="AR79" s="1375">
        <f>AC79+AP79/2</f>
        <v>1</v>
      </c>
      <c r="AS79" s="1375"/>
      <c r="AT79" s="1375"/>
      <c r="AU79" s="1375"/>
      <c r="AV79" s="1375"/>
      <c r="AW79" s="1375"/>
      <c r="AX79" s="1375"/>
      <c r="AY79" s="1375"/>
      <c r="AZ79" s="1375"/>
      <c r="BA79" s="1375"/>
      <c r="BB79" s="1375"/>
      <c r="BC79" s="1375"/>
      <c r="BD79" s="1376">
        <f t="shared" si="14"/>
        <v>1</v>
      </c>
    </row>
    <row r="80" spans="1:56" s="31" customFormat="1" ht="14.45" customHeight="1" x14ac:dyDescent="0.25">
      <c r="A80" s="1237" t="s">
        <v>115</v>
      </c>
      <c r="B80" s="1370" t="s">
        <v>1296</v>
      </c>
      <c r="C80" s="1247"/>
      <c r="D80" s="1247"/>
      <c r="E80" s="1248"/>
      <c r="F80" s="1248"/>
      <c r="G80" s="1248"/>
      <c r="H80" s="1248"/>
      <c r="I80" s="1248"/>
      <c r="J80" s="1248"/>
      <c r="K80" s="1248"/>
      <c r="L80" s="1249"/>
      <c r="M80" s="1249"/>
      <c r="N80" s="1249"/>
      <c r="O80" s="1250">
        <v>1</v>
      </c>
      <c r="P80" s="1250"/>
      <c r="Q80" s="1250"/>
      <c r="R80" s="1250"/>
      <c r="S80" s="1250"/>
      <c r="T80" s="1250"/>
      <c r="U80" s="1250"/>
      <c r="V80" s="1250"/>
      <c r="W80" s="1250"/>
      <c r="X80" s="1250"/>
      <c r="Y80" s="1250"/>
      <c r="Z80" s="1250">
        <v>1</v>
      </c>
      <c r="AA80" s="1250"/>
      <c r="AB80" s="1250"/>
      <c r="AC80" s="1250">
        <v>1</v>
      </c>
      <c r="AD80" s="1250"/>
      <c r="AE80" s="1250"/>
      <c r="AF80" s="1250"/>
      <c r="AG80" s="1250"/>
      <c r="AH80" s="1250"/>
      <c r="AI80" s="1250"/>
      <c r="AJ80" s="1250"/>
      <c r="AK80" s="1250"/>
      <c r="AL80" s="1250"/>
      <c r="AM80" s="1250"/>
      <c r="AN80" s="1250"/>
      <c r="AO80" s="1250">
        <f>E80+L80+Z80</f>
        <v>1</v>
      </c>
      <c r="AP80" s="1250"/>
      <c r="AQ80" s="1250"/>
      <c r="AR80" s="1371">
        <f>AC80+AP80/2</f>
        <v>1</v>
      </c>
      <c r="AS80" s="1371"/>
      <c r="AT80" s="1371"/>
      <c r="AU80" s="1371"/>
      <c r="AV80" s="1371"/>
      <c r="AW80" s="1371"/>
      <c r="AX80" s="1371"/>
      <c r="AY80" s="1371"/>
      <c r="AZ80" s="1371"/>
      <c r="BA80" s="1371"/>
      <c r="BB80" s="1371"/>
      <c r="BC80" s="1371"/>
      <c r="BD80" s="1362">
        <f t="shared" si="14"/>
        <v>1</v>
      </c>
    </row>
    <row r="81" spans="1:58" s="31" customFormat="1" ht="14.45" customHeight="1" x14ac:dyDescent="0.25">
      <c r="A81" s="1237" t="s">
        <v>116</v>
      </c>
      <c r="B81" s="1370" t="s">
        <v>1297</v>
      </c>
      <c r="C81" s="1247"/>
      <c r="D81" s="1247"/>
      <c r="E81" s="1248"/>
      <c r="F81" s="1248"/>
      <c r="G81" s="1248"/>
      <c r="H81" s="1248"/>
      <c r="I81" s="1248"/>
      <c r="J81" s="1248"/>
      <c r="K81" s="1248"/>
      <c r="L81" s="1249"/>
      <c r="M81" s="1249"/>
      <c r="N81" s="1249"/>
      <c r="O81" s="1250">
        <v>1</v>
      </c>
      <c r="P81" s="1250"/>
      <c r="Q81" s="1250"/>
      <c r="R81" s="1250"/>
      <c r="S81" s="1250"/>
      <c r="T81" s="1250"/>
      <c r="U81" s="1250"/>
      <c r="V81" s="1250">
        <v>-1</v>
      </c>
      <c r="W81" s="1250"/>
      <c r="X81" s="1250"/>
      <c r="Y81" s="1250"/>
      <c r="Z81" s="1250">
        <v>0</v>
      </c>
      <c r="AA81" s="1250"/>
      <c r="AB81" s="1250"/>
      <c r="AC81" s="1250">
        <v>1</v>
      </c>
      <c r="AD81" s="1250"/>
      <c r="AE81" s="1250"/>
      <c r="AF81" s="1250"/>
      <c r="AG81" s="1250"/>
      <c r="AH81" s="1250"/>
      <c r="AI81" s="1250"/>
      <c r="AJ81" s="1250"/>
      <c r="AK81" s="1250">
        <v>-1</v>
      </c>
      <c r="AL81" s="1250"/>
      <c r="AM81" s="1250"/>
      <c r="AN81" s="1250"/>
      <c r="AO81" s="1250">
        <f>E81+L81+Z81</f>
        <v>0</v>
      </c>
      <c r="AP81" s="1250"/>
      <c r="AQ81" s="1250"/>
      <c r="AR81" s="1371">
        <f>AC81+AP81/2</f>
        <v>1</v>
      </c>
      <c r="AS81" s="1371"/>
      <c r="AT81" s="1371"/>
      <c r="AU81" s="1371"/>
      <c r="AV81" s="1371"/>
      <c r="AW81" s="1371"/>
      <c r="AX81" s="1371"/>
      <c r="AY81" s="1371"/>
      <c r="AZ81" s="1371">
        <v>-1</v>
      </c>
      <c r="BA81" s="1371"/>
      <c r="BB81" s="1371"/>
      <c r="BC81" s="1371"/>
      <c r="BD81" s="1362">
        <f t="shared" si="14"/>
        <v>0</v>
      </c>
    </row>
    <row r="82" spans="1:58" s="31" customFormat="1" ht="14.45" customHeight="1" x14ac:dyDescent="0.25">
      <c r="A82" s="1237" t="s">
        <v>117</v>
      </c>
      <c r="B82" s="1370" t="s">
        <v>1298</v>
      </c>
      <c r="C82" s="1247"/>
      <c r="D82" s="1247"/>
      <c r="E82" s="1248"/>
      <c r="F82" s="1248"/>
      <c r="G82" s="1248"/>
      <c r="H82" s="1248"/>
      <c r="I82" s="1248"/>
      <c r="J82" s="1248"/>
      <c r="K82" s="1248"/>
      <c r="L82" s="1249"/>
      <c r="M82" s="1249"/>
      <c r="N82" s="1249"/>
      <c r="O82" s="1250">
        <v>1</v>
      </c>
      <c r="P82" s="1250">
        <v>-1</v>
      </c>
      <c r="Q82" s="1250"/>
      <c r="R82" s="1250"/>
      <c r="S82" s="1250"/>
      <c r="T82" s="1250"/>
      <c r="U82" s="1250"/>
      <c r="V82" s="1250"/>
      <c r="W82" s="1250"/>
      <c r="X82" s="1250"/>
      <c r="Y82" s="1250"/>
      <c r="Z82" s="1250">
        <v>0</v>
      </c>
      <c r="AA82" s="1250"/>
      <c r="AB82" s="1250"/>
      <c r="AC82" s="1250">
        <v>1</v>
      </c>
      <c r="AD82" s="1250">
        <v>-1</v>
      </c>
      <c r="AE82" s="1250"/>
      <c r="AF82" s="1250"/>
      <c r="AG82" s="1250"/>
      <c r="AH82" s="1250"/>
      <c r="AI82" s="1250"/>
      <c r="AJ82" s="1250"/>
      <c r="AK82" s="1250"/>
      <c r="AL82" s="1250"/>
      <c r="AM82" s="1250"/>
      <c r="AN82" s="1250"/>
      <c r="AO82" s="1250">
        <v>0</v>
      </c>
      <c r="AP82" s="1250"/>
      <c r="AQ82" s="1250"/>
      <c r="AR82" s="1371">
        <v>1</v>
      </c>
      <c r="AS82" s="1371">
        <v>-1</v>
      </c>
      <c r="AT82" s="1371"/>
      <c r="AU82" s="1371"/>
      <c r="AV82" s="1371"/>
      <c r="AW82" s="1371"/>
      <c r="AX82" s="1371"/>
      <c r="AY82" s="1371"/>
      <c r="AZ82" s="1371"/>
      <c r="BA82" s="1371"/>
      <c r="BB82" s="1371"/>
      <c r="BC82" s="1371"/>
      <c r="BD82" s="1362">
        <v>0</v>
      </c>
    </row>
    <row r="83" spans="1:58" s="31" customFormat="1" ht="14.45" customHeight="1" x14ac:dyDescent="0.25">
      <c r="A83" s="1237" t="s">
        <v>120</v>
      </c>
      <c r="B83" s="1370" t="s">
        <v>1299</v>
      </c>
      <c r="C83" s="1377"/>
      <c r="D83" s="1377"/>
      <c r="E83" s="1378"/>
      <c r="F83" s="1378"/>
      <c r="G83" s="1378"/>
      <c r="H83" s="1378"/>
      <c r="I83" s="1378"/>
      <c r="J83" s="1378"/>
      <c r="K83" s="1378"/>
      <c r="L83" s="1379"/>
      <c r="M83" s="1379"/>
      <c r="N83" s="1379"/>
      <c r="O83" s="1250">
        <v>1</v>
      </c>
      <c r="P83" s="1250">
        <v>-1</v>
      </c>
      <c r="Q83" s="1250"/>
      <c r="R83" s="1250"/>
      <c r="S83" s="1250"/>
      <c r="T83" s="1250"/>
      <c r="U83" s="1250"/>
      <c r="V83" s="1250"/>
      <c r="W83" s="1250"/>
      <c r="X83" s="1250"/>
      <c r="Y83" s="1250"/>
      <c r="Z83" s="1250">
        <v>0</v>
      </c>
      <c r="AA83" s="1250"/>
      <c r="AB83" s="1250"/>
      <c r="AC83" s="1250">
        <v>1</v>
      </c>
      <c r="AD83" s="1250">
        <v>-1</v>
      </c>
      <c r="AE83" s="1250"/>
      <c r="AF83" s="1250"/>
      <c r="AG83" s="1250"/>
      <c r="AH83" s="1250"/>
      <c r="AI83" s="1250"/>
      <c r="AJ83" s="1250"/>
      <c r="AK83" s="1250"/>
      <c r="AL83" s="1250"/>
      <c r="AM83" s="1250"/>
      <c r="AN83" s="1250"/>
      <c r="AO83" s="1250">
        <v>0</v>
      </c>
      <c r="AP83" s="1250"/>
      <c r="AQ83" s="1250"/>
      <c r="AR83" s="1371">
        <v>1</v>
      </c>
      <c r="AS83" s="1371">
        <v>-1</v>
      </c>
      <c r="AT83" s="1254"/>
      <c r="AU83" s="1254"/>
      <c r="AV83" s="1254"/>
      <c r="AW83" s="1254"/>
      <c r="AX83" s="1254"/>
      <c r="AY83" s="1254"/>
      <c r="AZ83" s="1254"/>
      <c r="BA83" s="1254"/>
      <c r="BB83" s="1254"/>
      <c r="BC83" s="1254"/>
      <c r="BD83" s="1362">
        <v>0</v>
      </c>
    </row>
    <row r="84" spans="1:58" s="31" customFormat="1" ht="14.45" customHeight="1" x14ac:dyDescent="0.25">
      <c r="A84" s="1237" t="s">
        <v>123</v>
      </c>
      <c r="B84" s="1373" t="s">
        <v>1300</v>
      </c>
      <c r="C84" s="1247"/>
      <c r="D84" s="1247"/>
      <c r="E84" s="1248"/>
      <c r="F84" s="1248"/>
      <c r="G84" s="1248"/>
      <c r="H84" s="1248"/>
      <c r="I84" s="1248"/>
      <c r="J84" s="1248"/>
      <c r="K84" s="1248"/>
      <c r="L84" s="1249"/>
      <c r="M84" s="1249"/>
      <c r="N84" s="1249"/>
      <c r="O84" s="1250"/>
      <c r="P84" s="1250"/>
      <c r="Q84" s="1250"/>
      <c r="R84" s="1250"/>
      <c r="S84" s="1250"/>
      <c r="T84" s="1250"/>
      <c r="U84" s="1250"/>
      <c r="V84" s="1250"/>
      <c r="W84" s="1250"/>
      <c r="X84" s="1250"/>
      <c r="Y84" s="1250"/>
      <c r="Z84" s="1250"/>
      <c r="AA84" s="1250"/>
      <c r="AB84" s="1250"/>
      <c r="AC84" s="1250"/>
      <c r="AD84" s="1250"/>
      <c r="AE84" s="1250"/>
      <c r="AF84" s="1250"/>
      <c r="AG84" s="1250"/>
      <c r="AH84" s="1250"/>
      <c r="AI84" s="1250"/>
      <c r="AJ84" s="1250"/>
      <c r="AK84" s="1250"/>
      <c r="AL84" s="1250"/>
      <c r="AM84" s="1250"/>
      <c r="AN84" s="1250"/>
      <c r="AO84" s="1250"/>
      <c r="AP84" s="1250"/>
      <c r="AQ84" s="1250"/>
      <c r="AR84" s="1371"/>
      <c r="AS84" s="1371"/>
      <c r="AT84" s="1371"/>
      <c r="AU84" s="1371"/>
      <c r="AV84" s="1371"/>
      <c r="AW84" s="1371"/>
      <c r="AX84" s="1371"/>
      <c r="AY84" s="1371"/>
      <c r="AZ84" s="1371"/>
      <c r="BA84" s="1371"/>
      <c r="BB84" s="1371"/>
      <c r="BC84" s="1371"/>
      <c r="BD84" s="1362"/>
    </row>
    <row r="85" spans="1:58" s="31" customFormat="1" ht="14.45" customHeight="1" x14ac:dyDescent="0.25">
      <c r="A85" s="1237" t="s">
        <v>124</v>
      </c>
      <c r="B85" s="1370" t="s">
        <v>1301</v>
      </c>
      <c r="C85" s="1247"/>
      <c r="D85" s="1247"/>
      <c r="E85" s="1248"/>
      <c r="F85" s="1248"/>
      <c r="G85" s="1248"/>
      <c r="H85" s="1248"/>
      <c r="I85" s="1248"/>
      <c r="J85" s="1248"/>
      <c r="K85" s="1248"/>
      <c r="L85" s="1249"/>
      <c r="M85" s="1249"/>
      <c r="N85" s="1249"/>
      <c r="O85" s="1250">
        <v>1</v>
      </c>
      <c r="P85" s="1250"/>
      <c r="Q85" s="1250"/>
      <c r="R85" s="1250"/>
      <c r="S85" s="1250"/>
      <c r="T85" s="1250"/>
      <c r="U85" s="1250"/>
      <c r="V85" s="1250"/>
      <c r="W85" s="1250"/>
      <c r="X85" s="1250"/>
      <c r="Y85" s="1250"/>
      <c r="Z85" s="1250">
        <f>O85</f>
        <v>1</v>
      </c>
      <c r="AA85" s="1250"/>
      <c r="AB85" s="1250"/>
      <c r="AC85" s="1250">
        <v>1</v>
      </c>
      <c r="AD85" s="1250"/>
      <c r="AE85" s="1250"/>
      <c r="AF85" s="1250"/>
      <c r="AG85" s="1250"/>
      <c r="AH85" s="1250"/>
      <c r="AI85" s="1250"/>
      <c r="AJ85" s="1250"/>
      <c r="AK85" s="1250"/>
      <c r="AL85" s="1250"/>
      <c r="AM85" s="1250"/>
      <c r="AN85" s="1250"/>
      <c r="AO85" s="1250">
        <f>E85+L85+Z85</f>
        <v>1</v>
      </c>
      <c r="AP85" s="1250"/>
      <c r="AQ85" s="1250"/>
      <c r="AR85" s="1371">
        <f>AC85+AP85/2</f>
        <v>1</v>
      </c>
      <c r="AS85" s="1371"/>
      <c r="AT85" s="1371"/>
      <c r="AU85" s="1371"/>
      <c r="AV85" s="1371"/>
      <c r="AW85" s="1371"/>
      <c r="AX85" s="1371"/>
      <c r="AY85" s="1371"/>
      <c r="AZ85" s="1371"/>
      <c r="BA85" s="1371"/>
      <c r="BB85" s="1371"/>
      <c r="BC85" s="1371"/>
      <c r="BD85" s="1362">
        <f t="shared" ref="BD85:BD90" si="15">AO85+AQ85/2</f>
        <v>1</v>
      </c>
    </row>
    <row r="86" spans="1:58" s="31" customFormat="1" ht="29.25" customHeight="1" x14ac:dyDescent="0.25">
      <c r="A86" s="1351" t="s">
        <v>125</v>
      </c>
      <c r="B86" s="1372" t="s">
        <v>1302</v>
      </c>
      <c r="C86" s="1247"/>
      <c r="D86" s="1247"/>
      <c r="E86" s="1248"/>
      <c r="F86" s="1248"/>
      <c r="G86" s="1248"/>
      <c r="H86" s="1248"/>
      <c r="I86" s="1248"/>
      <c r="J86" s="1248"/>
      <c r="K86" s="1248"/>
      <c r="L86" s="1249"/>
      <c r="M86" s="1249"/>
      <c r="N86" s="1249"/>
      <c r="O86" s="1250">
        <v>1</v>
      </c>
      <c r="P86" s="1250"/>
      <c r="Q86" s="1250"/>
      <c r="R86" s="1250"/>
      <c r="S86" s="1250"/>
      <c r="T86" s="1250"/>
      <c r="U86" s="1250"/>
      <c r="V86" s="1250"/>
      <c r="W86" s="1250"/>
      <c r="X86" s="1250"/>
      <c r="Y86" s="1250"/>
      <c r="Z86" s="1250">
        <f>O86</f>
        <v>1</v>
      </c>
      <c r="AA86" s="1250"/>
      <c r="AB86" s="1250"/>
      <c r="AC86" s="1250">
        <v>1</v>
      </c>
      <c r="AD86" s="1250"/>
      <c r="AE86" s="1250"/>
      <c r="AF86" s="1250"/>
      <c r="AG86" s="1250"/>
      <c r="AH86" s="1250"/>
      <c r="AI86" s="1250"/>
      <c r="AJ86" s="1250"/>
      <c r="AK86" s="1250"/>
      <c r="AL86" s="1250"/>
      <c r="AM86" s="1250"/>
      <c r="AN86" s="1250"/>
      <c r="AO86" s="1250">
        <f>E86+L86+Z86</f>
        <v>1</v>
      </c>
      <c r="AP86" s="1250"/>
      <c r="AQ86" s="1250"/>
      <c r="AR86" s="1371">
        <f>AC86+AP86/2</f>
        <v>1</v>
      </c>
      <c r="AS86" s="1371"/>
      <c r="AT86" s="1371"/>
      <c r="AU86" s="1371"/>
      <c r="AV86" s="1371"/>
      <c r="AW86" s="1371"/>
      <c r="AX86" s="1371"/>
      <c r="AY86" s="1371"/>
      <c r="AZ86" s="1371"/>
      <c r="BA86" s="1371"/>
      <c r="BB86" s="1371"/>
      <c r="BC86" s="1371"/>
      <c r="BD86" s="1362">
        <f t="shared" si="15"/>
        <v>1</v>
      </c>
    </row>
    <row r="87" spans="1:58" s="31" customFormat="1" ht="18.75" customHeight="1" x14ac:dyDescent="0.25">
      <c r="A87" s="1351"/>
      <c r="B87" s="1370" t="s">
        <v>1303</v>
      </c>
      <c r="C87" s="1247"/>
      <c r="D87" s="1247"/>
      <c r="E87" s="1248"/>
      <c r="F87" s="1248"/>
      <c r="G87" s="1248"/>
      <c r="H87" s="1248"/>
      <c r="I87" s="1248"/>
      <c r="J87" s="1248"/>
      <c r="K87" s="1248"/>
      <c r="L87" s="1249"/>
      <c r="M87" s="1249"/>
      <c r="N87" s="1249"/>
      <c r="O87" s="1250"/>
      <c r="P87" s="1250">
        <v>1</v>
      </c>
      <c r="Q87" s="1250"/>
      <c r="R87" s="1250"/>
      <c r="S87" s="1250"/>
      <c r="T87" s="1250"/>
      <c r="U87" s="1250"/>
      <c r="V87" s="1250">
        <v>-1</v>
      </c>
      <c r="W87" s="1250"/>
      <c r="X87" s="1250"/>
      <c r="Y87" s="1250"/>
      <c r="Z87" s="1250">
        <f>O87+P87+Q87+V87+W87</f>
        <v>0</v>
      </c>
      <c r="AA87" s="1250"/>
      <c r="AB87" s="1250"/>
      <c r="AC87" s="1250"/>
      <c r="AD87" s="1250">
        <v>1</v>
      </c>
      <c r="AE87" s="1250"/>
      <c r="AF87" s="1250"/>
      <c r="AG87" s="1250"/>
      <c r="AH87" s="1250"/>
      <c r="AI87" s="1250"/>
      <c r="AJ87" s="1250"/>
      <c r="AK87" s="1250">
        <v>-1</v>
      </c>
      <c r="AL87" s="1250"/>
      <c r="AM87" s="1250"/>
      <c r="AN87" s="1250"/>
      <c r="AO87" s="1250">
        <v>0</v>
      </c>
      <c r="AP87" s="1250"/>
      <c r="AQ87" s="1250"/>
      <c r="AR87" s="1371"/>
      <c r="AS87" s="1371">
        <v>1</v>
      </c>
      <c r="AT87" s="1371"/>
      <c r="AU87" s="1371"/>
      <c r="AV87" s="1371"/>
      <c r="AW87" s="1371"/>
      <c r="AX87" s="1371"/>
      <c r="AY87" s="1371"/>
      <c r="AZ87" s="1371">
        <v>-1</v>
      </c>
      <c r="BA87" s="1371"/>
      <c r="BB87" s="1371"/>
      <c r="BC87" s="1371"/>
      <c r="BD87" s="1362">
        <v>0</v>
      </c>
    </row>
    <row r="88" spans="1:58" s="31" customFormat="1" ht="14.45" customHeight="1" x14ac:dyDescent="0.25">
      <c r="A88" s="1237" t="s">
        <v>126</v>
      </c>
      <c r="B88" s="1370" t="s">
        <v>1304</v>
      </c>
      <c r="C88" s="1247"/>
      <c r="D88" s="1247"/>
      <c r="E88" s="1248"/>
      <c r="F88" s="1248"/>
      <c r="G88" s="1248"/>
      <c r="H88" s="1248"/>
      <c r="I88" s="1248"/>
      <c r="J88" s="1248"/>
      <c r="K88" s="1248"/>
      <c r="L88" s="1249"/>
      <c r="M88" s="1249"/>
      <c r="N88" s="1249"/>
      <c r="O88" s="1250"/>
      <c r="P88" s="1250"/>
      <c r="Q88" s="1250"/>
      <c r="R88" s="1250"/>
      <c r="S88" s="1250"/>
      <c r="T88" s="1250"/>
      <c r="U88" s="1250"/>
      <c r="V88" s="1250"/>
      <c r="W88" s="1250"/>
      <c r="X88" s="1250"/>
      <c r="Y88" s="1250"/>
      <c r="Z88" s="1250"/>
      <c r="AA88" s="1250">
        <v>1</v>
      </c>
      <c r="AB88" s="1250">
        <v>1</v>
      </c>
      <c r="AC88" s="1250"/>
      <c r="AD88" s="1250"/>
      <c r="AE88" s="1250"/>
      <c r="AF88" s="1250"/>
      <c r="AG88" s="1250"/>
      <c r="AH88" s="1250"/>
      <c r="AI88" s="1250"/>
      <c r="AJ88" s="1250"/>
      <c r="AK88" s="1250"/>
      <c r="AL88" s="1250"/>
      <c r="AM88" s="1250"/>
      <c r="AN88" s="1250"/>
      <c r="AO88" s="1250"/>
      <c r="AP88" s="1250">
        <v>1</v>
      </c>
      <c r="AQ88" s="1250">
        <v>1</v>
      </c>
      <c r="AR88" s="1254">
        <v>0.5</v>
      </c>
      <c r="AS88" s="1254"/>
      <c r="AT88" s="1371"/>
      <c r="AU88" s="1371"/>
      <c r="AV88" s="1371"/>
      <c r="AW88" s="1371"/>
      <c r="AX88" s="1371"/>
      <c r="AY88" s="1371"/>
      <c r="AZ88" s="1371"/>
      <c r="BA88" s="1371"/>
      <c r="BB88" s="1371"/>
      <c r="BC88" s="1371"/>
      <c r="BD88" s="1362">
        <f>AR88</f>
        <v>0.5</v>
      </c>
    </row>
    <row r="89" spans="1:58" s="31" customFormat="1" ht="14.45" customHeight="1" x14ac:dyDescent="0.25">
      <c r="A89" s="1237" t="s">
        <v>129</v>
      </c>
      <c r="B89" s="1373" t="s">
        <v>1305</v>
      </c>
      <c r="C89" s="1182"/>
      <c r="D89" s="1182"/>
      <c r="E89" s="1183"/>
      <c r="F89" s="1183"/>
      <c r="G89" s="1183"/>
      <c r="H89" s="1183"/>
      <c r="I89" s="1183"/>
      <c r="J89" s="1183"/>
      <c r="K89" s="1183"/>
      <c r="L89" s="1184"/>
      <c r="M89" s="1184"/>
      <c r="N89" s="1184"/>
      <c r="O89" s="1185"/>
      <c r="P89" s="1185"/>
      <c r="Q89" s="1185"/>
      <c r="R89" s="1185"/>
      <c r="S89" s="1185"/>
      <c r="T89" s="1185"/>
      <c r="U89" s="1185"/>
      <c r="V89" s="1185"/>
      <c r="W89" s="1185"/>
      <c r="X89" s="1185"/>
      <c r="Y89" s="1185"/>
      <c r="Z89" s="1185"/>
      <c r="AA89" s="1185"/>
      <c r="AB89" s="1185"/>
      <c r="AC89" s="1185"/>
      <c r="AD89" s="1185"/>
      <c r="AE89" s="1185"/>
      <c r="AF89" s="1185"/>
      <c r="AG89" s="1185"/>
      <c r="AH89" s="1185"/>
      <c r="AI89" s="1185"/>
      <c r="AJ89" s="1185"/>
      <c r="AK89" s="1185"/>
      <c r="AL89" s="1185"/>
      <c r="AM89" s="1185"/>
      <c r="AN89" s="1185"/>
      <c r="AO89" s="1185"/>
      <c r="AP89" s="1185"/>
      <c r="AQ89" s="1185"/>
      <c r="AR89" s="1186"/>
      <c r="AS89" s="1186"/>
      <c r="AT89" s="1186"/>
      <c r="AU89" s="1186"/>
      <c r="AV89" s="1186"/>
      <c r="AW89" s="1186"/>
      <c r="AX89" s="1186"/>
      <c r="AY89" s="1186"/>
      <c r="AZ89" s="1186"/>
      <c r="BA89" s="1186"/>
      <c r="BB89" s="1186"/>
      <c r="BC89" s="1186"/>
      <c r="BD89" s="1380"/>
      <c r="BF89" s="32"/>
    </row>
    <row r="90" spans="1:58" s="31" customFormat="1" ht="16.5" customHeight="1" x14ac:dyDescent="0.25">
      <c r="A90" s="1237" t="s">
        <v>132</v>
      </c>
      <c r="B90" s="1381" t="s">
        <v>1306</v>
      </c>
      <c r="C90" s="1247"/>
      <c r="D90" s="1247"/>
      <c r="E90" s="1248"/>
      <c r="F90" s="1248"/>
      <c r="G90" s="1248"/>
      <c r="H90" s="1248"/>
      <c r="I90" s="1248"/>
      <c r="J90" s="1248"/>
      <c r="K90" s="1248"/>
      <c r="L90" s="1249"/>
      <c r="M90" s="1249"/>
      <c r="N90" s="1249"/>
      <c r="O90" s="1250">
        <v>3</v>
      </c>
      <c r="P90" s="1250"/>
      <c r="Q90" s="1250"/>
      <c r="R90" s="1250"/>
      <c r="S90" s="1250"/>
      <c r="T90" s="1250"/>
      <c r="U90" s="1250"/>
      <c r="V90" s="1250"/>
      <c r="W90" s="1250"/>
      <c r="X90" s="1250"/>
      <c r="Y90" s="1250"/>
      <c r="Z90" s="1250">
        <f>O90</f>
        <v>3</v>
      </c>
      <c r="AA90" s="1250"/>
      <c r="AB90" s="1250"/>
      <c r="AC90" s="1250">
        <v>3</v>
      </c>
      <c r="AD90" s="1250"/>
      <c r="AE90" s="1250"/>
      <c r="AF90" s="1250"/>
      <c r="AG90" s="1250"/>
      <c r="AH90" s="1250"/>
      <c r="AI90" s="1250"/>
      <c r="AJ90" s="1250"/>
      <c r="AK90" s="1250"/>
      <c r="AL90" s="1250"/>
      <c r="AM90" s="1250"/>
      <c r="AN90" s="1250"/>
      <c r="AO90" s="1250">
        <f>E90+L90+Z90</f>
        <v>3</v>
      </c>
      <c r="AP90" s="1250"/>
      <c r="AQ90" s="1250"/>
      <c r="AR90" s="1371">
        <f>AC90+AP90/2</f>
        <v>3</v>
      </c>
      <c r="AS90" s="1371"/>
      <c r="AT90" s="1371"/>
      <c r="AU90" s="1371"/>
      <c r="AV90" s="1371"/>
      <c r="AW90" s="1371"/>
      <c r="AX90" s="1371"/>
      <c r="AY90" s="1371"/>
      <c r="AZ90" s="1371"/>
      <c r="BA90" s="1371"/>
      <c r="BB90" s="1371"/>
      <c r="BC90" s="1371"/>
      <c r="BD90" s="1362">
        <f t="shared" si="15"/>
        <v>3</v>
      </c>
    </row>
    <row r="91" spans="1:58" s="31" customFormat="1" ht="14.45" customHeight="1" x14ac:dyDescent="0.25">
      <c r="A91" s="1237" t="s">
        <v>135</v>
      </c>
      <c r="B91" s="1370" t="s">
        <v>1307</v>
      </c>
      <c r="C91" s="1182"/>
      <c r="D91" s="1182"/>
      <c r="E91" s="1183"/>
      <c r="F91" s="1183"/>
      <c r="G91" s="1183"/>
      <c r="H91" s="1183"/>
      <c r="I91" s="1183"/>
      <c r="J91" s="1183"/>
      <c r="K91" s="1183"/>
      <c r="L91" s="1184"/>
      <c r="M91" s="1184"/>
      <c r="N91" s="1184"/>
      <c r="O91" s="1250">
        <v>1</v>
      </c>
      <c r="P91" s="1250"/>
      <c r="Q91" s="1250"/>
      <c r="R91" s="1250"/>
      <c r="S91" s="1250"/>
      <c r="T91" s="1250"/>
      <c r="U91" s="1250"/>
      <c r="V91" s="1250"/>
      <c r="W91" s="1250"/>
      <c r="X91" s="1250"/>
      <c r="Y91" s="1250"/>
      <c r="Z91" s="1250">
        <f>O91</f>
        <v>1</v>
      </c>
      <c r="AA91" s="1185"/>
      <c r="AB91" s="1185"/>
      <c r="AC91" s="1250">
        <f>O91+AA91</f>
        <v>1</v>
      </c>
      <c r="AD91" s="1250"/>
      <c r="AE91" s="1185"/>
      <c r="AF91" s="1185"/>
      <c r="AG91" s="1185"/>
      <c r="AH91" s="1185"/>
      <c r="AI91" s="1185"/>
      <c r="AJ91" s="1185"/>
      <c r="AK91" s="1185"/>
      <c r="AL91" s="1185"/>
      <c r="AM91" s="1185"/>
      <c r="AN91" s="1185"/>
      <c r="AO91" s="1250">
        <f>E91+L91+Z91</f>
        <v>1</v>
      </c>
      <c r="AP91" s="1185"/>
      <c r="AQ91" s="1185"/>
      <c r="AR91" s="1360">
        <f>AC91+AP91</f>
        <v>1</v>
      </c>
      <c r="AS91" s="1360">
        <f>SUM(AS70:AS90)</f>
        <v>0</v>
      </c>
      <c r="AT91" s="1188"/>
      <c r="AU91" s="1188"/>
      <c r="AV91" s="1188"/>
      <c r="AW91" s="1188"/>
      <c r="AX91" s="1188"/>
      <c r="AY91" s="1188"/>
      <c r="AZ91" s="1188"/>
      <c r="BA91" s="1188"/>
      <c r="BB91" s="1188"/>
      <c r="BC91" s="1188"/>
      <c r="BD91" s="1362">
        <f>AO91+AQ91/2</f>
        <v>1</v>
      </c>
    </row>
    <row r="92" spans="1:58" s="31" customFormat="1" ht="14.45" customHeight="1" x14ac:dyDescent="0.25">
      <c r="A92" s="1237" t="s">
        <v>136</v>
      </c>
      <c r="B92" s="1382" t="s">
        <v>694</v>
      </c>
      <c r="C92" s="1247"/>
      <c r="D92" s="1247"/>
      <c r="E92" s="1248"/>
      <c r="F92" s="1248"/>
      <c r="G92" s="1248"/>
      <c r="H92" s="1248"/>
      <c r="I92" s="1248"/>
      <c r="J92" s="1248"/>
      <c r="K92" s="1248"/>
      <c r="L92" s="1249"/>
      <c r="M92" s="1249"/>
      <c r="N92" s="1249"/>
      <c r="O92" s="1250">
        <f>SUM(O65:O91)</f>
        <v>23</v>
      </c>
      <c r="P92" s="1250">
        <f t="shared" ref="P92:AN92" si="16">SUM(P65:P91)</f>
        <v>0</v>
      </c>
      <c r="Q92" s="1250">
        <f t="shared" si="16"/>
        <v>0</v>
      </c>
      <c r="R92" s="1250">
        <f t="shared" si="16"/>
        <v>0</v>
      </c>
      <c r="S92" s="1250">
        <f t="shared" si="16"/>
        <v>0</v>
      </c>
      <c r="T92" s="1250">
        <f t="shared" si="16"/>
        <v>-1</v>
      </c>
      <c r="U92" s="1250">
        <f t="shared" si="16"/>
        <v>0</v>
      </c>
      <c r="V92" s="1250">
        <f t="shared" si="16"/>
        <v>-3</v>
      </c>
      <c r="W92" s="1250">
        <f t="shared" si="16"/>
        <v>0</v>
      </c>
      <c r="X92" s="1250">
        <f t="shared" si="16"/>
        <v>0</v>
      </c>
      <c r="Y92" s="1250">
        <f t="shared" si="16"/>
        <v>-1</v>
      </c>
      <c r="Z92" s="1250">
        <f t="shared" si="16"/>
        <v>18</v>
      </c>
      <c r="AA92" s="1250">
        <f t="shared" si="16"/>
        <v>2</v>
      </c>
      <c r="AB92" s="1250">
        <f t="shared" si="16"/>
        <v>2</v>
      </c>
      <c r="AC92" s="1250">
        <f t="shared" si="16"/>
        <v>23</v>
      </c>
      <c r="AD92" s="1250">
        <f t="shared" si="16"/>
        <v>0</v>
      </c>
      <c r="AE92" s="1250">
        <f t="shared" si="16"/>
        <v>0</v>
      </c>
      <c r="AF92" s="1250">
        <f t="shared" si="16"/>
        <v>0</v>
      </c>
      <c r="AG92" s="1250">
        <f t="shared" si="16"/>
        <v>0</v>
      </c>
      <c r="AH92" s="1250">
        <f t="shared" si="16"/>
        <v>0</v>
      </c>
      <c r="AI92" s="1250">
        <f t="shared" si="16"/>
        <v>-1</v>
      </c>
      <c r="AJ92" s="1250">
        <f t="shared" si="16"/>
        <v>0</v>
      </c>
      <c r="AK92" s="1250">
        <f t="shared" si="16"/>
        <v>-3</v>
      </c>
      <c r="AL92" s="1250">
        <f t="shared" si="16"/>
        <v>0</v>
      </c>
      <c r="AM92" s="1250">
        <f t="shared" si="16"/>
        <v>0</v>
      </c>
      <c r="AN92" s="1250">
        <f t="shared" si="16"/>
        <v>-1</v>
      </c>
      <c r="AO92" s="1250">
        <f>SUM(AO65:AO91)</f>
        <v>18</v>
      </c>
      <c r="AP92" s="1250">
        <f>SUM(AP65:AP91)</f>
        <v>2</v>
      </c>
      <c r="AQ92" s="1250">
        <f>SUM(AQ65:AQ91)</f>
        <v>2</v>
      </c>
      <c r="AR92" s="1250">
        <f>SUM(AR65:AR91)</f>
        <v>23.75</v>
      </c>
      <c r="AS92" s="1371">
        <f>SUM(AS70:AS91)</f>
        <v>0</v>
      </c>
      <c r="AT92" s="1250">
        <f>SUM(AT65:AT91)</f>
        <v>0</v>
      </c>
      <c r="AU92" s="1250">
        <f t="shared" ref="AU92:BC92" si="17">SUM(AU65:AU91)</f>
        <v>0</v>
      </c>
      <c r="AV92" s="1250">
        <f t="shared" si="17"/>
        <v>0</v>
      </c>
      <c r="AW92" s="1250">
        <f t="shared" si="17"/>
        <v>0</v>
      </c>
      <c r="AX92" s="1362">
        <f t="shared" si="17"/>
        <v>-1</v>
      </c>
      <c r="AY92" s="1250">
        <f t="shared" si="17"/>
        <v>0</v>
      </c>
      <c r="AZ92" s="1362">
        <f t="shared" si="17"/>
        <v>-3</v>
      </c>
      <c r="BA92" s="1250">
        <f t="shared" si="17"/>
        <v>0</v>
      </c>
      <c r="BB92" s="1250">
        <f t="shared" si="17"/>
        <v>0</v>
      </c>
      <c r="BC92" s="1362">
        <f t="shared" si="17"/>
        <v>-1</v>
      </c>
      <c r="BD92" s="1250">
        <f>SUM(BD65:BD91)</f>
        <v>18.75</v>
      </c>
    </row>
    <row r="93" spans="1:58" s="31" customFormat="1" ht="14.45" customHeight="1" x14ac:dyDescent="0.25">
      <c r="A93" s="1237"/>
      <c r="B93" s="1382"/>
      <c r="C93" s="1383"/>
      <c r="D93" s="1383"/>
      <c r="E93" s="1384"/>
      <c r="F93" s="1384"/>
      <c r="G93" s="1384"/>
      <c r="H93" s="1384"/>
      <c r="I93" s="1384"/>
      <c r="J93" s="1384"/>
      <c r="K93" s="1384"/>
      <c r="L93" s="1385"/>
      <c r="M93" s="1385"/>
      <c r="N93" s="1385"/>
      <c r="O93" s="1386"/>
      <c r="P93" s="1386"/>
      <c r="Q93" s="1386"/>
      <c r="R93" s="1386"/>
      <c r="S93" s="1386"/>
      <c r="T93" s="1386"/>
      <c r="U93" s="1386"/>
      <c r="V93" s="1386"/>
      <c r="W93" s="1386"/>
      <c r="X93" s="1386"/>
      <c r="Y93" s="1386"/>
      <c r="Z93" s="1386"/>
      <c r="AA93" s="1386"/>
      <c r="AB93" s="1386"/>
      <c r="AC93" s="1386"/>
      <c r="AD93" s="1386"/>
      <c r="AE93" s="1386"/>
      <c r="AF93" s="1386"/>
      <c r="AG93" s="1386"/>
      <c r="AH93" s="1386"/>
      <c r="AI93" s="1386"/>
      <c r="AJ93" s="1386"/>
      <c r="AK93" s="1386"/>
      <c r="AL93" s="1386"/>
      <c r="AM93" s="1386"/>
      <c r="AN93" s="1386"/>
      <c r="AO93" s="1386"/>
      <c r="AP93" s="1386"/>
      <c r="AQ93" s="1386"/>
      <c r="AR93" s="1386"/>
      <c r="AS93" s="1386"/>
      <c r="AT93" s="1386"/>
      <c r="AU93" s="1386"/>
      <c r="AV93" s="1386"/>
      <c r="AW93" s="1386"/>
      <c r="AX93" s="1386"/>
      <c r="AY93" s="1386"/>
      <c r="AZ93" s="1386"/>
      <c r="BA93" s="1386"/>
      <c r="BB93" s="1386"/>
      <c r="BC93" s="1386"/>
      <c r="BD93" s="1387"/>
    </row>
    <row r="94" spans="1:58" s="31" customFormat="1" ht="14.45" customHeight="1" x14ac:dyDescent="0.25">
      <c r="A94" s="1237"/>
      <c r="B94" s="1178"/>
      <c r="C94" s="1169"/>
      <c r="D94" s="1169"/>
      <c r="E94" s="1147"/>
      <c r="F94" s="1147"/>
      <c r="G94" s="1147"/>
      <c r="H94" s="1147"/>
      <c r="I94" s="1147"/>
      <c r="J94" s="1147"/>
      <c r="K94" s="1147"/>
      <c r="L94" s="1163"/>
      <c r="M94" s="1163"/>
      <c r="N94" s="1163"/>
      <c r="O94" s="1148"/>
      <c r="P94" s="1148"/>
      <c r="Q94" s="1148"/>
      <c r="R94" s="1148"/>
      <c r="S94" s="1148"/>
      <c r="T94" s="1148"/>
      <c r="U94" s="1148"/>
      <c r="V94" s="1148"/>
      <c r="W94" s="1148"/>
      <c r="X94" s="1148"/>
      <c r="Y94" s="1148"/>
      <c r="Z94" s="1148"/>
      <c r="AA94" s="1148"/>
      <c r="AB94" s="1148"/>
      <c r="AC94" s="1148"/>
      <c r="AD94" s="1148"/>
      <c r="AE94" s="1148"/>
      <c r="AF94" s="1148"/>
      <c r="AG94" s="1148"/>
      <c r="AH94" s="1148"/>
      <c r="AI94" s="1148"/>
      <c r="AJ94" s="1148"/>
      <c r="AK94" s="1148"/>
      <c r="AL94" s="1148"/>
      <c r="AM94" s="1148"/>
      <c r="AN94" s="1148"/>
      <c r="AO94" s="1148"/>
      <c r="AP94" s="1148"/>
      <c r="AQ94" s="1148"/>
      <c r="AR94" s="1179"/>
      <c r="AS94" s="1179"/>
      <c r="AT94" s="1179"/>
      <c r="AU94" s="1179"/>
      <c r="AV94" s="1179"/>
      <c r="AW94" s="1179"/>
      <c r="AX94" s="1179"/>
      <c r="AY94" s="1179"/>
      <c r="AZ94" s="1179"/>
      <c r="BA94" s="1179"/>
      <c r="BB94" s="1179"/>
      <c r="BC94" s="1179"/>
      <c r="BD94" s="1354"/>
      <c r="BE94" s="32"/>
    </row>
    <row r="95" spans="1:58" s="31" customFormat="1" ht="14.45" customHeight="1" x14ac:dyDescent="0.25">
      <c r="A95" s="1237"/>
      <c r="B95" s="1178"/>
      <c r="C95" s="1169"/>
      <c r="D95" s="1169"/>
      <c r="E95" s="1147"/>
      <c r="F95" s="1147"/>
      <c r="G95" s="1147"/>
      <c r="H95" s="1147"/>
      <c r="I95" s="1147"/>
      <c r="J95" s="1147"/>
      <c r="K95" s="1147"/>
      <c r="L95" s="1163"/>
      <c r="M95" s="1163"/>
      <c r="N95" s="1163"/>
      <c r="O95" s="1148"/>
      <c r="P95" s="1148"/>
      <c r="Q95" s="1148"/>
      <c r="R95" s="1148"/>
      <c r="S95" s="1148"/>
      <c r="T95" s="1148"/>
      <c r="U95" s="1148"/>
      <c r="V95" s="1148"/>
      <c r="W95" s="1148"/>
      <c r="X95" s="1148"/>
      <c r="Y95" s="1148"/>
      <c r="Z95" s="1148"/>
      <c r="AA95" s="1148"/>
      <c r="AB95" s="1148"/>
      <c r="AC95" s="1148"/>
      <c r="AD95" s="1148"/>
      <c r="AE95" s="1148"/>
      <c r="AF95" s="1148"/>
      <c r="AG95" s="1148"/>
      <c r="AH95" s="1148"/>
      <c r="AI95" s="1148"/>
      <c r="AJ95" s="1148"/>
      <c r="AK95" s="1148"/>
      <c r="AL95" s="1148"/>
      <c r="AM95" s="1148"/>
      <c r="AN95" s="1148"/>
      <c r="AO95" s="1148"/>
      <c r="AP95" s="1148"/>
      <c r="AQ95" s="1148"/>
      <c r="AR95" s="1179"/>
      <c r="AS95" s="1179"/>
      <c r="AT95" s="1179"/>
      <c r="AU95" s="1179"/>
      <c r="AV95" s="1179"/>
      <c r="AW95" s="1179"/>
      <c r="AX95" s="1179"/>
      <c r="AY95" s="1179"/>
      <c r="AZ95" s="1179"/>
      <c r="BA95" s="1179"/>
      <c r="BB95" s="1179"/>
      <c r="BC95" s="1179"/>
      <c r="BD95" s="1354"/>
      <c r="BE95" s="32"/>
    </row>
    <row r="96" spans="1:58" s="31" customFormat="1" ht="14.45" customHeight="1" x14ac:dyDescent="0.25">
      <c r="A96" s="1240" t="s">
        <v>139</v>
      </c>
      <c r="B96" s="1241" t="s">
        <v>504</v>
      </c>
      <c r="C96" s="1242"/>
      <c r="D96" s="1242"/>
      <c r="E96" s="1243"/>
      <c r="F96" s="1243"/>
      <c r="G96" s="1243"/>
      <c r="H96" s="1243"/>
      <c r="I96" s="1243"/>
      <c r="J96" s="1243"/>
      <c r="K96" s="1243"/>
      <c r="L96" s="1244"/>
      <c r="M96" s="1244"/>
      <c r="N96" s="1244"/>
      <c r="O96" s="1227"/>
      <c r="P96" s="1227"/>
      <c r="Q96" s="1227"/>
      <c r="R96" s="1227"/>
      <c r="S96" s="1227"/>
      <c r="T96" s="1227"/>
      <c r="U96" s="1227"/>
      <c r="V96" s="1227"/>
      <c r="W96" s="1227"/>
      <c r="X96" s="1227"/>
      <c r="Y96" s="1227"/>
      <c r="Z96" s="1227"/>
      <c r="AA96" s="1227"/>
      <c r="AB96" s="1227"/>
      <c r="AC96" s="1227"/>
      <c r="AD96" s="1227"/>
      <c r="AE96" s="1227"/>
      <c r="AF96" s="1227"/>
      <c r="AG96" s="1227"/>
      <c r="AH96" s="1227"/>
      <c r="AI96" s="1227"/>
      <c r="AJ96" s="1227"/>
      <c r="AK96" s="1227"/>
      <c r="AL96" s="1227"/>
      <c r="AM96" s="1227"/>
      <c r="AN96" s="1227"/>
      <c r="AO96" s="1227"/>
      <c r="AP96" s="1227"/>
      <c r="AQ96" s="1227"/>
      <c r="AR96" s="1245"/>
      <c r="AS96" s="1245"/>
      <c r="AT96" s="1245"/>
      <c r="AU96" s="1245"/>
      <c r="AV96" s="1245"/>
      <c r="AW96" s="1245"/>
      <c r="AX96" s="1245"/>
      <c r="AY96" s="1245"/>
      <c r="AZ96" s="1245"/>
      <c r="BA96" s="1245"/>
      <c r="BB96" s="1245"/>
      <c r="BC96" s="1245"/>
      <c r="BD96" s="1388"/>
      <c r="BE96" s="32"/>
    </row>
    <row r="97" spans="1:273" s="31" customFormat="1" ht="14.45" customHeight="1" x14ac:dyDescent="0.25">
      <c r="A97" s="1240" t="s">
        <v>140</v>
      </c>
      <c r="B97" s="1246" t="s">
        <v>505</v>
      </c>
      <c r="C97" s="1247"/>
      <c r="D97" s="1247"/>
      <c r="E97" s="1248"/>
      <c r="F97" s="1248"/>
      <c r="G97" s="1248"/>
      <c r="H97" s="1248"/>
      <c r="I97" s="1248"/>
      <c r="J97" s="1248"/>
      <c r="K97" s="1248"/>
      <c r="L97" s="1249"/>
      <c r="M97" s="1249"/>
      <c r="N97" s="1249"/>
      <c r="O97" s="1249">
        <v>13</v>
      </c>
      <c r="P97" s="1249"/>
      <c r="Q97" s="1249"/>
      <c r="R97" s="1249"/>
      <c r="S97" s="1249"/>
      <c r="T97" s="1249"/>
      <c r="U97" s="1249"/>
      <c r="V97" s="1249"/>
      <c r="W97" s="1249"/>
      <c r="X97" s="1249"/>
      <c r="Y97" s="1249"/>
      <c r="Z97" s="1249">
        <f>O97</f>
        <v>13</v>
      </c>
      <c r="AA97" s="1250"/>
      <c r="AB97" s="1250"/>
      <c r="AC97" s="1249">
        <f>O97</f>
        <v>13</v>
      </c>
      <c r="AD97" s="1249"/>
      <c r="AE97" s="1249"/>
      <c r="AF97" s="1249"/>
      <c r="AG97" s="1249"/>
      <c r="AH97" s="1249"/>
      <c r="AI97" s="1249"/>
      <c r="AJ97" s="1249"/>
      <c r="AK97" s="1249"/>
      <c r="AL97" s="1249"/>
      <c r="AM97" s="1249"/>
      <c r="AN97" s="1249"/>
      <c r="AO97" s="1250">
        <f>Z97+L97+E97</f>
        <v>13</v>
      </c>
      <c r="AP97" s="1250"/>
      <c r="AQ97" s="1250"/>
      <c r="AR97" s="1249">
        <f>AC97+AP97/2</f>
        <v>13</v>
      </c>
      <c r="AS97" s="1249"/>
      <c r="AT97" s="1249"/>
      <c r="AU97" s="1249"/>
      <c r="AV97" s="1249"/>
      <c r="AW97" s="1249"/>
      <c r="AX97" s="1249"/>
      <c r="AY97" s="1249"/>
      <c r="AZ97" s="1249"/>
      <c r="BA97" s="1249"/>
      <c r="BB97" s="1249"/>
      <c r="BC97" s="1249"/>
      <c r="BD97" s="1250">
        <f t="shared" ref="BD97:BD100" si="18">AO97+AQ97/2</f>
        <v>13</v>
      </c>
    </row>
    <row r="98" spans="1:273" s="31" customFormat="1" ht="14.45" customHeight="1" x14ac:dyDescent="0.25">
      <c r="A98" s="1240" t="s">
        <v>141</v>
      </c>
      <c r="B98" s="1246" t="s">
        <v>1195</v>
      </c>
      <c r="C98" s="1247"/>
      <c r="D98" s="1247"/>
      <c r="E98" s="1248"/>
      <c r="F98" s="1248"/>
      <c r="G98" s="1248"/>
      <c r="H98" s="1248"/>
      <c r="I98" s="1248"/>
      <c r="J98" s="1248"/>
      <c r="K98" s="1248"/>
      <c r="L98" s="1249"/>
      <c r="M98" s="1249"/>
      <c r="N98" s="1249"/>
      <c r="O98" s="1249">
        <v>8</v>
      </c>
      <c r="P98" s="1249"/>
      <c r="Q98" s="1249"/>
      <c r="R98" s="1249"/>
      <c r="S98" s="1249"/>
      <c r="T98" s="1249"/>
      <c r="U98" s="1249"/>
      <c r="V98" s="1249"/>
      <c r="W98" s="1249"/>
      <c r="X98" s="1249"/>
      <c r="Y98" s="1249"/>
      <c r="Z98" s="1249">
        <f>O98</f>
        <v>8</v>
      </c>
      <c r="AA98" s="1250"/>
      <c r="AB98" s="1250"/>
      <c r="AC98" s="1249">
        <f>O98</f>
        <v>8</v>
      </c>
      <c r="AD98" s="1249"/>
      <c r="AE98" s="1249"/>
      <c r="AF98" s="1249"/>
      <c r="AG98" s="1249"/>
      <c r="AH98" s="1249"/>
      <c r="AI98" s="1249"/>
      <c r="AJ98" s="1249"/>
      <c r="AK98" s="1249"/>
      <c r="AL98" s="1249"/>
      <c r="AM98" s="1249"/>
      <c r="AN98" s="1249"/>
      <c r="AO98" s="1250">
        <f>AC98</f>
        <v>8</v>
      </c>
      <c r="AP98" s="1250"/>
      <c r="AQ98" s="1250"/>
      <c r="AR98" s="1249">
        <f>AC98+AP98/2</f>
        <v>8</v>
      </c>
      <c r="AS98" s="1249"/>
      <c r="AT98" s="1249"/>
      <c r="AU98" s="1249"/>
      <c r="AV98" s="1249"/>
      <c r="AW98" s="1249"/>
      <c r="AX98" s="1249"/>
      <c r="AY98" s="1249"/>
      <c r="AZ98" s="1249"/>
      <c r="BA98" s="1249"/>
      <c r="BB98" s="1249"/>
      <c r="BC98" s="1249"/>
      <c r="BD98" s="1250">
        <f t="shared" si="18"/>
        <v>8</v>
      </c>
    </row>
    <row r="99" spans="1:273" s="31" customFormat="1" ht="14.45" customHeight="1" x14ac:dyDescent="0.25">
      <c r="A99" s="1240" t="s">
        <v>142</v>
      </c>
      <c r="B99" s="1246" t="s">
        <v>1196</v>
      </c>
      <c r="C99" s="1247"/>
      <c r="D99" s="1247"/>
      <c r="E99" s="1248"/>
      <c r="F99" s="1248"/>
      <c r="G99" s="1248"/>
      <c r="H99" s="1248"/>
      <c r="I99" s="1248"/>
      <c r="J99" s="1248"/>
      <c r="K99" s="1248"/>
      <c r="L99" s="1249"/>
      <c r="M99" s="1249"/>
      <c r="N99" s="1249"/>
      <c r="O99" s="1249">
        <v>2</v>
      </c>
      <c r="P99" s="1249"/>
      <c r="Q99" s="1249"/>
      <c r="R99" s="1249"/>
      <c r="S99" s="1249"/>
      <c r="T99" s="1249"/>
      <c r="U99" s="1249"/>
      <c r="V99" s="1249"/>
      <c r="W99" s="1249"/>
      <c r="X99" s="1249"/>
      <c r="Y99" s="1249"/>
      <c r="Z99" s="1249">
        <f>O99</f>
        <v>2</v>
      </c>
      <c r="AA99" s="1250"/>
      <c r="AB99" s="1250"/>
      <c r="AC99" s="1249">
        <f>O99</f>
        <v>2</v>
      </c>
      <c r="AD99" s="1249"/>
      <c r="AE99" s="1249"/>
      <c r="AF99" s="1249"/>
      <c r="AG99" s="1249"/>
      <c r="AH99" s="1249"/>
      <c r="AI99" s="1249"/>
      <c r="AJ99" s="1249"/>
      <c r="AK99" s="1249"/>
      <c r="AL99" s="1249"/>
      <c r="AM99" s="1249"/>
      <c r="AN99" s="1249"/>
      <c r="AO99" s="1250">
        <f>AC99</f>
        <v>2</v>
      </c>
      <c r="AP99" s="1250"/>
      <c r="AQ99" s="1250"/>
      <c r="AR99" s="1249">
        <f>AC99+AP99/2</f>
        <v>2</v>
      </c>
      <c r="AS99" s="1249"/>
      <c r="AT99" s="1249"/>
      <c r="AU99" s="1249"/>
      <c r="AV99" s="1249"/>
      <c r="AW99" s="1249"/>
      <c r="AX99" s="1249"/>
      <c r="AY99" s="1249"/>
      <c r="AZ99" s="1249"/>
      <c r="BA99" s="1249"/>
      <c r="BB99" s="1249"/>
      <c r="BC99" s="1249"/>
      <c r="BD99" s="1250">
        <f t="shared" si="18"/>
        <v>2</v>
      </c>
    </row>
    <row r="100" spans="1:273" s="31" customFormat="1" ht="14.45" customHeight="1" x14ac:dyDescent="0.25">
      <c r="A100" s="1240" t="s">
        <v>143</v>
      </c>
      <c r="B100" s="1246" t="s">
        <v>1197</v>
      </c>
      <c r="C100" s="1247"/>
      <c r="D100" s="1247"/>
      <c r="E100" s="1248"/>
      <c r="F100" s="1248"/>
      <c r="G100" s="1248"/>
      <c r="H100" s="1248"/>
      <c r="I100" s="1248"/>
      <c r="J100" s="1248"/>
      <c r="K100" s="1248"/>
      <c r="L100" s="1249"/>
      <c r="M100" s="1249"/>
      <c r="N100" s="1249"/>
      <c r="O100" s="1249">
        <v>1</v>
      </c>
      <c r="P100" s="1249"/>
      <c r="Q100" s="1249"/>
      <c r="R100" s="1249"/>
      <c r="S100" s="1249"/>
      <c r="T100" s="1249"/>
      <c r="U100" s="1249"/>
      <c r="V100" s="1249"/>
      <c r="W100" s="1249"/>
      <c r="X100" s="1249"/>
      <c r="Y100" s="1249"/>
      <c r="Z100" s="1249">
        <f>O100</f>
        <v>1</v>
      </c>
      <c r="AA100" s="1250"/>
      <c r="AB100" s="1250"/>
      <c r="AC100" s="1249">
        <f>O100</f>
        <v>1</v>
      </c>
      <c r="AD100" s="1249"/>
      <c r="AE100" s="1249"/>
      <c r="AF100" s="1249"/>
      <c r="AG100" s="1249"/>
      <c r="AH100" s="1249"/>
      <c r="AI100" s="1249"/>
      <c r="AJ100" s="1249"/>
      <c r="AK100" s="1249"/>
      <c r="AL100" s="1249"/>
      <c r="AM100" s="1249"/>
      <c r="AN100" s="1249"/>
      <c r="AO100" s="1250">
        <f>AC100</f>
        <v>1</v>
      </c>
      <c r="AP100" s="1250"/>
      <c r="AQ100" s="1250"/>
      <c r="AR100" s="1249">
        <f>AC100+AP100/2</f>
        <v>1</v>
      </c>
      <c r="AS100" s="1249"/>
      <c r="AT100" s="1249"/>
      <c r="AU100" s="1249"/>
      <c r="AV100" s="1249"/>
      <c r="AW100" s="1249"/>
      <c r="AX100" s="1249"/>
      <c r="AY100" s="1249"/>
      <c r="AZ100" s="1249"/>
      <c r="BA100" s="1249"/>
      <c r="BB100" s="1249"/>
      <c r="BC100" s="1249"/>
      <c r="BD100" s="1250">
        <f t="shared" si="18"/>
        <v>1</v>
      </c>
    </row>
    <row r="101" spans="1:273" s="31" customFormat="1" ht="14.45" customHeight="1" x14ac:dyDescent="0.25">
      <c r="A101" s="1240" t="s">
        <v>145</v>
      </c>
      <c r="B101" s="1251" t="s">
        <v>1308</v>
      </c>
      <c r="C101" s="1252"/>
      <c r="D101" s="1252"/>
      <c r="E101" s="1253"/>
      <c r="F101" s="1253"/>
      <c r="G101" s="1253"/>
      <c r="H101" s="1253"/>
      <c r="I101" s="1253"/>
      <c r="J101" s="1253"/>
      <c r="K101" s="1253"/>
      <c r="L101" s="1249"/>
      <c r="M101" s="1249"/>
      <c r="N101" s="1249"/>
      <c r="O101" s="1250">
        <f>O97+O98+O100+O99</f>
        <v>24</v>
      </c>
      <c r="P101" s="1250"/>
      <c r="Q101" s="1250"/>
      <c r="R101" s="1250"/>
      <c r="S101" s="1250"/>
      <c r="T101" s="1250"/>
      <c r="U101" s="1250"/>
      <c r="V101" s="1250"/>
      <c r="W101" s="1250"/>
      <c r="X101" s="1250"/>
      <c r="Y101" s="1250"/>
      <c r="Z101" s="1250">
        <f t="shared" ref="Z101:BD101" si="19">Z97+Z98+Z100+Z99</f>
        <v>24</v>
      </c>
      <c r="AA101" s="1250">
        <f t="shared" si="19"/>
        <v>0</v>
      </c>
      <c r="AB101" s="1250">
        <f t="shared" si="19"/>
        <v>0</v>
      </c>
      <c r="AC101" s="1250">
        <f t="shared" si="19"/>
        <v>24</v>
      </c>
      <c r="AD101" s="1250">
        <f t="shared" si="19"/>
        <v>0</v>
      </c>
      <c r="AE101" s="1250">
        <f t="shared" si="19"/>
        <v>0</v>
      </c>
      <c r="AF101" s="1250">
        <f t="shared" si="19"/>
        <v>0</v>
      </c>
      <c r="AG101" s="1250">
        <f t="shared" si="19"/>
        <v>0</v>
      </c>
      <c r="AH101" s="1250"/>
      <c r="AI101" s="1250"/>
      <c r="AJ101" s="1250"/>
      <c r="AK101" s="1250">
        <f t="shared" si="19"/>
        <v>0</v>
      </c>
      <c r="AL101" s="1250">
        <f t="shared" si="19"/>
        <v>0</v>
      </c>
      <c r="AM101" s="1250">
        <f t="shared" si="19"/>
        <v>0</v>
      </c>
      <c r="AN101" s="1250"/>
      <c r="AO101" s="1250">
        <f t="shared" si="19"/>
        <v>24</v>
      </c>
      <c r="AP101" s="1250">
        <f t="shared" si="19"/>
        <v>0</v>
      </c>
      <c r="AQ101" s="1250">
        <f t="shared" si="19"/>
        <v>0</v>
      </c>
      <c r="AR101" s="1254">
        <f t="shared" si="19"/>
        <v>24</v>
      </c>
      <c r="AS101" s="1254"/>
      <c r="AT101" s="1254"/>
      <c r="AU101" s="1254"/>
      <c r="AV101" s="1254"/>
      <c r="AW101" s="1254"/>
      <c r="AX101" s="1254"/>
      <c r="AY101" s="1254"/>
      <c r="AZ101" s="1254"/>
      <c r="BA101" s="1254"/>
      <c r="BB101" s="1254"/>
      <c r="BC101" s="1254"/>
      <c r="BD101" s="1254">
        <f t="shared" si="19"/>
        <v>24</v>
      </c>
    </row>
    <row r="102" spans="1:273" ht="15.75" customHeight="1" x14ac:dyDescent="0.25">
      <c r="A102" s="1240"/>
      <c r="B102" s="1255"/>
      <c r="C102" s="1256"/>
      <c r="D102" s="1256"/>
      <c r="E102" s="1257"/>
      <c r="F102" s="1257"/>
      <c r="G102" s="1257"/>
      <c r="H102" s="1257"/>
      <c r="I102" s="1257"/>
      <c r="J102" s="1257"/>
      <c r="K102" s="1257"/>
      <c r="L102" s="1258"/>
      <c r="M102" s="1258"/>
      <c r="N102" s="1258"/>
      <c r="O102" s="1259"/>
      <c r="P102" s="1259"/>
      <c r="Q102" s="1259"/>
      <c r="R102" s="1259"/>
      <c r="S102" s="1259"/>
      <c r="T102" s="1259"/>
      <c r="U102" s="1259"/>
      <c r="V102" s="1259"/>
      <c r="W102" s="1259"/>
      <c r="X102" s="1259"/>
      <c r="Y102" s="1259"/>
      <c r="Z102" s="1259"/>
      <c r="AA102" s="1259"/>
      <c r="AB102" s="1259"/>
      <c r="AC102" s="1259"/>
      <c r="AD102" s="1259"/>
      <c r="AE102" s="1259"/>
      <c r="AF102" s="1259"/>
      <c r="AG102" s="1259"/>
      <c r="AH102" s="1259"/>
      <c r="AI102" s="1259"/>
      <c r="AJ102" s="1259"/>
      <c r="AK102" s="1259"/>
      <c r="AL102" s="1259"/>
      <c r="AM102" s="1259"/>
      <c r="AN102" s="1259"/>
      <c r="AO102" s="1259"/>
      <c r="AP102" s="1259"/>
      <c r="AQ102" s="1259"/>
      <c r="AR102" s="1259"/>
      <c r="AS102" s="1259"/>
      <c r="AT102" s="1259"/>
      <c r="AU102" s="1259"/>
      <c r="AV102" s="1259"/>
      <c r="AW102" s="1259"/>
      <c r="AX102" s="1259"/>
      <c r="AY102" s="1259"/>
      <c r="AZ102" s="1259"/>
      <c r="BA102" s="1259"/>
      <c r="BB102" s="1259"/>
      <c r="BC102" s="1259"/>
      <c r="BD102" s="1260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  <c r="IX102" s="31"/>
      <c r="IY102" s="31"/>
      <c r="IZ102" s="31"/>
      <c r="JA102" s="31"/>
      <c r="JB102" s="31"/>
      <c r="JC102" s="31"/>
      <c r="JD102" s="31"/>
      <c r="JE102" s="31"/>
      <c r="JF102" s="31"/>
      <c r="JG102" s="31"/>
      <c r="JH102" s="31"/>
      <c r="JI102" s="31"/>
      <c r="JJ102" s="31"/>
      <c r="JK102" s="31"/>
      <c r="JL102" s="31"/>
      <c r="JM102" s="31"/>
    </row>
    <row r="103" spans="1:273" s="31" customFormat="1" ht="14.45" customHeight="1" x14ac:dyDescent="0.25">
      <c r="A103" s="1240"/>
      <c r="B103" s="1145"/>
      <c r="C103" s="1146"/>
      <c r="D103" s="1146"/>
      <c r="E103" s="1147"/>
      <c r="F103" s="1147"/>
      <c r="G103" s="1147"/>
      <c r="H103" s="1147"/>
      <c r="I103" s="1147"/>
      <c r="J103" s="1147"/>
      <c r="K103" s="1147"/>
      <c r="L103" s="1163"/>
      <c r="M103" s="1163"/>
      <c r="N103" s="1163"/>
      <c r="O103" s="1163"/>
      <c r="P103" s="1163"/>
      <c r="Q103" s="1163"/>
      <c r="R103" s="1163"/>
      <c r="S103" s="1163"/>
      <c r="T103" s="1163"/>
      <c r="U103" s="1163"/>
      <c r="V103" s="1163"/>
      <c r="W103" s="1163"/>
      <c r="X103" s="1163"/>
      <c r="Y103" s="1163"/>
      <c r="Z103" s="1163"/>
      <c r="AA103" s="1163"/>
      <c r="AB103" s="1163"/>
      <c r="AC103" s="1163"/>
      <c r="AD103" s="1163"/>
      <c r="AE103" s="1163"/>
      <c r="AF103" s="1163"/>
      <c r="AG103" s="1163"/>
      <c r="AH103" s="1163"/>
      <c r="AI103" s="1163"/>
      <c r="AJ103" s="1163"/>
      <c r="AK103" s="1163"/>
      <c r="AL103" s="1163"/>
      <c r="AM103" s="1163"/>
      <c r="AN103" s="1163"/>
      <c r="AO103" s="1152"/>
      <c r="AP103" s="1152"/>
      <c r="AQ103" s="1152"/>
      <c r="AR103" s="1152"/>
      <c r="AS103" s="1152"/>
      <c r="AT103" s="1152"/>
      <c r="AU103" s="1152"/>
      <c r="AV103" s="1152"/>
      <c r="AW103" s="1152"/>
      <c r="AX103" s="1152"/>
      <c r="AY103" s="1152"/>
      <c r="AZ103" s="1152"/>
      <c r="BA103" s="1152"/>
      <c r="BB103" s="1152"/>
      <c r="BC103" s="1152"/>
      <c r="BD103" s="1389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</row>
    <row r="104" spans="1:273" s="31" customFormat="1" ht="15.75" customHeight="1" x14ac:dyDescent="0.25">
      <c r="A104" s="1240" t="s">
        <v>148</v>
      </c>
      <c r="B104" s="1211" t="s">
        <v>659</v>
      </c>
      <c r="C104" s="1212">
        <f>C21+C36+C60</f>
        <v>0</v>
      </c>
      <c r="D104" s="1212">
        <f t="shared" ref="D104:N104" si="20">D21+D36+D60</f>
        <v>0</v>
      </c>
      <c r="E104" s="1212">
        <f t="shared" si="20"/>
        <v>0</v>
      </c>
      <c r="F104" s="1212">
        <f>F21+F36+F60</f>
        <v>0</v>
      </c>
      <c r="G104" s="1212">
        <f t="shared" si="20"/>
        <v>0</v>
      </c>
      <c r="H104" s="1212">
        <f t="shared" si="20"/>
        <v>0</v>
      </c>
      <c r="I104" s="1212">
        <f t="shared" si="20"/>
        <v>0</v>
      </c>
      <c r="J104" s="1212">
        <f t="shared" si="20"/>
        <v>0</v>
      </c>
      <c r="K104" s="1212">
        <f t="shared" si="20"/>
        <v>0</v>
      </c>
      <c r="L104" s="1212">
        <f t="shared" si="20"/>
        <v>0</v>
      </c>
      <c r="M104" s="1212">
        <f t="shared" si="20"/>
        <v>0</v>
      </c>
      <c r="N104" s="1212">
        <f t="shared" si="20"/>
        <v>0</v>
      </c>
      <c r="O104" s="1212">
        <f>O21+O36+O101+O92</f>
        <v>188.5</v>
      </c>
      <c r="P104" s="1212">
        <f t="shared" ref="P104:Z104" si="21">P21+P36+P101+P92</f>
        <v>0</v>
      </c>
      <c r="Q104" s="1212">
        <f t="shared" si="21"/>
        <v>-0.5</v>
      </c>
      <c r="R104" s="1212">
        <f t="shared" si="21"/>
        <v>0</v>
      </c>
      <c r="S104" s="1212">
        <f t="shared" si="21"/>
        <v>-1</v>
      </c>
      <c r="T104" s="1212">
        <f t="shared" si="21"/>
        <v>-1</v>
      </c>
      <c r="U104" s="1212">
        <f t="shared" si="21"/>
        <v>-1</v>
      </c>
      <c r="V104" s="1212">
        <f t="shared" si="21"/>
        <v>-10</v>
      </c>
      <c r="W104" s="1212">
        <f t="shared" si="21"/>
        <v>0</v>
      </c>
      <c r="X104" s="1212">
        <f t="shared" si="21"/>
        <v>-3</v>
      </c>
      <c r="Y104" s="1212">
        <f t="shared" si="21"/>
        <v>-1</v>
      </c>
      <c r="Z104" s="1212">
        <f t="shared" si="21"/>
        <v>171</v>
      </c>
      <c r="AA104" s="1212">
        <f>AA21+AA36+AA101+AA92</f>
        <v>2</v>
      </c>
      <c r="AB104" s="1212">
        <f>AB21+AB36+AB101+AB92</f>
        <v>2</v>
      </c>
      <c r="AC104" s="1212">
        <f>AC21+AC36+AC101+AC92</f>
        <v>188.5</v>
      </c>
      <c r="AD104" s="1212">
        <f t="shared" ref="AD104:AO104" si="22">AD21+AD36+AD101+AD92</f>
        <v>0</v>
      </c>
      <c r="AE104" s="1212">
        <f t="shared" si="22"/>
        <v>0</v>
      </c>
      <c r="AF104" s="1212">
        <f t="shared" si="22"/>
        <v>-0.5</v>
      </c>
      <c r="AG104" s="1212">
        <f t="shared" si="22"/>
        <v>0</v>
      </c>
      <c r="AH104" s="1212">
        <f t="shared" si="22"/>
        <v>-1</v>
      </c>
      <c r="AI104" s="1212">
        <f t="shared" si="22"/>
        <v>-1</v>
      </c>
      <c r="AJ104" s="1212">
        <f t="shared" si="22"/>
        <v>-1</v>
      </c>
      <c r="AK104" s="1212">
        <f t="shared" si="22"/>
        <v>-10</v>
      </c>
      <c r="AL104" s="1212">
        <f t="shared" si="22"/>
        <v>0</v>
      </c>
      <c r="AM104" s="1212">
        <f t="shared" si="22"/>
        <v>-3</v>
      </c>
      <c r="AN104" s="1212">
        <f t="shared" si="22"/>
        <v>-1</v>
      </c>
      <c r="AO104" s="1212">
        <f t="shared" si="22"/>
        <v>171</v>
      </c>
      <c r="AP104" s="1212">
        <f>AP21+AP36+AP101+AP92</f>
        <v>2</v>
      </c>
      <c r="AQ104" s="1212">
        <f>AQ21+AQ36+AQ101+AQ92</f>
        <v>2</v>
      </c>
      <c r="AR104" s="1390">
        <f>AR101+AR92+AR36+AR21</f>
        <v>189.25</v>
      </c>
      <c r="AS104" s="1390">
        <f t="shared" ref="AS104:BC104" si="23">AS101+AS92+AS36+AS21</f>
        <v>0</v>
      </c>
      <c r="AT104" s="1390">
        <f t="shared" si="23"/>
        <v>0</v>
      </c>
      <c r="AU104" s="1390">
        <f t="shared" si="23"/>
        <v>-0.5</v>
      </c>
      <c r="AV104" s="1390">
        <f t="shared" si="23"/>
        <v>0</v>
      </c>
      <c r="AW104" s="1390">
        <f t="shared" si="23"/>
        <v>-1</v>
      </c>
      <c r="AX104" s="1390">
        <f t="shared" si="23"/>
        <v>-1</v>
      </c>
      <c r="AY104" s="1390">
        <f t="shared" si="23"/>
        <v>-1</v>
      </c>
      <c r="AZ104" s="1390">
        <f t="shared" si="23"/>
        <v>-10</v>
      </c>
      <c r="BA104" s="1390">
        <f t="shared" si="23"/>
        <v>0</v>
      </c>
      <c r="BB104" s="1390">
        <f t="shared" si="23"/>
        <v>-3</v>
      </c>
      <c r="BC104" s="1390">
        <f t="shared" si="23"/>
        <v>-1</v>
      </c>
      <c r="BD104" s="1391">
        <f>BD21+BD36+BD101+BD92</f>
        <v>171.75</v>
      </c>
    </row>
    <row r="105" spans="1:273" s="31" customFormat="1" ht="14.45" customHeight="1" x14ac:dyDescent="0.25">
      <c r="A105" s="1240"/>
      <c r="B105" s="1150"/>
      <c r="C105" s="1225"/>
      <c r="D105" s="1225"/>
      <c r="E105" s="1226"/>
      <c r="F105" s="1226"/>
      <c r="G105" s="1226"/>
      <c r="H105" s="1226"/>
      <c r="I105" s="1226"/>
      <c r="J105" s="1226"/>
      <c r="K105" s="1226"/>
      <c r="L105" s="1238"/>
      <c r="M105" s="1238"/>
      <c r="N105" s="1238"/>
      <c r="O105" s="1153"/>
      <c r="P105" s="1153"/>
      <c r="Q105" s="1153"/>
      <c r="R105" s="1153"/>
      <c r="S105" s="1153"/>
      <c r="T105" s="1153"/>
      <c r="U105" s="1153"/>
      <c r="V105" s="1153"/>
      <c r="W105" s="1153"/>
      <c r="X105" s="1153"/>
      <c r="Y105" s="1153"/>
      <c r="Z105" s="1152"/>
      <c r="AA105" s="1152"/>
      <c r="AB105" s="1152"/>
      <c r="AC105" s="1152"/>
      <c r="AD105" s="1148"/>
      <c r="AE105" s="1148"/>
      <c r="AF105" s="1148"/>
      <c r="AG105" s="1148"/>
      <c r="AH105" s="1148"/>
      <c r="AI105" s="1148"/>
      <c r="AJ105" s="1148"/>
      <c r="AK105" s="1148"/>
      <c r="AL105" s="1148"/>
      <c r="AM105" s="1148"/>
      <c r="AN105" s="1148"/>
      <c r="AO105" s="1167"/>
      <c r="AP105" s="1198"/>
      <c r="AQ105" s="1198"/>
      <c r="AR105" s="1199"/>
      <c r="AS105" s="1199"/>
      <c r="AT105" s="1199"/>
      <c r="AU105" s="1199"/>
      <c r="AV105" s="1199"/>
      <c r="AW105" s="1199"/>
      <c r="AX105" s="1199"/>
      <c r="AY105" s="1199"/>
      <c r="AZ105" s="1199"/>
      <c r="BA105" s="1199"/>
      <c r="BB105" s="1199"/>
      <c r="BC105" s="1199"/>
      <c r="BD105" s="1392"/>
      <c r="BE105" s="32"/>
    </row>
    <row r="106" spans="1:273" ht="14.45" customHeight="1" x14ac:dyDescent="0.25">
      <c r="A106" s="1240" t="s">
        <v>150</v>
      </c>
      <c r="B106" s="1211" t="s">
        <v>583</v>
      </c>
      <c r="C106" s="1393">
        <f>C10+C12+C104</f>
        <v>7</v>
      </c>
      <c r="D106" s="1393">
        <f>D10+D12+D104</f>
        <v>-1</v>
      </c>
      <c r="E106" s="1394">
        <f>E10+E12+E104</f>
        <v>6</v>
      </c>
      <c r="F106" s="1395">
        <f>F10++F12+F104</f>
        <v>0</v>
      </c>
      <c r="G106" s="1395">
        <f>G104+G12+G10</f>
        <v>0</v>
      </c>
      <c r="H106" s="1393">
        <f>H10+H12+H104</f>
        <v>39</v>
      </c>
      <c r="I106" s="1393">
        <f>I10+I12+I104</f>
        <v>1</v>
      </c>
      <c r="J106" s="1393">
        <f t="shared" ref="J106:K106" si="24">J10+J12+J104</f>
        <v>-4</v>
      </c>
      <c r="K106" s="1393">
        <f t="shared" si="24"/>
        <v>0</v>
      </c>
      <c r="L106" s="1393">
        <f>L10+L12+L104</f>
        <v>36</v>
      </c>
      <c r="M106" s="1393">
        <f t="shared" ref="M106:BD106" si="25">M10+M12+M104</f>
        <v>0</v>
      </c>
      <c r="N106" s="1393">
        <f t="shared" si="25"/>
        <v>0</v>
      </c>
      <c r="O106" s="1393">
        <f t="shared" si="25"/>
        <v>188.5</v>
      </c>
      <c r="P106" s="1393">
        <f t="shared" si="25"/>
        <v>0</v>
      </c>
      <c r="Q106" s="1393">
        <f t="shared" si="25"/>
        <v>-0.5</v>
      </c>
      <c r="R106" s="1393">
        <f t="shared" si="25"/>
        <v>0</v>
      </c>
      <c r="S106" s="1393">
        <f t="shared" si="25"/>
        <v>-1</v>
      </c>
      <c r="T106" s="1393">
        <f t="shared" si="25"/>
        <v>-1</v>
      </c>
      <c r="U106" s="1393">
        <f t="shared" si="25"/>
        <v>-1</v>
      </c>
      <c r="V106" s="1393">
        <f t="shared" si="25"/>
        <v>-10</v>
      </c>
      <c r="W106" s="1393">
        <f t="shared" si="25"/>
        <v>0</v>
      </c>
      <c r="X106" s="1393">
        <f t="shared" si="25"/>
        <v>-3</v>
      </c>
      <c r="Y106" s="1393">
        <f t="shared" si="25"/>
        <v>-1</v>
      </c>
      <c r="Z106" s="1393">
        <f t="shared" si="25"/>
        <v>171</v>
      </c>
      <c r="AA106" s="1393">
        <f t="shared" si="25"/>
        <v>2</v>
      </c>
      <c r="AB106" s="1393">
        <f t="shared" si="25"/>
        <v>2</v>
      </c>
      <c r="AC106" s="1393">
        <f t="shared" si="25"/>
        <v>234.5</v>
      </c>
      <c r="AD106" s="1393">
        <f t="shared" si="25"/>
        <v>0</v>
      </c>
      <c r="AE106" s="1393">
        <f t="shared" si="25"/>
        <v>1</v>
      </c>
      <c r="AF106" s="1393">
        <f t="shared" si="25"/>
        <v>-0.5</v>
      </c>
      <c r="AG106" s="1393">
        <f t="shared" si="25"/>
        <v>0</v>
      </c>
      <c r="AH106" s="1393">
        <f t="shared" si="25"/>
        <v>-1</v>
      </c>
      <c r="AI106" s="1393">
        <f t="shared" si="25"/>
        <v>-1</v>
      </c>
      <c r="AJ106" s="1393">
        <f t="shared" si="25"/>
        <v>-1</v>
      </c>
      <c r="AK106" s="1393">
        <f t="shared" si="25"/>
        <v>-14</v>
      </c>
      <c r="AL106" s="1393">
        <f t="shared" si="25"/>
        <v>0</v>
      </c>
      <c r="AM106" s="1393">
        <f t="shared" si="25"/>
        <v>-4</v>
      </c>
      <c r="AN106" s="1393">
        <f t="shared" si="25"/>
        <v>-1</v>
      </c>
      <c r="AO106" s="1214">
        <f t="shared" si="25"/>
        <v>213</v>
      </c>
      <c r="AP106" s="1393">
        <f t="shared" si="25"/>
        <v>2</v>
      </c>
      <c r="AQ106" s="1393">
        <f t="shared" si="25"/>
        <v>2</v>
      </c>
      <c r="AR106" s="1396">
        <f t="shared" si="25"/>
        <v>235.25</v>
      </c>
      <c r="AS106" s="1396">
        <f t="shared" si="25"/>
        <v>0</v>
      </c>
      <c r="AT106" s="1396">
        <f t="shared" si="25"/>
        <v>1</v>
      </c>
      <c r="AU106" s="1396">
        <f t="shared" si="25"/>
        <v>-0.5</v>
      </c>
      <c r="AV106" s="1396">
        <f t="shared" si="25"/>
        <v>0</v>
      </c>
      <c r="AW106" s="1396">
        <f t="shared" si="25"/>
        <v>-1</v>
      </c>
      <c r="AX106" s="1396">
        <f t="shared" si="25"/>
        <v>-1</v>
      </c>
      <c r="AY106" s="1396">
        <f t="shared" si="25"/>
        <v>-1</v>
      </c>
      <c r="AZ106" s="1396">
        <f t="shared" si="25"/>
        <v>-14</v>
      </c>
      <c r="BA106" s="1396">
        <f t="shared" si="25"/>
        <v>0</v>
      </c>
      <c r="BB106" s="1396">
        <f t="shared" si="25"/>
        <v>-4</v>
      </c>
      <c r="BC106" s="1396">
        <f t="shared" si="25"/>
        <v>-1</v>
      </c>
      <c r="BD106" s="1393">
        <f t="shared" si="25"/>
        <v>213.75</v>
      </c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  <c r="IX106" s="31"/>
      <c r="IY106" s="31"/>
      <c r="IZ106" s="31"/>
      <c r="JA106" s="31"/>
      <c r="JB106" s="31"/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</row>
    <row r="107" spans="1:273" ht="15.75" customHeight="1" x14ac:dyDescent="0.25">
      <c r="A107" s="1144"/>
      <c r="B107" s="1178"/>
      <c r="C107" s="1169"/>
      <c r="D107" s="1169"/>
      <c r="E107" s="1148"/>
      <c r="F107" s="1148"/>
      <c r="G107" s="1148"/>
      <c r="H107" s="1148"/>
      <c r="I107" s="1148"/>
      <c r="J107" s="1148"/>
      <c r="K107" s="1148"/>
      <c r="L107" s="1148"/>
      <c r="M107" s="1148"/>
      <c r="N107" s="1148"/>
      <c r="O107" s="1148"/>
      <c r="P107" s="1148"/>
      <c r="Q107" s="1148"/>
      <c r="R107" s="1148"/>
      <c r="S107" s="1148"/>
      <c r="T107" s="1148"/>
      <c r="U107" s="1148"/>
      <c r="V107" s="1148"/>
      <c r="W107" s="1148"/>
      <c r="X107" s="1148"/>
      <c r="Y107" s="1148"/>
      <c r="Z107" s="1148"/>
      <c r="AA107" s="1148"/>
      <c r="AB107" s="1148"/>
      <c r="AC107" s="1207"/>
      <c r="AD107" s="1207"/>
      <c r="AE107" s="1207"/>
      <c r="AF107" s="1207"/>
      <c r="AG107" s="1207"/>
      <c r="AH107" s="1207"/>
      <c r="AI107" s="1207"/>
      <c r="AJ107" s="1207"/>
      <c r="AK107" s="1207"/>
      <c r="AL107" s="1207"/>
      <c r="AM107" s="1207"/>
      <c r="AN107" s="1207"/>
      <c r="AO107" s="1207"/>
      <c r="AP107" s="1208"/>
      <c r="AQ107" s="1208"/>
      <c r="AR107" s="1208"/>
      <c r="AS107" s="1208"/>
      <c r="AT107" s="1208"/>
      <c r="AU107" s="1208"/>
      <c r="AV107" s="1208"/>
      <c r="AW107" s="1208"/>
      <c r="AX107" s="1208"/>
      <c r="AY107" s="1208"/>
      <c r="AZ107" s="1208"/>
      <c r="BA107" s="1208"/>
      <c r="BB107" s="1208"/>
      <c r="BC107" s="1208"/>
      <c r="BD107" s="1208"/>
    </row>
    <row r="108" spans="1:273" ht="17.25" customHeight="1" x14ac:dyDescent="0.25">
      <c r="A108" s="1144"/>
      <c r="B108" s="1612" t="s">
        <v>1309</v>
      </c>
      <c r="C108" s="1612"/>
      <c r="D108" s="1612"/>
      <c r="E108" s="1612"/>
      <c r="F108" s="1612"/>
      <c r="G108" s="1612"/>
      <c r="H108" s="1612"/>
      <c r="I108" s="1612"/>
      <c r="J108" s="1612"/>
      <c r="K108" s="1612"/>
      <c r="L108" s="1612"/>
      <c r="M108" s="1612"/>
      <c r="N108" s="1612"/>
      <c r="O108" s="1612"/>
      <c r="P108" s="1612"/>
      <c r="Q108" s="1612"/>
      <c r="R108" s="1612"/>
      <c r="S108" s="1612"/>
      <c r="T108" s="1612"/>
      <c r="U108" s="1612"/>
      <c r="V108" s="1612"/>
      <c r="W108" s="1612"/>
      <c r="X108" s="1612"/>
      <c r="Y108" s="1612"/>
      <c r="Z108" s="1612"/>
      <c r="AA108" s="1612"/>
      <c r="AB108" s="1612"/>
      <c r="AC108" s="1612"/>
      <c r="AD108" s="1612"/>
      <c r="AE108" s="1612"/>
      <c r="AF108" s="1612"/>
      <c r="AG108" s="1612"/>
      <c r="AH108" s="1612"/>
      <c r="AI108" s="1612"/>
      <c r="AJ108" s="1612"/>
      <c r="AK108" s="1612"/>
      <c r="AL108" s="1612"/>
      <c r="AM108" s="1612"/>
      <c r="AN108" s="1612"/>
      <c r="AO108" s="1612"/>
      <c r="AP108" s="1612"/>
      <c r="AQ108" s="1612"/>
      <c r="AR108" s="1612"/>
      <c r="AS108" s="1612"/>
      <c r="AT108" s="1612"/>
      <c r="AU108" s="1612"/>
      <c r="AV108" s="1612"/>
      <c r="AW108" s="1612"/>
      <c r="AX108" s="1612"/>
      <c r="AY108" s="1612"/>
      <c r="AZ108" s="1612"/>
      <c r="BA108" s="1612"/>
      <c r="BB108" s="1612"/>
      <c r="BC108" s="1612"/>
      <c r="BD108" s="1612"/>
    </row>
    <row r="109" spans="1:273" ht="15.75" customHeight="1" x14ac:dyDescent="0.25">
      <c r="A109" s="1144"/>
      <c r="B109" s="1613" t="s">
        <v>1310</v>
      </c>
      <c r="C109" s="1613"/>
      <c r="D109" s="1613"/>
      <c r="E109" s="1613"/>
      <c r="F109" s="1613"/>
      <c r="G109" s="1613"/>
      <c r="H109" s="1613"/>
      <c r="I109" s="1613"/>
      <c r="J109" s="1613"/>
      <c r="K109" s="1613"/>
      <c r="L109" s="1613"/>
      <c r="M109" s="1613"/>
      <c r="N109" s="1613"/>
      <c r="O109" s="1613"/>
      <c r="P109" s="1613"/>
      <c r="Q109" s="1613"/>
      <c r="R109" s="1613"/>
      <c r="S109" s="1613"/>
      <c r="T109" s="1613"/>
      <c r="U109" s="1613"/>
      <c r="V109" s="1613"/>
      <c r="W109" s="1613"/>
      <c r="X109" s="1613"/>
      <c r="Y109" s="1613"/>
      <c r="Z109" s="1613"/>
      <c r="AA109" s="1613"/>
      <c r="AB109" s="1613"/>
      <c r="AC109" s="1613"/>
      <c r="AD109" s="1613"/>
      <c r="AE109" s="1613"/>
      <c r="AF109" s="1613"/>
      <c r="AG109" s="1613"/>
      <c r="AH109" s="1613"/>
      <c r="AI109" s="1613"/>
      <c r="AJ109" s="1613"/>
      <c r="AK109" s="1613"/>
      <c r="AL109" s="1613"/>
      <c r="AM109" s="1613"/>
      <c r="AN109" s="1613"/>
      <c r="AO109" s="1613"/>
      <c r="AP109" s="1613"/>
      <c r="AQ109" s="1613"/>
      <c r="AR109" s="1613"/>
      <c r="AS109" s="1613"/>
      <c r="AT109" s="1613"/>
      <c r="AU109" s="1613"/>
      <c r="AV109" s="1613"/>
      <c r="AW109" s="1613"/>
      <c r="AX109" s="1613"/>
      <c r="AY109" s="1613"/>
      <c r="AZ109" s="1613"/>
      <c r="BA109" s="1613"/>
      <c r="BB109" s="1613"/>
      <c r="BC109" s="1613"/>
      <c r="BD109" s="1613"/>
    </row>
    <row r="110" spans="1:273" ht="13.9" customHeight="1" x14ac:dyDescent="0.25">
      <c r="A110" s="1144"/>
      <c r="B110" s="1614" t="s">
        <v>1311</v>
      </c>
      <c r="C110" s="1615"/>
      <c r="D110" s="1615"/>
      <c r="E110" s="1615"/>
      <c r="F110" s="1615"/>
      <c r="G110" s="1615"/>
      <c r="H110" s="1615"/>
      <c r="I110" s="1615"/>
      <c r="J110" s="1615"/>
      <c r="K110" s="1615"/>
      <c r="L110" s="1615"/>
      <c r="M110" s="1615"/>
      <c r="N110" s="1615"/>
      <c r="O110" s="1615"/>
      <c r="P110" s="1615"/>
      <c r="Q110" s="1615"/>
      <c r="R110" s="1615"/>
      <c r="S110" s="1615"/>
      <c r="T110" s="1615"/>
      <c r="U110" s="1615"/>
      <c r="V110" s="1615"/>
      <c r="W110" s="1615"/>
      <c r="X110" s="1615"/>
      <c r="Y110" s="1615"/>
      <c r="Z110" s="1615"/>
      <c r="AA110" s="1615"/>
      <c r="AB110" s="1615"/>
      <c r="AC110" s="1615"/>
      <c r="AD110" s="1615"/>
      <c r="AE110" s="1615"/>
      <c r="AF110" s="1615"/>
      <c r="AG110" s="1615"/>
      <c r="AH110" s="1615"/>
      <c r="AI110" s="1615"/>
      <c r="AJ110" s="1615"/>
      <c r="AK110" s="1615"/>
      <c r="AL110" s="1615"/>
      <c r="AM110" s="1615"/>
      <c r="AN110" s="1615"/>
      <c r="AO110" s="1615"/>
      <c r="AP110" s="1615"/>
      <c r="AQ110" s="1615"/>
      <c r="AR110" s="1615"/>
      <c r="AS110" s="1615"/>
      <c r="AT110" s="1615"/>
      <c r="AU110" s="1615"/>
      <c r="AV110" s="1615"/>
      <c r="AW110" s="1615"/>
      <c r="AX110" s="1615"/>
      <c r="AY110" s="1615"/>
      <c r="AZ110" s="1615"/>
      <c r="BA110" s="1615"/>
      <c r="BB110" s="1615"/>
      <c r="BC110" s="1615"/>
      <c r="BD110" s="1615"/>
    </row>
    <row r="111" spans="1:273" ht="13.9" customHeight="1" x14ac:dyDescent="0.25">
      <c r="A111" s="1144"/>
      <c r="B111" s="1209"/>
      <c r="C111" s="1144"/>
      <c r="D111" s="1144"/>
      <c r="E111" s="1144"/>
      <c r="F111" s="1144"/>
      <c r="G111" s="1144"/>
      <c r="H111" s="1144"/>
      <c r="I111" s="1144"/>
      <c r="J111" s="1144"/>
      <c r="K111" s="1144"/>
      <c r="L111" s="1144"/>
      <c r="M111" s="1144"/>
      <c r="N111" s="1144"/>
      <c r="O111" s="1144"/>
      <c r="P111" s="1144"/>
      <c r="Q111" s="1144"/>
      <c r="R111" s="1144"/>
      <c r="S111" s="1144"/>
      <c r="T111" s="1144"/>
      <c r="U111" s="1144"/>
      <c r="V111" s="1144"/>
      <c r="W111" s="1144"/>
      <c r="X111" s="1144"/>
      <c r="Y111" s="1144"/>
      <c r="Z111" s="1144"/>
      <c r="AA111" s="1144"/>
      <c r="AB111" s="1144"/>
      <c r="AC111" s="1144"/>
      <c r="AD111" s="1144"/>
      <c r="AE111" s="1144"/>
      <c r="AF111" s="1144"/>
      <c r="AG111" s="1144"/>
      <c r="AH111" s="1144"/>
      <c r="AI111" s="1144"/>
      <c r="AJ111" s="1144"/>
      <c r="AK111" s="1144"/>
      <c r="AL111" s="1144"/>
      <c r="AM111" s="1144"/>
      <c r="AN111" s="1144"/>
      <c r="AO111" s="1144"/>
      <c r="AP111" s="1144"/>
      <c r="AQ111" s="1144"/>
      <c r="AR111" s="1144"/>
      <c r="AS111" s="1144"/>
      <c r="AT111" s="1144"/>
      <c r="AU111" s="1144"/>
      <c r="AV111" s="1144"/>
      <c r="AW111" s="1144"/>
      <c r="AX111" s="1144"/>
      <c r="AY111" s="1144"/>
      <c r="AZ111" s="1144"/>
      <c r="BA111" s="1144"/>
      <c r="BB111" s="1144"/>
      <c r="BC111" s="1144"/>
      <c r="BD111" s="1144"/>
    </row>
  </sheetData>
  <mergeCells count="30">
    <mergeCell ref="A1:BD1"/>
    <mergeCell ref="A2:BD2"/>
    <mergeCell ref="A3:BD3"/>
    <mergeCell ref="A5:A8"/>
    <mergeCell ref="C5:E5"/>
    <mergeCell ref="F5:G5"/>
    <mergeCell ref="H5:L5"/>
    <mergeCell ref="M5:N5"/>
    <mergeCell ref="O5:Z5"/>
    <mergeCell ref="AA5:AB5"/>
    <mergeCell ref="AC5:AO5"/>
    <mergeCell ref="AP5:AQ5"/>
    <mergeCell ref="AR5:BD5"/>
    <mergeCell ref="B6:B8"/>
    <mergeCell ref="C6:G6"/>
    <mergeCell ref="H6:N6"/>
    <mergeCell ref="O6:AB6"/>
    <mergeCell ref="AC6:AQ6"/>
    <mergeCell ref="AR6:BD7"/>
    <mergeCell ref="C7:E7"/>
    <mergeCell ref="AP7:AQ7"/>
    <mergeCell ref="B108:BD108"/>
    <mergeCell ref="B109:BD109"/>
    <mergeCell ref="B110:BD110"/>
    <mergeCell ref="F7:G7"/>
    <mergeCell ref="H7:L7"/>
    <mergeCell ref="M7:N7"/>
    <mergeCell ref="O7:Z7"/>
    <mergeCell ref="AA7:AB7"/>
    <mergeCell ref="AC7:AO7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R31" sqref="R3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15" customWidth="1"/>
    <col min="5" max="5" width="10.42578125" style="315" bestFit="1" customWidth="1"/>
    <col min="6" max="9" width="9.7109375" style="315" customWidth="1"/>
    <col min="10" max="10" width="10.140625" style="315" customWidth="1"/>
    <col min="11" max="14" width="9.7109375" style="315" customWidth="1"/>
    <col min="15" max="15" width="11.5703125" style="315" customWidth="1"/>
    <col min="16" max="16" width="10.140625" style="16" customWidth="1"/>
    <col min="17" max="16384" width="9.140625" style="16"/>
  </cols>
  <sheetData>
    <row r="1" spans="1:33" ht="12.75" customHeight="1" x14ac:dyDescent="0.25">
      <c r="B1" s="1633" t="s">
        <v>1222</v>
      </c>
      <c r="C1" s="1633"/>
      <c r="D1" s="1633"/>
      <c r="E1" s="1633"/>
      <c r="F1" s="1633"/>
      <c r="G1" s="1633"/>
      <c r="H1" s="1633"/>
      <c r="I1" s="1633"/>
      <c r="J1" s="1633"/>
      <c r="K1" s="1633"/>
      <c r="L1" s="1633"/>
      <c r="M1" s="1633"/>
      <c r="N1" s="1633"/>
      <c r="O1" s="1633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  <c r="AB1" s="749"/>
      <c r="AC1" s="749"/>
      <c r="AD1" s="749"/>
      <c r="AE1" s="749"/>
      <c r="AF1" s="749"/>
      <c r="AG1" s="749"/>
    </row>
    <row r="2" spans="1:33" ht="14.1" customHeight="1" x14ac:dyDescent="0.25">
      <c r="A2" s="31"/>
      <c r="B2" s="1631" t="s">
        <v>86</v>
      </c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</row>
    <row r="3" spans="1:33" ht="14.1" customHeight="1" x14ac:dyDescent="0.25">
      <c r="A3" s="31"/>
      <c r="B3" s="1631" t="s">
        <v>1215</v>
      </c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</row>
    <row r="4" spans="1:33" ht="14.1" customHeight="1" x14ac:dyDescent="0.25">
      <c r="A4" s="31"/>
      <c r="B4" s="1272"/>
      <c r="C4" s="1273"/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  <c r="O4" s="1273"/>
    </row>
    <row r="5" spans="1:33" ht="15" customHeight="1" x14ac:dyDescent="0.25">
      <c r="A5" s="1632"/>
      <c r="B5" s="1274" t="s">
        <v>57</v>
      </c>
      <c r="C5" s="1275" t="s">
        <v>58</v>
      </c>
      <c r="D5" s="1275" t="s">
        <v>59</v>
      </c>
      <c r="E5" s="1275" t="s">
        <v>60</v>
      </c>
      <c r="F5" s="1275" t="s">
        <v>459</v>
      </c>
      <c r="G5" s="1275" t="s">
        <v>460</v>
      </c>
      <c r="H5" s="1275" t="s">
        <v>461</v>
      </c>
      <c r="I5" s="1275" t="s">
        <v>578</v>
      </c>
      <c r="J5" s="1275" t="s">
        <v>586</v>
      </c>
      <c r="K5" s="1275" t="s">
        <v>587</v>
      </c>
      <c r="L5" s="1275" t="s">
        <v>588</v>
      </c>
      <c r="M5" s="1275" t="s">
        <v>589</v>
      </c>
      <c r="N5" s="1275" t="s">
        <v>590</v>
      </c>
      <c r="O5" s="1275" t="s">
        <v>591</v>
      </c>
    </row>
    <row r="6" spans="1:33" ht="12.75" customHeight="1" x14ac:dyDescent="0.25">
      <c r="A6" s="1632"/>
      <c r="B6" s="1271" t="s">
        <v>85</v>
      </c>
      <c r="C6" s="1276" t="s">
        <v>592</v>
      </c>
      <c r="D6" s="1276" t="s">
        <v>593</v>
      </c>
      <c r="E6" s="1276" t="s">
        <v>594</v>
      </c>
      <c r="F6" s="1276" t="s">
        <v>595</v>
      </c>
      <c r="G6" s="1276" t="s">
        <v>596</v>
      </c>
      <c r="H6" s="1276" t="s">
        <v>597</v>
      </c>
      <c r="I6" s="1276" t="s">
        <v>598</v>
      </c>
      <c r="J6" s="1276" t="s">
        <v>599</v>
      </c>
      <c r="K6" s="1276" t="s">
        <v>600</v>
      </c>
      <c r="L6" s="1276" t="s">
        <v>601</v>
      </c>
      <c r="M6" s="1276" t="s">
        <v>602</v>
      </c>
      <c r="N6" s="1276" t="s">
        <v>603</v>
      </c>
      <c r="O6" s="1276" t="s">
        <v>516</v>
      </c>
    </row>
    <row r="7" spans="1:33" s="31" customFormat="1" ht="12.75" customHeight="1" x14ac:dyDescent="0.25">
      <c r="A7" s="21" t="s">
        <v>468</v>
      </c>
      <c r="B7" s="33" t="s">
        <v>632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</row>
    <row r="8" spans="1:33" s="31" customFormat="1" ht="15.75" customHeight="1" x14ac:dyDescent="0.25">
      <c r="A8" s="21" t="s">
        <v>476</v>
      </c>
      <c r="B8" s="31" t="s">
        <v>626</v>
      </c>
      <c r="C8" s="218">
        <f>O8/12</f>
        <v>53068.833333333336</v>
      </c>
      <c r="D8" s="218">
        <f>C8</f>
        <v>53068.833333333336</v>
      </c>
      <c r="E8" s="218">
        <f t="shared" ref="E8:N8" si="0">D8</f>
        <v>53068.833333333336</v>
      </c>
      <c r="F8" s="218">
        <f t="shared" si="0"/>
        <v>53068.833333333336</v>
      </c>
      <c r="G8" s="218">
        <f t="shared" si="0"/>
        <v>53068.833333333336</v>
      </c>
      <c r="H8" s="218">
        <f t="shared" si="0"/>
        <v>53068.833333333336</v>
      </c>
      <c r="I8" s="218">
        <f t="shared" si="0"/>
        <v>53068.833333333336</v>
      </c>
      <c r="J8" s="218">
        <f t="shared" si="0"/>
        <v>53068.833333333336</v>
      </c>
      <c r="K8" s="218">
        <f t="shared" si="0"/>
        <v>53068.833333333336</v>
      </c>
      <c r="L8" s="218">
        <f t="shared" si="0"/>
        <v>53068.833333333336</v>
      </c>
      <c r="M8" s="218">
        <f t="shared" si="0"/>
        <v>53068.833333333336</v>
      </c>
      <c r="N8" s="218">
        <f t="shared" si="0"/>
        <v>53068.833333333336</v>
      </c>
      <c r="O8" s="218">
        <f>Össz.önkor.mérleg.!E11</f>
        <v>636826</v>
      </c>
      <c r="P8" s="34"/>
    </row>
    <row r="9" spans="1:33" s="31" customFormat="1" ht="16.5" customHeight="1" x14ac:dyDescent="0.25">
      <c r="A9" s="21" t="s">
        <v>477</v>
      </c>
      <c r="B9" s="31" t="s">
        <v>627</v>
      </c>
      <c r="C9" s="218">
        <f>O9/12</f>
        <v>15631.166666666666</v>
      </c>
      <c r="D9" s="218">
        <f>C9</f>
        <v>15631.166666666666</v>
      </c>
      <c r="E9" s="218">
        <f t="shared" ref="E9:N9" si="1">D9</f>
        <v>15631.166666666666</v>
      </c>
      <c r="F9" s="218">
        <f t="shared" si="1"/>
        <v>15631.166666666666</v>
      </c>
      <c r="G9" s="218">
        <f t="shared" si="1"/>
        <v>15631.166666666666</v>
      </c>
      <c r="H9" s="218">
        <f t="shared" si="1"/>
        <v>15631.166666666666</v>
      </c>
      <c r="I9" s="218">
        <f t="shared" si="1"/>
        <v>15631.166666666666</v>
      </c>
      <c r="J9" s="218">
        <f t="shared" si="1"/>
        <v>15631.166666666666</v>
      </c>
      <c r="K9" s="218">
        <f t="shared" si="1"/>
        <v>15631.166666666666</v>
      </c>
      <c r="L9" s="218">
        <f t="shared" si="1"/>
        <v>15631.166666666666</v>
      </c>
      <c r="M9" s="218">
        <f t="shared" si="1"/>
        <v>15631.166666666666</v>
      </c>
      <c r="N9" s="218">
        <f t="shared" si="1"/>
        <v>15631.166666666666</v>
      </c>
      <c r="O9" s="218">
        <f>Össz.önkor.mérleg.!E13</f>
        <v>187574</v>
      </c>
      <c r="P9" s="34"/>
    </row>
    <row r="10" spans="1:33" s="31" customFormat="1" ht="15.75" customHeight="1" x14ac:dyDescent="0.25">
      <c r="A10" s="21" t="s">
        <v>478</v>
      </c>
      <c r="B10" s="31" t="s">
        <v>442</v>
      </c>
      <c r="C10" s="218">
        <f>O10/12</f>
        <v>63425</v>
      </c>
      <c r="D10" s="218">
        <f>C10</f>
        <v>63425</v>
      </c>
      <c r="E10" s="218">
        <f t="shared" ref="E10:N10" si="2">D10</f>
        <v>63425</v>
      </c>
      <c r="F10" s="218">
        <f t="shared" si="2"/>
        <v>63425</v>
      </c>
      <c r="G10" s="218">
        <f t="shared" si="2"/>
        <v>63425</v>
      </c>
      <c r="H10" s="218">
        <f t="shared" si="2"/>
        <v>63425</v>
      </c>
      <c r="I10" s="218">
        <f t="shared" si="2"/>
        <v>63425</v>
      </c>
      <c r="J10" s="218">
        <f t="shared" si="2"/>
        <v>63425</v>
      </c>
      <c r="K10" s="218">
        <f t="shared" si="2"/>
        <v>63425</v>
      </c>
      <c r="L10" s="218">
        <f t="shared" si="2"/>
        <v>63425</v>
      </c>
      <c r="M10" s="218">
        <f t="shared" si="2"/>
        <v>63425</v>
      </c>
      <c r="N10" s="218">
        <f t="shared" si="2"/>
        <v>63425</v>
      </c>
      <c r="O10" s="218">
        <f>Össz.önkor.mérleg.!E17</f>
        <v>761100</v>
      </c>
      <c r="P10" s="34"/>
    </row>
    <row r="11" spans="1:33" s="32" customFormat="1" ht="18" customHeight="1" x14ac:dyDescent="0.25">
      <c r="A11" s="21" t="s">
        <v>479</v>
      </c>
      <c r="B11" s="32" t="s">
        <v>628</v>
      </c>
      <c r="C11" s="218">
        <f>O11/12</f>
        <v>104319.16666666667</v>
      </c>
      <c r="D11" s="218">
        <f>C11</f>
        <v>104319.16666666667</v>
      </c>
      <c r="E11" s="218">
        <f t="shared" ref="E11:N11" si="3">D11</f>
        <v>104319.16666666667</v>
      </c>
      <c r="F11" s="218">
        <f t="shared" si="3"/>
        <v>104319.16666666667</v>
      </c>
      <c r="G11" s="218">
        <f t="shared" si="3"/>
        <v>104319.16666666667</v>
      </c>
      <c r="H11" s="218">
        <f t="shared" si="3"/>
        <v>104319.16666666667</v>
      </c>
      <c r="I11" s="218">
        <f t="shared" si="3"/>
        <v>104319.16666666667</v>
      </c>
      <c r="J11" s="218">
        <f t="shared" si="3"/>
        <v>104319.16666666667</v>
      </c>
      <c r="K11" s="218">
        <f t="shared" si="3"/>
        <v>104319.16666666667</v>
      </c>
      <c r="L11" s="218">
        <f t="shared" si="3"/>
        <v>104319.16666666667</v>
      </c>
      <c r="M11" s="218">
        <f t="shared" si="3"/>
        <v>104319.16666666667</v>
      </c>
      <c r="N11" s="218">
        <f t="shared" si="3"/>
        <v>104319.16666666667</v>
      </c>
      <c r="O11" s="218">
        <f>Össz.önkor.mérleg.!E20</f>
        <v>1251830</v>
      </c>
      <c r="P11" s="34"/>
    </row>
    <row r="12" spans="1:33" s="31" customFormat="1" ht="13.5" customHeight="1" x14ac:dyDescent="0.25">
      <c r="A12" s="21" t="s">
        <v>480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>
        <f t="shared" ref="O12:O18" si="4">SUM(C12:N12)</f>
        <v>0</v>
      </c>
      <c r="P12" s="34"/>
    </row>
    <row r="13" spans="1:33" s="31" customFormat="1" ht="15" customHeight="1" x14ac:dyDescent="0.25">
      <c r="A13" s="21" t="s">
        <v>481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>
        <f t="shared" si="4"/>
        <v>0</v>
      </c>
      <c r="P13" s="34"/>
    </row>
    <row r="14" spans="1:33" s="33" customFormat="1" ht="15.75" customHeight="1" x14ac:dyDescent="0.25">
      <c r="A14" s="21" t="s">
        <v>482</v>
      </c>
      <c r="B14" s="1277" t="s">
        <v>604</v>
      </c>
      <c r="C14" s="1278">
        <f>SUM(C8:C13)</f>
        <v>236444.16666666669</v>
      </c>
      <c r="D14" s="1278">
        <f>SUM(D8:D12)</f>
        <v>236444.16666666669</v>
      </c>
      <c r="E14" s="1278">
        <f>SUM(E8:E12)</f>
        <v>236444.16666666669</v>
      </c>
      <c r="F14" s="1278">
        <f>SUM(F8:F13)</f>
        <v>236444.16666666669</v>
      </c>
      <c r="G14" s="1278">
        <f>SUM(G8:G13)</f>
        <v>236444.16666666669</v>
      </c>
      <c r="H14" s="1278">
        <f t="shared" ref="H14:N14" si="5">SUM(H8:H12)</f>
        <v>236444.16666666669</v>
      </c>
      <c r="I14" s="1278">
        <f t="shared" si="5"/>
        <v>236444.16666666669</v>
      </c>
      <c r="J14" s="1278">
        <f t="shared" si="5"/>
        <v>236444.16666666669</v>
      </c>
      <c r="K14" s="1278">
        <f t="shared" si="5"/>
        <v>236444.16666666669</v>
      </c>
      <c r="L14" s="1278">
        <f t="shared" si="5"/>
        <v>236444.16666666669</v>
      </c>
      <c r="M14" s="1278">
        <f t="shared" si="5"/>
        <v>236444.16666666669</v>
      </c>
      <c r="N14" s="1278">
        <f t="shared" si="5"/>
        <v>236444.16666666669</v>
      </c>
      <c r="O14" s="1279">
        <f>SUM(O8:O13)</f>
        <v>2837330</v>
      </c>
      <c r="P14" s="35"/>
    </row>
    <row r="15" spans="1:33" s="31" customFormat="1" ht="15.75" customHeight="1" x14ac:dyDescent="0.25">
      <c r="A15" s="21" t="s">
        <v>483</v>
      </c>
      <c r="B15" s="31" t="s">
        <v>629</v>
      </c>
      <c r="C15" s="218"/>
      <c r="D15" s="218"/>
      <c r="E15" s="218"/>
      <c r="F15" s="218"/>
      <c r="G15" s="1280"/>
      <c r="H15" s="1280"/>
      <c r="I15" s="1280"/>
      <c r="J15" s="1280"/>
      <c r="K15" s="1280"/>
      <c r="L15" s="1280"/>
      <c r="M15" s="1280"/>
      <c r="N15" s="1280"/>
      <c r="O15" s="220">
        <f>Össz.önkor.mérleg.!E24</f>
        <v>3074</v>
      </c>
      <c r="P15" s="34"/>
    </row>
    <row r="16" spans="1:33" s="31" customFormat="1" ht="15" customHeight="1" x14ac:dyDescent="0.25">
      <c r="A16" s="21" t="s">
        <v>517</v>
      </c>
      <c r="B16" s="31" t="s">
        <v>630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20">
        <v>0</v>
      </c>
      <c r="P16" s="34"/>
    </row>
    <row r="17" spans="1:256" s="31" customFormat="1" ht="16.5" customHeight="1" x14ac:dyDescent="0.25">
      <c r="A17" s="21" t="s">
        <v>518</v>
      </c>
      <c r="B17" s="31" t="s">
        <v>549</v>
      </c>
      <c r="C17" s="218">
        <f>O17/12</f>
        <v>250.5</v>
      </c>
      <c r="D17" s="218">
        <f>C17</f>
        <v>250.5</v>
      </c>
      <c r="E17" s="218">
        <f t="shared" ref="E17:N17" si="6">D17</f>
        <v>250.5</v>
      </c>
      <c r="F17" s="218">
        <f t="shared" si="6"/>
        <v>250.5</v>
      </c>
      <c r="G17" s="218">
        <f t="shared" si="6"/>
        <v>250.5</v>
      </c>
      <c r="H17" s="218">
        <f t="shared" si="6"/>
        <v>250.5</v>
      </c>
      <c r="I17" s="218">
        <f t="shared" si="6"/>
        <v>250.5</v>
      </c>
      <c r="J17" s="218">
        <f t="shared" si="6"/>
        <v>250.5</v>
      </c>
      <c r="K17" s="218">
        <f t="shared" si="6"/>
        <v>250.5</v>
      </c>
      <c r="L17" s="218">
        <f t="shared" si="6"/>
        <v>250.5</v>
      </c>
      <c r="M17" s="218">
        <f t="shared" si="6"/>
        <v>250.5</v>
      </c>
      <c r="N17" s="218">
        <f t="shared" si="6"/>
        <v>250.5</v>
      </c>
      <c r="O17" s="220">
        <f>Össz.önkor.mérleg.!E30</f>
        <v>3006</v>
      </c>
      <c r="P17" s="34"/>
    </row>
    <row r="18" spans="1:256" s="32" customFormat="1" ht="15" customHeight="1" x14ac:dyDescent="0.25">
      <c r="A18" s="21" t="s">
        <v>519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20">
        <f t="shared" si="4"/>
        <v>0</v>
      </c>
      <c r="P18" s="34"/>
    </row>
    <row r="19" spans="1:256" s="37" customFormat="1" ht="16.5" customHeight="1" x14ac:dyDescent="0.25">
      <c r="A19" s="21" t="s">
        <v>520</v>
      </c>
      <c r="B19" s="1281" t="s">
        <v>605</v>
      </c>
      <c r="C19" s="1282">
        <f>SUM(C15:C18)</f>
        <v>250.5</v>
      </c>
      <c r="D19" s="1282">
        <f>SUM(D15:D18)</f>
        <v>250.5</v>
      </c>
      <c r="E19" s="1282">
        <f>SUM(E15:E18)</f>
        <v>250.5</v>
      </c>
      <c r="F19" s="1282">
        <f t="shared" ref="F19:M19" si="7">SUM(F15:F18)</f>
        <v>250.5</v>
      </c>
      <c r="G19" s="1282">
        <f t="shared" si="7"/>
        <v>250.5</v>
      </c>
      <c r="H19" s="1282">
        <f t="shared" si="7"/>
        <v>250.5</v>
      </c>
      <c r="I19" s="1282">
        <f t="shared" si="7"/>
        <v>250.5</v>
      </c>
      <c r="J19" s="1282">
        <f t="shared" si="7"/>
        <v>250.5</v>
      </c>
      <c r="K19" s="1282">
        <f t="shared" si="7"/>
        <v>250.5</v>
      </c>
      <c r="L19" s="1282">
        <f t="shared" si="7"/>
        <v>250.5</v>
      </c>
      <c r="M19" s="1282">
        <f t="shared" si="7"/>
        <v>250.5</v>
      </c>
      <c r="N19" s="1282">
        <f>SUM(N15:N18)</f>
        <v>250.5</v>
      </c>
      <c r="O19" s="1283">
        <f>SUM(O15:O18)</f>
        <v>6080</v>
      </c>
      <c r="P19" s="36"/>
    </row>
    <row r="20" spans="1:256" s="33" customFormat="1" ht="16.5" customHeight="1" x14ac:dyDescent="0.25">
      <c r="A20" s="21" t="s">
        <v>521</v>
      </c>
      <c r="B20" s="37" t="s">
        <v>631</v>
      </c>
      <c r="C20" s="221"/>
      <c r="D20" s="221"/>
      <c r="E20" s="221"/>
      <c r="F20" s="221"/>
      <c r="G20" s="221"/>
      <c r="H20" s="219"/>
      <c r="I20" s="219"/>
      <c r="J20" s="219"/>
      <c r="K20" s="219"/>
      <c r="L20" s="219"/>
      <c r="M20" s="219"/>
      <c r="N20" s="219"/>
      <c r="O20" s="220">
        <f>SUM(C20:N20)</f>
        <v>0</v>
      </c>
      <c r="P20" s="35"/>
    </row>
    <row r="21" spans="1:256" s="31" customFormat="1" ht="15.75" customHeight="1" x14ac:dyDescent="0.25">
      <c r="A21" s="21" t="s">
        <v>522</v>
      </c>
      <c r="B21" s="32" t="s">
        <v>449</v>
      </c>
      <c r="C21" s="219">
        <f>O21/12</f>
        <v>114204.58333333333</v>
      </c>
      <c r="D21" s="219">
        <f>C21</f>
        <v>114204.58333333333</v>
      </c>
      <c r="E21" s="219">
        <f t="shared" ref="E21:N21" si="8">D21</f>
        <v>114204.58333333333</v>
      </c>
      <c r="F21" s="219">
        <f t="shared" si="8"/>
        <v>114204.58333333333</v>
      </c>
      <c r="G21" s="219">
        <f t="shared" si="8"/>
        <v>114204.58333333333</v>
      </c>
      <c r="H21" s="219">
        <f t="shared" si="8"/>
        <v>114204.58333333333</v>
      </c>
      <c r="I21" s="219">
        <f t="shared" si="8"/>
        <v>114204.58333333333</v>
      </c>
      <c r="J21" s="219">
        <f t="shared" si="8"/>
        <v>114204.58333333333</v>
      </c>
      <c r="K21" s="219">
        <f t="shared" si="8"/>
        <v>114204.58333333333</v>
      </c>
      <c r="L21" s="219">
        <f t="shared" si="8"/>
        <v>114204.58333333333</v>
      </c>
      <c r="M21" s="219">
        <f t="shared" si="8"/>
        <v>114204.58333333333</v>
      </c>
      <c r="N21" s="219">
        <f t="shared" si="8"/>
        <v>114204.58333333333</v>
      </c>
      <c r="O21" s="220">
        <f>Össz.önkor.mérleg.!E54</f>
        <v>1370455</v>
      </c>
      <c r="P21" s="34"/>
    </row>
    <row r="22" spans="1:256" s="33" customFormat="1" ht="16.5" customHeight="1" x14ac:dyDescent="0.25">
      <c r="A22" s="21" t="s">
        <v>523</v>
      </c>
      <c r="B22" s="1284" t="s">
        <v>606</v>
      </c>
      <c r="C22" s="1285">
        <f t="shared" ref="C22:N22" si="9">C19+C14+C20+C21</f>
        <v>350899.25</v>
      </c>
      <c r="D22" s="1285">
        <f t="shared" si="9"/>
        <v>350899.25</v>
      </c>
      <c r="E22" s="1285">
        <f t="shared" si="9"/>
        <v>350899.25</v>
      </c>
      <c r="F22" s="1285">
        <f t="shared" si="9"/>
        <v>350899.25</v>
      </c>
      <c r="G22" s="1285">
        <f t="shared" si="9"/>
        <v>350899.25</v>
      </c>
      <c r="H22" s="1285">
        <f t="shared" si="9"/>
        <v>350899.25</v>
      </c>
      <c r="I22" s="1285">
        <f t="shared" si="9"/>
        <v>350899.25</v>
      </c>
      <c r="J22" s="1285">
        <f t="shared" si="9"/>
        <v>350899.25</v>
      </c>
      <c r="K22" s="1285">
        <f t="shared" si="9"/>
        <v>350899.25</v>
      </c>
      <c r="L22" s="1285">
        <f t="shared" si="9"/>
        <v>350899.25</v>
      </c>
      <c r="M22" s="1285">
        <f t="shared" si="9"/>
        <v>350899.25</v>
      </c>
      <c r="N22" s="1285">
        <f t="shared" si="9"/>
        <v>350899.25</v>
      </c>
      <c r="O22" s="1286">
        <f>O14+O21+O19</f>
        <v>4213865</v>
      </c>
      <c r="P22" s="35"/>
    </row>
    <row r="23" spans="1:256" s="15" customFormat="1" ht="15" customHeight="1" x14ac:dyDescent="0.25">
      <c r="A23" s="21" t="s">
        <v>524</v>
      </c>
      <c r="B23" s="33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</row>
    <row r="24" spans="1:256" s="33" customFormat="1" ht="12.75" customHeight="1" x14ac:dyDescent="0.25">
      <c r="A24" s="21" t="s">
        <v>526</v>
      </c>
      <c r="B24" s="33" t="s">
        <v>65</v>
      </c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</row>
    <row r="25" spans="1:256" s="31" customFormat="1" ht="15.75" customHeight="1" x14ac:dyDescent="0.25">
      <c r="A25" s="21" t="s">
        <v>527</v>
      </c>
      <c r="B25" s="31" t="s">
        <v>450</v>
      </c>
      <c r="C25" s="218">
        <f t="shared" ref="C25:C32" si="10">O25/12</f>
        <v>80690.583333333328</v>
      </c>
      <c r="D25" s="218">
        <f>C25</f>
        <v>80690.583333333328</v>
      </c>
      <c r="E25" s="218">
        <f t="shared" ref="E25:N25" si="11">D25</f>
        <v>80690.583333333328</v>
      </c>
      <c r="F25" s="218">
        <f t="shared" si="11"/>
        <v>80690.583333333328</v>
      </c>
      <c r="G25" s="218">
        <f t="shared" si="11"/>
        <v>80690.583333333328</v>
      </c>
      <c r="H25" s="218">
        <f t="shared" si="11"/>
        <v>80690.583333333328</v>
      </c>
      <c r="I25" s="218">
        <f t="shared" si="11"/>
        <v>80690.583333333328</v>
      </c>
      <c r="J25" s="218">
        <f t="shared" si="11"/>
        <v>80690.583333333328</v>
      </c>
      <c r="K25" s="218">
        <f t="shared" si="11"/>
        <v>80690.583333333328</v>
      </c>
      <c r="L25" s="218">
        <f t="shared" si="11"/>
        <v>80690.583333333328</v>
      </c>
      <c r="M25" s="218">
        <f t="shared" si="11"/>
        <v>80690.583333333328</v>
      </c>
      <c r="N25" s="218">
        <f t="shared" si="11"/>
        <v>80690.583333333328</v>
      </c>
      <c r="O25" s="220">
        <f>Össz.önkor.mérleg.!I10</f>
        <v>968287</v>
      </c>
      <c r="P25" s="34"/>
    </row>
    <row r="26" spans="1:256" s="31" customFormat="1" ht="17.25" customHeight="1" x14ac:dyDescent="0.25">
      <c r="A26" s="21" t="s">
        <v>528</v>
      </c>
      <c r="B26" s="31" t="s">
        <v>451</v>
      </c>
      <c r="C26" s="218">
        <f t="shared" si="10"/>
        <v>15842.583333333334</v>
      </c>
      <c r="D26" s="218">
        <f t="shared" ref="D26:N32" si="12">C26</f>
        <v>15842.583333333334</v>
      </c>
      <c r="E26" s="218">
        <f t="shared" si="12"/>
        <v>15842.583333333334</v>
      </c>
      <c r="F26" s="218">
        <f t="shared" si="12"/>
        <v>15842.583333333334</v>
      </c>
      <c r="G26" s="218">
        <f t="shared" si="12"/>
        <v>15842.583333333334</v>
      </c>
      <c r="H26" s="218">
        <f t="shared" si="12"/>
        <v>15842.583333333334</v>
      </c>
      <c r="I26" s="218">
        <f t="shared" si="12"/>
        <v>15842.583333333334</v>
      </c>
      <c r="J26" s="218">
        <f t="shared" si="12"/>
        <v>15842.583333333334</v>
      </c>
      <c r="K26" s="218">
        <f t="shared" si="12"/>
        <v>15842.583333333334</v>
      </c>
      <c r="L26" s="218">
        <f t="shared" si="12"/>
        <v>15842.583333333334</v>
      </c>
      <c r="M26" s="218">
        <f t="shared" si="12"/>
        <v>15842.583333333334</v>
      </c>
      <c r="N26" s="218">
        <f t="shared" si="12"/>
        <v>15842.583333333334</v>
      </c>
      <c r="O26" s="220">
        <f>Össz.önkor.mérleg.!I11</f>
        <v>190111</v>
      </c>
      <c r="P26" s="34"/>
    </row>
    <row r="27" spans="1:256" s="31" customFormat="1" ht="13.5" customHeight="1" x14ac:dyDescent="0.25">
      <c r="A27" s="21" t="s">
        <v>529</v>
      </c>
      <c r="B27" s="31" t="s">
        <v>452</v>
      </c>
      <c r="C27" s="218">
        <f t="shared" si="10"/>
        <v>103256.75</v>
      </c>
      <c r="D27" s="218">
        <f t="shared" si="12"/>
        <v>103256.75</v>
      </c>
      <c r="E27" s="218">
        <f t="shared" si="12"/>
        <v>103256.75</v>
      </c>
      <c r="F27" s="218">
        <f t="shared" si="12"/>
        <v>103256.75</v>
      </c>
      <c r="G27" s="218">
        <f t="shared" si="12"/>
        <v>103256.75</v>
      </c>
      <c r="H27" s="218">
        <f t="shared" si="12"/>
        <v>103256.75</v>
      </c>
      <c r="I27" s="218">
        <f t="shared" si="12"/>
        <v>103256.75</v>
      </c>
      <c r="J27" s="218">
        <f t="shared" si="12"/>
        <v>103256.75</v>
      </c>
      <c r="K27" s="218">
        <f t="shared" si="12"/>
        <v>103256.75</v>
      </c>
      <c r="L27" s="218">
        <f t="shared" si="12"/>
        <v>103256.75</v>
      </c>
      <c r="M27" s="218">
        <f t="shared" si="12"/>
        <v>103256.75</v>
      </c>
      <c r="N27" s="218">
        <f t="shared" si="12"/>
        <v>103256.75</v>
      </c>
      <c r="O27" s="220">
        <f>Össz.önkor.mérleg.!I12</f>
        <v>1239081</v>
      </c>
      <c r="P27" s="34"/>
    </row>
    <row r="28" spans="1:256" s="31" customFormat="1" ht="15" customHeight="1" x14ac:dyDescent="0.25">
      <c r="A28" s="21" t="s">
        <v>530</v>
      </c>
      <c r="B28" s="31" t="s">
        <v>607</v>
      </c>
      <c r="C28" s="218">
        <f t="shared" si="10"/>
        <v>1359.0833333333333</v>
      </c>
      <c r="D28" s="218">
        <f t="shared" si="12"/>
        <v>1359.0833333333333</v>
      </c>
      <c r="E28" s="218">
        <f t="shared" si="12"/>
        <v>1359.0833333333333</v>
      </c>
      <c r="F28" s="218">
        <f t="shared" si="12"/>
        <v>1359.0833333333333</v>
      </c>
      <c r="G28" s="218">
        <f t="shared" si="12"/>
        <v>1359.0833333333333</v>
      </c>
      <c r="H28" s="218">
        <f t="shared" si="12"/>
        <v>1359.0833333333333</v>
      </c>
      <c r="I28" s="218">
        <f t="shared" si="12"/>
        <v>1359.0833333333333</v>
      </c>
      <c r="J28" s="218">
        <f t="shared" si="12"/>
        <v>1359.0833333333333</v>
      </c>
      <c r="K28" s="218">
        <f t="shared" si="12"/>
        <v>1359.0833333333333</v>
      </c>
      <c r="L28" s="218">
        <f t="shared" si="12"/>
        <v>1359.0833333333333</v>
      </c>
      <c r="M28" s="218">
        <f t="shared" si="12"/>
        <v>1359.0833333333333</v>
      </c>
      <c r="N28" s="218">
        <f t="shared" si="12"/>
        <v>1359.0833333333333</v>
      </c>
      <c r="O28" s="220">
        <f>Össz.önkor.mérleg.!I14</f>
        <v>16309</v>
      </c>
      <c r="P28" s="34"/>
      <c r="IV28" s="34"/>
    </row>
    <row r="29" spans="1:256" s="31" customFormat="1" ht="15" customHeight="1" x14ac:dyDescent="0.25">
      <c r="A29" s="21" t="s">
        <v>531</v>
      </c>
      <c r="B29" s="31" t="s">
        <v>259</v>
      </c>
      <c r="C29" s="218">
        <v>38</v>
      </c>
      <c r="D29" s="218">
        <f t="shared" si="12"/>
        <v>38</v>
      </c>
      <c r="E29" s="218">
        <f t="shared" si="12"/>
        <v>38</v>
      </c>
      <c r="F29" s="218">
        <f t="shared" si="12"/>
        <v>38</v>
      </c>
      <c r="G29" s="218">
        <f t="shared" si="12"/>
        <v>38</v>
      </c>
      <c r="H29" s="218">
        <f t="shared" si="12"/>
        <v>38</v>
      </c>
      <c r="I29" s="218">
        <f t="shared" si="12"/>
        <v>38</v>
      </c>
      <c r="J29" s="218">
        <f t="shared" si="12"/>
        <v>38</v>
      </c>
      <c r="K29" s="218">
        <f t="shared" si="12"/>
        <v>38</v>
      </c>
      <c r="L29" s="218">
        <f t="shared" si="12"/>
        <v>38</v>
      </c>
      <c r="M29" s="218">
        <f t="shared" si="12"/>
        <v>38</v>
      </c>
      <c r="N29" s="218">
        <f t="shared" si="12"/>
        <v>38</v>
      </c>
      <c r="O29" s="220">
        <f>Össz.önkor.mérleg.!I19</f>
        <v>0</v>
      </c>
      <c r="P29" s="34"/>
    </row>
    <row r="30" spans="1:256" s="31" customFormat="1" ht="12.75" customHeight="1" x14ac:dyDescent="0.25">
      <c r="A30" s="21" t="s">
        <v>532</v>
      </c>
      <c r="B30" s="31" t="s">
        <v>453</v>
      </c>
      <c r="C30" s="218">
        <v>3993</v>
      </c>
      <c r="D30" s="218">
        <f t="shared" si="12"/>
        <v>3993</v>
      </c>
      <c r="E30" s="218">
        <f t="shared" si="12"/>
        <v>3993</v>
      </c>
      <c r="F30" s="218">
        <f t="shared" si="12"/>
        <v>3993</v>
      </c>
      <c r="G30" s="218">
        <f t="shared" si="12"/>
        <v>3993</v>
      </c>
      <c r="H30" s="218">
        <f t="shared" si="12"/>
        <v>3993</v>
      </c>
      <c r="I30" s="218">
        <f t="shared" si="12"/>
        <v>3993</v>
      </c>
      <c r="J30" s="218">
        <f t="shared" si="12"/>
        <v>3993</v>
      </c>
      <c r="K30" s="218">
        <f t="shared" si="12"/>
        <v>3993</v>
      </c>
      <c r="L30" s="218">
        <f t="shared" si="12"/>
        <v>3993</v>
      </c>
      <c r="M30" s="218">
        <f t="shared" si="12"/>
        <v>3993</v>
      </c>
      <c r="N30" s="218">
        <f t="shared" si="12"/>
        <v>3993</v>
      </c>
      <c r="O30" s="220">
        <f>Össz.önkor.mérleg.!I17</f>
        <v>148591</v>
      </c>
      <c r="P30" s="34"/>
    </row>
    <row r="31" spans="1:256" s="31" customFormat="1" ht="15.75" customHeight="1" x14ac:dyDescent="0.25">
      <c r="A31" s="21" t="s">
        <v>533</v>
      </c>
      <c r="B31" s="31" t="s">
        <v>454</v>
      </c>
      <c r="C31" s="218">
        <f t="shared" si="10"/>
        <v>35491.666666666664</v>
      </c>
      <c r="D31" s="218">
        <f t="shared" si="12"/>
        <v>35491.666666666664</v>
      </c>
      <c r="E31" s="218">
        <f t="shared" si="12"/>
        <v>35491.666666666664</v>
      </c>
      <c r="F31" s="218">
        <f t="shared" si="12"/>
        <v>35491.666666666664</v>
      </c>
      <c r="G31" s="218">
        <f t="shared" si="12"/>
        <v>35491.666666666664</v>
      </c>
      <c r="H31" s="218">
        <f t="shared" si="12"/>
        <v>35491.666666666664</v>
      </c>
      <c r="I31" s="218">
        <f t="shared" si="12"/>
        <v>35491.666666666664</v>
      </c>
      <c r="J31" s="218">
        <f t="shared" si="12"/>
        <v>35491.666666666664</v>
      </c>
      <c r="K31" s="218">
        <f t="shared" si="12"/>
        <v>35491.666666666664</v>
      </c>
      <c r="L31" s="218">
        <f t="shared" si="12"/>
        <v>35491.666666666664</v>
      </c>
      <c r="M31" s="218">
        <f t="shared" si="12"/>
        <v>35491.666666666664</v>
      </c>
      <c r="N31" s="218">
        <f t="shared" si="12"/>
        <v>35491.666666666664</v>
      </c>
      <c r="O31" s="220">
        <f>Össz.önkor.mérleg.!I18</f>
        <v>425900</v>
      </c>
      <c r="P31" s="34"/>
    </row>
    <row r="32" spans="1:256" s="31" customFormat="1" ht="15" customHeight="1" x14ac:dyDescent="0.25">
      <c r="A32" s="21" t="s">
        <v>550</v>
      </c>
      <c r="B32" s="31" t="s">
        <v>635</v>
      </c>
      <c r="C32" s="218">
        <f t="shared" si="10"/>
        <v>33927</v>
      </c>
      <c r="D32" s="218">
        <f t="shared" si="12"/>
        <v>33927</v>
      </c>
      <c r="E32" s="218">
        <f t="shared" si="12"/>
        <v>33927</v>
      </c>
      <c r="F32" s="218">
        <f t="shared" si="12"/>
        <v>33927</v>
      </c>
      <c r="G32" s="218">
        <f t="shared" si="12"/>
        <v>33927</v>
      </c>
      <c r="H32" s="218">
        <f t="shared" si="12"/>
        <v>33927</v>
      </c>
      <c r="I32" s="218">
        <f t="shared" si="12"/>
        <v>33927</v>
      </c>
      <c r="J32" s="218">
        <f t="shared" si="12"/>
        <v>33927</v>
      </c>
      <c r="K32" s="218">
        <f t="shared" si="12"/>
        <v>33927</v>
      </c>
      <c r="L32" s="218">
        <f t="shared" si="12"/>
        <v>33927</v>
      </c>
      <c r="M32" s="218">
        <f t="shared" si="12"/>
        <v>33927</v>
      </c>
      <c r="N32" s="218">
        <f t="shared" si="12"/>
        <v>33927</v>
      </c>
      <c r="O32" s="220">
        <f>Össz.önkor.mérleg.!I20+Össz.önkor.mérleg.!I21</f>
        <v>407124</v>
      </c>
      <c r="P32" s="34"/>
    </row>
    <row r="33" spans="1:16" s="32" customFormat="1" ht="15.75" customHeight="1" x14ac:dyDescent="0.25">
      <c r="A33" s="21" t="s">
        <v>551</v>
      </c>
      <c r="B33" s="1287" t="s">
        <v>608</v>
      </c>
      <c r="C33" s="1282">
        <f>SUM(C25:C32)</f>
        <v>274598.66666666663</v>
      </c>
      <c r="D33" s="1282">
        <f>SUM(D25:D32)</f>
        <v>274598.66666666663</v>
      </c>
      <c r="E33" s="1282">
        <f t="shared" ref="E33:N33" si="13">SUM(E25:E32)</f>
        <v>274598.66666666663</v>
      </c>
      <c r="F33" s="1282">
        <f t="shared" si="13"/>
        <v>274598.66666666663</v>
      </c>
      <c r="G33" s="1282">
        <f t="shared" si="13"/>
        <v>274598.66666666663</v>
      </c>
      <c r="H33" s="1282">
        <f t="shared" si="13"/>
        <v>274598.66666666663</v>
      </c>
      <c r="I33" s="1282">
        <f t="shared" si="13"/>
        <v>274598.66666666663</v>
      </c>
      <c r="J33" s="1282">
        <f t="shared" si="13"/>
        <v>274598.66666666663</v>
      </c>
      <c r="K33" s="1282">
        <f t="shared" si="13"/>
        <v>274598.66666666663</v>
      </c>
      <c r="L33" s="1282">
        <f t="shared" si="13"/>
        <v>274598.66666666663</v>
      </c>
      <c r="M33" s="1282">
        <f t="shared" si="13"/>
        <v>274598.66666666663</v>
      </c>
      <c r="N33" s="1282">
        <f t="shared" si="13"/>
        <v>274598.66666666663</v>
      </c>
      <c r="O33" s="1283">
        <f>SUM(O25:O32)</f>
        <v>3395403</v>
      </c>
      <c r="P33" s="516"/>
    </row>
    <row r="34" spans="1:16" s="32" customFormat="1" ht="15" customHeight="1" x14ac:dyDescent="0.25">
      <c r="A34" s="21" t="s">
        <v>552</v>
      </c>
      <c r="B34" s="32" t="s">
        <v>609</v>
      </c>
      <c r="C34" s="219">
        <f t="shared" ref="C34:C39" si="14">O34/12</f>
        <v>245862.66666666666</v>
      </c>
      <c r="D34" s="219">
        <f>C34</f>
        <v>245862.66666666666</v>
      </c>
      <c r="E34" s="219">
        <f t="shared" ref="E34:N34" si="15">D34</f>
        <v>245862.66666666666</v>
      </c>
      <c r="F34" s="219">
        <f t="shared" si="15"/>
        <v>245862.66666666666</v>
      </c>
      <c r="G34" s="219">
        <f t="shared" si="15"/>
        <v>245862.66666666666</v>
      </c>
      <c r="H34" s="219">
        <f t="shared" si="15"/>
        <v>245862.66666666666</v>
      </c>
      <c r="I34" s="219">
        <f t="shared" si="15"/>
        <v>245862.66666666666</v>
      </c>
      <c r="J34" s="219">
        <f t="shared" si="15"/>
        <v>245862.66666666666</v>
      </c>
      <c r="K34" s="219">
        <f t="shared" si="15"/>
        <v>245862.66666666666</v>
      </c>
      <c r="L34" s="219">
        <f t="shared" si="15"/>
        <v>245862.66666666666</v>
      </c>
      <c r="M34" s="219">
        <f t="shared" si="15"/>
        <v>245862.66666666666</v>
      </c>
      <c r="N34" s="219">
        <f t="shared" si="15"/>
        <v>245862.66666666666</v>
      </c>
      <c r="O34" s="221">
        <f>Össz.önkor.mérleg.!I27</f>
        <v>2950352</v>
      </c>
      <c r="P34" s="516"/>
    </row>
    <row r="35" spans="1:16" s="32" customFormat="1" ht="15" customHeight="1" x14ac:dyDescent="0.25">
      <c r="A35" s="21" t="s">
        <v>553</v>
      </c>
      <c r="B35" s="32" t="s">
        <v>472</v>
      </c>
      <c r="C35" s="219">
        <f t="shared" si="14"/>
        <v>3114.6666666666665</v>
      </c>
      <c r="D35" s="219">
        <f t="shared" ref="D35:N39" si="16">C35</f>
        <v>3114.6666666666665</v>
      </c>
      <c r="E35" s="219">
        <f t="shared" si="16"/>
        <v>3114.6666666666665</v>
      </c>
      <c r="F35" s="219">
        <f t="shared" si="16"/>
        <v>3114.6666666666665</v>
      </c>
      <c r="G35" s="219">
        <f t="shared" si="16"/>
        <v>3114.6666666666665</v>
      </c>
      <c r="H35" s="219">
        <f t="shared" si="16"/>
        <v>3114.6666666666665</v>
      </c>
      <c r="I35" s="219">
        <f t="shared" si="16"/>
        <v>3114.6666666666665</v>
      </c>
      <c r="J35" s="219">
        <f t="shared" si="16"/>
        <v>3114.6666666666665</v>
      </c>
      <c r="K35" s="219">
        <f t="shared" si="16"/>
        <v>3114.6666666666665</v>
      </c>
      <c r="L35" s="219">
        <f t="shared" si="16"/>
        <v>3114.6666666666665</v>
      </c>
      <c r="M35" s="219">
        <f t="shared" si="16"/>
        <v>3114.6666666666665</v>
      </c>
      <c r="N35" s="219">
        <f t="shared" si="16"/>
        <v>3114.6666666666665</v>
      </c>
      <c r="O35" s="221">
        <f>Össz.önkor.mérleg.!I28</f>
        <v>37376</v>
      </c>
      <c r="P35" s="516"/>
    </row>
    <row r="36" spans="1:16" s="32" customFormat="1" ht="15.75" customHeight="1" x14ac:dyDescent="0.25">
      <c r="A36" s="21" t="s">
        <v>554</v>
      </c>
      <c r="B36" s="32" t="s">
        <v>455</v>
      </c>
      <c r="C36" s="219">
        <f t="shared" si="14"/>
        <v>416.66666666666669</v>
      </c>
      <c r="D36" s="219">
        <f t="shared" si="16"/>
        <v>416.66666666666669</v>
      </c>
      <c r="E36" s="219">
        <f t="shared" si="16"/>
        <v>416.66666666666669</v>
      </c>
      <c r="F36" s="219">
        <f t="shared" si="16"/>
        <v>416.66666666666669</v>
      </c>
      <c r="G36" s="219">
        <f t="shared" si="16"/>
        <v>416.66666666666669</v>
      </c>
      <c r="H36" s="219">
        <f t="shared" si="16"/>
        <v>416.66666666666669</v>
      </c>
      <c r="I36" s="219">
        <f t="shared" si="16"/>
        <v>416.66666666666669</v>
      </c>
      <c r="J36" s="219">
        <f t="shared" si="16"/>
        <v>416.66666666666669</v>
      </c>
      <c r="K36" s="219">
        <f t="shared" si="16"/>
        <v>416.66666666666669</v>
      </c>
      <c r="L36" s="219">
        <f t="shared" si="16"/>
        <v>416.66666666666669</v>
      </c>
      <c r="M36" s="219">
        <f t="shared" si="16"/>
        <v>416.66666666666669</v>
      </c>
      <c r="N36" s="219">
        <f t="shared" si="16"/>
        <v>416.66666666666669</v>
      </c>
      <c r="O36" s="221">
        <v>5000</v>
      </c>
    </row>
    <row r="37" spans="1:16" s="32" customFormat="1" ht="15.75" customHeight="1" x14ac:dyDescent="0.25">
      <c r="A37" s="21" t="s">
        <v>555</v>
      </c>
      <c r="B37" s="31" t="s">
        <v>633</v>
      </c>
      <c r="C37" s="219">
        <f t="shared" si="14"/>
        <v>0</v>
      </c>
      <c r="D37" s="219">
        <f t="shared" si="16"/>
        <v>0</v>
      </c>
      <c r="E37" s="219">
        <f t="shared" si="16"/>
        <v>0</v>
      </c>
      <c r="F37" s="219">
        <f t="shared" si="16"/>
        <v>0</v>
      </c>
      <c r="G37" s="219">
        <f t="shared" si="16"/>
        <v>0</v>
      </c>
      <c r="H37" s="219">
        <f t="shared" si="16"/>
        <v>0</v>
      </c>
      <c r="I37" s="219">
        <f t="shared" si="16"/>
        <v>0</v>
      </c>
      <c r="J37" s="219">
        <f t="shared" si="16"/>
        <v>0</v>
      </c>
      <c r="K37" s="219">
        <f t="shared" si="16"/>
        <v>0</v>
      </c>
      <c r="L37" s="219">
        <f t="shared" si="16"/>
        <v>0</v>
      </c>
      <c r="M37" s="219">
        <f t="shared" si="16"/>
        <v>0</v>
      </c>
      <c r="N37" s="219">
        <f t="shared" si="16"/>
        <v>0</v>
      </c>
      <c r="O37" s="221">
        <f>Össz.önkor.mérleg.!I30</f>
        <v>0</v>
      </c>
    </row>
    <row r="38" spans="1:16" s="32" customFormat="1" ht="16.5" customHeight="1" x14ac:dyDescent="0.25">
      <c r="A38" s="21" t="s">
        <v>556</v>
      </c>
      <c r="B38" s="31" t="s">
        <v>634</v>
      </c>
      <c r="C38" s="219">
        <f t="shared" si="14"/>
        <v>2755.9166666666665</v>
      </c>
      <c r="D38" s="219">
        <f t="shared" si="16"/>
        <v>2755.9166666666665</v>
      </c>
      <c r="E38" s="219">
        <f t="shared" si="16"/>
        <v>2755.9166666666665</v>
      </c>
      <c r="F38" s="219">
        <f t="shared" si="16"/>
        <v>2755.9166666666665</v>
      </c>
      <c r="G38" s="219">
        <f t="shared" si="16"/>
        <v>2755.9166666666665</v>
      </c>
      <c r="H38" s="219">
        <f t="shared" si="16"/>
        <v>2755.9166666666665</v>
      </c>
      <c r="I38" s="219">
        <f t="shared" si="16"/>
        <v>2755.9166666666665</v>
      </c>
      <c r="J38" s="219">
        <f t="shared" si="16"/>
        <v>2755.9166666666665</v>
      </c>
      <c r="K38" s="219">
        <f t="shared" si="16"/>
        <v>2755.9166666666665</v>
      </c>
      <c r="L38" s="219">
        <f t="shared" si="16"/>
        <v>2755.9166666666665</v>
      </c>
      <c r="M38" s="219">
        <f t="shared" si="16"/>
        <v>2755.9166666666665</v>
      </c>
      <c r="N38" s="219">
        <f t="shared" si="16"/>
        <v>2755.9166666666665</v>
      </c>
      <c r="O38" s="221">
        <f>Össz.önkor.mérleg.!I32</f>
        <v>33071</v>
      </c>
      <c r="P38" s="516"/>
    </row>
    <row r="39" spans="1:16" s="32" customFormat="1" ht="15" customHeight="1" x14ac:dyDescent="0.25">
      <c r="A39" s="21" t="s">
        <v>557</v>
      </c>
      <c r="B39" s="31" t="s">
        <v>636</v>
      </c>
      <c r="C39" s="219">
        <f t="shared" si="14"/>
        <v>16569.75</v>
      </c>
      <c r="D39" s="219">
        <f t="shared" si="16"/>
        <v>16569.75</v>
      </c>
      <c r="E39" s="219">
        <f t="shared" si="16"/>
        <v>16569.75</v>
      </c>
      <c r="F39" s="219">
        <f t="shared" si="16"/>
        <v>16569.75</v>
      </c>
      <c r="G39" s="219">
        <f t="shared" si="16"/>
        <v>16569.75</v>
      </c>
      <c r="H39" s="219">
        <f t="shared" si="16"/>
        <v>16569.75</v>
      </c>
      <c r="I39" s="219">
        <f t="shared" si="16"/>
        <v>16569.75</v>
      </c>
      <c r="J39" s="219">
        <f t="shared" si="16"/>
        <v>16569.75</v>
      </c>
      <c r="K39" s="219">
        <f t="shared" si="16"/>
        <v>16569.75</v>
      </c>
      <c r="L39" s="219">
        <f t="shared" si="16"/>
        <v>16569.75</v>
      </c>
      <c r="M39" s="219">
        <f t="shared" si="16"/>
        <v>16569.75</v>
      </c>
      <c r="N39" s="219">
        <f t="shared" si="16"/>
        <v>16569.75</v>
      </c>
      <c r="O39" s="221">
        <f>Össz.önkor.mérleg.!I33</f>
        <v>198837</v>
      </c>
      <c r="P39" s="516"/>
    </row>
    <row r="40" spans="1:16" s="37" customFormat="1" ht="15" customHeight="1" x14ac:dyDescent="0.25">
      <c r="A40" s="21" t="s">
        <v>558</v>
      </c>
      <c r="B40" s="1277" t="s">
        <v>637</v>
      </c>
      <c r="C40" s="1278">
        <f t="shared" ref="C40:O40" si="17">SUM(C34:C39)</f>
        <v>268719.66666666663</v>
      </c>
      <c r="D40" s="1278">
        <f t="shared" si="17"/>
        <v>268719.66666666663</v>
      </c>
      <c r="E40" s="1278">
        <f t="shared" si="17"/>
        <v>268719.66666666663</v>
      </c>
      <c r="F40" s="1278">
        <f t="shared" si="17"/>
        <v>268719.66666666663</v>
      </c>
      <c r="G40" s="1278">
        <f t="shared" si="17"/>
        <v>268719.66666666663</v>
      </c>
      <c r="H40" s="1278">
        <f t="shared" si="17"/>
        <v>268719.66666666663</v>
      </c>
      <c r="I40" s="1278">
        <f t="shared" si="17"/>
        <v>268719.66666666663</v>
      </c>
      <c r="J40" s="1278">
        <f t="shared" si="17"/>
        <v>268719.66666666663</v>
      </c>
      <c r="K40" s="1278">
        <f t="shared" si="17"/>
        <v>268719.66666666663</v>
      </c>
      <c r="L40" s="1278">
        <f t="shared" si="17"/>
        <v>268719.66666666663</v>
      </c>
      <c r="M40" s="1278">
        <f t="shared" si="17"/>
        <v>268719.66666666663</v>
      </c>
      <c r="N40" s="1278">
        <f t="shared" si="17"/>
        <v>268719.66666666663</v>
      </c>
      <c r="O40" s="1278">
        <f t="shared" si="17"/>
        <v>3224636</v>
      </c>
      <c r="P40" s="36"/>
    </row>
    <row r="41" spans="1:16" s="37" customFormat="1" ht="15" customHeight="1" x14ac:dyDescent="0.25">
      <c r="A41" s="21" t="s">
        <v>610</v>
      </c>
      <c r="B41" s="1288" t="s">
        <v>885</v>
      </c>
      <c r="C41" s="1289">
        <f>O41/12</f>
        <v>3908.25</v>
      </c>
      <c r="D41" s="1289">
        <f>C41</f>
        <v>3908.25</v>
      </c>
      <c r="E41" s="1289">
        <f t="shared" ref="E41:N41" si="18">D41</f>
        <v>3908.25</v>
      </c>
      <c r="F41" s="1289">
        <f t="shared" si="18"/>
        <v>3908.25</v>
      </c>
      <c r="G41" s="1289">
        <f t="shared" si="18"/>
        <v>3908.25</v>
      </c>
      <c r="H41" s="1289">
        <f t="shared" si="18"/>
        <v>3908.25</v>
      </c>
      <c r="I41" s="1289">
        <f t="shared" si="18"/>
        <v>3908.25</v>
      </c>
      <c r="J41" s="1289">
        <f t="shared" si="18"/>
        <v>3908.25</v>
      </c>
      <c r="K41" s="1289">
        <f t="shared" si="18"/>
        <v>3908.25</v>
      </c>
      <c r="L41" s="1289">
        <f t="shared" si="18"/>
        <v>3908.25</v>
      </c>
      <c r="M41" s="1289">
        <f t="shared" si="18"/>
        <v>3908.25</v>
      </c>
      <c r="N41" s="1289">
        <f t="shared" si="18"/>
        <v>3908.25</v>
      </c>
      <c r="O41" s="1290">
        <f>Össz.önkor.mérleg.!I47</f>
        <v>46899</v>
      </c>
      <c r="P41" s="36"/>
    </row>
    <row r="42" spans="1:16" s="31" customFormat="1" ht="15.75" customHeight="1" x14ac:dyDescent="0.25">
      <c r="A42" s="21" t="s">
        <v>611</v>
      </c>
      <c r="B42" s="1291" t="s">
        <v>884</v>
      </c>
      <c r="C42" s="218">
        <f>SUM(C41)</f>
        <v>3908.25</v>
      </c>
      <c r="D42" s="218">
        <f>SUM(D41)</f>
        <v>3908.25</v>
      </c>
      <c r="E42" s="218">
        <f t="shared" ref="E42:N42" si="19">SUM(E41)</f>
        <v>3908.25</v>
      </c>
      <c r="F42" s="218">
        <f t="shared" si="19"/>
        <v>3908.25</v>
      </c>
      <c r="G42" s="218">
        <f t="shared" si="19"/>
        <v>3908.25</v>
      </c>
      <c r="H42" s="218">
        <f t="shared" si="19"/>
        <v>3908.25</v>
      </c>
      <c r="I42" s="218">
        <f t="shared" si="19"/>
        <v>3908.25</v>
      </c>
      <c r="J42" s="218">
        <f t="shared" si="19"/>
        <v>3908.25</v>
      </c>
      <c r="K42" s="218">
        <f t="shared" si="19"/>
        <v>3908.25</v>
      </c>
      <c r="L42" s="218">
        <f t="shared" si="19"/>
        <v>3908.25</v>
      </c>
      <c r="M42" s="218">
        <f t="shared" si="19"/>
        <v>3908.25</v>
      </c>
      <c r="N42" s="218">
        <f t="shared" si="19"/>
        <v>3908.25</v>
      </c>
      <c r="O42" s="220">
        <f>SUM(C42:N42)</f>
        <v>46899</v>
      </c>
    </row>
    <row r="43" spans="1:16" s="33" customFormat="1" ht="16.5" customHeight="1" x14ac:dyDescent="0.25">
      <c r="A43" s="21" t="s">
        <v>612</v>
      </c>
      <c r="B43" s="1284" t="s">
        <v>640</v>
      </c>
      <c r="C43" s="1285">
        <f t="shared" ref="C43:N43" si="20">C40+C33+C42</f>
        <v>547226.58333333326</v>
      </c>
      <c r="D43" s="1285">
        <f t="shared" si="20"/>
        <v>547226.58333333326</v>
      </c>
      <c r="E43" s="1285">
        <f t="shared" si="20"/>
        <v>547226.58333333326</v>
      </c>
      <c r="F43" s="1285">
        <f t="shared" si="20"/>
        <v>547226.58333333326</v>
      </c>
      <c r="G43" s="1285">
        <f t="shared" si="20"/>
        <v>547226.58333333326</v>
      </c>
      <c r="H43" s="1285">
        <f t="shared" si="20"/>
        <v>547226.58333333326</v>
      </c>
      <c r="I43" s="1285">
        <f t="shared" si="20"/>
        <v>547226.58333333326</v>
      </c>
      <c r="J43" s="1285">
        <f t="shared" si="20"/>
        <v>547226.58333333326</v>
      </c>
      <c r="K43" s="1285">
        <f t="shared" si="20"/>
        <v>547226.58333333326</v>
      </c>
      <c r="L43" s="1285">
        <f t="shared" si="20"/>
        <v>547226.58333333326</v>
      </c>
      <c r="M43" s="1285">
        <f t="shared" si="20"/>
        <v>547226.58333333326</v>
      </c>
      <c r="N43" s="1285">
        <f t="shared" si="20"/>
        <v>547226.58333333326</v>
      </c>
      <c r="O43" s="1286">
        <f>O33+O40+O41</f>
        <v>6666938</v>
      </c>
      <c r="P43" s="35"/>
    </row>
    <row r="44" spans="1:16" ht="12.75" customHeight="1" x14ac:dyDescent="0.25">
      <c r="B44" s="1144"/>
      <c r="C44" s="1210"/>
      <c r="D44" s="1210"/>
      <c r="E44" s="1210"/>
      <c r="F44" s="1210"/>
      <c r="G44" s="1210"/>
      <c r="H44" s="1210"/>
      <c r="I44" s="1210"/>
      <c r="J44" s="1210"/>
      <c r="K44" s="1210"/>
      <c r="L44" s="1210"/>
      <c r="M44" s="1210"/>
      <c r="N44" s="1210"/>
      <c r="O44" s="1210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  <pageSetUpPr fitToPage="1"/>
  </sheetPr>
  <dimension ref="A1:ID108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X25" sqref="X25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7" width="4" style="17" customWidth="1"/>
    <col min="8" max="8" width="5.7109375" style="17" customWidth="1"/>
    <col min="9" max="9" width="4" style="17" customWidth="1"/>
    <col min="10" max="10" width="5.7109375" style="17" customWidth="1"/>
    <col min="11" max="11" width="7.28515625" style="17" customWidth="1"/>
    <col min="12" max="12" width="6.7109375" style="17" customWidth="1"/>
    <col min="13" max="13" width="5.140625" style="17" customWidth="1"/>
    <col min="14" max="14" width="5.7109375" style="17" customWidth="1"/>
    <col min="15" max="16" width="6.7109375" style="17" customWidth="1"/>
    <col min="17" max="17" width="6.85546875" style="17" customWidth="1"/>
    <col min="18" max="18" width="6.5703125" style="17" customWidth="1"/>
    <col min="19" max="19" width="7.140625" style="17" customWidth="1"/>
    <col min="20" max="20" width="7.5703125" style="17" customWidth="1"/>
    <col min="21" max="16384" width="9.140625" style="16"/>
  </cols>
  <sheetData>
    <row r="1" spans="1:21" ht="15.75" customHeight="1" x14ac:dyDescent="0.25">
      <c r="A1" s="1636" t="s">
        <v>1003</v>
      </c>
      <c r="B1" s="1636"/>
      <c r="C1" s="1636"/>
      <c r="D1" s="1636"/>
      <c r="E1" s="1636"/>
      <c r="F1" s="1636"/>
      <c r="G1" s="1636"/>
      <c r="H1" s="1636"/>
      <c r="I1" s="1636"/>
      <c r="J1" s="1636"/>
      <c r="K1" s="1636"/>
      <c r="L1" s="1636"/>
      <c r="M1" s="1636"/>
      <c r="N1" s="1636"/>
      <c r="O1" s="1636"/>
      <c r="P1" s="1636"/>
      <c r="Q1" s="1636"/>
      <c r="R1" s="1636"/>
      <c r="S1" s="1636"/>
      <c r="T1" s="1636"/>
    </row>
    <row r="2" spans="1:21" ht="15.75" customHeight="1" x14ac:dyDescent="0.25">
      <c r="A2" s="1637" t="s">
        <v>54</v>
      </c>
      <c r="B2" s="1637"/>
      <c r="C2" s="1637"/>
      <c r="D2" s="1637"/>
      <c r="E2" s="1637"/>
      <c r="F2" s="1637"/>
      <c r="G2" s="1637"/>
      <c r="H2" s="1637"/>
      <c r="I2" s="1637"/>
      <c r="J2" s="1637"/>
      <c r="K2" s="1637"/>
      <c r="L2" s="1637"/>
      <c r="M2" s="1637"/>
      <c r="N2" s="1637"/>
      <c r="O2" s="1637"/>
      <c r="P2" s="1637"/>
      <c r="Q2" s="1637"/>
      <c r="R2" s="1637"/>
      <c r="S2" s="1637"/>
      <c r="T2" s="1637"/>
    </row>
    <row r="3" spans="1:21" ht="15.75" customHeight="1" x14ac:dyDescent="0.25">
      <c r="A3" s="1637" t="s">
        <v>949</v>
      </c>
      <c r="B3" s="1637"/>
      <c r="C3" s="1637"/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  <c r="Q3" s="1637"/>
      <c r="R3" s="1637"/>
      <c r="S3" s="1637"/>
      <c r="T3" s="1637"/>
    </row>
    <row r="4" spans="1:21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 t="s">
        <v>641</v>
      </c>
    </row>
    <row r="5" spans="1:21" ht="27.75" customHeight="1" x14ac:dyDescent="0.25">
      <c r="A5" s="1625" t="s">
        <v>70</v>
      </c>
      <c r="B5" s="41" t="s">
        <v>57</v>
      </c>
      <c r="C5" s="1626" t="s">
        <v>58</v>
      </c>
      <c r="D5" s="1626"/>
      <c r="E5" s="1626" t="s">
        <v>59</v>
      </c>
      <c r="F5" s="1626"/>
      <c r="G5" s="1626" t="s">
        <v>60</v>
      </c>
      <c r="H5" s="1626"/>
      <c r="I5" s="1627" t="s">
        <v>459</v>
      </c>
      <c r="J5" s="1627"/>
      <c r="K5" s="1626" t="s">
        <v>460</v>
      </c>
      <c r="L5" s="1626"/>
      <c r="M5" s="1626" t="s">
        <v>461</v>
      </c>
      <c r="N5" s="1627"/>
      <c r="O5" s="1628" t="s">
        <v>578</v>
      </c>
      <c r="P5" s="1628"/>
      <c r="Q5" s="1626" t="s">
        <v>586</v>
      </c>
      <c r="R5" s="1626"/>
      <c r="S5" s="1626" t="s">
        <v>587</v>
      </c>
      <c r="T5" s="1626"/>
    </row>
    <row r="6" spans="1:21" s="4" customFormat="1" ht="30.75" customHeight="1" x14ac:dyDescent="0.2">
      <c r="A6" s="1625"/>
      <c r="B6" s="1587" t="s">
        <v>642</v>
      </c>
      <c r="C6" s="1630" t="s">
        <v>643</v>
      </c>
      <c r="D6" s="1630"/>
      <c r="E6" s="1630"/>
      <c r="F6" s="1630"/>
      <c r="G6" s="1630" t="s">
        <v>644</v>
      </c>
      <c r="H6" s="1630"/>
      <c r="I6" s="1630"/>
      <c r="J6" s="1630"/>
      <c r="K6" s="1619" t="s">
        <v>645</v>
      </c>
      <c r="L6" s="1619"/>
      <c r="M6" s="1619"/>
      <c r="N6" s="1619"/>
      <c r="O6" s="1619" t="s">
        <v>516</v>
      </c>
      <c r="P6" s="1619"/>
      <c r="Q6" s="1619"/>
      <c r="R6" s="1619"/>
      <c r="S6" s="1620" t="s">
        <v>646</v>
      </c>
      <c r="T6" s="1620"/>
    </row>
    <row r="7" spans="1:21" s="4" customFormat="1" ht="40.5" customHeight="1" x14ac:dyDescent="0.2">
      <c r="A7" s="1625"/>
      <c r="B7" s="1587"/>
      <c r="C7" s="1616" t="s">
        <v>647</v>
      </c>
      <c r="D7" s="1616"/>
      <c r="E7" s="1407" t="s">
        <v>648</v>
      </c>
      <c r="F7" s="1407"/>
      <c r="G7" s="1616" t="s">
        <v>649</v>
      </c>
      <c r="H7" s="1616"/>
      <c r="I7" s="1616" t="s">
        <v>648</v>
      </c>
      <c r="J7" s="1616"/>
      <c r="K7" s="1617" t="s">
        <v>649</v>
      </c>
      <c r="L7" s="1617"/>
      <c r="M7" s="1616" t="s">
        <v>648</v>
      </c>
      <c r="N7" s="1618"/>
      <c r="O7" s="1617" t="s">
        <v>649</v>
      </c>
      <c r="P7" s="1617"/>
      <c r="Q7" s="1617" t="s">
        <v>650</v>
      </c>
      <c r="R7" s="1617"/>
      <c r="S7" s="1620"/>
      <c r="T7" s="1620"/>
    </row>
    <row r="8" spans="1:21" s="4" customFormat="1" ht="27" customHeight="1" x14ac:dyDescent="0.2">
      <c r="A8" s="1625"/>
      <c r="B8" s="1587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43100</v>
      </c>
      <c r="I8" s="42">
        <v>42736</v>
      </c>
      <c r="J8" s="42">
        <v>43100</v>
      </c>
      <c r="K8" s="42">
        <v>42736</v>
      </c>
      <c r="L8" s="42">
        <v>43100</v>
      </c>
      <c r="M8" s="42">
        <v>42736</v>
      </c>
      <c r="N8" s="42">
        <v>43100</v>
      </c>
      <c r="O8" s="42">
        <v>42736</v>
      </c>
      <c r="P8" s="42">
        <v>43100</v>
      </c>
      <c r="Q8" s="42">
        <v>42736</v>
      </c>
      <c r="R8" s="42">
        <v>43100</v>
      </c>
      <c r="S8" s="42">
        <v>42736</v>
      </c>
      <c r="T8" s="42">
        <v>43100</v>
      </c>
    </row>
    <row r="9" spans="1:21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1" s="4" customFormat="1" ht="13.9" customHeight="1" x14ac:dyDescent="0.25">
      <c r="A10" s="1131" t="s">
        <v>468</v>
      </c>
      <c r="B10" s="1132" t="s">
        <v>971</v>
      </c>
      <c r="C10" s="1133">
        <v>6</v>
      </c>
      <c r="D10" s="1133">
        <f>C10</f>
        <v>6</v>
      </c>
      <c r="E10" s="1133"/>
      <c r="F10" s="1133">
        <f>+E10</f>
        <v>0</v>
      </c>
      <c r="G10" s="1134">
        <v>2</v>
      </c>
      <c r="H10" s="1134" t="s">
        <v>651</v>
      </c>
      <c r="I10" s="1134"/>
      <c r="J10" s="1134"/>
      <c r="K10" s="1134" t="s">
        <v>547</v>
      </c>
      <c r="L10" s="1134" t="s">
        <v>547</v>
      </c>
      <c r="M10" s="1134" t="s">
        <v>547</v>
      </c>
      <c r="N10" s="1134" t="s">
        <v>547</v>
      </c>
      <c r="O10" s="1133">
        <f>C10+G10</f>
        <v>8</v>
      </c>
      <c r="P10" s="1133">
        <f>D10+H10</f>
        <v>8</v>
      </c>
      <c r="Q10" s="1133">
        <v>0</v>
      </c>
      <c r="R10" s="1133">
        <f>Q10</f>
        <v>0</v>
      </c>
      <c r="S10" s="1135">
        <f>C10+E10/2+I10/2+M10/2+G10+K10</f>
        <v>8</v>
      </c>
      <c r="T10" s="1135">
        <f>S10</f>
        <v>8</v>
      </c>
    </row>
    <row r="11" spans="1:21" s="4" customFormat="1" ht="13.9" customHeight="1" x14ac:dyDescent="0.25">
      <c r="A11" s="1131"/>
      <c r="B11" s="1136"/>
      <c r="C11" s="1137"/>
      <c r="D11" s="1138"/>
      <c r="E11" s="1138"/>
      <c r="F11" s="1138"/>
      <c r="G11" s="1138"/>
      <c r="H11" s="1138"/>
      <c r="I11" s="1138"/>
      <c r="J11" s="1138"/>
      <c r="K11" s="1138"/>
      <c r="L11" s="1138"/>
      <c r="M11" s="1138"/>
      <c r="N11" s="1138"/>
      <c r="O11" s="1138"/>
      <c r="P11" s="1138"/>
      <c r="Q11" s="1138"/>
      <c r="R11" s="1138"/>
      <c r="S11" s="1138"/>
      <c r="T11" s="1135"/>
    </row>
    <row r="12" spans="1:21" s="17" customFormat="1" ht="14.45" customHeight="1" x14ac:dyDescent="0.25">
      <c r="A12" s="1139" t="s">
        <v>476</v>
      </c>
      <c r="B12" s="1211" t="s">
        <v>652</v>
      </c>
      <c r="C12" s="1212">
        <v>3</v>
      </c>
      <c r="D12" s="1213">
        <f>C12</f>
        <v>3</v>
      </c>
      <c r="E12" s="1213"/>
      <c r="F12" s="1213"/>
      <c r="G12" s="1213">
        <v>37</v>
      </c>
      <c r="H12" s="1213">
        <f>G12</f>
        <v>37</v>
      </c>
      <c r="I12" s="1213"/>
      <c r="J12" s="1213"/>
      <c r="K12" s="1213">
        <v>0</v>
      </c>
      <c r="L12" s="1213">
        <v>0</v>
      </c>
      <c r="M12" s="1213">
        <v>0</v>
      </c>
      <c r="N12" s="1213">
        <v>0</v>
      </c>
      <c r="O12" s="1213">
        <f>C12+G12+K12</f>
        <v>40</v>
      </c>
      <c r="P12" s="1213">
        <f>SUM(O12:O12)</f>
        <v>40</v>
      </c>
      <c r="Q12" s="1213">
        <v>0</v>
      </c>
      <c r="R12" s="1213">
        <v>0</v>
      </c>
      <c r="S12" s="1214">
        <f>O12</f>
        <v>40</v>
      </c>
      <c r="T12" s="1235">
        <f t="shared" ref="T12" si="0">S12</f>
        <v>40</v>
      </c>
    </row>
    <row r="13" spans="1:21" s="17" customFormat="1" ht="14.45" customHeight="1" x14ac:dyDescent="0.25">
      <c r="A13" s="1139"/>
      <c r="B13" s="1144"/>
      <c r="C13" s="1144"/>
      <c r="D13" s="1144"/>
      <c r="E13" s="1144"/>
      <c r="F13" s="1144"/>
      <c r="G13" s="1144"/>
      <c r="H13" s="1144"/>
      <c r="I13" s="1144"/>
      <c r="J13" s="1144"/>
      <c r="K13" s="1144"/>
      <c r="L13" s="1144"/>
      <c r="M13" s="1144"/>
      <c r="N13" s="1144"/>
      <c r="O13" s="1144"/>
      <c r="P13" s="1144"/>
      <c r="Q13" s="1144"/>
      <c r="R13" s="1144"/>
      <c r="S13" s="1144"/>
      <c r="T13" s="1144"/>
    </row>
    <row r="14" spans="1:21" ht="15.75" customHeight="1" x14ac:dyDescent="0.25">
      <c r="A14" s="1139"/>
      <c r="B14" s="1145"/>
      <c r="C14" s="1146"/>
      <c r="D14" s="1147"/>
      <c r="E14" s="1147"/>
      <c r="F14" s="1147"/>
      <c r="G14" s="1147"/>
      <c r="H14" s="1148"/>
      <c r="I14" s="1148"/>
      <c r="J14" s="1148"/>
      <c r="K14" s="1148"/>
      <c r="L14" s="1148"/>
      <c r="M14" s="1148"/>
      <c r="N14" s="1148"/>
      <c r="O14" s="1148"/>
      <c r="P14" s="1149"/>
      <c r="Q14" s="1149"/>
      <c r="R14" s="1149"/>
      <c r="S14" s="1149"/>
      <c r="T14" s="1149"/>
    </row>
    <row r="15" spans="1:21" s="17" customFormat="1" ht="14.45" customHeight="1" x14ac:dyDescent="0.25">
      <c r="A15" s="1237" t="s">
        <v>477</v>
      </c>
      <c r="B15" s="1224" t="s">
        <v>653</v>
      </c>
      <c r="C15" s="1225"/>
      <c r="D15" s="1226"/>
      <c r="E15" s="1226"/>
      <c r="F15" s="1226"/>
      <c r="G15" s="1226"/>
      <c r="H15" s="1238"/>
      <c r="I15" s="1238"/>
      <c r="J15" s="1238"/>
      <c r="K15" s="1238"/>
      <c r="L15" s="1238"/>
      <c r="M15" s="1238"/>
      <c r="N15" s="1238"/>
      <c r="O15" s="1238"/>
      <c r="P15" s="1239"/>
      <c r="Q15" s="1239"/>
      <c r="R15" s="1239"/>
      <c r="S15" s="1239"/>
      <c r="T15" s="1239"/>
    </row>
    <row r="16" spans="1:21" s="17" customFormat="1" ht="14.45" customHeight="1" x14ac:dyDescent="0.25">
      <c r="A16" s="1237" t="s">
        <v>478</v>
      </c>
      <c r="B16" s="1228" t="s">
        <v>1190</v>
      </c>
      <c r="C16" s="1236"/>
      <c r="D16" s="1230"/>
      <c r="E16" s="1230"/>
      <c r="F16" s="1230"/>
      <c r="G16" s="1230"/>
      <c r="H16" s="1230"/>
      <c r="I16" s="1230"/>
      <c r="J16" s="1230"/>
      <c r="K16" s="1230">
        <v>22.5</v>
      </c>
      <c r="L16" s="1213">
        <f>K16</f>
        <v>22.5</v>
      </c>
      <c r="M16" s="1230"/>
      <c r="N16" s="1230"/>
      <c r="O16" s="1213">
        <f t="shared" ref="O16:P20" si="1">C16+G16+K16</f>
        <v>22.5</v>
      </c>
      <c r="P16" s="1213">
        <f t="shared" si="1"/>
        <v>22.5</v>
      </c>
      <c r="Q16" s="1213"/>
      <c r="R16" s="1213"/>
      <c r="S16" s="1213">
        <f t="shared" ref="S16:T19" si="2">O16+Q16/2</f>
        <v>22.5</v>
      </c>
      <c r="T16" s="1213">
        <f t="shared" si="2"/>
        <v>22.5</v>
      </c>
      <c r="U16" s="748"/>
    </row>
    <row r="17" spans="1:23" s="17" customFormat="1" ht="14.45" customHeight="1" x14ac:dyDescent="0.25">
      <c r="A17" s="1237" t="s">
        <v>479</v>
      </c>
      <c r="B17" s="1228" t="s">
        <v>1192</v>
      </c>
      <c r="C17" s="1229"/>
      <c r="D17" s="1230"/>
      <c r="E17" s="1230"/>
      <c r="F17" s="1230"/>
      <c r="G17" s="1230"/>
      <c r="H17" s="1230"/>
      <c r="I17" s="1230"/>
      <c r="J17" s="1230"/>
      <c r="K17" s="1230">
        <v>26</v>
      </c>
      <c r="L17" s="1213">
        <f>K17</f>
        <v>26</v>
      </c>
      <c r="M17" s="1230"/>
      <c r="N17" s="1230"/>
      <c r="O17" s="1213">
        <f t="shared" si="1"/>
        <v>26</v>
      </c>
      <c r="P17" s="1213">
        <f t="shared" si="1"/>
        <v>26</v>
      </c>
      <c r="Q17" s="1213"/>
      <c r="R17" s="1213"/>
      <c r="S17" s="1213">
        <f t="shared" si="2"/>
        <v>26</v>
      </c>
      <c r="T17" s="1213">
        <f t="shared" si="2"/>
        <v>26</v>
      </c>
    </row>
    <row r="18" spans="1:23" s="17" customFormat="1" ht="14.45" customHeight="1" x14ac:dyDescent="0.25">
      <c r="A18" s="1237" t="s">
        <v>480</v>
      </c>
      <c r="B18" s="1228" t="s">
        <v>839</v>
      </c>
      <c r="C18" s="1229"/>
      <c r="D18" s="1230"/>
      <c r="E18" s="1230"/>
      <c r="F18" s="1230"/>
      <c r="G18" s="1230"/>
      <c r="H18" s="1230"/>
      <c r="I18" s="1230"/>
      <c r="J18" s="1230"/>
      <c r="K18" s="1230">
        <v>9</v>
      </c>
      <c r="L18" s="1213">
        <f>K18</f>
        <v>9</v>
      </c>
      <c r="M18" s="1230"/>
      <c r="N18" s="1230"/>
      <c r="O18" s="1213">
        <f t="shared" si="1"/>
        <v>9</v>
      </c>
      <c r="P18" s="1213">
        <f t="shared" si="1"/>
        <v>9</v>
      </c>
      <c r="Q18" s="1213"/>
      <c r="R18" s="1213"/>
      <c r="S18" s="1213">
        <f t="shared" si="2"/>
        <v>9</v>
      </c>
      <c r="T18" s="1213">
        <f t="shared" si="2"/>
        <v>9</v>
      </c>
    </row>
    <row r="19" spans="1:23" s="17" customFormat="1" ht="14.45" customHeight="1" x14ac:dyDescent="0.25">
      <c r="A19" s="1237" t="s">
        <v>481</v>
      </c>
      <c r="B19" s="1228" t="s">
        <v>1191</v>
      </c>
      <c r="C19" s="1229"/>
      <c r="D19" s="1230"/>
      <c r="E19" s="1230"/>
      <c r="F19" s="1230"/>
      <c r="G19" s="1230"/>
      <c r="H19" s="1230"/>
      <c r="I19" s="1230"/>
      <c r="J19" s="1230"/>
      <c r="K19" s="1230">
        <v>11</v>
      </c>
      <c r="L19" s="1213">
        <f>K19</f>
        <v>11</v>
      </c>
      <c r="M19" s="1230"/>
      <c r="N19" s="1230"/>
      <c r="O19" s="1213">
        <f t="shared" si="1"/>
        <v>11</v>
      </c>
      <c r="P19" s="1213">
        <f t="shared" si="1"/>
        <v>11</v>
      </c>
      <c r="Q19" s="1213"/>
      <c r="R19" s="1213"/>
      <c r="S19" s="1213">
        <f t="shared" si="2"/>
        <v>11</v>
      </c>
      <c r="T19" s="1213">
        <f t="shared" si="2"/>
        <v>11</v>
      </c>
    </row>
    <row r="20" spans="1:23" s="17" customFormat="1" ht="14.45" customHeight="1" x14ac:dyDescent="0.25">
      <c r="A20" s="1237" t="s">
        <v>518</v>
      </c>
      <c r="B20" s="1228" t="s">
        <v>1193</v>
      </c>
      <c r="C20" s="1229"/>
      <c r="D20" s="1230"/>
      <c r="E20" s="1230"/>
      <c r="F20" s="1230"/>
      <c r="G20" s="1230"/>
      <c r="H20" s="1230"/>
      <c r="I20" s="1230"/>
      <c r="J20" s="1230"/>
      <c r="K20" s="1230">
        <v>7</v>
      </c>
      <c r="L20" s="1213">
        <f>K20</f>
        <v>7</v>
      </c>
      <c r="M20" s="1230"/>
      <c r="N20" s="1230"/>
      <c r="O20" s="1213">
        <f t="shared" si="1"/>
        <v>7</v>
      </c>
      <c r="P20" s="1213">
        <f t="shared" si="1"/>
        <v>7</v>
      </c>
      <c r="Q20" s="1213"/>
      <c r="R20" s="1213"/>
      <c r="S20" s="1213">
        <v>3</v>
      </c>
      <c r="T20" s="1213">
        <f>P20+R20/2</f>
        <v>7</v>
      </c>
    </row>
    <row r="21" spans="1:23" s="17" customFormat="1" ht="14.45" customHeight="1" x14ac:dyDescent="0.25">
      <c r="A21" s="1237" t="s">
        <v>520</v>
      </c>
      <c r="B21" s="1211" t="s">
        <v>654</v>
      </c>
      <c r="C21" s="1212"/>
      <c r="D21" s="1233"/>
      <c r="E21" s="1233"/>
      <c r="F21" s="1233"/>
      <c r="G21" s="1233"/>
      <c r="H21" s="1230"/>
      <c r="I21" s="1230"/>
      <c r="J21" s="1230"/>
      <c r="K21" s="1213">
        <f>SUM(K16:K20)</f>
        <v>75.5</v>
      </c>
      <c r="L21" s="1213">
        <f>SUM(L16:L20)</f>
        <v>75.5</v>
      </c>
      <c r="M21" s="1213">
        <v>0</v>
      </c>
      <c r="N21" s="1213">
        <v>0</v>
      </c>
      <c r="O21" s="1213">
        <f>C21+G21+K21</f>
        <v>75.5</v>
      </c>
      <c r="P21" s="1213">
        <f>SUM(P16:P20)</f>
        <v>75.5</v>
      </c>
      <c r="Q21" s="1213">
        <v>0</v>
      </c>
      <c r="R21" s="1213">
        <v>0</v>
      </c>
      <c r="S21" s="1234">
        <f>O21+Q21/2</f>
        <v>75.5</v>
      </c>
      <c r="T21" s="1213">
        <f>SUM(T16:T20)</f>
        <v>75.5</v>
      </c>
      <c r="U21" s="634"/>
    </row>
    <row r="22" spans="1:23" s="17" customFormat="1" ht="13.5" customHeight="1" x14ac:dyDescent="0.25">
      <c r="A22" s="1139"/>
      <c r="B22" s="1159"/>
      <c r="C22" s="1160"/>
      <c r="D22" s="1161"/>
      <c r="E22" s="1161"/>
      <c r="F22" s="1161"/>
      <c r="G22" s="1161"/>
      <c r="H22" s="1162"/>
      <c r="I22" s="1162"/>
      <c r="J22" s="1162"/>
      <c r="K22" s="1162"/>
      <c r="L22" s="1162"/>
      <c r="M22" s="1162"/>
      <c r="N22" s="1162"/>
      <c r="O22" s="1162"/>
      <c r="P22" s="1162"/>
      <c r="Q22" s="1162"/>
      <c r="R22" s="1162"/>
      <c r="S22" s="1162"/>
      <c r="T22" s="1162"/>
    </row>
    <row r="23" spans="1:23" ht="12.75" customHeight="1" x14ac:dyDescent="0.25">
      <c r="A23" s="1139"/>
      <c r="B23" s="1145"/>
      <c r="C23" s="1146"/>
      <c r="D23" s="1147"/>
      <c r="E23" s="1147"/>
      <c r="F23" s="1147"/>
      <c r="G23" s="1147"/>
      <c r="H23" s="1163"/>
      <c r="I23" s="1163"/>
      <c r="J23" s="1163"/>
      <c r="K23" s="1163"/>
      <c r="L23" s="1148"/>
      <c r="M23" s="1148"/>
      <c r="N23" s="1148"/>
      <c r="O23" s="1148"/>
      <c r="P23" s="1148"/>
      <c r="Q23" s="1148"/>
      <c r="R23" s="1148"/>
      <c r="S23" s="1148"/>
      <c r="T23" s="1148"/>
    </row>
    <row r="24" spans="1:23" s="17" customFormat="1" ht="27" customHeight="1" x14ac:dyDescent="0.25">
      <c r="A24" s="1139" t="s">
        <v>521</v>
      </c>
      <c r="B24" s="1224" t="s">
        <v>1194</v>
      </c>
      <c r="C24" s="1225"/>
      <c r="D24" s="1226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7"/>
      <c r="P24" s="1227"/>
      <c r="Q24" s="1227"/>
      <c r="R24" s="1227"/>
      <c r="S24" s="1227"/>
      <c r="T24" s="1226"/>
    </row>
    <row r="25" spans="1:23" s="17" customFormat="1" ht="27.75" customHeight="1" x14ac:dyDescent="0.25">
      <c r="A25" s="1139" t="s">
        <v>522</v>
      </c>
      <c r="B25" s="1228" t="s">
        <v>983</v>
      </c>
      <c r="C25" s="1229"/>
      <c r="D25" s="1230"/>
      <c r="E25" s="1230"/>
      <c r="F25" s="1230"/>
      <c r="G25" s="1230"/>
      <c r="H25" s="1213"/>
      <c r="I25" s="1213"/>
      <c r="J25" s="1213"/>
      <c r="K25" s="1230">
        <v>8</v>
      </c>
      <c r="L25" s="1213">
        <f>K25</f>
        <v>8</v>
      </c>
      <c r="M25" s="1230"/>
      <c r="N25" s="1230"/>
      <c r="O25" s="1213">
        <f>C25+G25+K25</f>
        <v>8</v>
      </c>
      <c r="P25" s="1213">
        <f>D25+H25+L25</f>
        <v>8</v>
      </c>
      <c r="Q25" s="1213"/>
      <c r="R25" s="1213"/>
      <c r="S25" s="1213">
        <f t="shared" ref="S25:S36" si="3">C25+G25+K25+M25/2</f>
        <v>8</v>
      </c>
      <c r="T25" s="1213">
        <f t="shared" ref="T25:T36" si="4">D25+H25+L25+N25/2</f>
        <v>8</v>
      </c>
      <c r="U25" s="28"/>
    </row>
    <row r="26" spans="1:23" s="17" customFormat="1" ht="14.45" customHeight="1" x14ac:dyDescent="0.25">
      <c r="A26" s="1139" t="s">
        <v>523</v>
      </c>
      <c r="B26" s="1228" t="s">
        <v>655</v>
      </c>
      <c r="C26" s="1229"/>
      <c r="D26" s="1230"/>
      <c r="E26" s="1230"/>
      <c r="F26" s="1230"/>
      <c r="G26" s="1230"/>
      <c r="H26" s="1230"/>
      <c r="I26" s="1230"/>
      <c r="J26" s="1230"/>
      <c r="K26" s="1230">
        <v>1</v>
      </c>
      <c r="L26" s="1213">
        <f t="shared" ref="L26:L60" si="5">K26</f>
        <v>1</v>
      </c>
      <c r="M26" s="1230"/>
      <c r="N26" s="1230"/>
      <c r="O26" s="1213">
        <f>C26+G26+K26</f>
        <v>1</v>
      </c>
      <c r="P26" s="1213">
        <f t="shared" ref="P26:P36" si="6">D26+H26+L26</f>
        <v>1</v>
      </c>
      <c r="Q26" s="1213"/>
      <c r="R26" s="1213"/>
      <c r="S26" s="1213">
        <f t="shared" si="3"/>
        <v>1</v>
      </c>
      <c r="T26" s="1213">
        <f t="shared" si="4"/>
        <v>1</v>
      </c>
      <c r="U26" s="28"/>
    </row>
    <row r="27" spans="1:23" s="17" customFormat="1" ht="14.25" customHeight="1" x14ac:dyDescent="0.25">
      <c r="A27" s="1139" t="s">
        <v>524</v>
      </c>
      <c r="B27" s="1228" t="s">
        <v>977</v>
      </c>
      <c r="C27" s="1229"/>
      <c r="D27" s="1230"/>
      <c r="E27" s="1230"/>
      <c r="F27" s="1230"/>
      <c r="G27" s="1230"/>
      <c r="H27" s="1230"/>
      <c r="I27" s="1230"/>
      <c r="J27" s="1230"/>
      <c r="K27" s="1230">
        <v>31</v>
      </c>
      <c r="L27" s="1213">
        <f t="shared" si="5"/>
        <v>31</v>
      </c>
      <c r="M27" s="1230"/>
      <c r="N27" s="1230"/>
      <c r="O27" s="1213">
        <v>31</v>
      </c>
      <c r="P27" s="1213">
        <f t="shared" si="6"/>
        <v>31</v>
      </c>
      <c r="Q27" s="1213"/>
      <c r="R27" s="1213"/>
      <c r="S27" s="1213">
        <f t="shared" si="3"/>
        <v>31</v>
      </c>
      <c r="T27" s="1213">
        <f t="shared" si="4"/>
        <v>31</v>
      </c>
      <c r="U27" s="28"/>
    </row>
    <row r="28" spans="1:23" s="17" customFormat="1" ht="29.25" customHeight="1" x14ac:dyDescent="0.25">
      <c r="A28" s="1139" t="s">
        <v>526</v>
      </c>
      <c r="B28" s="1228" t="s">
        <v>978</v>
      </c>
      <c r="C28" s="1229"/>
      <c r="D28" s="1230"/>
      <c r="E28" s="1230"/>
      <c r="F28" s="1230"/>
      <c r="G28" s="1230"/>
      <c r="H28" s="1230"/>
      <c r="I28" s="1230"/>
      <c r="J28" s="1230"/>
      <c r="K28" s="1231">
        <v>2</v>
      </c>
      <c r="L28" s="1213">
        <f t="shared" si="5"/>
        <v>2</v>
      </c>
      <c r="M28" s="1231"/>
      <c r="N28" s="1231"/>
      <c r="O28" s="1232">
        <f>C28+G28+K28</f>
        <v>2</v>
      </c>
      <c r="P28" s="1213">
        <f t="shared" si="6"/>
        <v>2</v>
      </c>
      <c r="Q28" s="1232"/>
      <c r="R28" s="1232"/>
      <c r="S28" s="1232">
        <f t="shared" si="3"/>
        <v>2</v>
      </c>
      <c r="T28" s="1213">
        <f t="shared" si="4"/>
        <v>2</v>
      </c>
      <c r="U28" s="28"/>
    </row>
    <row r="29" spans="1:23" s="17" customFormat="1" ht="14.45" customHeight="1" x14ac:dyDescent="0.25">
      <c r="A29" s="1139" t="s">
        <v>527</v>
      </c>
      <c r="B29" s="1228" t="s">
        <v>670</v>
      </c>
      <c r="C29" s="1229"/>
      <c r="D29" s="1230"/>
      <c r="E29" s="1230"/>
      <c r="F29" s="1230"/>
      <c r="G29" s="1230"/>
      <c r="H29" s="1230"/>
      <c r="I29" s="1230"/>
      <c r="J29" s="1230"/>
      <c r="K29" s="1230">
        <v>2</v>
      </c>
      <c r="L29" s="1213">
        <f t="shared" si="5"/>
        <v>2</v>
      </c>
      <c r="M29" s="1230"/>
      <c r="N29" s="1230"/>
      <c r="O29" s="1213">
        <f>C29+G29+K29</f>
        <v>2</v>
      </c>
      <c r="P29" s="1213">
        <f t="shared" si="6"/>
        <v>2</v>
      </c>
      <c r="Q29" s="1213"/>
      <c r="R29" s="1213"/>
      <c r="S29" s="1213">
        <f t="shared" si="3"/>
        <v>2</v>
      </c>
      <c r="T29" s="1213">
        <f t="shared" si="4"/>
        <v>2</v>
      </c>
      <c r="U29" s="28"/>
    </row>
    <row r="30" spans="1:23" s="17" customFormat="1" ht="14.45" customHeight="1" x14ac:dyDescent="0.25">
      <c r="A30" s="1139" t="s">
        <v>528</v>
      </c>
      <c r="B30" s="1228" t="s">
        <v>656</v>
      </c>
      <c r="C30" s="1229"/>
      <c r="D30" s="1230"/>
      <c r="E30" s="1230"/>
      <c r="F30" s="1230"/>
      <c r="G30" s="1230"/>
      <c r="H30" s="1230"/>
      <c r="I30" s="1230"/>
      <c r="J30" s="1230"/>
      <c r="K30" s="1230">
        <v>3</v>
      </c>
      <c r="L30" s="1213">
        <f t="shared" si="5"/>
        <v>3</v>
      </c>
      <c r="M30" s="1230"/>
      <c r="N30" s="1230"/>
      <c r="O30" s="1213">
        <v>3</v>
      </c>
      <c r="P30" s="1213">
        <f t="shared" si="6"/>
        <v>3</v>
      </c>
      <c r="Q30" s="1213"/>
      <c r="R30" s="1213"/>
      <c r="S30" s="1213">
        <f t="shared" si="3"/>
        <v>3</v>
      </c>
      <c r="T30" s="1213">
        <f t="shared" si="4"/>
        <v>3</v>
      </c>
      <c r="U30" s="28"/>
      <c r="W30" s="487"/>
    </row>
    <row r="31" spans="1:23" s="17" customFormat="1" ht="14.45" customHeight="1" x14ac:dyDescent="0.25">
      <c r="A31" s="1139" t="s">
        <v>529</v>
      </c>
      <c r="B31" s="1228" t="s">
        <v>657</v>
      </c>
      <c r="C31" s="1229"/>
      <c r="D31" s="1230"/>
      <c r="E31" s="1230"/>
      <c r="F31" s="1230"/>
      <c r="G31" s="1230"/>
      <c r="H31" s="1230"/>
      <c r="I31" s="1230"/>
      <c r="J31" s="1230"/>
      <c r="K31" s="1230">
        <v>5</v>
      </c>
      <c r="L31" s="1213">
        <f t="shared" si="5"/>
        <v>5</v>
      </c>
      <c r="M31" s="1230"/>
      <c r="N31" s="1230"/>
      <c r="O31" s="1213">
        <f>K31+M31</f>
        <v>5</v>
      </c>
      <c r="P31" s="1213">
        <f t="shared" si="6"/>
        <v>5</v>
      </c>
      <c r="Q31" s="1213"/>
      <c r="R31" s="1213"/>
      <c r="S31" s="1213">
        <f t="shared" si="3"/>
        <v>5</v>
      </c>
      <c r="T31" s="1213">
        <f t="shared" si="4"/>
        <v>5</v>
      </c>
      <c r="U31" s="28"/>
    </row>
    <row r="32" spans="1:23" s="17" customFormat="1" ht="29.25" customHeight="1" x14ac:dyDescent="0.25">
      <c r="A32" s="1139" t="s">
        <v>530</v>
      </c>
      <c r="B32" s="1228" t="s">
        <v>982</v>
      </c>
      <c r="C32" s="1229"/>
      <c r="D32" s="1230"/>
      <c r="E32" s="1230"/>
      <c r="F32" s="1230"/>
      <c r="G32" s="1230"/>
      <c r="H32" s="1230"/>
      <c r="I32" s="1230"/>
      <c r="J32" s="1230"/>
      <c r="K32" s="1230">
        <v>5</v>
      </c>
      <c r="L32" s="1213">
        <f t="shared" si="5"/>
        <v>5</v>
      </c>
      <c r="M32" s="1230"/>
      <c r="N32" s="1230"/>
      <c r="O32" s="1213">
        <v>5</v>
      </c>
      <c r="P32" s="1213">
        <f t="shared" si="6"/>
        <v>5</v>
      </c>
      <c r="Q32" s="1213"/>
      <c r="R32" s="1213"/>
      <c r="S32" s="1213">
        <f t="shared" si="3"/>
        <v>5</v>
      </c>
      <c r="T32" s="1213">
        <f t="shared" si="4"/>
        <v>5</v>
      </c>
    </row>
    <row r="33" spans="1:21" s="17" customFormat="1" ht="42.75" customHeight="1" x14ac:dyDescent="0.25">
      <c r="A33" s="1139" t="s">
        <v>532</v>
      </c>
      <c r="B33" s="1228" t="s">
        <v>980</v>
      </c>
      <c r="C33" s="1229"/>
      <c r="D33" s="1230"/>
      <c r="E33" s="1230"/>
      <c r="F33" s="1230"/>
      <c r="G33" s="1230"/>
      <c r="H33" s="1230"/>
      <c r="I33" s="1230"/>
      <c r="J33" s="1230"/>
      <c r="K33" s="1230">
        <v>5</v>
      </c>
      <c r="L33" s="1213">
        <f t="shared" si="5"/>
        <v>5</v>
      </c>
      <c r="M33" s="1230"/>
      <c r="N33" s="1230"/>
      <c r="O33" s="1213">
        <v>5</v>
      </c>
      <c r="P33" s="1213">
        <f t="shared" si="6"/>
        <v>5</v>
      </c>
      <c r="Q33" s="1213"/>
      <c r="R33" s="1213"/>
      <c r="S33" s="1213">
        <f t="shared" si="3"/>
        <v>5</v>
      </c>
      <c r="T33" s="1213">
        <f t="shared" si="4"/>
        <v>5</v>
      </c>
    </row>
    <row r="34" spans="1:21" s="17" customFormat="1" ht="14.25" customHeight="1" x14ac:dyDescent="0.25">
      <c r="A34" s="1139" t="s">
        <v>533</v>
      </c>
      <c r="B34" s="1228" t="s">
        <v>979</v>
      </c>
      <c r="C34" s="1229"/>
      <c r="D34" s="1230"/>
      <c r="E34" s="1230"/>
      <c r="F34" s="1230"/>
      <c r="G34" s="1230"/>
      <c r="H34" s="1230"/>
      <c r="I34" s="1230"/>
      <c r="J34" s="1230"/>
      <c r="K34" s="1230">
        <v>3</v>
      </c>
      <c r="L34" s="1213">
        <f t="shared" si="5"/>
        <v>3</v>
      </c>
      <c r="M34" s="1230"/>
      <c r="N34" s="1230"/>
      <c r="O34" s="1213">
        <v>3</v>
      </c>
      <c r="P34" s="1213">
        <f t="shared" si="6"/>
        <v>3</v>
      </c>
      <c r="Q34" s="1213"/>
      <c r="R34" s="1213"/>
      <c r="S34" s="1213">
        <f t="shared" si="3"/>
        <v>3</v>
      </c>
      <c r="T34" s="1213">
        <f t="shared" si="4"/>
        <v>3</v>
      </c>
    </row>
    <row r="35" spans="1:21" s="17" customFormat="1" ht="27.75" customHeight="1" x14ac:dyDescent="0.25">
      <c r="A35" s="1139" t="s">
        <v>550</v>
      </c>
      <c r="B35" s="1228" t="s">
        <v>981</v>
      </c>
      <c r="C35" s="1229"/>
      <c r="D35" s="1230"/>
      <c r="E35" s="1230"/>
      <c r="F35" s="1230"/>
      <c r="G35" s="1230"/>
      <c r="H35" s="1230"/>
      <c r="I35" s="1230"/>
      <c r="J35" s="1230"/>
      <c r="K35" s="1230">
        <v>1</v>
      </c>
      <c r="L35" s="1213">
        <f t="shared" si="5"/>
        <v>1</v>
      </c>
      <c r="M35" s="1230"/>
      <c r="N35" s="1230"/>
      <c r="O35" s="1213">
        <f>K35</f>
        <v>1</v>
      </c>
      <c r="P35" s="1213">
        <f t="shared" si="6"/>
        <v>1</v>
      </c>
      <c r="Q35" s="1213"/>
      <c r="R35" s="1213"/>
      <c r="S35" s="1213">
        <f t="shared" si="3"/>
        <v>1</v>
      </c>
      <c r="T35" s="1213">
        <f t="shared" si="4"/>
        <v>1</v>
      </c>
    </row>
    <row r="36" spans="1:21" s="17" customFormat="1" ht="14.25" customHeight="1" x14ac:dyDescent="0.25">
      <c r="A36" s="1139" t="s">
        <v>551</v>
      </c>
      <c r="B36" s="1211" t="s">
        <v>658</v>
      </c>
      <c r="C36" s="1212"/>
      <c r="D36" s="1233"/>
      <c r="E36" s="1233"/>
      <c r="F36" s="1233"/>
      <c r="G36" s="1233"/>
      <c r="H36" s="1213"/>
      <c r="I36" s="1213"/>
      <c r="J36" s="1213"/>
      <c r="K36" s="1213">
        <f>SUM(K25:K35)</f>
        <v>66</v>
      </c>
      <c r="L36" s="1213">
        <f t="shared" si="5"/>
        <v>66</v>
      </c>
      <c r="M36" s="1213">
        <f>SUM(M25:M34)</f>
        <v>0</v>
      </c>
      <c r="N36" s="1213">
        <f>SUM(N25:N34)</f>
        <v>0</v>
      </c>
      <c r="O36" s="1213">
        <f>SUM(O25:O35)</f>
        <v>66</v>
      </c>
      <c r="P36" s="1213">
        <f t="shared" si="6"/>
        <v>66</v>
      </c>
      <c r="Q36" s="1213">
        <f>M36+I36+E36</f>
        <v>0</v>
      </c>
      <c r="R36" s="1213">
        <f>F36+J36+N36</f>
        <v>0</v>
      </c>
      <c r="S36" s="1234">
        <f t="shared" si="3"/>
        <v>66</v>
      </c>
      <c r="T36" s="1234">
        <f t="shared" si="4"/>
        <v>66</v>
      </c>
    </row>
    <row r="37" spans="1:21" ht="12.75" hidden="1" customHeight="1" x14ac:dyDescent="0.25">
      <c r="A37" s="1139" t="s">
        <v>552</v>
      </c>
      <c r="B37" s="1164"/>
      <c r="C37" s="1165"/>
      <c r="D37" s="1166"/>
      <c r="E37" s="1166"/>
      <c r="F37" s="1166"/>
      <c r="G37" s="1166"/>
      <c r="H37" s="1167"/>
      <c r="I37" s="1167"/>
      <c r="J37" s="1167"/>
      <c r="K37" s="1167"/>
      <c r="L37" s="1213">
        <f t="shared" si="5"/>
        <v>0</v>
      </c>
      <c r="M37" s="1167">
        <f>SUM(M25:M36)</f>
        <v>0</v>
      </c>
      <c r="N37" s="1167"/>
      <c r="O37" s="1167"/>
      <c r="P37" s="1167"/>
      <c r="Q37" s="1148"/>
      <c r="R37" s="1148"/>
      <c r="S37" s="1148"/>
      <c r="T37" s="1168"/>
      <c r="U37" s="424"/>
    </row>
    <row r="38" spans="1:21" s="31" customFormat="1" ht="14.25" hidden="1" customHeight="1" x14ac:dyDescent="0.25">
      <c r="A38" s="1139" t="s">
        <v>553</v>
      </c>
      <c r="B38" s="1150"/>
      <c r="C38" s="1169"/>
      <c r="D38" s="1148"/>
      <c r="E38" s="1148"/>
      <c r="F38" s="1148"/>
      <c r="G38" s="1148"/>
      <c r="H38" s="1163"/>
      <c r="I38" s="1163"/>
      <c r="J38" s="1163"/>
      <c r="K38" s="1163"/>
      <c r="L38" s="1213">
        <f t="shared" si="5"/>
        <v>0</v>
      </c>
      <c r="M38" s="1148"/>
      <c r="N38" s="1148"/>
      <c r="O38" s="1148"/>
      <c r="P38" s="1163"/>
      <c r="Q38" s="1163"/>
      <c r="R38" s="1148"/>
      <c r="S38" s="1148"/>
      <c r="T38" s="1148"/>
    </row>
    <row r="39" spans="1:21" s="31" customFormat="1" ht="14.45" hidden="1" customHeight="1" x14ac:dyDescent="0.25">
      <c r="A39" s="1139" t="s">
        <v>554</v>
      </c>
      <c r="B39" s="1170"/>
      <c r="C39" s="1171"/>
      <c r="D39" s="1142"/>
      <c r="E39" s="1142"/>
      <c r="F39" s="1142"/>
      <c r="G39" s="1142"/>
      <c r="H39" s="1155"/>
      <c r="I39" s="1155"/>
      <c r="J39" s="1155"/>
      <c r="K39" s="1155"/>
      <c r="L39" s="1213">
        <f t="shared" si="5"/>
        <v>0</v>
      </c>
      <c r="M39" s="1142"/>
      <c r="N39" s="1142"/>
      <c r="O39" s="1142"/>
      <c r="P39" s="1155"/>
      <c r="Q39" s="1155"/>
      <c r="R39" s="1142"/>
      <c r="S39" s="1142"/>
      <c r="T39" s="1142"/>
    </row>
    <row r="40" spans="1:21" s="31" customFormat="1" ht="14.25" hidden="1" customHeight="1" x14ac:dyDescent="0.25">
      <c r="A40" s="1139" t="s">
        <v>555</v>
      </c>
      <c r="B40" s="1154"/>
      <c r="C40" s="1156"/>
      <c r="D40" s="1155"/>
      <c r="E40" s="1155"/>
      <c r="F40" s="1155"/>
      <c r="G40" s="1155"/>
      <c r="H40" s="1155"/>
      <c r="I40" s="1155"/>
      <c r="J40" s="1155"/>
      <c r="K40" s="1155"/>
      <c r="L40" s="1213">
        <f t="shared" si="5"/>
        <v>0</v>
      </c>
      <c r="M40" s="1155"/>
      <c r="N40" s="1155"/>
      <c r="O40" s="1155"/>
      <c r="P40" s="1155"/>
      <c r="Q40" s="1155"/>
      <c r="R40" s="1142"/>
      <c r="S40" s="1142"/>
      <c r="T40" s="1142"/>
    </row>
    <row r="41" spans="1:21" s="31" customFormat="1" ht="14.25" hidden="1" customHeight="1" x14ac:dyDescent="0.25">
      <c r="A41" s="1139" t="s">
        <v>556</v>
      </c>
      <c r="B41" s="1154"/>
      <c r="C41" s="1156"/>
      <c r="D41" s="1155"/>
      <c r="E41" s="1155"/>
      <c r="F41" s="1155"/>
      <c r="G41" s="1155"/>
      <c r="H41" s="1155"/>
      <c r="I41" s="1155"/>
      <c r="J41" s="1155"/>
      <c r="K41" s="1155"/>
      <c r="L41" s="1213">
        <f t="shared" si="5"/>
        <v>0</v>
      </c>
      <c r="M41" s="1155"/>
      <c r="N41" s="1155"/>
      <c r="O41" s="1155"/>
      <c r="P41" s="1155"/>
      <c r="Q41" s="1155"/>
      <c r="R41" s="1142"/>
      <c r="S41" s="1142"/>
      <c r="T41" s="1142"/>
    </row>
    <row r="42" spans="1:21" s="31" customFormat="1" ht="14.25" hidden="1" customHeight="1" x14ac:dyDescent="0.25">
      <c r="A42" s="1139" t="s">
        <v>557</v>
      </c>
      <c r="B42" s="1154"/>
      <c r="C42" s="1156"/>
      <c r="D42" s="1155"/>
      <c r="E42" s="1155"/>
      <c r="F42" s="1155"/>
      <c r="G42" s="1155"/>
      <c r="H42" s="1155"/>
      <c r="I42" s="1155"/>
      <c r="J42" s="1155"/>
      <c r="K42" s="1155"/>
      <c r="L42" s="1213">
        <f t="shared" si="5"/>
        <v>0</v>
      </c>
      <c r="M42" s="1155"/>
      <c r="N42" s="1155"/>
      <c r="O42" s="1155"/>
      <c r="P42" s="1155"/>
      <c r="Q42" s="1155"/>
      <c r="R42" s="1142"/>
      <c r="S42" s="1142"/>
      <c r="T42" s="1142"/>
    </row>
    <row r="43" spans="1:21" s="31" customFormat="1" ht="14.25" hidden="1" customHeight="1" x14ac:dyDescent="0.25">
      <c r="A43" s="1139" t="s">
        <v>558</v>
      </c>
      <c r="B43" s="1154"/>
      <c r="C43" s="1156"/>
      <c r="D43" s="1155"/>
      <c r="E43" s="1155"/>
      <c r="F43" s="1155"/>
      <c r="G43" s="1155"/>
      <c r="H43" s="1155"/>
      <c r="I43" s="1155"/>
      <c r="J43" s="1155"/>
      <c r="K43" s="1155"/>
      <c r="L43" s="1213">
        <f t="shared" si="5"/>
        <v>0</v>
      </c>
      <c r="M43" s="1155"/>
      <c r="N43" s="1155"/>
      <c r="O43" s="1155"/>
      <c r="P43" s="1155"/>
      <c r="Q43" s="1155"/>
      <c r="R43" s="1142"/>
      <c r="S43" s="1142"/>
      <c r="T43" s="1142"/>
    </row>
    <row r="44" spans="1:21" s="31" customFormat="1" ht="14.25" hidden="1" customHeight="1" x14ac:dyDescent="0.25">
      <c r="A44" s="1139" t="s">
        <v>610</v>
      </c>
      <c r="B44" s="1154"/>
      <c r="C44" s="1156"/>
      <c r="D44" s="1155"/>
      <c r="E44" s="1155"/>
      <c r="F44" s="1155"/>
      <c r="G44" s="1155"/>
      <c r="H44" s="1155"/>
      <c r="I44" s="1155"/>
      <c r="J44" s="1155"/>
      <c r="K44" s="1155"/>
      <c r="L44" s="1213">
        <f t="shared" si="5"/>
        <v>0</v>
      </c>
      <c r="M44" s="1155"/>
      <c r="N44" s="1155"/>
      <c r="O44" s="1155"/>
      <c r="P44" s="1155"/>
      <c r="Q44" s="1155"/>
      <c r="R44" s="1142"/>
      <c r="S44" s="1142"/>
      <c r="T44" s="1142"/>
    </row>
    <row r="45" spans="1:21" s="31" customFormat="1" ht="14.25" hidden="1" customHeight="1" x14ac:dyDescent="0.25">
      <c r="A45" s="1139" t="s">
        <v>611</v>
      </c>
      <c r="B45" s="1154"/>
      <c r="C45" s="1156"/>
      <c r="D45" s="1155"/>
      <c r="E45" s="1155"/>
      <c r="F45" s="1155"/>
      <c r="G45" s="1155"/>
      <c r="H45" s="1155"/>
      <c r="I45" s="1155"/>
      <c r="J45" s="1155"/>
      <c r="K45" s="1155"/>
      <c r="L45" s="1213">
        <f t="shared" si="5"/>
        <v>0</v>
      </c>
      <c r="M45" s="1155"/>
      <c r="N45" s="1155"/>
      <c r="O45" s="1155"/>
      <c r="P45" s="1155"/>
      <c r="Q45" s="1155"/>
      <c r="R45" s="1142"/>
      <c r="S45" s="1142"/>
      <c r="T45" s="1142"/>
    </row>
    <row r="46" spans="1:21" s="31" customFormat="1" ht="14.25" hidden="1" customHeight="1" x14ac:dyDescent="0.25">
      <c r="A46" s="1139" t="s">
        <v>612</v>
      </c>
      <c r="B46" s="1154"/>
      <c r="C46" s="1156"/>
      <c r="D46" s="1155"/>
      <c r="E46" s="1155"/>
      <c r="F46" s="1155"/>
      <c r="G46" s="1155"/>
      <c r="H46" s="1155"/>
      <c r="I46" s="1155"/>
      <c r="J46" s="1155"/>
      <c r="K46" s="1155"/>
      <c r="L46" s="1213">
        <f t="shared" si="5"/>
        <v>0</v>
      </c>
      <c r="M46" s="1155"/>
      <c r="N46" s="1155"/>
      <c r="O46" s="1155"/>
      <c r="P46" s="1155"/>
      <c r="Q46" s="1155"/>
      <c r="R46" s="1155"/>
      <c r="S46" s="1142"/>
      <c r="T46" s="1142"/>
    </row>
    <row r="47" spans="1:21" s="31" customFormat="1" ht="14.25" hidden="1" customHeight="1" x14ac:dyDescent="0.25">
      <c r="A47" s="1139" t="s">
        <v>613</v>
      </c>
      <c r="B47" s="1154"/>
      <c r="C47" s="1156"/>
      <c r="D47" s="1155"/>
      <c r="E47" s="1155"/>
      <c r="F47" s="1155"/>
      <c r="G47" s="1155"/>
      <c r="H47" s="1155"/>
      <c r="I47" s="1155"/>
      <c r="J47" s="1155"/>
      <c r="K47" s="1155"/>
      <c r="L47" s="1213">
        <f t="shared" si="5"/>
        <v>0</v>
      </c>
      <c r="M47" s="1155"/>
      <c r="N47" s="1155"/>
      <c r="O47" s="1155"/>
      <c r="P47" s="1155"/>
      <c r="Q47" s="1155"/>
      <c r="R47" s="1155"/>
      <c r="S47" s="1142"/>
      <c r="T47" s="1142"/>
    </row>
    <row r="48" spans="1:21" s="31" customFormat="1" ht="14.25" hidden="1" customHeight="1" x14ac:dyDescent="0.25">
      <c r="A48" s="1139" t="s">
        <v>112</v>
      </c>
      <c r="B48" s="1154"/>
      <c r="C48" s="1156"/>
      <c r="D48" s="1155"/>
      <c r="E48" s="1155"/>
      <c r="F48" s="1155"/>
      <c r="G48" s="1155"/>
      <c r="H48" s="1155"/>
      <c r="I48" s="1155"/>
      <c r="J48" s="1155"/>
      <c r="K48" s="1155"/>
      <c r="L48" s="1213">
        <f t="shared" si="5"/>
        <v>0</v>
      </c>
      <c r="M48" s="1155"/>
      <c r="N48" s="1155"/>
      <c r="O48" s="1155"/>
      <c r="P48" s="1155"/>
      <c r="Q48" s="1155"/>
      <c r="R48" s="1155"/>
      <c r="S48" s="1142"/>
      <c r="T48" s="1142"/>
    </row>
    <row r="49" spans="1:20" s="31" customFormat="1" ht="14.25" hidden="1" customHeight="1" x14ac:dyDescent="0.25">
      <c r="A49" s="1139" t="s">
        <v>638</v>
      </c>
      <c r="B49" s="1172"/>
      <c r="C49" s="1171"/>
      <c r="D49" s="1155"/>
      <c r="E49" s="1155"/>
      <c r="F49" s="1155"/>
      <c r="G49" s="1155"/>
      <c r="H49" s="1155"/>
      <c r="I49" s="1155"/>
      <c r="J49" s="1155"/>
      <c r="K49" s="1155"/>
      <c r="L49" s="1213">
        <f t="shared" si="5"/>
        <v>0</v>
      </c>
      <c r="M49" s="1155"/>
      <c r="N49" s="1155"/>
      <c r="O49" s="1155"/>
      <c r="P49" s="1155"/>
      <c r="Q49" s="1155"/>
      <c r="R49" s="1142"/>
      <c r="S49" s="1142"/>
      <c r="T49" s="1142"/>
    </row>
    <row r="50" spans="1:20" s="31" customFormat="1" ht="14.25" hidden="1" customHeight="1" x14ac:dyDescent="0.25">
      <c r="A50" s="1139" t="s">
        <v>639</v>
      </c>
      <c r="B50" s="1154"/>
      <c r="C50" s="1156"/>
      <c r="D50" s="1155"/>
      <c r="E50" s="1155"/>
      <c r="F50" s="1155"/>
      <c r="G50" s="1155"/>
      <c r="H50" s="1155"/>
      <c r="I50" s="1155"/>
      <c r="J50" s="1155"/>
      <c r="K50" s="1155"/>
      <c r="L50" s="1213">
        <f t="shared" si="5"/>
        <v>0</v>
      </c>
      <c r="M50" s="1155"/>
      <c r="N50" s="1155"/>
      <c r="O50" s="1155"/>
      <c r="P50" s="1155"/>
      <c r="Q50" s="1155"/>
      <c r="R50" s="1142"/>
      <c r="S50" s="1142"/>
      <c r="T50" s="1142"/>
    </row>
    <row r="51" spans="1:20" s="31" customFormat="1" ht="14.25" hidden="1" customHeight="1" x14ac:dyDescent="0.25">
      <c r="A51" s="1139" t="s">
        <v>115</v>
      </c>
      <c r="B51" s="1154"/>
      <c r="C51" s="1156"/>
      <c r="D51" s="1155"/>
      <c r="E51" s="1155"/>
      <c r="F51" s="1155"/>
      <c r="G51" s="1155"/>
      <c r="H51" s="1155"/>
      <c r="I51" s="1155"/>
      <c r="J51" s="1155"/>
      <c r="K51" s="1155"/>
      <c r="L51" s="1213">
        <f t="shared" si="5"/>
        <v>0</v>
      </c>
      <c r="M51" s="1155"/>
      <c r="N51" s="1155"/>
      <c r="O51" s="1155"/>
      <c r="P51" s="1155"/>
      <c r="Q51" s="1155"/>
      <c r="R51" s="1142"/>
      <c r="S51" s="1142"/>
      <c r="T51" s="1142"/>
    </row>
    <row r="52" spans="1:20" s="31" customFormat="1" ht="14.25" hidden="1" customHeight="1" x14ac:dyDescent="0.25">
      <c r="A52" s="1139" t="s">
        <v>116</v>
      </c>
      <c r="B52" s="1154"/>
      <c r="C52" s="1156"/>
      <c r="D52" s="1155"/>
      <c r="E52" s="1155"/>
      <c r="F52" s="1155"/>
      <c r="G52" s="1155"/>
      <c r="H52" s="1155"/>
      <c r="I52" s="1155"/>
      <c r="J52" s="1155"/>
      <c r="K52" s="1155"/>
      <c r="L52" s="1213">
        <f t="shared" si="5"/>
        <v>0</v>
      </c>
      <c r="M52" s="1155"/>
      <c r="N52" s="1155"/>
      <c r="O52" s="1155"/>
      <c r="P52" s="1155"/>
      <c r="Q52" s="1155"/>
      <c r="R52" s="1142"/>
      <c r="S52" s="1142"/>
      <c r="T52" s="1142"/>
    </row>
    <row r="53" spans="1:20" s="31" customFormat="1" ht="14.25" hidden="1" customHeight="1" x14ac:dyDescent="0.25">
      <c r="A53" s="1139" t="s">
        <v>117</v>
      </c>
      <c r="B53" s="1172"/>
      <c r="C53" s="1171"/>
      <c r="D53" s="1155"/>
      <c r="E53" s="1155"/>
      <c r="F53" s="1155"/>
      <c r="G53" s="1155"/>
      <c r="H53" s="1155"/>
      <c r="I53" s="1155"/>
      <c r="J53" s="1155"/>
      <c r="K53" s="1155"/>
      <c r="L53" s="1213">
        <f t="shared" si="5"/>
        <v>0</v>
      </c>
      <c r="M53" s="1155"/>
      <c r="N53" s="1155"/>
      <c r="O53" s="1155"/>
      <c r="P53" s="1155"/>
      <c r="Q53" s="1155"/>
      <c r="R53" s="1142"/>
      <c r="S53" s="1142"/>
      <c r="T53" s="1142"/>
    </row>
    <row r="54" spans="1:20" s="31" customFormat="1" ht="14.25" hidden="1" customHeight="1" x14ac:dyDescent="0.25">
      <c r="A54" s="1139" t="s">
        <v>120</v>
      </c>
      <c r="B54" s="1154"/>
      <c r="C54" s="1156"/>
      <c r="D54" s="1155"/>
      <c r="E54" s="1155"/>
      <c r="F54" s="1155"/>
      <c r="G54" s="1155"/>
      <c r="H54" s="1155"/>
      <c r="I54" s="1155"/>
      <c r="J54" s="1155"/>
      <c r="K54" s="1155"/>
      <c r="L54" s="1213">
        <f t="shared" si="5"/>
        <v>0</v>
      </c>
      <c r="M54" s="1155"/>
      <c r="N54" s="1155"/>
      <c r="O54" s="1155"/>
      <c r="P54" s="1155"/>
      <c r="Q54" s="1155"/>
      <c r="R54" s="1142"/>
      <c r="S54" s="1142"/>
      <c r="T54" s="1142"/>
    </row>
    <row r="55" spans="1:20" s="31" customFormat="1" ht="14.25" hidden="1" customHeight="1" x14ac:dyDescent="0.25">
      <c r="A55" s="1139" t="s">
        <v>123</v>
      </c>
      <c r="B55" s="1154"/>
      <c r="C55" s="1156"/>
      <c r="D55" s="1155"/>
      <c r="E55" s="1155"/>
      <c r="F55" s="1155"/>
      <c r="G55" s="1155"/>
      <c r="H55" s="1155"/>
      <c r="I55" s="1155"/>
      <c r="J55" s="1155"/>
      <c r="K55" s="1155"/>
      <c r="L55" s="1213">
        <f t="shared" si="5"/>
        <v>0</v>
      </c>
      <c r="M55" s="1155"/>
      <c r="N55" s="1155"/>
      <c r="O55" s="1155"/>
      <c r="P55" s="1155"/>
      <c r="Q55" s="1155"/>
      <c r="R55" s="1142"/>
      <c r="S55" s="1142"/>
      <c r="T55" s="1142"/>
    </row>
    <row r="56" spans="1:20" s="31" customFormat="1" ht="14.45" hidden="1" customHeight="1" x14ac:dyDescent="0.25">
      <c r="A56" s="1139" t="s">
        <v>124</v>
      </c>
      <c r="B56" s="1172"/>
      <c r="C56" s="1171"/>
      <c r="D56" s="1155"/>
      <c r="E56" s="1155"/>
      <c r="F56" s="1155"/>
      <c r="G56" s="1155"/>
      <c r="H56" s="1155"/>
      <c r="I56" s="1155"/>
      <c r="J56" s="1155"/>
      <c r="K56" s="1155"/>
      <c r="L56" s="1213">
        <f t="shared" si="5"/>
        <v>0</v>
      </c>
      <c r="M56" s="1155"/>
      <c r="N56" s="1155"/>
      <c r="O56" s="1155"/>
      <c r="P56" s="1155"/>
      <c r="Q56" s="1155"/>
      <c r="R56" s="1142"/>
      <c r="S56" s="1142"/>
      <c r="T56" s="1142"/>
    </row>
    <row r="57" spans="1:20" s="31" customFormat="1" ht="14.45" hidden="1" customHeight="1" x14ac:dyDescent="0.25">
      <c r="A57" s="1139" t="s">
        <v>125</v>
      </c>
      <c r="B57" s="1154"/>
      <c r="C57" s="1156"/>
      <c r="D57" s="1155"/>
      <c r="E57" s="1155"/>
      <c r="F57" s="1155"/>
      <c r="G57" s="1155"/>
      <c r="H57" s="1155"/>
      <c r="I57" s="1155"/>
      <c r="J57" s="1155"/>
      <c r="K57" s="1155"/>
      <c r="L57" s="1213">
        <f t="shared" si="5"/>
        <v>0</v>
      </c>
      <c r="M57" s="1155"/>
      <c r="N57" s="1155"/>
      <c r="O57" s="1155"/>
      <c r="P57" s="1155"/>
      <c r="Q57" s="1155"/>
      <c r="R57" s="1142"/>
      <c r="S57" s="1142"/>
      <c r="T57" s="1142"/>
    </row>
    <row r="58" spans="1:20" s="31" customFormat="1" ht="14.45" hidden="1" customHeight="1" x14ac:dyDescent="0.25">
      <c r="A58" s="1139" t="s">
        <v>126</v>
      </c>
      <c r="B58" s="1154"/>
      <c r="C58" s="1156"/>
      <c r="D58" s="1155"/>
      <c r="E58" s="1155"/>
      <c r="F58" s="1155"/>
      <c r="G58" s="1155"/>
      <c r="H58" s="1155"/>
      <c r="I58" s="1155"/>
      <c r="J58" s="1155"/>
      <c r="K58" s="1155"/>
      <c r="L58" s="1213">
        <f t="shared" si="5"/>
        <v>0</v>
      </c>
      <c r="M58" s="1155"/>
      <c r="N58" s="1155"/>
      <c r="O58" s="1155"/>
      <c r="P58" s="1155"/>
      <c r="Q58" s="1155"/>
      <c r="R58" s="1142"/>
      <c r="S58" s="1142"/>
      <c r="T58" s="1142"/>
    </row>
    <row r="59" spans="1:20" s="31" customFormat="1" ht="14.45" hidden="1" customHeight="1" x14ac:dyDescent="0.25">
      <c r="A59" s="1139" t="s">
        <v>129</v>
      </c>
      <c r="B59" s="1154"/>
      <c r="C59" s="1156"/>
      <c r="D59" s="1155"/>
      <c r="E59" s="1155"/>
      <c r="F59" s="1155"/>
      <c r="G59" s="1155"/>
      <c r="H59" s="1155"/>
      <c r="I59" s="1155"/>
      <c r="J59" s="1155"/>
      <c r="K59" s="1155"/>
      <c r="L59" s="1213">
        <f t="shared" si="5"/>
        <v>0</v>
      </c>
      <c r="M59" s="1155"/>
      <c r="N59" s="1155"/>
      <c r="O59" s="1155"/>
      <c r="P59" s="1155"/>
      <c r="Q59" s="1155"/>
      <c r="R59" s="1142"/>
      <c r="S59" s="1142"/>
      <c r="T59" s="1142"/>
    </row>
    <row r="60" spans="1:20" s="31" customFormat="1" ht="14.45" hidden="1" customHeight="1" x14ac:dyDescent="0.25">
      <c r="A60" s="1139" t="s">
        <v>132</v>
      </c>
      <c r="B60" s="1140"/>
      <c r="C60" s="1141"/>
      <c r="D60" s="1157"/>
      <c r="E60" s="1157"/>
      <c r="F60" s="1157"/>
      <c r="G60" s="1157"/>
      <c r="H60" s="1155"/>
      <c r="I60" s="1155"/>
      <c r="J60" s="1155"/>
      <c r="K60" s="1142"/>
      <c r="L60" s="1213">
        <f t="shared" si="5"/>
        <v>0</v>
      </c>
      <c r="M60" s="1142"/>
      <c r="N60" s="1142"/>
      <c r="O60" s="1142"/>
      <c r="P60" s="1142"/>
      <c r="Q60" s="1142"/>
      <c r="R60" s="1142"/>
      <c r="S60" s="1173"/>
      <c r="T60" s="1142"/>
    </row>
    <row r="61" spans="1:20" s="31" customFormat="1" ht="14.45" customHeight="1" x14ac:dyDescent="0.25">
      <c r="A61" s="1139"/>
      <c r="B61" s="1174"/>
      <c r="C61" s="1175"/>
      <c r="D61" s="1161"/>
      <c r="E61" s="1161"/>
      <c r="F61" s="1161"/>
      <c r="G61" s="1161"/>
      <c r="H61" s="1176"/>
      <c r="I61" s="1176"/>
      <c r="J61" s="1176"/>
      <c r="K61" s="1162"/>
      <c r="L61" s="1263"/>
      <c r="M61" s="1162"/>
      <c r="N61" s="1162"/>
      <c r="O61" s="1162"/>
      <c r="P61" s="1162"/>
      <c r="Q61" s="1162"/>
      <c r="R61" s="1162"/>
      <c r="S61" s="1177"/>
      <c r="T61" s="1162"/>
    </row>
    <row r="62" spans="1:20" s="31" customFormat="1" ht="14.45" customHeight="1" x14ac:dyDescent="0.25">
      <c r="A62" s="1139"/>
      <c r="B62" s="1178"/>
      <c r="C62" s="1169"/>
      <c r="D62" s="1147"/>
      <c r="E62" s="1147"/>
      <c r="F62" s="1147"/>
      <c r="G62" s="1147"/>
      <c r="H62" s="1163"/>
      <c r="I62" s="1163"/>
      <c r="J62" s="1163"/>
      <c r="K62" s="1148"/>
      <c r="L62" s="1262"/>
      <c r="M62" s="1261"/>
      <c r="N62" s="1148"/>
      <c r="O62" s="1148"/>
      <c r="P62" s="1148"/>
      <c r="Q62" s="1148"/>
      <c r="R62" s="1148"/>
      <c r="S62" s="1179"/>
      <c r="T62" s="1148"/>
    </row>
    <row r="63" spans="1:20" s="31" customFormat="1" ht="14.45" customHeight="1" x14ac:dyDescent="0.25">
      <c r="A63" s="1139"/>
      <c r="B63" s="1178"/>
      <c r="C63" s="1169"/>
      <c r="D63" s="1147"/>
      <c r="E63" s="1147"/>
      <c r="F63" s="1147"/>
      <c r="G63" s="1147"/>
      <c r="H63" s="1163"/>
      <c r="I63" s="1163"/>
      <c r="J63" s="1163"/>
      <c r="K63" s="1148"/>
      <c r="L63" s="1148"/>
      <c r="M63" s="1148"/>
      <c r="N63" s="1148"/>
      <c r="O63" s="1148"/>
      <c r="P63" s="1148"/>
      <c r="Q63" s="1148"/>
      <c r="R63" s="1148"/>
      <c r="S63" s="1179"/>
      <c r="T63" s="1148"/>
    </row>
    <row r="64" spans="1:20" s="31" customFormat="1" ht="14.45" customHeight="1" x14ac:dyDescent="0.25">
      <c r="A64" s="1139" t="s">
        <v>552</v>
      </c>
      <c r="B64" s="1180" t="s">
        <v>673</v>
      </c>
      <c r="C64" s="1169"/>
      <c r="D64" s="1147"/>
      <c r="E64" s="1147"/>
      <c r="F64" s="1147"/>
      <c r="G64" s="1147"/>
      <c r="H64" s="1163"/>
      <c r="I64" s="1163"/>
      <c r="J64" s="1163"/>
      <c r="K64" s="1148"/>
      <c r="L64" s="1148"/>
      <c r="M64" s="1148"/>
      <c r="N64" s="1148"/>
      <c r="O64" s="1148"/>
      <c r="P64" s="1148"/>
      <c r="Q64" s="1148"/>
      <c r="R64" s="1148"/>
      <c r="S64" s="1179"/>
      <c r="T64" s="1148"/>
    </row>
    <row r="65" spans="1:20" s="31" customFormat="1" ht="14.45" customHeight="1" x14ac:dyDescent="0.25">
      <c r="A65" s="1139" t="s">
        <v>553</v>
      </c>
      <c r="B65" s="1181" t="s">
        <v>674</v>
      </c>
      <c r="C65" s="1182"/>
      <c r="D65" s="1183"/>
      <c r="E65" s="1183"/>
      <c r="F65" s="1183"/>
      <c r="G65" s="1183"/>
      <c r="H65" s="1184"/>
      <c r="I65" s="1184"/>
      <c r="J65" s="1184"/>
      <c r="K65" s="1185"/>
      <c r="L65" s="1185"/>
      <c r="M65" s="1185"/>
      <c r="N65" s="1185"/>
      <c r="O65" s="1185"/>
      <c r="P65" s="1185"/>
      <c r="Q65" s="1185"/>
      <c r="R65" s="1185"/>
      <c r="S65" s="1186"/>
      <c r="T65" s="1186"/>
    </row>
    <row r="66" spans="1:20" s="31" customFormat="1" ht="14.45" customHeight="1" x14ac:dyDescent="0.25">
      <c r="A66" s="1139" t="s">
        <v>554</v>
      </c>
      <c r="B66" s="1187" t="s">
        <v>675</v>
      </c>
      <c r="C66" s="1182"/>
      <c r="D66" s="1183"/>
      <c r="E66" s="1183"/>
      <c r="F66" s="1183"/>
      <c r="G66" s="1183"/>
      <c r="H66" s="1184"/>
      <c r="I66" s="1184"/>
      <c r="J66" s="1184"/>
      <c r="K66" s="1185">
        <v>1</v>
      </c>
      <c r="L66" s="1185">
        <f t="shared" ref="L66:L74" si="7">K66</f>
        <v>1</v>
      </c>
      <c r="M66" s="1185"/>
      <c r="N66" s="1185"/>
      <c r="O66" s="1185">
        <v>1</v>
      </c>
      <c r="P66" s="1185">
        <f t="shared" ref="P66:P74" si="8">D66+H66+L66</f>
        <v>1</v>
      </c>
      <c r="Q66" s="1185"/>
      <c r="R66" s="1185"/>
      <c r="S66" s="1186">
        <f t="shared" ref="S66:S74" si="9">O66+Q66/2</f>
        <v>1</v>
      </c>
      <c r="T66" s="1186">
        <f t="shared" ref="T66:T74" si="10">P66+R66/2</f>
        <v>1</v>
      </c>
    </row>
    <row r="67" spans="1:20" s="31" customFormat="1" ht="14.45" customHeight="1" x14ac:dyDescent="0.25">
      <c r="A67" s="1139" t="s">
        <v>555</v>
      </c>
      <c r="B67" s="1187" t="s">
        <v>676</v>
      </c>
      <c r="C67" s="1182"/>
      <c r="D67" s="1183"/>
      <c r="E67" s="1183"/>
      <c r="F67" s="1183"/>
      <c r="G67" s="1183"/>
      <c r="H67" s="1184"/>
      <c r="I67" s="1184"/>
      <c r="J67" s="1184"/>
      <c r="K67" s="1185">
        <v>1</v>
      </c>
      <c r="L67" s="1185">
        <f t="shared" si="7"/>
        <v>1</v>
      </c>
      <c r="M67" s="1185"/>
      <c r="N67" s="1185"/>
      <c r="O67" s="1185">
        <v>1</v>
      </c>
      <c r="P67" s="1185">
        <f t="shared" si="8"/>
        <v>1</v>
      </c>
      <c r="Q67" s="1185"/>
      <c r="R67" s="1185"/>
      <c r="S67" s="1186">
        <f t="shared" si="9"/>
        <v>1</v>
      </c>
      <c r="T67" s="1186">
        <f t="shared" si="10"/>
        <v>1</v>
      </c>
    </row>
    <row r="68" spans="1:20" s="31" customFormat="1" ht="14.45" customHeight="1" x14ac:dyDescent="0.25">
      <c r="A68" s="1139" t="s">
        <v>556</v>
      </c>
      <c r="B68" s="1187" t="s">
        <v>677</v>
      </c>
      <c r="C68" s="1182"/>
      <c r="D68" s="1183"/>
      <c r="E68" s="1183"/>
      <c r="F68" s="1183"/>
      <c r="G68" s="1183"/>
      <c r="H68" s="1184"/>
      <c r="I68" s="1184"/>
      <c r="J68" s="1184"/>
      <c r="K68" s="1185">
        <v>2</v>
      </c>
      <c r="L68" s="1185">
        <f t="shared" si="7"/>
        <v>2</v>
      </c>
      <c r="M68" s="1185"/>
      <c r="N68" s="1185"/>
      <c r="O68" s="1185">
        <v>2</v>
      </c>
      <c r="P68" s="1185">
        <f t="shared" si="8"/>
        <v>2</v>
      </c>
      <c r="Q68" s="1185"/>
      <c r="R68" s="1185"/>
      <c r="S68" s="1186">
        <f t="shared" si="9"/>
        <v>2</v>
      </c>
      <c r="T68" s="1186">
        <f t="shared" si="10"/>
        <v>2</v>
      </c>
    </row>
    <row r="69" spans="1:20" s="31" customFormat="1" ht="14.45" customHeight="1" x14ac:dyDescent="0.25">
      <c r="A69" s="1139" t="s">
        <v>557</v>
      </c>
      <c r="B69" s="1187" t="s">
        <v>678</v>
      </c>
      <c r="C69" s="1182"/>
      <c r="D69" s="1183"/>
      <c r="E69" s="1183"/>
      <c r="F69" s="1183"/>
      <c r="G69" s="1183"/>
      <c r="H69" s="1184"/>
      <c r="I69" s="1184"/>
      <c r="J69" s="1184"/>
      <c r="K69" s="1185">
        <v>1</v>
      </c>
      <c r="L69" s="1185">
        <f t="shared" si="7"/>
        <v>1</v>
      </c>
      <c r="M69" s="1185"/>
      <c r="N69" s="1185"/>
      <c r="O69" s="1185">
        <v>1</v>
      </c>
      <c r="P69" s="1185">
        <f t="shared" si="8"/>
        <v>1</v>
      </c>
      <c r="Q69" s="1185"/>
      <c r="R69" s="1185"/>
      <c r="S69" s="1186">
        <f t="shared" si="9"/>
        <v>1</v>
      </c>
      <c r="T69" s="1186">
        <f t="shared" si="10"/>
        <v>1</v>
      </c>
    </row>
    <row r="70" spans="1:20" s="31" customFormat="1" ht="14.45" customHeight="1" x14ac:dyDescent="0.25">
      <c r="A70" s="1139" t="s">
        <v>558</v>
      </c>
      <c r="B70" s="1187" t="s">
        <v>679</v>
      </c>
      <c r="C70" s="1182"/>
      <c r="D70" s="1183"/>
      <c r="E70" s="1183"/>
      <c r="F70" s="1183"/>
      <c r="G70" s="1183"/>
      <c r="H70" s="1184"/>
      <c r="I70" s="1184"/>
      <c r="J70" s="1184"/>
      <c r="K70" s="1185">
        <v>1</v>
      </c>
      <c r="L70" s="1185">
        <f t="shared" si="7"/>
        <v>1</v>
      </c>
      <c r="M70" s="1185"/>
      <c r="N70" s="1185"/>
      <c r="O70" s="1185">
        <v>1</v>
      </c>
      <c r="P70" s="1185">
        <f t="shared" si="8"/>
        <v>1</v>
      </c>
      <c r="Q70" s="1185"/>
      <c r="R70" s="1185"/>
      <c r="S70" s="1186">
        <f t="shared" si="9"/>
        <v>1</v>
      </c>
      <c r="T70" s="1186">
        <f t="shared" si="10"/>
        <v>1</v>
      </c>
    </row>
    <row r="71" spans="1:20" s="31" customFormat="1" ht="14.45" customHeight="1" x14ac:dyDescent="0.25">
      <c r="A71" s="1139" t="s">
        <v>610</v>
      </c>
      <c r="B71" s="1187" t="s">
        <v>882</v>
      </c>
      <c r="C71" s="1182"/>
      <c r="D71" s="1183"/>
      <c r="E71" s="1183"/>
      <c r="F71" s="1183"/>
      <c r="G71" s="1183"/>
      <c r="H71" s="1184"/>
      <c r="I71" s="1184"/>
      <c r="J71" s="1184"/>
      <c r="K71" s="1185">
        <v>1</v>
      </c>
      <c r="L71" s="1185">
        <f t="shared" si="7"/>
        <v>1</v>
      </c>
      <c r="M71" s="1185"/>
      <c r="N71" s="1185"/>
      <c r="O71" s="1185">
        <v>1</v>
      </c>
      <c r="P71" s="1185">
        <f t="shared" si="8"/>
        <v>1</v>
      </c>
      <c r="Q71" s="1185"/>
      <c r="R71" s="1185"/>
      <c r="S71" s="1186">
        <f t="shared" si="9"/>
        <v>1</v>
      </c>
      <c r="T71" s="1186">
        <f t="shared" si="10"/>
        <v>1</v>
      </c>
    </row>
    <row r="72" spans="1:20" s="31" customFormat="1" ht="14.45" customHeight="1" x14ac:dyDescent="0.25">
      <c r="A72" s="1139" t="s">
        <v>611</v>
      </c>
      <c r="B72" s="1187" t="s">
        <v>883</v>
      </c>
      <c r="C72" s="1182"/>
      <c r="D72" s="1183"/>
      <c r="E72" s="1183"/>
      <c r="F72" s="1183"/>
      <c r="G72" s="1183"/>
      <c r="H72" s="1184"/>
      <c r="I72" s="1184"/>
      <c r="J72" s="1184"/>
      <c r="K72" s="1185">
        <v>1</v>
      </c>
      <c r="L72" s="1185">
        <f t="shared" si="7"/>
        <v>1</v>
      </c>
      <c r="M72" s="1185"/>
      <c r="N72" s="1185"/>
      <c r="O72" s="1185">
        <v>1</v>
      </c>
      <c r="P72" s="1185">
        <f t="shared" si="8"/>
        <v>1</v>
      </c>
      <c r="Q72" s="1185"/>
      <c r="R72" s="1185"/>
      <c r="S72" s="1186">
        <f t="shared" si="9"/>
        <v>1</v>
      </c>
      <c r="T72" s="1186">
        <f t="shared" si="10"/>
        <v>1</v>
      </c>
    </row>
    <row r="73" spans="1:20" s="31" customFormat="1" ht="14.45" customHeight="1" x14ac:dyDescent="0.25">
      <c r="A73" s="1139" t="s">
        <v>612</v>
      </c>
      <c r="B73" s="1187" t="s">
        <v>680</v>
      </c>
      <c r="C73" s="1182"/>
      <c r="D73" s="1183"/>
      <c r="E73" s="1183"/>
      <c r="F73" s="1183"/>
      <c r="G73" s="1183"/>
      <c r="H73" s="1184"/>
      <c r="I73" s="1184"/>
      <c r="J73" s="1184"/>
      <c r="K73" s="1185">
        <v>1</v>
      </c>
      <c r="L73" s="1185">
        <f t="shared" si="7"/>
        <v>1</v>
      </c>
      <c r="M73" s="1185"/>
      <c r="N73" s="1185"/>
      <c r="O73" s="1185">
        <v>1</v>
      </c>
      <c r="P73" s="1185">
        <f t="shared" si="8"/>
        <v>1</v>
      </c>
      <c r="Q73" s="1185"/>
      <c r="R73" s="1185"/>
      <c r="S73" s="1186">
        <f t="shared" si="9"/>
        <v>1</v>
      </c>
      <c r="T73" s="1186">
        <f t="shared" si="10"/>
        <v>1</v>
      </c>
    </row>
    <row r="74" spans="1:20" s="31" customFormat="1" ht="14.45" customHeight="1" x14ac:dyDescent="0.25">
      <c r="A74" s="1139" t="s">
        <v>613</v>
      </c>
      <c r="B74" s="1187" t="s">
        <v>681</v>
      </c>
      <c r="C74" s="1182"/>
      <c r="D74" s="1183"/>
      <c r="E74" s="1183"/>
      <c r="F74" s="1183"/>
      <c r="G74" s="1183"/>
      <c r="H74" s="1184"/>
      <c r="I74" s="1184"/>
      <c r="J74" s="1184"/>
      <c r="K74" s="1185">
        <v>1</v>
      </c>
      <c r="L74" s="1185">
        <f t="shared" si="7"/>
        <v>1</v>
      </c>
      <c r="M74" s="1185"/>
      <c r="N74" s="1185"/>
      <c r="O74" s="1185">
        <v>1</v>
      </c>
      <c r="P74" s="1185">
        <f t="shared" si="8"/>
        <v>1</v>
      </c>
      <c r="Q74" s="1185"/>
      <c r="R74" s="1185"/>
      <c r="S74" s="1186">
        <f t="shared" si="9"/>
        <v>1</v>
      </c>
      <c r="T74" s="1186">
        <f t="shared" si="10"/>
        <v>1</v>
      </c>
    </row>
    <row r="75" spans="1:20" s="31" customFormat="1" ht="14.45" customHeight="1" x14ac:dyDescent="0.25">
      <c r="A75" s="1139" t="s">
        <v>112</v>
      </c>
      <c r="B75" s="1181" t="s">
        <v>682</v>
      </c>
      <c r="C75" s="1182"/>
      <c r="D75" s="1183"/>
      <c r="E75" s="1183"/>
      <c r="F75" s="1183"/>
      <c r="G75" s="1183"/>
      <c r="H75" s="1184"/>
      <c r="I75" s="1184"/>
      <c r="J75" s="1184"/>
      <c r="K75" s="1185"/>
      <c r="L75" s="1185"/>
      <c r="M75" s="1185"/>
      <c r="N75" s="1185"/>
      <c r="O75" s="1185"/>
      <c r="P75" s="1185"/>
      <c r="Q75" s="1185"/>
      <c r="R75" s="1185"/>
      <c r="S75" s="1186"/>
      <c r="T75" s="1186"/>
    </row>
    <row r="76" spans="1:20" s="31" customFormat="1" ht="14.45" customHeight="1" x14ac:dyDescent="0.25">
      <c r="A76" s="1139" t="s">
        <v>638</v>
      </c>
      <c r="B76" s="1187" t="s">
        <v>683</v>
      </c>
      <c r="C76" s="1182"/>
      <c r="D76" s="1183"/>
      <c r="E76" s="1183"/>
      <c r="F76" s="1183"/>
      <c r="G76" s="1183"/>
      <c r="H76" s="1184"/>
      <c r="I76" s="1184"/>
      <c r="J76" s="1184"/>
      <c r="K76" s="1185">
        <v>1</v>
      </c>
      <c r="L76" s="1185">
        <f t="shared" ref="L76:L83" si="11">K76</f>
        <v>1</v>
      </c>
      <c r="M76" s="1185"/>
      <c r="N76" s="1185"/>
      <c r="O76" s="1185">
        <v>1</v>
      </c>
      <c r="P76" s="1185">
        <f t="shared" ref="P76:P83" si="12">D76+H76+L76</f>
        <v>1</v>
      </c>
      <c r="Q76" s="1185"/>
      <c r="R76" s="1185"/>
      <c r="S76" s="1186">
        <f t="shared" ref="S76:T83" si="13">O76+Q76/2</f>
        <v>1</v>
      </c>
      <c r="T76" s="1186">
        <f t="shared" si="13"/>
        <v>1</v>
      </c>
    </row>
    <row r="77" spans="1:20" s="31" customFormat="1" ht="14.45" customHeight="1" x14ac:dyDescent="0.25">
      <c r="A77" s="1139" t="s">
        <v>639</v>
      </c>
      <c r="B77" s="1187" t="s">
        <v>684</v>
      </c>
      <c r="C77" s="1182"/>
      <c r="D77" s="1183"/>
      <c r="E77" s="1183"/>
      <c r="F77" s="1183"/>
      <c r="G77" s="1183"/>
      <c r="H77" s="1184"/>
      <c r="I77" s="1184"/>
      <c r="J77" s="1184"/>
      <c r="K77" s="1185">
        <v>1</v>
      </c>
      <c r="L77" s="1185">
        <f t="shared" si="11"/>
        <v>1</v>
      </c>
      <c r="M77" s="1185"/>
      <c r="N77" s="1185"/>
      <c r="O77" s="1185">
        <v>1</v>
      </c>
      <c r="P77" s="1185">
        <f t="shared" si="12"/>
        <v>1</v>
      </c>
      <c r="Q77" s="1185"/>
      <c r="R77" s="1185"/>
      <c r="S77" s="1186">
        <f t="shared" si="13"/>
        <v>1</v>
      </c>
      <c r="T77" s="1186">
        <f t="shared" si="13"/>
        <v>1</v>
      </c>
    </row>
    <row r="78" spans="1:20" s="31" customFormat="1" ht="14.45" customHeight="1" x14ac:dyDescent="0.25">
      <c r="A78" s="1139" t="s">
        <v>115</v>
      </c>
      <c r="B78" s="1187" t="s">
        <v>685</v>
      </c>
      <c r="C78" s="1182"/>
      <c r="D78" s="1183"/>
      <c r="E78" s="1183"/>
      <c r="F78" s="1183"/>
      <c r="G78" s="1183"/>
      <c r="H78" s="1184"/>
      <c r="I78" s="1184"/>
      <c r="J78" s="1184"/>
      <c r="K78" s="1185">
        <v>1</v>
      </c>
      <c r="L78" s="1185">
        <f t="shared" si="11"/>
        <v>1</v>
      </c>
      <c r="M78" s="1185"/>
      <c r="N78" s="1185"/>
      <c r="O78" s="1185">
        <v>1</v>
      </c>
      <c r="P78" s="1185">
        <f t="shared" si="12"/>
        <v>1</v>
      </c>
      <c r="Q78" s="1185"/>
      <c r="R78" s="1185"/>
      <c r="S78" s="1186">
        <f t="shared" si="13"/>
        <v>1</v>
      </c>
      <c r="T78" s="1186">
        <f t="shared" si="13"/>
        <v>1</v>
      </c>
    </row>
    <row r="79" spans="1:20" s="31" customFormat="1" ht="14.45" customHeight="1" x14ac:dyDescent="0.25">
      <c r="A79" s="1139" t="s">
        <v>116</v>
      </c>
      <c r="B79" s="1181" t="s">
        <v>686</v>
      </c>
      <c r="C79" s="1182"/>
      <c r="D79" s="1183"/>
      <c r="E79" s="1183"/>
      <c r="F79" s="1183"/>
      <c r="G79" s="1183"/>
      <c r="H79" s="1184"/>
      <c r="I79" s="1184"/>
      <c r="J79" s="1184"/>
      <c r="K79" s="1185"/>
      <c r="L79" s="1185">
        <f t="shared" si="11"/>
        <v>0</v>
      </c>
      <c r="M79" s="1185"/>
      <c r="N79" s="1185"/>
      <c r="O79" s="1185"/>
      <c r="P79" s="1185">
        <f t="shared" si="12"/>
        <v>0</v>
      </c>
      <c r="Q79" s="1185"/>
      <c r="R79" s="1185"/>
      <c r="S79" s="1186">
        <f t="shared" si="13"/>
        <v>0</v>
      </c>
      <c r="T79" s="1186">
        <f t="shared" si="13"/>
        <v>0</v>
      </c>
    </row>
    <row r="80" spans="1:20" s="31" customFormat="1" ht="14.45" customHeight="1" x14ac:dyDescent="0.25">
      <c r="A80" s="1139" t="s">
        <v>117</v>
      </c>
      <c r="B80" s="1187" t="s">
        <v>687</v>
      </c>
      <c r="C80" s="1182"/>
      <c r="D80" s="1183"/>
      <c r="E80" s="1183"/>
      <c r="F80" s="1183"/>
      <c r="G80" s="1183"/>
      <c r="H80" s="1184"/>
      <c r="I80" s="1184"/>
      <c r="J80" s="1184"/>
      <c r="K80" s="1185">
        <v>1</v>
      </c>
      <c r="L80" s="1185">
        <f t="shared" si="11"/>
        <v>1</v>
      </c>
      <c r="M80" s="1185"/>
      <c r="N80" s="1185"/>
      <c r="O80" s="1185">
        <v>1</v>
      </c>
      <c r="P80" s="1185">
        <f t="shared" si="12"/>
        <v>1</v>
      </c>
      <c r="Q80" s="1185"/>
      <c r="R80" s="1185"/>
      <c r="S80" s="1186">
        <f t="shared" si="13"/>
        <v>1</v>
      </c>
      <c r="T80" s="1186">
        <f t="shared" si="13"/>
        <v>1</v>
      </c>
    </row>
    <row r="81" spans="1:20" s="31" customFormat="1" ht="14.45" customHeight="1" x14ac:dyDescent="0.25">
      <c r="A81" s="1139" t="s">
        <v>120</v>
      </c>
      <c r="B81" s="1187" t="s">
        <v>688</v>
      </c>
      <c r="C81" s="1182"/>
      <c r="D81" s="1183"/>
      <c r="E81" s="1183"/>
      <c r="F81" s="1183"/>
      <c r="G81" s="1183"/>
      <c r="H81" s="1184"/>
      <c r="I81" s="1184"/>
      <c r="J81" s="1184"/>
      <c r="K81" s="1185">
        <v>1</v>
      </c>
      <c r="L81" s="1185">
        <f t="shared" si="11"/>
        <v>1</v>
      </c>
      <c r="M81" s="1185"/>
      <c r="N81" s="1185"/>
      <c r="O81" s="1185">
        <v>1</v>
      </c>
      <c r="P81" s="1185">
        <f t="shared" si="12"/>
        <v>1</v>
      </c>
      <c r="Q81" s="1185"/>
      <c r="R81" s="1185"/>
      <c r="S81" s="1186">
        <f t="shared" si="13"/>
        <v>1</v>
      </c>
      <c r="T81" s="1186">
        <f t="shared" si="13"/>
        <v>1</v>
      </c>
    </row>
    <row r="82" spans="1:20" s="31" customFormat="1" ht="14.45" customHeight="1" x14ac:dyDescent="0.25">
      <c r="A82" s="1139" t="s">
        <v>123</v>
      </c>
      <c r="B82" s="1187" t="s">
        <v>689</v>
      </c>
      <c r="C82" s="1182"/>
      <c r="D82" s="1183"/>
      <c r="E82" s="1183"/>
      <c r="F82" s="1183"/>
      <c r="G82" s="1183"/>
      <c r="H82" s="1184"/>
      <c r="I82" s="1184"/>
      <c r="J82" s="1184"/>
      <c r="K82" s="1185">
        <v>3</v>
      </c>
      <c r="L82" s="1185">
        <f t="shared" si="11"/>
        <v>3</v>
      </c>
      <c r="M82" s="1185"/>
      <c r="N82" s="1185"/>
      <c r="O82" s="1185">
        <v>3</v>
      </c>
      <c r="P82" s="1185">
        <f t="shared" si="12"/>
        <v>3</v>
      </c>
      <c r="Q82" s="1185"/>
      <c r="R82" s="1185"/>
      <c r="S82" s="1186">
        <f t="shared" si="13"/>
        <v>3</v>
      </c>
      <c r="T82" s="1186">
        <f t="shared" si="13"/>
        <v>3</v>
      </c>
    </row>
    <row r="83" spans="1:20" s="31" customFormat="1" ht="14.45" customHeight="1" x14ac:dyDescent="0.25">
      <c r="A83" s="1139" t="s">
        <v>124</v>
      </c>
      <c r="B83" s="1187" t="s">
        <v>812</v>
      </c>
      <c r="C83" s="1182"/>
      <c r="D83" s="1183"/>
      <c r="E83" s="1183"/>
      <c r="F83" s="1183"/>
      <c r="G83" s="1183"/>
      <c r="H83" s="1184"/>
      <c r="I83" s="1184"/>
      <c r="J83" s="1184"/>
      <c r="K83" s="1185">
        <v>1</v>
      </c>
      <c r="L83" s="1185">
        <f t="shared" si="11"/>
        <v>1</v>
      </c>
      <c r="M83" s="1185"/>
      <c r="N83" s="1185"/>
      <c r="O83" s="1185">
        <v>1</v>
      </c>
      <c r="P83" s="1185">
        <f t="shared" si="12"/>
        <v>1</v>
      </c>
      <c r="Q83" s="1185"/>
      <c r="R83" s="1185"/>
      <c r="S83" s="1186">
        <f t="shared" si="13"/>
        <v>1</v>
      </c>
      <c r="T83" s="1186">
        <f t="shared" si="13"/>
        <v>1</v>
      </c>
    </row>
    <row r="84" spans="1:20" s="31" customFormat="1" ht="14.45" customHeight="1" x14ac:dyDescent="0.25">
      <c r="A84" s="1139" t="s">
        <v>125</v>
      </c>
      <c r="B84" s="1181" t="s">
        <v>690</v>
      </c>
      <c r="C84" s="1182"/>
      <c r="D84" s="1183"/>
      <c r="E84" s="1183"/>
      <c r="F84" s="1183"/>
      <c r="G84" s="1183"/>
      <c r="H84" s="1184"/>
      <c r="I84" s="1184"/>
      <c r="J84" s="1184"/>
      <c r="K84" s="1185"/>
      <c r="L84" s="1185"/>
      <c r="M84" s="1185"/>
      <c r="N84" s="1185"/>
      <c r="O84" s="1185"/>
      <c r="P84" s="1185"/>
      <c r="Q84" s="1185"/>
      <c r="R84" s="1185"/>
      <c r="S84" s="1186"/>
      <c r="T84" s="1186"/>
    </row>
    <row r="85" spans="1:20" s="31" customFormat="1" ht="14.45" customHeight="1" x14ac:dyDescent="0.25">
      <c r="A85" s="1139" t="s">
        <v>126</v>
      </c>
      <c r="B85" s="1187" t="s">
        <v>691</v>
      </c>
      <c r="C85" s="1182"/>
      <c r="D85" s="1183"/>
      <c r="E85" s="1183"/>
      <c r="F85" s="1183"/>
      <c r="G85" s="1183"/>
      <c r="H85" s="1184"/>
      <c r="I85" s="1184"/>
      <c r="J85" s="1184"/>
      <c r="K85" s="1185">
        <v>1</v>
      </c>
      <c r="L85" s="1185">
        <f>K85</f>
        <v>1</v>
      </c>
      <c r="M85" s="1185"/>
      <c r="N85" s="1185"/>
      <c r="O85" s="1185">
        <v>1</v>
      </c>
      <c r="P85" s="1185">
        <f>D85+H85+L85</f>
        <v>1</v>
      </c>
      <c r="Q85" s="1185"/>
      <c r="R85" s="1185"/>
      <c r="S85" s="1186">
        <f t="shared" ref="S85:T87" si="14">O85+Q85/2</f>
        <v>1</v>
      </c>
      <c r="T85" s="1186">
        <f t="shared" si="14"/>
        <v>1</v>
      </c>
    </row>
    <row r="86" spans="1:20" s="31" customFormat="1" ht="14.45" customHeight="1" x14ac:dyDescent="0.25">
      <c r="A86" s="1139" t="s">
        <v>129</v>
      </c>
      <c r="B86" s="1187" t="s">
        <v>692</v>
      </c>
      <c r="C86" s="1182"/>
      <c r="D86" s="1183"/>
      <c r="E86" s="1183"/>
      <c r="F86" s="1183"/>
      <c r="G86" s="1183"/>
      <c r="H86" s="1184"/>
      <c r="I86" s="1184"/>
      <c r="J86" s="1184"/>
      <c r="K86" s="1185">
        <v>2</v>
      </c>
      <c r="L86" s="1185">
        <f>K86</f>
        <v>2</v>
      </c>
      <c r="M86" s="1185"/>
      <c r="N86" s="1185"/>
      <c r="O86" s="1185">
        <v>2</v>
      </c>
      <c r="P86" s="1185">
        <f>D86+H86+L86</f>
        <v>2</v>
      </c>
      <c r="Q86" s="1185"/>
      <c r="R86" s="1185"/>
      <c r="S86" s="1186">
        <f t="shared" si="14"/>
        <v>2</v>
      </c>
      <c r="T86" s="1186">
        <f t="shared" si="14"/>
        <v>2</v>
      </c>
    </row>
    <row r="87" spans="1:20" s="31" customFormat="1" ht="14.45" customHeight="1" x14ac:dyDescent="0.25">
      <c r="A87" s="1139" t="s">
        <v>132</v>
      </c>
      <c r="B87" s="1187" t="s">
        <v>693</v>
      </c>
      <c r="C87" s="1182"/>
      <c r="D87" s="1183"/>
      <c r="E87" s="1183"/>
      <c r="F87" s="1183"/>
      <c r="G87" s="1183"/>
      <c r="H87" s="1184"/>
      <c r="I87" s="1184"/>
      <c r="J87" s="1184"/>
      <c r="K87" s="1185">
        <v>1</v>
      </c>
      <c r="L87" s="1185">
        <f>K87</f>
        <v>1</v>
      </c>
      <c r="M87" s="1185"/>
      <c r="N87" s="1185"/>
      <c r="O87" s="1185">
        <v>1</v>
      </c>
      <c r="P87" s="1185">
        <f>D87+H87+L87</f>
        <v>1</v>
      </c>
      <c r="Q87" s="1185"/>
      <c r="R87" s="1185"/>
      <c r="S87" s="1186">
        <f t="shared" si="14"/>
        <v>1</v>
      </c>
      <c r="T87" s="1186">
        <f t="shared" si="14"/>
        <v>1</v>
      </c>
    </row>
    <row r="88" spans="1:20" s="31" customFormat="1" ht="14.45" customHeight="1" x14ac:dyDescent="0.25">
      <c r="A88" s="1139" t="s">
        <v>135</v>
      </c>
      <c r="B88" s="1187" t="s">
        <v>895</v>
      </c>
      <c r="C88" s="1182"/>
      <c r="D88" s="1183"/>
      <c r="E88" s="1183"/>
      <c r="F88" s="1183"/>
      <c r="G88" s="1183"/>
      <c r="H88" s="1184"/>
      <c r="I88" s="1184"/>
      <c r="J88" s="1184"/>
      <c r="K88" s="1185">
        <v>0.5</v>
      </c>
      <c r="L88" s="1185">
        <f>K88</f>
        <v>0.5</v>
      </c>
      <c r="M88" s="1185"/>
      <c r="N88" s="1185"/>
      <c r="O88" s="1185">
        <f>K88+M88</f>
        <v>0.5</v>
      </c>
      <c r="P88" s="1185">
        <f>D88+H88+L88</f>
        <v>0.5</v>
      </c>
      <c r="Q88" s="1185"/>
      <c r="R88" s="1185"/>
      <c r="S88" s="1188">
        <f>O88+Q88</f>
        <v>0.5</v>
      </c>
      <c r="T88" s="1189">
        <f>P88+R88/2</f>
        <v>0.5</v>
      </c>
    </row>
    <row r="89" spans="1:20" s="31" customFormat="1" ht="14.45" customHeight="1" x14ac:dyDescent="0.25">
      <c r="A89" s="1139" t="s">
        <v>136</v>
      </c>
      <c r="B89" s="1190" t="s">
        <v>694</v>
      </c>
      <c r="C89" s="1182"/>
      <c r="D89" s="1183"/>
      <c r="E89" s="1183"/>
      <c r="F89" s="1183"/>
      <c r="G89" s="1183"/>
      <c r="H89" s="1184"/>
      <c r="I89" s="1184"/>
      <c r="J89" s="1184"/>
      <c r="K89" s="1185">
        <f>SUM(K66:K88)</f>
        <v>23.5</v>
      </c>
      <c r="L89" s="1185">
        <f>K89</f>
        <v>23.5</v>
      </c>
      <c r="M89" s="1185">
        <f>SUM(M66:M87)</f>
        <v>0</v>
      </c>
      <c r="N89" s="1185">
        <f>SUM(N66:N87)</f>
        <v>0</v>
      </c>
      <c r="O89" s="1185">
        <f>SUM(O66:O88)</f>
        <v>23.5</v>
      </c>
      <c r="P89" s="1185">
        <f>D89+H89+L89</f>
        <v>23.5</v>
      </c>
      <c r="Q89" s="1185">
        <f>SUM(Q66:Q87)</f>
        <v>0</v>
      </c>
      <c r="R89" s="1185">
        <f>SUM(R66:R87)</f>
        <v>0</v>
      </c>
      <c r="S89" s="1189">
        <f>O89+Q89/2</f>
        <v>23.5</v>
      </c>
      <c r="T89" s="1189">
        <f>SUM(T66:T88)</f>
        <v>23.5</v>
      </c>
    </row>
    <row r="90" spans="1:20" s="31" customFormat="1" ht="14.45" customHeight="1" x14ac:dyDescent="0.25">
      <c r="A90" s="1139"/>
      <c r="B90" s="1174"/>
      <c r="C90" s="1191"/>
      <c r="D90" s="1192"/>
      <c r="E90" s="1192"/>
      <c r="F90" s="1192"/>
      <c r="G90" s="1192"/>
      <c r="H90" s="1193"/>
      <c r="I90" s="1193"/>
      <c r="J90" s="1193"/>
      <c r="K90" s="1194"/>
      <c r="L90" s="1194"/>
      <c r="M90" s="1194"/>
      <c r="N90" s="1194"/>
      <c r="O90" s="1194"/>
      <c r="P90" s="1194"/>
      <c r="Q90" s="1194"/>
      <c r="R90" s="1194"/>
      <c r="S90" s="1195"/>
      <c r="T90" s="1194"/>
    </row>
    <row r="91" spans="1:20" s="31" customFormat="1" ht="14.45" customHeight="1" x14ac:dyDescent="0.25">
      <c r="A91" s="1139"/>
      <c r="B91" s="1178"/>
      <c r="C91" s="1169"/>
      <c r="D91" s="1147"/>
      <c r="E91" s="1147"/>
      <c r="F91" s="1147"/>
      <c r="G91" s="1147"/>
      <c r="H91" s="1163"/>
      <c r="I91" s="1163"/>
      <c r="J91" s="1163"/>
      <c r="K91" s="1148"/>
      <c r="L91" s="1148"/>
      <c r="M91" s="1148"/>
      <c r="N91" s="1148"/>
      <c r="O91" s="1148"/>
      <c r="P91" s="1148"/>
      <c r="Q91" s="1148"/>
      <c r="R91" s="1148"/>
      <c r="S91" s="1179"/>
      <c r="T91" s="1148"/>
    </row>
    <row r="92" spans="1:20" s="31" customFormat="1" ht="14.45" customHeight="1" x14ac:dyDescent="0.25">
      <c r="A92" s="1139"/>
      <c r="B92" s="1178"/>
      <c r="C92" s="1169"/>
      <c r="D92" s="1147"/>
      <c r="E92" s="1147"/>
      <c r="F92" s="1147"/>
      <c r="G92" s="1147"/>
      <c r="H92" s="1163"/>
      <c r="I92" s="1163"/>
      <c r="J92" s="1163"/>
      <c r="K92" s="1148"/>
      <c r="L92" s="1148"/>
      <c r="M92" s="1148"/>
      <c r="N92" s="1148"/>
      <c r="O92" s="1148"/>
      <c r="P92" s="1148"/>
      <c r="Q92" s="1148"/>
      <c r="R92" s="1148"/>
      <c r="S92" s="1179"/>
      <c r="T92" s="1148"/>
    </row>
    <row r="93" spans="1:20" s="31" customFormat="1" ht="14.45" customHeight="1" x14ac:dyDescent="0.25">
      <c r="A93" s="1240" t="s">
        <v>139</v>
      </c>
      <c r="B93" s="1241" t="s">
        <v>504</v>
      </c>
      <c r="C93" s="1242"/>
      <c r="D93" s="1243"/>
      <c r="E93" s="1243"/>
      <c r="F93" s="1243"/>
      <c r="G93" s="1243"/>
      <c r="H93" s="1244"/>
      <c r="I93" s="1244"/>
      <c r="J93" s="1244"/>
      <c r="K93" s="1227"/>
      <c r="L93" s="1227"/>
      <c r="M93" s="1227"/>
      <c r="N93" s="1227"/>
      <c r="O93" s="1227"/>
      <c r="P93" s="1227"/>
      <c r="Q93" s="1227"/>
      <c r="R93" s="1227"/>
      <c r="S93" s="1245"/>
      <c r="T93" s="1227"/>
    </row>
    <row r="94" spans="1:20" s="31" customFormat="1" ht="14.45" customHeight="1" x14ac:dyDescent="0.25">
      <c r="A94" s="1240" t="s">
        <v>140</v>
      </c>
      <c r="B94" s="1246" t="s">
        <v>505</v>
      </c>
      <c r="C94" s="1247"/>
      <c r="D94" s="1248"/>
      <c r="E94" s="1248"/>
      <c r="F94" s="1248"/>
      <c r="G94" s="1248"/>
      <c r="H94" s="1249"/>
      <c r="I94" s="1249"/>
      <c r="J94" s="1249"/>
      <c r="K94" s="1249">
        <v>13</v>
      </c>
      <c r="L94" s="1249">
        <f>K94</f>
        <v>13</v>
      </c>
      <c r="M94" s="1250"/>
      <c r="N94" s="1250"/>
      <c r="O94" s="1249">
        <f>K94</f>
        <v>13</v>
      </c>
      <c r="P94" s="1250">
        <f>L94+H94+D94</f>
        <v>13</v>
      </c>
      <c r="Q94" s="1250"/>
      <c r="R94" s="1250"/>
      <c r="S94" s="1249">
        <f t="shared" ref="S94:T97" si="15">O94+Q94/2</f>
        <v>13</v>
      </c>
      <c r="T94" s="1250">
        <f t="shared" si="15"/>
        <v>13</v>
      </c>
    </row>
    <row r="95" spans="1:20" s="31" customFormat="1" ht="14.45" customHeight="1" x14ac:dyDescent="0.25">
      <c r="A95" s="1240" t="s">
        <v>141</v>
      </c>
      <c r="B95" s="1246" t="s">
        <v>1195</v>
      </c>
      <c r="C95" s="1247"/>
      <c r="D95" s="1248"/>
      <c r="E95" s="1248"/>
      <c r="F95" s="1248"/>
      <c r="G95" s="1248"/>
      <c r="H95" s="1249"/>
      <c r="I95" s="1249"/>
      <c r="J95" s="1249"/>
      <c r="K95" s="1249">
        <v>8</v>
      </c>
      <c r="L95" s="1249">
        <f>K95</f>
        <v>8</v>
      </c>
      <c r="M95" s="1250"/>
      <c r="N95" s="1250"/>
      <c r="O95" s="1249">
        <f>K95</f>
        <v>8</v>
      </c>
      <c r="P95" s="1250">
        <f>O95</f>
        <v>8</v>
      </c>
      <c r="Q95" s="1250"/>
      <c r="R95" s="1250"/>
      <c r="S95" s="1249">
        <f t="shared" si="15"/>
        <v>8</v>
      </c>
      <c r="T95" s="1250">
        <f t="shared" si="15"/>
        <v>8</v>
      </c>
    </row>
    <row r="96" spans="1:20" s="31" customFormat="1" ht="14.45" customHeight="1" x14ac:dyDescent="0.25">
      <c r="A96" s="1240"/>
      <c r="B96" s="1246" t="s">
        <v>1196</v>
      </c>
      <c r="C96" s="1247"/>
      <c r="D96" s="1248"/>
      <c r="E96" s="1248"/>
      <c r="F96" s="1248"/>
      <c r="G96" s="1248"/>
      <c r="H96" s="1249"/>
      <c r="I96" s="1249"/>
      <c r="J96" s="1249"/>
      <c r="K96" s="1249">
        <v>2</v>
      </c>
      <c r="L96" s="1249">
        <f>K96</f>
        <v>2</v>
      </c>
      <c r="M96" s="1250"/>
      <c r="N96" s="1250"/>
      <c r="O96" s="1249">
        <f>K96</f>
        <v>2</v>
      </c>
      <c r="P96" s="1250">
        <f>O96</f>
        <v>2</v>
      </c>
      <c r="Q96" s="1250"/>
      <c r="R96" s="1250"/>
      <c r="S96" s="1249">
        <f t="shared" si="15"/>
        <v>2</v>
      </c>
      <c r="T96" s="1250">
        <f t="shared" si="15"/>
        <v>2</v>
      </c>
    </row>
    <row r="97" spans="1:238" s="31" customFormat="1" ht="14.45" customHeight="1" x14ac:dyDescent="0.25">
      <c r="A97" s="1240" t="s">
        <v>142</v>
      </c>
      <c r="B97" s="1246" t="s">
        <v>1197</v>
      </c>
      <c r="C97" s="1247"/>
      <c r="D97" s="1248"/>
      <c r="E97" s="1248"/>
      <c r="F97" s="1248"/>
      <c r="G97" s="1248"/>
      <c r="H97" s="1249"/>
      <c r="I97" s="1249"/>
      <c r="J97" s="1249"/>
      <c r="K97" s="1249">
        <v>1</v>
      </c>
      <c r="L97" s="1249">
        <f>K97</f>
        <v>1</v>
      </c>
      <c r="M97" s="1250"/>
      <c r="N97" s="1250"/>
      <c r="O97" s="1249">
        <f>K97</f>
        <v>1</v>
      </c>
      <c r="P97" s="1250">
        <f>O97</f>
        <v>1</v>
      </c>
      <c r="Q97" s="1250"/>
      <c r="R97" s="1250"/>
      <c r="S97" s="1249">
        <f t="shared" si="15"/>
        <v>1</v>
      </c>
      <c r="T97" s="1250">
        <f t="shared" si="15"/>
        <v>1</v>
      </c>
    </row>
    <row r="98" spans="1:238" s="31" customFormat="1" ht="14.45" customHeight="1" x14ac:dyDescent="0.25">
      <c r="A98" s="1240" t="s">
        <v>143</v>
      </c>
      <c r="B98" s="1251" t="s">
        <v>947</v>
      </c>
      <c r="C98" s="1252"/>
      <c r="D98" s="1253"/>
      <c r="E98" s="1253"/>
      <c r="F98" s="1253"/>
      <c r="G98" s="1253"/>
      <c r="H98" s="1249"/>
      <c r="I98" s="1249"/>
      <c r="J98" s="1249"/>
      <c r="K98" s="1250">
        <f>K94+K95+K97+K96</f>
        <v>24</v>
      </c>
      <c r="L98" s="1250">
        <f t="shared" ref="L98:T98" si="16">L94+L95+L97+L96</f>
        <v>24</v>
      </c>
      <c r="M98" s="1250">
        <f t="shared" si="16"/>
        <v>0</v>
      </c>
      <c r="N98" s="1250">
        <f t="shared" si="16"/>
        <v>0</v>
      </c>
      <c r="O98" s="1250">
        <f t="shared" si="16"/>
        <v>24</v>
      </c>
      <c r="P98" s="1250">
        <f t="shared" si="16"/>
        <v>24</v>
      </c>
      <c r="Q98" s="1250">
        <f t="shared" si="16"/>
        <v>0</v>
      </c>
      <c r="R98" s="1250">
        <f t="shared" si="16"/>
        <v>0</v>
      </c>
      <c r="S98" s="1254">
        <f t="shared" si="16"/>
        <v>24</v>
      </c>
      <c r="T98" s="1254">
        <f t="shared" si="16"/>
        <v>24</v>
      </c>
    </row>
    <row r="99" spans="1:238" ht="15.75" customHeight="1" x14ac:dyDescent="0.25">
      <c r="A99" s="1240"/>
      <c r="B99" s="1255"/>
      <c r="C99" s="1256"/>
      <c r="D99" s="1257"/>
      <c r="E99" s="1257"/>
      <c r="F99" s="1257"/>
      <c r="G99" s="1257"/>
      <c r="H99" s="1258"/>
      <c r="I99" s="1258"/>
      <c r="J99" s="1258"/>
      <c r="K99" s="1259"/>
      <c r="L99" s="1259"/>
      <c r="M99" s="1259"/>
      <c r="N99" s="1259"/>
      <c r="O99" s="1259"/>
      <c r="P99" s="1259"/>
      <c r="Q99" s="1259"/>
      <c r="R99" s="1259"/>
      <c r="S99" s="1259"/>
      <c r="T99" s="1260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</row>
    <row r="100" spans="1:238" s="31" customFormat="1" ht="14.45" customHeight="1" x14ac:dyDescent="0.25">
      <c r="A100" s="1196"/>
      <c r="B100" s="1145"/>
      <c r="C100" s="1146"/>
      <c r="D100" s="1147"/>
      <c r="E100" s="1147"/>
      <c r="F100" s="1147"/>
      <c r="G100" s="1147"/>
      <c r="H100" s="1163"/>
      <c r="I100" s="1163"/>
      <c r="J100" s="1163"/>
      <c r="K100" s="1163"/>
      <c r="L100" s="1163"/>
      <c r="M100" s="1163"/>
      <c r="N100" s="1163"/>
      <c r="O100" s="1163"/>
      <c r="P100" s="1152"/>
      <c r="Q100" s="1152"/>
      <c r="R100" s="1152"/>
      <c r="S100" s="1152"/>
      <c r="T100" s="1152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</row>
    <row r="101" spans="1:238" s="31" customFormat="1" ht="15.75" customHeight="1" x14ac:dyDescent="0.25">
      <c r="A101" s="1196" t="s">
        <v>145</v>
      </c>
      <c r="B101" s="1140" t="s">
        <v>659</v>
      </c>
      <c r="C101" s="1141">
        <f>C21+C36+C60</f>
        <v>0</v>
      </c>
      <c r="D101" s="1141">
        <f>D21+D36+D60</f>
        <v>0</v>
      </c>
      <c r="E101" s="1141"/>
      <c r="F101" s="1141"/>
      <c r="G101" s="1141">
        <f>G21+G36+G60</f>
        <v>0</v>
      </c>
      <c r="H101" s="1141">
        <f>H21+H36+H60</f>
        <v>0</v>
      </c>
      <c r="I101" s="1141">
        <f>I21+I36+I60</f>
        <v>0</v>
      </c>
      <c r="J101" s="1141">
        <f>J21+J36+J60</f>
        <v>0</v>
      </c>
      <c r="K101" s="1141">
        <f t="shared" ref="K101:T101" si="17">K21+K36+K98+K89</f>
        <v>189</v>
      </c>
      <c r="L101" s="1141">
        <f t="shared" si="17"/>
        <v>189</v>
      </c>
      <c r="M101" s="1141">
        <f t="shared" si="17"/>
        <v>0</v>
      </c>
      <c r="N101" s="1141">
        <f t="shared" si="17"/>
        <v>0</v>
      </c>
      <c r="O101" s="1141">
        <f t="shared" si="17"/>
        <v>189</v>
      </c>
      <c r="P101" s="1141">
        <f t="shared" si="17"/>
        <v>189</v>
      </c>
      <c r="Q101" s="1141">
        <f t="shared" si="17"/>
        <v>0</v>
      </c>
      <c r="R101" s="1141">
        <f t="shared" si="17"/>
        <v>0</v>
      </c>
      <c r="S101" s="1197">
        <f t="shared" si="17"/>
        <v>189</v>
      </c>
      <c r="T101" s="1197">
        <f t="shared" si="17"/>
        <v>189</v>
      </c>
    </row>
    <row r="102" spans="1:238" s="31" customFormat="1" ht="14.45" customHeight="1" x14ac:dyDescent="0.25">
      <c r="A102" s="1196"/>
      <c r="B102" s="1150"/>
      <c r="C102" s="1151"/>
      <c r="D102" s="1152"/>
      <c r="E102" s="1152"/>
      <c r="F102" s="1152"/>
      <c r="G102" s="1152"/>
      <c r="H102" s="1153"/>
      <c r="I102" s="1153"/>
      <c r="J102" s="1153"/>
      <c r="K102" s="1153"/>
      <c r="L102" s="1152"/>
      <c r="M102" s="1152"/>
      <c r="N102" s="1152"/>
      <c r="O102" s="1152"/>
      <c r="P102" s="1167"/>
      <c r="Q102" s="1198"/>
      <c r="R102" s="1198"/>
      <c r="S102" s="1199"/>
      <c r="T102" s="1199"/>
    </row>
    <row r="103" spans="1:238" ht="14.45" customHeight="1" x14ac:dyDescent="0.25">
      <c r="A103" s="1196" t="s">
        <v>148</v>
      </c>
      <c r="B103" s="1140" t="s">
        <v>583</v>
      </c>
      <c r="C103" s="1200">
        <f>C10+C12+C101</f>
        <v>9</v>
      </c>
      <c r="D103" s="1201">
        <f>D10+D12+D101</f>
        <v>9</v>
      </c>
      <c r="E103" s="1202">
        <f>E10++E12+E101</f>
        <v>0</v>
      </c>
      <c r="F103" s="1202">
        <f>F101+F12+F10</f>
        <v>0</v>
      </c>
      <c r="G103" s="1200">
        <f>G10+G12+G101</f>
        <v>39</v>
      </c>
      <c r="H103" s="1200">
        <f>H10+H12+H101</f>
        <v>39</v>
      </c>
      <c r="I103" s="1200">
        <f>I10+I12+I101</f>
        <v>0</v>
      </c>
      <c r="J103" s="1200">
        <f>J10+J12+J101</f>
        <v>0</v>
      </c>
      <c r="K103" s="1203">
        <f>K101</f>
        <v>189</v>
      </c>
      <c r="L103" s="1203">
        <f>L10+L12+L101</f>
        <v>189</v>
      </c>
      <c r="M103" s="1203">
        <f>M10+M12+M101</f>
        <v>0</v>
      </c>
      <c r="N103" s="1203">
        <f>N10+N12+N101</f>
        <v>0</v>
      </c>
      <c r="O103" s="1143">
        <f>C103+G103+K103</f>
        <v>237</v>
      </c>
      <c r="P103" s="1158">
        <f>P101+P12+P10</f>
        <v>237</v>
      </c>
      <c r="Q103" s="1204">
        <f>Q10+Q12+Q101</f>
        <v>0</v>
      </c>
      <c r="R103" s="1205">
        <f>R10+R12+R101</f>
        <v>0</v>
      </c>
      <c r="S103" s="1143">
        <f>S10+S12+S101</f>
        <v>237</v>
      </c>
      <c r="T103" s="1206">
        <f>T101+T12+T10</f>
        <v>237</v>
      </c>
      <c r="U103" s="488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</row>
    <row r="104" spans="1:238" ht="15.75" customHeight="1" x14ac:dyDescent="0.25">
      <c r="A104" s="1144"/>
      <c r="B104" s="1178"/>
      <c r="C104" s="1169"/>
      <c r="D104" s="1148"/>
      <c r="E104" s="1148"/>
      <c r="F104" s="1148"/>
      <c r="G104" s="1148"/>
      <c r="H104" s="1148"/>
      <c r="I104" s="1148"/>
      <c r="J104" s="1148"/>
      <c r="K104" s="1148"/>
      <c r="L104" s="1148"/>
      <c r="M104" s="1148"/>
      <c r="N104" s="1148"/>
      <c r="O104" s="1207"/>
      <c r="P104" s="1207"/>
      <c r="Q104" s="1208"/>
      <c r="R104" s="1208"/>
      <c r="S104" s="1208"/>
      <c r="T104" s="1208"/>
    </row>
    <row r="105" spans="1:238" ht="30" customHeight="1" x14ac:dyDescent="0.25">
      <c r="A105" s="1144"/>
      <c r="B105" s="1635" t="s">
        <v>948</v>
      </c>
      <c r="C105" s="1635"/>
      <c r="D105" s="1635"/>
      <c r="E105" s="1635"/>
      <c r="F105" s="1635"/>
      <c r="G105" s="1635"/>
      <c r="H105" s="1635"/>
      <c r="I105" s="1635"/>
      <c r="J105" s="1635"/>
      <c r="K105" s="1635"/>
      <c r="L105" s="1635"/>
      <c r="M105" s="1635"/>
      <c r="N105" s="1635"/>
      <c r="O105" s="1635"/>
      <c r="P105" s="1635"/>
      <c r="Q105" s="1635"/>
      <c r="R105" s="1635"/>
      <c r="S105" s="1635"/>
      <c r="T105" s="1635"/>
      <c r="U105" s="424"/>
    </row>
    <row r="106" spans="1:238" ht="29.25" customHeight="1" x14ac:dyDescent="0.25">
      <c r="A106" s="1144"/>
      <c r="B106" s="1634" t="s">
        <v>972</v>
      </c>
      <c r="C106" s="1634"/>
      <c r="D106" s="1634"/>
      <c r="E106" s="1634"/>
      <c r="F106" s="1634"/>
      <c r="G106" s="1634"/>
      <c r="H106" s="1634"/>
      <c r="I106" s="1634"/>
      <c r="J106" s="1634"/>
      <c r="K106" s="1634"/>
      <c r="L106" s="1634"/>
      <c r="M106" s="1634"/>
      <c r="N106" s="1634"/>
      <c r="O106" s="1634"/>
      <c r="P106" s="1634"/>
      <c r="Q106" s="1634"/>
      <c r="R106" s="1634"/>
      <c r="S106" s="1634"/>
      <c r="T106" s="1634"/>
      <c r="U106" s="424"/>
    </row>
    <row r="107" spans="1:238" ht="13.9" customHeight="1" x14ac:dyDescent="0.25">
      <c r="A107" s="1144"/>
      <c r="B107" s="1209" t="s">
        <v>274</v>
      </c>
      <c r="C107" s="1144"/>
      <c r="D107" s="1144"/>
      <c r="E107" s="1144"/>
      <c r="F107" s="1144"/>
      <c r="G107" s="1144"/>
      <c r="H107" s="1144"/>
      <c r="I107" s="1144"/>
      <c r="J107" s="1144"/>
      <c r="K107" s="1144"/>
      <c r="L107" s="1144"/>
      <c r="M107" s="1144"/>
      <c r="N107" s="1144"/>
      <c r="O107" s="1144"/>
      <c r="P107" s="1144"/>
      <c r="Q107" s="1144"/>
      <c r="R107" s="1144"/>
      <c r="S107" s="1144"/>
      <c r="T107" s="1144"/>
    </row>
    <row r="108" spans="1:238" ht="13.9" customHeight="1" x14ac:dyDescent="0.25">
      <c r="A108" s="1144"/>
      <c r="B108" s="1209"/>
      <c r="C108" s="1144"/>
      <c r="D108" s="1144"/>
      <c r="E108" s="1144"/>
      <c r="F108" s="1144"/>
      <c r="G108" s="1144"/>
      <c r="H108" s="1144"/>
      <c r="I108" s="1144"/>
      <c r="J108" s="1144"/>
      <c r="K108" s="1144"/>
      <c r="L108" s="1144"/>
      <c r="M108" s="1144"/>
      <c r="N108" s="1144"/>
      <c r="O108" s="1144"/>
      <c r="P108" s="1144"/>
      <c r="Q108" s="1144"/>
      <c r="R108" s="1144"/>
      <c r="S108" s="1144"/>
      <c r="T108" s="1144"/>
    </row>
  </sheetData>
  <sheetProtection selectLockedCells="1" selectUnlockedCells="1"/>
  <mergeCells count="29">
    <mergeCell ref="O6:R6"/>
    <mergeCell ref="S6:T7"/>
    <mergeCell ref="C6:F6"/>
    <mergeCell ref="G6:J6"/>
    <mergeCell ref="B6:B8"/>
    <mergeCell ref="I7:J7"/>
    <mergeCell ref="K6:N6"/>
    <mergeCell ref="A1:T1"/>
    <mergeCell ref="A2:T2"/>
    <mergeCell ref="A3:T3"/>
    <mergeCell ref="K5:L5"/>
    <mergeCell ref="M5:N5"/>
    <mergeCell ref="O5:P5"/>
    <mergeCell ref="Q5:R5"/>
    <mergeCell ref="S5:T5"/>
    <mergeCell ref="E5:F5"/>
    <mergeCell ref="G5:H5"/>
    <mergeCell ref="A5:A8"/>
    <mergeCell ref="C5:D5"/>
    <mergeCell ref="I5:J5"/>
    <mergeCell ref="E7:F7"/>
    <mergeCell ref="G7:H7"/>
    <mergeCell ref="C7:D7"/>
    <mergeCell ref="B106:T106"/>
    <mergeCell ref="K7:L7"/>
    <mergeCell ref="M7:N7"/>
    <mergeCell ref="O7:P7"/>
    <mergeCell ref="Q7:R7"/>
    <mergeCell ref="B105:T105"/>
  </mergeCells>
  <pageMargins left="0.39370078740157483" right="0.19685039370078741" top="0.19685039370078741" bottom="0.19685039370078741" header="0.51181102362204722" footer="0.51181102362204722"/>
  <pageSetup paperSize="9" scale="55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636" t="s">
        <v>975</v>
      </c>
      <c r="B1" s="1636"/>
      <c r="C1" s="1636"/>
      <c r="D1" s="1636"/>
      <c r="E1" s="1636"/>
      <c r="F1" s="1636"/>
      <c r="G1" s="1636"/>
      <c r="H1" s="1636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  <c r="AH1" s="563"/>
      <c r="AI1" s="563"/>
    </row>
    <row r="2" spans="1:35" x14ac:dyDescent="0.2">
      <c r="C2" t="s">
        <v>318</v>
      </c>
    </row>
    <row r="3" spans="1:35" ht="14.25" x14ac:dyDescent="0.2">
      <c r="A3" s="1638" t="s">
        <v>307</v>
      </c>
      <c r="B3" s="1638"/>
      <c r="C3" s="1638"/>
      <c r="D3" s="1638"/>
      <c r="E3" s="1638"/>
      <c r="F3" s="1638"/>
      <c r="G3" s="1638"/>
      <c r="H3" s="1638"/>
    </row>
    <row r="4" spans="1:35" ht="14.25" x14ac:dyDescent="0.2">
      <c r="A4" s="1638" t="s">
        <v>308</v>
      </c>
      <c r="B4" s="1638"/>
      <c r="C4" s="1638"/>
      <c r="D4" s="1638"/>
      <c r="E4" s="1638"/>
      <c r="F4" s="1638"/>
      <c r="G4" s="1638"/>
      <c r="H4" s="1638"/>
    </row>
    <row r="5" spans="1:35" ht="14.25" x14ac:dyDescent="0.2">
      <c r="A5" s="1639" t="s">
        <v>55</v>
      </c>
      <c r="B5" s="1639"/>
      <c r="C5" s="1639"/>
      <c r="D5" s="1639"/>
      <c r="E5" s="1639"/>
      <c r="F5" s="1639"/>
      <c r="G5" s="1639"/>
      <c r="H5" s="1639"/>
    </row>
    <row r="6" spans="1:35" ht="15" x14ac:dyDescent="0.25">
      <c r="A6" s="317"/>
      <c r="B6" s="525"/>
      <c r="C6" s="525"/>
      <c r="D6" s="525"/>
      <c r="E6" s="525"/>
    </row>
    <row r="7" spans="1:35" ht="14.25" customHeight="1" x14ac:dyDescent="0.2">
      <c r="A7" s="1640"/>
      <c r="B7" s="526" t="s">
        <v>57</v>
      </c>
      <c r="C7" s="526" t="s">
        <v>58</v>
      </c>
      <c r="D7" s="526" t="s">
        <v>59</v>
      </c>
      <c r="E7" s="526" t="s">
        <v>60</v>
      </c>
      <c r="F7" s="527" t="s">
        <v>459</v>
      </c>
      <c r="G7" s="527" t="s">
        <v>460</v>
      </c>
      <c r="H7" s="527" t="s">
        <v>461</v>
      </c>
    </row>
    <row r="8" spans="1:35" ht="14.25" customHeight="1" x14ac:dyDescent="0.2">
      <c r="A8" s="1640"/>
      <c r="B8" s="1641" t="s">
        <v>740</v>
      </c>
      <c r="C8" s="1642" t="s">
        <v>310</v>
      </c>
      <c r="D8" s="1643" t="s">
        <v>311</v>
      </c>
      <c r="E8" s="1644"/>
      <c r="F8" s="1645"/>
    </row>
    <row r="9" spans="1:35" ht="15.75" x14ac:dyDescent="0.25">
      <c r="A9" s="1640"/>
      <c r="B9" s="1641"/>
      <c r="C9" s="1642"/>
      <c r="D9" s="1643"/>
      <c r="E9" s="320">
        <v>2015</v>
      </c>
      <c r="F9" s="528">
        <v>2017</v>
      </c>
      <c r="G9" s="550">
        <v>2017</v>
      </c>
      <c r="H9" s="550">
        <v>2018</v>
      </c>
    </row>
    <row r="10" spans="1:35" ht="15" x14ac:dyDescent="0.25">
      <c r="A10" s="529"/>
      <c r="B10" s="530" t="s">
        <v>317</v>
      </c>
      <c r="C10" s="531"/>
      <c r="D10" s="551"/>
      <c r="E10" s="531"/>
    </row>
    <row r="11" spans="1:35" ht="15" x14ac:dyDescent="0.25">
      <c r="A11" s="532">
        <v>1</v>
      </c>
      <c r="B11" s="533" t="s">
        <v>741</v>
      </c>
      <c r="C11" s="534" t="s">
        <v>742</v>
      </c>
      <c r="D11" s="552" t="s">
        <v>323</v>
      </c>
      <c r="E11" s="535">
        <v>41</v>
      </c>
      <c r="F11" s="535">
        <v>50</v>
      </c>
      <c r="G11" s="535">
        <v>50</v>
      </c>
      <c r="H11" s="535">
        <v>50</v>
      </c>
    </row>
    <row r="12" spans="1:35" ht="15" x14ac:dyDescent="0.25">
      <c r="A12" s="532">
        <v>2</v>
      </c>
      <c r="B12" s="533" t="s">
        <v>743</v>
      </c>
      <c r="C12" s="534" t="s">
        <v>744</v>
      </c>
      <c r="D12" s="552" t="s">
        <v>323</v>
      </c>
      <c r="E12" s="535">
        <v>125</v>
      </c>
      <c r="F12" s="535">
        <v>147</v>
      </c>
      <c r="G12" s="535">
        <v>147</v>
      </c>
      <c r="H12" s="535">
        <v>147</v>
      </c>
    </row>
    <row r="13" spans="1:35" ht="25.5" customHeight="1" x14ac:dyDescent="0.25">
      <c r="A13" s="532">
        <v>3</v>
      </c>
      <c r="B13" s="536" t="s">
        <v>745</v>
      </c>
      <c r="C13" s="537" t="s">
        <v>702</v>
      </c>
      <c r="D13" s="553" t="s">
        <v>323</v>
      </c>
      <c r="E13" s="538"/>
      <c r="F13" s="538">
        <v>240</v>
      </c>
      <c r="G13" s="538">
        <v>240</v>
      </c>
      <c r="H13" s="538">
        <v>240</v>
      </c>
    </row>
    <row r="14" spans="1:35" ht="15" x14ac:dyDescent="0.25">
      <c r="A14" s="532">
        <v>4</v>
      </c>
      <c r="B14" s="533" t="s">
        <v>366</v>
      </c>
      <c r="C14" s="534" t="s">
        <v>746</v>
      </c>
      <c r="D14" s="552" t="s">
        <v>323</v>
      </c>
      <c r="E14" s="535">
        <v>330</v>
      </c>
      <c r="F14" s="535">
        <v>335</v>
      </c>
      <c r="G14" s="535">
        <v>335</v>
      </c>
      <c r="H14" s="535">
        <v>335</v>
      </c>
    </row>
    <row r="15" spans="1:35" ht="15" x14ac:dyDescent="0.25">
      <c r="A15" s="532">
        <v>5</v>
      </c>
      <c r="B15" s="533" t="s">
        <v>368</v>
      </c>
      <c r="C15" s="534" t="s">
        <v>747</v>
      </c>
      <c r="D15" s="552" t="s">
        <v>323</v>
      </c>
      <c r="E15" s="535">
        <v>930</v>
      </c>
      <c r="F15" s="535">
        <v>960</v>
      </c>
      <c r="G15" s="535">
        <v>960</v>
      </c>
      <c r="H15" s="535">
        <v>960</v>
      </c>
    </row>
    <row r="16" spans="1:35" ht="15" x14ac:dyDescent="0.25">
      <c r="A16" s="532">
        <v>6</v>
      </c>
      <c r="B16" s="533" t="s">
        <v>748</v>
      </c>
      <c r="C16" s="534" t="s">
        <v>749</v>
      </c>
      <c r="D16" s="552" t="s">
        <v>323</v>
      </c>
      <c r="E16" s="535"/>
      <c r="F16" s="535">
        <v>700</v>
      </c>
      <c r="G16" s="535">
        <v>700</v>
      </c>
      <c r="H16" s="535">
        <v>700</v>
      </c>
    </row>
    <row r="17" spans="1:8" ht="15" x14ac:dyDescent="0.25">
      <c r="A17" s="532">
        <v>7</v>
      </c>
      <c r="B17" s="534" t="s">
        <v>386</v>
      </c>
      <c r="C17" s="534" t="s">
        <v>750</v>
      </c>
      <c r="D17" s="554" t="s">
        <v>323</v>
      </c>
      <c r="E17" s="535">
        <v>225</v>
      </c>
      <c r="F17" s="535">
        <v>271</v>
      </c>
      <c r="G17" s="535">
        <v>271</v>
      </c>
      <c r="H17" s="535">
        <v>271</v>
      </c>
    </row>
    <row r="18" spans="1:8" ht="24.75" customHeight="1" x14ac:dyDescent="0.25">
      <c r="A18" s="532">
        <v>8</v>
      </c>
      <c r="B18" s="539" t="s">
        <v>751</v>
      </c>
      <c r="C18" s="540" t="s">
        <v>752</v>
      </c>
      <c r="D18" s="555" t="s">
        <v>323</v>
      </c>
      <c r="E18" s="541">
        <v>233</v>
      </c>
      <c r="F18" s="541">
        <v>236</v>
      </c>
      <c r="G18" s="541">
        <v>236</v>
      </c>
      <c r="H18" s="541">
        <v>236</v>
      </c>
    </row>
    <row r="19" spans="1:8" ht="20.25" customHeight="1" x14ac:dyDescent="0.25">
      <c r="A19" s="532">
        <v>9</v>
      </c>
      <c r="B19" s="539" t="s">
        <v>392</v>
      </c>
      <c r="C19" s="540" t="s">
        <v>753</v>
      </c>
      <c r="D19" s="555" t="s">
        <v>323</v>
      </c>
      <c r="E19" s="541">
        <v>250</v>
      </c>
      <c r="F19" s="541">
        <v>200</v>
      </c>
      <c r="G19" s="541">
        <v>200</v>
      </c>
      <c r="H19" s="541">
        <v>200</v>
      </c>
    </row>
    <row r="20" spans="1:8" ht="27.75" customHeight="1" x14ac:dyDescent="0.25">
      <c r="A20" s="532">
        <v>10</v>
      </c>
      <c r="B20" s="539" t="s">
        <v>403</v>
      </c>
      <c r="C20" s="540" t="s">
        <v>754</v>
      </c>
      <c r="D20" s="555" t="s">
        <v>323</v>
      </c>
      <c r="E20" s="541">
        <v>1800</v>
      </c>
      <c r="F20" s="541">
        <v>1800</v>
      </c>
      <c r="G20" s="541">
        <v>1800</v>
      </c>
      <c r="H20" s="541">
        <v>1800</v>
      </c>
    </row>
    <row r="21" spans="1:8" ht="28.5" customHeight="1" x14ac:dyDescent="0.25">
      <c r="A21" s="532">
        <v>11</v>
      </c>
      <c r="B21" s="539" t="s">
        <v>405</v>
      </c>
      <c r="C21" s="540" t="s">
        <v>755</v>
      </c>
      <c r="D21" s="555" t="s">
        <v>323</v>
      </c>
      <c r="E21" s="541">
        <v>2000</v>
      </c>
      <c r="F21" s="541">
        <v>2000</v>
      </c>
      <c r="G21" s="541">
        <v>2000</v>
      </c>
      <c r="H21" s="541">
        <v>2000</v>
      </c>
    </row>
    <row r="22" spans="1:8" ht="48" customHeight="1" x14ac:dyDescent="0.2">
      <c r="A22" s="556">
        <v>12</v>
      </c>
      <c r="B22" s="542" t="s">
        <v>756</v>
      </c>
      <c r="C22" s="557" t="s">
        <v>757</v>
      </c>
      <c r="D22" s="558" t="s">
        <v>323</v>
      </c>
      <c r="E22" s="559"/>
      <c r="F22" s="559">
        <v>97</v>
      </c>
      <c r="G22" s="559">
        <v>97</v>
      </c>
      <c r="H22" s="559">
        <v>97</v>
      </c>
    </row>
    <row r="23" spans="1:8" ht="30" customHeight="1" x14ac:dyDescent="0.25">
      <c r="A23" s="532">
        <v>13</v>
      </c>
      <c r="B23" s="539" t="s">
        <v>758</v>
      </c>
      <c r="C23" s="540" t="s">
        <v>759</v>
      </c>
      <c r="D23" s="555">
        <v>43465</v>
      </c>
      <c r="E23" s="541"/>
      <c r="F23" s="541">
        <v>991</v>
      </c>
      <c r="G23" s="541">
        <v>991</v>
      </c>
      <c r="H23" s="541">
        <v>991</v>
      </c>
    </row>
    <row r="24" spans="1:8" ht="33" customHeight="1" x14ac:dyDescent="0.25">
      <c r="A24" s="532">
        <v>14</v>
      </c>
      <c r="B24" s="539" t="s">
        <v>760</v>
      </c>
      <c r="C24" s="540" t="s">
        <v>761</v>
      </c>
      <c r="D24" s="555" t="s">
        <v>323</v>
      </c>
      <c r="E24" s="541"/>
      <c r="F24" s="541">
        <v>515</v>
      </c>
      <c r="G24" s="541">
        <v>515</v>
      </c>
      <c r="H24" s="541">
        <v>515</v>
      </c>
    </row>
    <row r="25" spans="1:8" ht="15" x14ac:dyDescent="0.25">
      <c r="A25" s="532">
        <v>17</v>
      </c>
      <c r="B25" s="544" t="s">
        <v>762</v>
      </c>
      <c r="C25" s="544" t="s">
        <v>763</v>
      </c>
      <c r="D25" s="560">
        <v>43009</v>
      </c>
      <c r="E25" s="545"/>
      <c r="F25" s="546">
        <v>3500</v>
      </c>
      <c r="G25" s="546">
        <v>3500</v>
      </c>
      <c r="H25" s="546">
        <v>3500</v>
      </c>
    </row>
    <row r="26" spans="1:8" ht="15" x14ac:dyDescent="0.25">
      <c r="A26" s="532">
        <v>22</v>
      </c>
      <c r="B26" s="544" t="s">
        <v>764</v>
      </c>
      <c r="C26" s="544" t="s">
        <v>765</v>
      </c>
      <c r="D26" s="560" t="s">
        <v>323</v>
      </c>
      <c r="E26" s="547"/>
      <c r="F26" s="546">
        <v>248</v>
      </c>
      <c r="G26" s="546">
        <v>248</v>
      </c>
      <c r="H26" s="546">
        <v>248</v>
      </c>
    </row>
    <row r="27" spans="1:8" ht="15.75" x14ac:dyDescent="0.25">
      <c r="A27" s="532">
        <v>23</v>
      </c>
      <c r="B27" s="544" t="s">
        <v>766</v>
      </c>
      <c r="C27" s="544" t="s">
        <v>767</v>
      </c>
      <c r="D27" s="549" t="s">
        <v>323</v>
      </c>
      <c r="E27" s="548"/>
      <c r="F27" s="546">
        <v>168</v>
      </c>
      <c r="G27" s="546">
        <v>168</v>
      </c>
      <c r="H27" s="546">
        <v>168</v>
      </c>
    </row>
    <row r="28" spans="1:8" ht="15.75" x14ac:dyDescent="0.25">
      <c r="A28" s="561">
        <v>24</v>
      </c>
      <c r="B28" s="544" t="s">
        <v>768</v>
      </c>
      <c r="C28" s="544" t="s">
        <v>769</v>
      </c>
      <c r="D28" s="549" t="s">
        <v>323</v>
      </c>
      <c r="E28" s="548"/>
      <c r="F28" s="546">
        <v>76</v>
      </c>
      <c r="G28" s="546">
        <v>76</v>
      </c>
      <c r="H28" s="546">
        <v>76</v>
      </c>
    </row>
    <row r="29" spans="1:8" ht="15.75" x14ac:dyDescent="0.25">
      <c r="A29" s="532">
        <v>25</v>
      </c>
      <c r="B29" s="548"/>
      <c r="C29" s="544" t="s">
        <v>770</v>
      </c>
      <c r="D29" s="549" t="s">
        <v>323</v>
      </c>
      <c r="E29" s="548"/>
      <c r="F29" s="543">
        <v>127</v>
      </c>
      <c r="G29" s="543">
        <v>127</v>
      </c>
      <c r="H29" s="543">
        <v>127</v>
      </c>
    </row>
    <row r="30" spans="1:8" ht="15" x14ac:dyDescent="0.25">
      <c r="A30" s="532">
        <v>26</v>
      </c>
      <c r="B30" s="544" t="s">
        <v>771</v>
      </c>
      <c r="C30" s="544" t="s">
        <v>772</v>
      </c>
      <c r="D30" s="560">
        <v>42855</v>
      </c>
      <c r="E30" s="547"/>
      <c r="F30" s="546">
        <v>1531</v>
      </c>
      <c r="G30" s="546">
        <v>1531</v>
      </c>
      <c r="H30" s="546">
        <v>1531</v>
      </c>
    </row>
    <row r="31" spans="1:8" ht="15" x14ac:dyDescent="0.25">
      <c r="A31" s="532">
        <v>27</v>
      </c>
      <c r="B31" s="544" t="s">
        <v>729</v>
      </c>
      <c r="C31" s="544" t="s">
        <v>773</v>
      </c>
      <c r="D31" s="560">
        <v>42855</v>
      </c>
      <c r="E31" s="547"/>
      <c r="F31" s="546">
        <v>3446</v>
      </c>
      <c r="G31" s="546">
        <v>3446</v>
      </c>
      <c r="H31" s="546">
        <v>3446</v>
      </c>
    </row>
    <row r="32" spans="1:8" ht="15" x14ac:dyDescent="0.25">
      <c r="A32" s="532">
        <v>28</v>
      </c>
      <c r="B32" s="544" t="s">
        <v>728</v>
      </c>
      <c r="C32" s="544" t="s">
        <v>774</v>
      </c>
      <c r="D32" s="560">
        <v>42825</v>
      </c>
      <c r="E32" s="547"/>
      <c r="F32" s="546">
        <v>1727</v>
      </c>
      <c r="G32" s="546">
        <v>1727</v>
      </c>
      <c r="H32" s="546">
        <v>1727</v>
      </c>
    </row>
    <row r="33" spans="1:8" ht="15" x14ac:dyDescent="0.25">
      <c r="A33" s="532">
        <v>29</v>
      </c>
      <c r="B33" s="544" t="s">
        <v>775</v>
      </c>
      <c r="C33" s="544" t="s">
        <v>776</v>
      </c>
      <c r="D33" s="560">
        <v>42916</v>
      </c>
      <c r="E33" s="545"/>
      <c r="F33" s="546">
        <v>1270</v>
      </c>
      <c r="G33" s="546">
        <v>1270</v>
      </c>
      <c r="H33" s="546">
        <v>1270</v>
      </c>
    </row>
    <row r="34" spans="1:8" ht="15" x14ac:dyDescent="0.25">
      <c r="A34" s="532">
        <v>30</v>
      </c>
      <c r="B34" s="544"/>
      <c r="C34" s="544" t="s">
        <v>777</v>
      </c>
      <c r="D34" s="560" t="s">
        <v>323</v>
      </c>
      <c r="E34" s="545"/>
      <c r="F34" s="546">
        <v>355</v>
      </c>
      <c r="G34" s="546">
        <v>355</v>
      </c>
      <c r="H34" s="546">
        <v>355</v>
      </c>
    </row>
    <row r="35" spans="1:8" ht="15" x14ac:dyDescent="0.25">
      <c r="A35" s="532">
        <v>31</v>
      </c>
      <c r="B35" s="544"/>
      <c r="C35" s="544" t="s">
        <v>778</v>
      </c>
      <c r="D35" s="560" t="s">
        <v>323</v>
      </c>
      <c r="E35" s="545"/>
      <c r="F35" s="546">
        <v>321</v>
      </c>
      <c r="G35" s="546">
        <v>321</v>
      </c>
      <c r="H35" s="546">
        <v>321</v>
      </c>
    </row>
    <row r="36" spans="1:8" ht="15" x14ac:dyDescent="0.25">
      <c r="A36" s="532">
        <v>32</v>
      </c>
      <c r="B36" s="544"/>
      <c r="C36" s="544" t="s">
        <v>779</v>
      </c>
      <c r="D36" s="560" t="s">
        <v>323</v>
      </c>
      <c r="E36" s="545"/>
      <c r="F36" s="546">
        <v>458</v>
      </c>
      <c r="G36" s="546">
        <v>458</v>
      </c>
      <c r="H36" s="546">
        <v>458</v>
      </c>
    </row>
    <row r="37" spans="1:8" ht="15" x14ac:dyDescent="0.25">
      <c r="A37" s="532">
        <v>33</v>
      </c>
      <c r="B37" s="544" t="s">
        <v>807</v>
      </c>
      <c r="C37" s="544" t="s">
        <v>808</v>
      </c>
      <c r="D37" s="560" t="s">
        <v>323</v>
      </c>
      <c r="E37" s="545"/>
      <c r="F37" s="546">
        <v>131</v>
      </c>
      <c r="G37" s="546">
        <v>131</v>
      </c>
      <c r="H37" s="546">
        <v>131</v>
      </c>
    </row>
    <row r="38" spans="1:8" ht="30" x14ac:dyDescent="0.25">
      <c r="A38" s="532">
        <v>34</v>
      </c>
      <c r="B38" s="544" t="s">
        <v>809</v>
      </c>
      <c r="C38" s="592" t="s">
        <v>810</v>
      </c>
      <c r="D38" s="560" t="s">
        <v>323</v>
      </c>
      <c r="E38" s="545"/>
      <c r="F38" s="546">
        <v>686</v>
      </c>
      <c r="G38" s="546">
        <v>686</v>
      </c>
      <c r="H38" s="546">
        <v>686</v>
      </c>
    </row>
    <row r="39" spans="1:8" ht="15" x14ac:dyDescent="0.25">
      <c r="A39" s="532"/>
      <c r="B39" s="544"/>
      <c r="C39" s="592" t="s">
        <v>811</v>
      </c>
      <c r="D39" s="560" t="s">
        <v>323</v>
      </c>
      <c r="E39" s="545"/>
      <c r="F39" s="546">
        <v>550</v>
      </c>
      <c r="G39" s="546">
        <v>550</v>
      </c>
      <c r="H39" s="546">
        <v>550</v>
      </c>
    </row>
    <row r="40" spans="1:8" ht="15" x14ac:dyDescent="0.25">
      <c r="A40" s="532"/>
      <c r="B40" s="544"/>
      <c r="C40" s="592" t="s">
        <v>806</v>
      </c>
      <c r="D40" s="560" t="s">
        <v>323</v>
      </c>
      <c r="E40" s="545"/>
      <c r="F40" s="546">
        <v>4000</v>
      </c>
      <c r="G40" s="546">
        <v>4000</v>
      </c>
      <c r="H40" s="546">
        <v>4000</v>
      </c>
    </row>
    <row r="41" spans="1:8" ht="15.75" x14ac:dyDescent="0.25">
      <c r="E41" s="562">
        <v>5934</v>
      </c>
      <c r="F41" s="562">
        <f>SUM(F11:F40)</f>
        <v>27136</v>
      </c>
      <c r="G41" s="562">
        <f>SUM(G11:G40)</f>
        <v>27136</v>
      </c>
      <c r="H41" s="562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  <pageSetUpPr fitToPage="1"/>
  </sheetPr>
  <dimension ref="A1:R99"/>
  <sheetViews>
    <sheetView workbookViewId="0">
      <selection activeCell="A8" sqref="A8:A10"/>
    </sheetView>
  </sheetViews>
  <sheetFormatPr defaultRowHeight="12.75" x14ac:dyDescent="0.2"/>
  <cols>
    <col min="1" max="1" width="9.140625" customWidth="1"/>
    <col min="2" max="2" width="21.42578125" customWidth="1"/>
    <col min="3" max="3" width="47.42578125" customWidth="1"/>
    <col min="4" max="4" width="16.5703125" customWidth="1"/>
    <col min="5" max="5" width="10.140625" bestFit="1" customWidth="1"/>
    <col min="6" max="7" width="10.42578125" bestFit="1" customWidth="1"/>
    <col min="8" max="8" width="10.140625" bestFit="1" customWidth="1"/>
  </cols>
  <sheetData>
    <row r="1" spans="1:8" ht="15" x14ac:dyDescent="0.25">
      <c r="A1" s="1633" t="s">
        <v>1223</v>
      </c>
      <c r="B1" s="1633"/>
      <c r="C1" s="1633"/>
      <c r="D1" s="1633"/>
      <c r="E1" s="1633"/>
      <c r="F1" s="1633"/>
      <c r="G1" s="1633"/>
      <c r="H1" s="1633"/>
    </row>
    <row r="2" spans="1:8" x14ac:dyDescent="0.2">
      <c r="A2" s="624"/>
      <c r="B2" s="624"/>
      <c r="C2" s="624"/>
      <c r="D2" s="1092"/>
      <c r="E2" s="624"/>
      <c r="F2" s="624"/>
      <c r="G2" s="624"/>
    </row>
    <row r="3" spans="1:8" x14ac:dyDescent="0.2">
      <c r="A3" s="1649" t="s">
        <v>77</v>
      </c>
      <c r="B3" s="1649"/>
      <c r="C3" s="1649"/>
      <c r="D3" s="1649"/>
      <c r="E3" s="1649"/>
      <c r="F3" s="1649"/>
      <c r="G3" s="1649"/>
    </row>
    <row r="4" spans="1:8" ht="14.25" x14ac:dyDescent="0.2">
      <c r="A4" s="1638" t="s">
        <v>307</v>
      </c>
      <c r="B4" s="1638"/>
      <c r="C4" s="1638"/>
      <c r="D4" s="1638"/>
      <c r="E4" s="1638"/>
      <c r="F4" s="1638"/>
      <c r="G4" s="1638"/>
    </row>
    <row r="5" spans="1:8" ht="14.25" x14ac:dyDescent="0.2">
      <c r="A5" s="1638" t="s">
        <v>896</v>
      </c>
      <c r="B5" s="1638"/>
      <c r="C5" s="1638"/>
      <c r="D5" s="1638"/>
      <c r="E5" s="1638"/>
      <c r="F5" s="1638"/>
      <c r="G5" s="1638"/>
      <c r="H5" s="1638"/>
    </row>
    <row r="6" spans="1:8" ht="14.25" x14ac:dyDescent="0.2">
      <c r="A6" s="1639" t="s">
        <v>55</v>
      </c>
      <c r="B6" s="1639"/>
      <c r="C6" s="1639"/>
      <c r="D6" s="1639"/>
      <c r="E6" s="1639"/>
      <c r="F6" s="1639"/>
      <c r="G6" s="1639"/>
      <c r="H6" s="1639"/>
    </row>
    <row r="7" spans="1:8" ht="15" x14ac:dyDescent="0.25">
      <c r="A7" s="1091"/>
      <c r="B7" s="1093"/>
      <c r="C7" s="1093"/>
      <c r="D7" s="1093"/>
      <c r="E7" s="624"/>
      <c r="F7" s="624"/>
      <c r="G7" s="624"/>
    </row>
    <row r="8" spans="1:8" ht="14.25" customHeight="1" x14ac:dyDescent="0.2">
      <c r="A8" s="1646" t="s">
        <v>458</v>
      </c>
      <c r="B8" s="1094" t="s">
        <v>57</v>
      </c>
      <c r="C8" s="1094" t="s">
        <v>58</v>
      </c>
      <c r="D8" s="1094" t="s">
        <v>59</v>
      </c>
      <c r="E8" s="761" t="s">
        <v>459</v>
      </c>
      <c r="F8" s="761" t="s">
        <v>460</v>
      </c>
      <c r="G8" s="761" t="s">
        <v>461</v>
      </c>
      <c r="H8" s="1098" t="s">
        <v>578</v>
      </c>
    </row>
    <row r="9" spans="1:8" ht="14.25" customHeight="1" x14ac:dyDescent="0.2">
      <c r="A9" s="1646"/>
      <c r="B9" s="1647" t="s">
        <v>309</v>
      </c>
      <c r="C9" s="1648" t="s">
        <v>310</v>
      </c>
      <c r="D9" s="1648" t="s">
        <v>311</v>
      </c>
      <c r="E9" s="762"/>
      <c r="F9" s="763"/>
      <c r="G9" s="763"/>
    </row>
    <row r="10" spans="1:8" ht="14.25" customHeight="1" x14ac:dyDescent="0.2">
      <c r="A10" s="1646"/>
      <c r="B10" s="1647"/>
      <c r="C10" s="1648"/>
      <c r="D10" s="1648"/>
      <c r="E10" s="764" t="s">
        <v>976</v>
      </c>
      <c r="F10" s="764" t="s">
        <v>897</v>
      </c>
      <c r="G10" s="764" t="s">
        <v>974</v>
      </c>
      <c r="H10" s="764" t="s">
        <v>1122</v>
      </c>
    </row>
    <row r="11" spans="1:8" ht="15" x14ac:dyDescent="0.25">
      <c r="A11" s="328"/>
      <c r="B11" s="364" t="s">
        <v>317</v>
      </c>
      <c r="C11" s="365"/>
      <c r="D11" s="365"/>
      <c r="E11" s="624"/>
      <c r="F11" s="624"/>
    </row>
    <row r="12" spans="1:8" ht="15" x14ac:dyDescent="0.25">
      <c r="A12" s="765">
        <v>1</v>
      </c>
      <c r="B12" s="766" t="s">
        <v>321</v>
      </c>
      <c r="C12" s="767" t="s">
        <v>320</v>
      </c>
      <c r="D12" s="768" t="s">
        <v>323</v>
      </c>
      <c r="E12" s="769">
        <v>300</v>
      </c>
      <c r="F12" s="769">
        <v>300</v>
      </c>
      <c r="G12" s="769">
        <v>300</v>
      </c>
      <c r="H12" s="769">
        <v>300</v>
      </c>
    </row>
    <row r="13" spans="1:8" ht="15" x14ac:dyDescent="0.25">
      <c r="A13" s="765">
        <v>2</v>
      </c>
      <c r="B13" s="770" t="s">
        <v>324</v>
      </c>
      <c r="C13" s="771" t="s">
        <v>325</v>
      </c>
      <c r="D13" s="768" t="s">
        <v>323</v>
      </c>
      <c r="E13" s="772">
        <v>100</v>
      </c>
      <c r="F13" s="772">
        <v>100</v>
      </c>
      <c r="G13" s="772">
        <v>100</v>
      </c>
      <c r="H13" s="772">
        <v>100</v>
      </c>
    </row>
    <row r="14" spans="1:8" ht="15" x14ac:dyDescent="0.25">
      <c r="A14" s="765">
        <v>3</v>
      </c>
      <c r="B14" s="770" t="s">
        <v>328</v>
      </c>
      <c r="C14" s="771" t="s">
        <v>696</v>
      </c>
      <c r="D14" s="768" t="s">
        <v>323</v>
      </c>
      <c r="E14" s="772">
        <v>24241</v>
      </c>
      <c r="F14" s="772">
        <v>24241</v>
      </c>
      <c r="G14" s="772">
        <v>24241</v>
      </c>
      <c r="H14" s="772">
        <v>24241</v>
      </c>
    </row>
    <row r="15" spans="1:8" ht="15" x14ac:dyDescent="0.25">
      <c r="A15" s="765">
        <v>4</v>
      </c>
      <c r="B15" s="770" t="s">
        <v>328</v>
      </c>
      <c r="C15" s="771" t="s">
        <v>697</v>
      </c>
      <c r="D15" s="768" t="s">
        <v>323</v>
      </c>
      <c r="E15" s="772">
        <v>27321</v>
      </c>
      <c r="F15" s="772">
        <v>27321</v>
      </c>
      <c r="G15" s="772">
        <v>27321</v>
      </c>
      <c r="H15" s="772">
        <v>27321</v>
      </c>
    </row>
    <row r="16" spans="1:8" ht="15" x14ac:dyDescent="0.25">
      <c r="A16" s="765">
        <v>5</v>
      </c>
      <c r="B16" s="770" t="s">
        <v>336</v>
      </c>
      <c r="C16" s="771" t="s">
        <v>337</v>
      </c>
      <c r="D16" s="768" t="s">
        <v>323</v>
      </c>
      <c r="E16" s="772">
        <v>10</v>
      </c>
      <c r="F16" s="772">
        <v>10</v>
      </c>
      <c r="G16" s="772">
        <v>10</v>
      </c>
      <c r="H16" s="772">
        <v>10</v>
      </c>
    </row>
    <row r="17" spans="1:18" ht="15" x14ac:dyDescent="0.25">
      <c r="A17" s="765">
        <v>6</v>
      </c>
      <c r="B17" s="1099"/>
      <c r="C17" s="1100"/>
      <c r="D17" s="773"/>
      <c r="E17" s="772"/>
      <c r="F17" s="772"/>
      <c r="G17" s="772"/>
      <c r="H17" s="772"/>
    </row>
    <row r="18" spans="1:18" ht="15" x14ac:dyDescent="0.25">
      <c r="A18" s="765">
        <v>7</v>
      </c>
      <c r="B18" s="770" t="s">
        <v>698</v>
      </c>
      <c r="C18" s="771" t="s">
        <v>699</v>
      </c>
      <c r="D18" s="773" t="s">
        <v>323</v>
      </c>
      <c r="E18" s="772">
        <v>900</v>
      </c>
      <c r="F18" s="772">
        <v>900</v>
      </c>
      <c r="G18" s="772">
        <v>900</v>
      </c>
      <c r="H18" s="772">
        <v>900</v>
      </c>
    </row>
    <row r="19" spans="1:18" ht="15" x14ac:dyDescent="0.25">
      <c r="A19" s="765">
        <v>8</v>
      </c>
      <c r="B19" s="770" t="s">
        <v>700</v>
      </c>
      <c r="C19" s="771" t="s">
        <v>701</v>
      </c>
      <c r="D19" s="773" t="s">
        <v>323</v>
      </c>
      <c r="E19" s="772">
        <v>1190</v>
      </c>
      <c r="F19" s="772">
        <v>1190</v>
      </c>
      <c r="G19" s="772">
        <v>1190</v>
      </c>
      <c r="H19" s="772">
        <v>1190</v>
      </c>
    </row>
    <row r="20" spans="1:18" ht="15" x14ac:dyDescent="0.25">
      <c r="A20" s="765">
        <v>9</v>
      </c>
      <c r="B20" s="770" t="s">
        <v>348</v>
      </c>
      <c r="C20" s="771" t="s">
        <v>1123</v>
      </c>
      <c r="D20" s="773" t="s">
        <v>323</v>
      </c>
      <c r="E20" s="772">
        <v>1600</v>
      </c>
      <c r="F20" s="772">
        <v>1600</v>
      </c>
      <c r="G20" s="772">
        <v>1600</v>
      </c>
      <c r="H20" s="772">
        <v>1600</v>
      </c>
    </row>
    <row r="21" spans="1:18" ht="31.5" customHeight="1" x14ac:dyDescent="0.25">
      <c r="A21" s="765">
        <v>10</v>
      </c>
      <c r="B21" s="774" t="s">
        <v>1124</v>
      </c>
      <c r="C21" s="775" t="s">
        <v>702</v>
      </c>
      <c r="D21" s="776" t="s">
        <v>323</v>
      </c>
      <c r="E21" s="777">
        <v>35</v>
      </c>
      <c r="F21" s="777">
        <v>35</v>
      </c>
      <c r="G21" s="777">
        <v>35</v>
      </c>
      <c r="H21" s="777">
        <v>35</v>
      </c>
    </row>
    <row r="22" spans="1:18" ht="15" x14ac:dyDescent="0.25">
      <c r="A22" s="765">
        <f>A21+1</f>
        <v>11</v>
      </c>
      <c r="B22" s="771"/>
      <c r="C22" s="771" t="s">
        <v>703</v>
      </c>
      <c r="D22" s="768"/>
      <c r="E22" s="772">
        <v>1844</v>
      </c>
      <c r="F22" s="772">
        <v>1844</v>
      </c>
      <c r="G22" s="772">
        <v>1844</v>
      </c>
      <c r="H22" s="772">
        <v>1844</v>
      </c>
    </row>
    <row r="23" spans="1:18" ht="15" x14ac:dyDescent="0.25">
      <c r="A23" s="765">
        <v>12</v>
      </c>
      <c r="B23" s="770" t="s">
        <v>1125</v>
      </c>
      <c r="C23" s="771" t="s">
        <v>840</v>
      </c>
      <c r="D23" s="773">
        <v>44196</v>
      </c>
      <c r="E23" s="772">
        <v>1143</v>
      </c>
      <c r="F23" s="772">
        <v>1143</v>
      </c>
      <c r="G23" s="772">
        <v>1143</v>
      </c>
      <c r="H23" s="772">
        <v>1143</v>
      </c>
    </row>
    <row r="24" spans="1:18" ht="31.5" customHeight="1" x14ac:dyDescent="0.25">
      <c r="A24" s="765">
        <f t="shared" ref="A24:A65" si="0">A23+1</f>
        <v>13</v>
      </c>
      <c r="B24" s="544" t="s">
        <v>372</v>
      </c>
      <c r="C24" s="778" t="s">
        <v>373</v>
      </c>
      <c r="D24" s="779" t="s">
        <v>323</v>
      </c>
      <c r="E24" s="780">
        <v>40</v>
      </c>
      <c r="F24" s="780">
        <v>40</v>
      </c>
      <c r="G24" s="780">
        <v>40</v>
      </c>
      <c r="H24" s="780">
        <v>40</v>
      </c>
    </row>
    <row r="25" spans="1:18" ht="30" customHeight="1" x14ac:dyDescent="0.25">
      <c r="A25" s="765">
        <f t="shared" si="0"/>
        <v>14</v>
      </c>
      <c r="B25" s="544" t="s">
        <v>376</v>
      </c>
      <c r="C25" s="778" t="s">
        <v>704</v>
      </c>
      <c r="D25" s="779" t="s">
        <v>323</v>
      </c>
      <c r="E25" s="781">
        <v>210</v>
      </c>
      <c r="F25" s="781">
        <v>210</v>
      </c>
      <c r="G25" s="781">
        <v>210</v>
      </c>
      <c r="H25" s="781">
        <v>210</v>
      </c>
    </row>
    <row r="26" spans="1:18" ht="27" customHeight="1" x14ac:dyDescent="0.25">
      <c r="A26" s="765">
        <f t="shared" si="0"/>
        <v>15</v>
      </c>
      <c r="B26" s="774" t="s">
        <v>378</v>
      </c>
      <c r="C26" s="775" t="s">
        <v>705</v>
      </c>
      <c r="D26" s="776" t="s">
        <v>323</v>
      </c>
      <c r="E26" s="777">
        <v>199</v>
      </c>
      <c r="F26" s="777">
        <v>199</v>
      </c>
      <c r="G26" s="777">
        <v>199</v>
      </c>
      <c r="H26" s="777">
        <v>199</v>
      </c>
    </row>
    <row r="27" spans="1:18" ht="26.25" customHeight="1" x14ac:dyDescent="0.25">
      <c r="A27" s="765">
        <f t="shared" si="0"/>
        <v>16</v>
      </c>
      <c r="B27" s="774" t="s">
        <v>380</v>
      </c>
      <c r="C27" s="775" t="s">
        <v>381</v>
      </c>
      <c r="D27" s="776" t="s">
        <v>323</v>
      </c>
      <c r="E27" s="777">
        <v>1863</v>
      </c>
      <c r="F27" s="777">
        <v>1863</v>
      </c>
      <c r="G27" s="777">
        <v>1863</v>
      </c>
      <c r="H27" s="777">
        <v>1863</v>
      </c>
    </row>
    <row r="28" spans="1:18" s="783" customFormat="1" ht="30" customHeight="1" x14ac:dyDescent="0.25">
      <c r="A28" s="765">
        <f t="shared" si="0"/>
        <v>17</v>
      </c>
      <c r="B28" s="544" t="s">
        <v>898</v>
      </c>
      <c r="C28" s="782" t="s">
        <v>1126</v>
      </c>
      <c r="D28" s="779" t="s">
        <v>323</v>
      </c>
      <c r="E28" s="547">
        <v>5985</v>
      </c>
      <c r="F28" s="547">
        <v>5985</v>
      </c>
      <c r="G28" s="547">
        <v>5985</v>
      </c>
      <c r="H28" s="547">
        <v>5985</v>
      </c>
      <c r="I28" s="548"/>
      <c r="J28" s="548"/>
      <c r="K28" s="548"/>
      <c r="L28" s="548"/>
      <c r="M28" s="548"/>
      <c r="N28" s="548"/>
      <c r="O28" s="548"/>
      <c r="P28" s="548"/>
      <c r="Q28" s="548"/>
      <c r="R28" s="548"/>
    </row>
    <row r="29" spans="1:18" ht="15" x14ac:dyDescent="0.25">
      <c r="A29" s="765">
        <f t="shared" si="0"/>
        <v>18</v>
      </c>
      <c r="B29" s="771" t="s">
        <v>388</v>
      </c>
      <c r="C29" s="771" t="s">
        <v>706</v>
      </c>
      <c r="D29" s="768" t="s">
        <v>323</v>
      </c>
      <c r="E29" s="772">
        <v>36</v>
      </c>
      <c r="F29" s="772">
        <v>36</v>
      </c>
      <c r="G29" s="772">
        <v>36</v>
      </c>
      <c r="H29" s="772">
        <v>36</v>
      </c>
    </row>
    <row r="30" spans="1:18" ht="27" customHeight="1" x14ac:dyDescent="0.25">
      <c r="A30" s="765">
        <f t="shared" si="0"/>
        <v>19</v>
      </c>
      <c r="B30" s="592"/>
      <c r="C30" s="782" t="s">
        <v>707</v>
      </c>
      <c r="D30" s="779" t="s">
        <v>323</v>
      </c>
      <c r="E30" s="781">
        <v>15</v>
      </c>
      <c r="F30" s="781">
        <v>15</v>
      </c>
      <c r="G30" s="781">
        <v>15</v>
      </c>
      <c r="H30" s="781">
        <v>15</v>
      </c>
    </row>
    <row r="31" spans="1:18" ht="45" customHeight="1" x14ac:dyDescent="0.25">
      <c r="A31" s="765">
        <f>A30+1</f>
        <v>20</v>
      </c>
      <c r="B31" s="592" t="s">
        <v>1127</v>
      </c>
      <c r="C31" s="782" t="s">
        <v>1128</v>
      </c>
      <c r="D31" s="779">
        <v>47150</v>
      </c>
      <c r="E31" s="547">
        <v>3755</v>
      </c>
      <c r="F31" s="547">
        <v>3755</v>
      </c>
      <c r="G31" s="547">
        <v>3755</v>
      </c>
      <c r="H31" s="547">
        <v>3755</v>
      </c>
    </row>
    <row r="32" spans="1:18" ht="30.75" customHeight="1" x14ac:dyDescent="0.25">
      <c r="A32" s="765">
        <f t="shared" si="0"/>
        <v>21</v>
      </c>
      <c r="B32" s="544" t="s">
        <v>1129</v>
      </c>
      <c r="C32" s="782" t="s">
        <v>899</v>
      </c>
      <c r="D32" s="779" t="s">
        <v>323</v>
      </c>
      <c r="E32" s="547">
        <v>1800</v>
      </c>
      <c r="F32" s="547">
        <v>1800</v>
      </c>
      <c r="G32" s="547">
        <v>1800</v>
      </c>
      <c r="H32" s="547">
        <v>1800</v>
      </c>
    </row>
    <row r="33" spans="1:18" s="783" customFormat="1" ht="27.75" customHeight="1" x14ac:dyDescent="0.25">
      <c r="A33" s="765">
        <f t="shared" si="0"/>
        <v>22</v>
      </c>
      <c r="B33" s="544" t="s">
        <v>1130</v>
      </c>
      <c r="C33" s="782" t="s">
        <v>1131</v>
      </c>
      <c r="D33" s="779" t="s">
        <v>323</v>
      </c>
      <c r="E33" s="547">
        <v>1500</v>
      </c>
      <c r="F33" s="547">
        <v>1500</v>
      </c>
      <c r="G33" s="547">
        <v>1500</v>
      </c>
      <c r="H33" s="547">
        <v>1500</v>
      </c>
      <c r="I33" s="548"/>
      <c r="J33" s="548"/>
      <c r="K33" s="548"/>
      <c r="L33" s="548"/>
      <c r="M33" s="548"/>
      <c r="N33" s="548"/>
      <c r="O33" s="548"/>
      <c r="P33" s="548"/>
      <c r="Q33" s="548"/>
      <c r="R33" s="548"/>
    </row>
    <row r="34" spans="1:18" ht="27.75" customHeight="1" x14ac:dyDescent="0.25">
      <c r="A34" s="765">
        <f t="shared" si="0"/>
        <v>23</v>
      </c>
      <c r="B34" s="544" t="s">
        <v>708</v>
      </c>
      <c r="C34" s="782" t="s">
        <v>709</v>
      </c>
      <c r="D34" s="779" t="s">
        <v>323</v>
      </c>
      <c r="E34" s="547">
        <v>30</v>
      </c>
      <c r="F34" s="547">
        <v>30</v>
      </c>
      <c r="G34" s="547">
        <v>30</v>
      </c>
      <c r="H34" s="547">
        <v>30</v>
      </c>
    </row>
    <row r="35" spans="1:18" ht="21.75" customHeight="1" x14ac:dyDescent="0.25">
      <c r="A35" s="765">
        <f t="shared" si="0"/>
        <v>24</v>
      </c>
      <c r="B35" s="544" t="s">
        <v>710</v>
      </c>
      <c r="C35" s="782" t="s">
        <v>711</v>
      </c>
      <c r="D35" s="779">
        <v>44196</v>
      </c>
      <c r="E35" s="547">
        <v>153</v>
      </c>
      <c r="F35" s="547">
        <v>153</v>
      </c>
      <c r="G35" s="547">
        <v>153</v>
      </c>
      <c r="H35" s="547">
        <v>153</v>
      </c>
    </row>
    <row r="36" spans="1:18" ht="24.75" customHeight="1" x14ac:dyDescent="0.25">
      <c r="A36" s="765">
        <f t="shared" si="0"/>
        <v>25</v>
      </c>
      <c r="B36" s="544" t="s">
        <v>712</v>
      </c>
      <c r="C36" s="782" t="s">
        <v>713</v>
      </c>
      <c r="D36" s="779" t="s">
        <v>323</v>
      </c>
      <c r="E36" s="547">
        <v>457</v>
      </c>
      <c r="F36" s="547">
        <v>457</v>
      </c>
      <c r="G36" s="547">
        <v>457</v>
      </c>
      <c r="H36" s="547">
        <v>457</v>
      </c>
    </row>
    <row r="37" spans="1:18" ht="28.5" customHeight="1" x14ac:dyDescent="0.25">
      <c r="A37" s="765">
        <f t="shared" si="0"/>
        <v>26</v>
      </c>
      <c r="B37" s="544" t="s">
        <v>714</v>
      </c>
      <c r="C37" s="782" t="s">
        <v>831</v>
      </c>
      <c r="D37" s="779" t="s">
        <v>323</v>
      </c>
      <c r="E37" s="547">
        <v>198</v>
      </c>
      <c r="F37" s="547">
        <v>198</v>
      </c>
      <c r="G37" s="547">
        <v>198</v>
      </c>
      <c r="H37" s="547">
        <v>198</v>
      </c>
    </row>
    <row r="38" spans="1:18" ht="36" customHeight="1" x14ac:dyDescent="0.25">
      <c r="A38" s="765">
        <f t="shared" si="0"/>
        <v>27</v>
      </c>
      <c r="B38" s="544" t="s">
        <v>715</v>
      </c>
      <c r="C38" s="782" t="s">
        <v>716</v>
      </c>
      <c r="D38" s="779" t="s">
        <v>323</v>
      </c>
      <c r="E38" s="547">
        <v>217</v>
      </c>
      <c r="F38" s="547">
        <v>217</v>
      </c>
      <c r="G38" s="547">
        <v>217</v>
      </c>
      <c r="H38" s="547">
        <v>217</v>
      </c>
    </row>
    <row r="39" spans="1:18" ht="26.25" customHeight="1" x14ac:dyDescent="0.25">
      <c r="A39" s="765">
        <f t="shared" si="0"/>
        <v>28</v>
      </c>
      <c r="B39" s="544" t="s">
        <v>1132</v>
      </c>
      <c r="C39" s="782" t="s">
        <v>717</v>
      </c>
      <c r="D39" s="779" t="s">
        <v>323</v>
      </c>
      <c r="E39" s="547">
        <v>1320</v>
      </c>
      <c r="F39" s="547">
        <v>1320</v>
      </c>
      <c r="G39" s="547">
        <v>1320</v>
      </c>
      <c r="H39" s="547">
        <v>1320</v>
      </c>
    </row>
    <row r="40" spans="1:18" ht="30.75" customHeight="1" x14ac:dyDescent="0.25">
      <c r="A40" s="765">
        <f t="shared" si="0"/>
        <v>29</v>
      </c>
      <c r="B40" s="544" t="s">
        <v>1133</v>
      </c>
      <c r="C40" s="782" t="s">
        <v>718</v>
      </c>
      <c r="D40" s="779">
        <v>45536</v>
      </c>
      <c r="E40" s="547">
        <v>3810</v>
      </c>
      <c r="F40" s="547">
        <v>3810</v>
      </c>
      <c r="G40" s="547">
        <v>3810</v>
      </c>
      <c r="H40" s="547">
        <v>3810</v>
      </c>
    </row>
    <row r="41" spans="1:18" ht="36" customHeight="1" x14ac:dyDescent="0.25">
      <c r="A41" s="765">
        <f t="shared" si="0"/>
        <v>30</v>
      </c>
      <c r="B41" s="784" t="s">
        <v>1134</v>
      </c>
      <c r="C41" s="782" t="s">
        <v>1135</v>
      </c>
      <c r="D41" s="779" t="s">
        <v>323</v>
      </c>
      <c r="E41" s="546">
        <v>2134</v>
      </c>
      <c r="F41" s="546">
        <v>2134</v>
      </c>
      <c r="G41" s="546">
        <v>2134</v>
      </c>
      <c r="H41" s="546">
        <v>2134</v>
      </c>
    </row>
    <row r="42" spans="1:18" ht="30" customHeight="1" x14ac:dyDescent="0.25">
      <c r="A42" s="765">
        <f t="shared" si="0"/>
        <v>31</v>
      </c>
      <c r="B42" s="784"/>
      <c r="C42" s="782" t="s">
        <v>719</v>
      </c>
      <c r="D42" s="779" t="s">
        <v>323</v>
      </c>
      <c r="E42" s="546">
        <v>230</v>
      </c>
      <c r="F42" s="546">
        <v>230</v>
      </c>
      <c r="G42" s="546">
        <v>230</v>
      </c>
      <c r="H42" s="546">
        <v>230</v>
      </c>
    </row>
    <row r="43" spans="1:18" ht="15" x14ac:dyDescent="0.25">
      <c r="A43" s="765">
        <v>32</v>
      </c>
      <c r="B43" s="544"/>
      <c r="C43" s="544"/>
      <c r="D43" s="1101"/>
      <c r="E43" s="1102"/>
      <c r="F43" s="1102"/>
      <c r="G43" s="1102"/>
      <c r="H43" s="1102"/>
      <c r="I43" s="1103"/>
    </row>
    <row r="44" spans="1:18" ht="15" x14ac:dyDescent="0.25">
      <c r="A44" s="765">
        <v>33</v>
      </c>
      <c r="B44" s="544" t="s">
        <v>1136</v>
      </c>
      <c r="C44" s="544" t="s">
        <v>720</v>
      </c>
      <c r="D44" s="779">
        <v>43890</v>
      </c>
      <c r="E44" s="546">
        <v>11117</v>
      </c>
      <c r="F44" s="546">
        <v>11117</v>
      </c>
      <c r="G44" s="546">
        <v>11117</v>
      </c>
      <c r="H44" s="546">
        <v>11117</v>
      </c>
    </row>
    <row r="45" spans="1:18" ht="15" x14ac:dyDescent="0.25">
      <c r="A45" s="765">
        <f t="shared" si="0"/>
        <v>34</v>
      </c>
      <c r="B45" s="544" t="s">
        <v>721</v>
      </c>
      <c r="C45" s="544" t="s">
        <v>722</v>
      </c>
      <c r="D45" s="779" t="s">
        <v>323</v>
      </c>
      <c r="E45" s="546">
        <v>5760</v>
      </c>
      <c r="F45" s="546">
        <v>5760</v>
      </c>
      <c r="G45" s="546">
        <v>5760</v>
      </c>
      <c r="H45" s="546">
        <v>5760</v>
      </c>
    </row>
    <row r="46" spans="1:18" ht="15" x14ac:dyDescent="0.25">
      <c r="A46" s="765">
        <f t="shared" si="0"/>
        <v>35</v>
      </c>
      <c r="B46" s="544"/>
      <c r="C46" s="1104"/>
      <c r="D46" s="779"/>
      <c r="E46" s="546"/>
      <c r="F46" s="546"/>
      <c r="G46" s="546"/>
      <c r="H46" s="546"/>
    </row>
    <row r="47" spans="1:18" ht="15" x14ac:dyDescent="0.25">
      <c r="A47" s="765">
        <f t="shared" si="0"/>
        <v>36</v>
      </c>
      <c r="B47" s="544" t="s">
        <v>1137</v>
      </c>
      <c r="C47" s="544" t="s">
        <v>723</v>
      </c>
      <c r="D47" s="779" t="s">
        <v>323</v>
      </c>
      <c r="E47" s="546">
        <v>0</v>
      </c>
      <c r="F47" s="546">
        <v>0</v>
      </c>
      <c r="G47" s="546">
        <v>0</v>
      </c>
      <c r="H47" s="546">
        <v>0</v>
      </c>
    </row>
    <row r="48" spans="1:18" ht="15" x14ac:dyDescent="0.25">
      <c r="A48" s="765">
        <f t="shared" si="0"/>
        <v>37</v>
      </c>
      <c r="B48" s="544" t="s">
        <v>724</v>
      </c>
      <c r="C48" s="544" t="s">
        <v>725</v>
      </c>
      <c r="D48" s="779" t="s">
        <v>323</v>
      </c>
      <c r="E48" s="546">
        <v>993</v>
      </c>
      <c r="F48" s="546">
        <v>993</v>
      </c>
      <c r="G48" s="546">
        <v>993</v>
      </c>
      <c r="H48" s="546">
        <v>993</v>
      </c>
    </row>
    <row r="49" spans="1:10" ht="30" x14ac:dyDescent="0.25">
      <c r="A49" s="765">
        <f t="shared" si="0"/>
        <v>38</v>
      </c>
      <c r="B49" s="784" t="s">
        <v>726</v>
      </c>
      <c r="C49" s="782" t="s">
        <v>727</v>
      </c>
      <c r="D49" s="779" t="s">
        <v>323</v>
      </c>
      <c r="E49" s="546">
        <v>38</v>
      </c>
      <c r="F49" s="546">
        <v>38</v>
      </c>
      <c r="G49" s="546">
        <v>38</v>
      </c>
      <c r="H49" s="546">
        <v>38</v>
      </c>
    </row>
    <row r="50" spans="1:10" ht="15" customHeight="1" x14ac:dyDescent="0.25">
      <c r="A50" s="765">
        <f t="shared" si="0"/>
        <v>39</v>
      </c>
      <c r="B50" s="544">
        <v>42794</v>
      </c>
      <c r="C50" s="544" t="s">
        <v>1138</v>
      </c>
      <c r="D50" s="779" t="s">
        <v>323</v>
      </c>
      <c r="E50" s="546">
        <v>212</v>
      </c>
      <c r="F50" s="546">
        <v>212</v>
      </c>
      <c r="G50" s="546">
        <v>212</v>
      </c>
      <c r="H50" s="546">
        <v>212</v>
      </c>
    </row>
    <row r="51" spans="1:10" ht="30" x14ac:dyDescent="0.25">
      <c r="A51" s="765">
        <v>40</v>
      </c>
      <c r="B51" s="544" t="s">
        <v>1139</v>
      </c>
      <c r="C51" s="592" t="s">
        <v>1140</v>
      </c>
      <c r="D51" s="779" t="s">
        <v>323</v>
      </c>
      <c r="E51" s="546">
        <v>711200</v>
      </c>
      <c r="F51" s="546">
        <v>711200</v>
      </c>
      <c r="G51" s="546">
        <v>711200</v>
      </c>
      <c r="H51" s="546">
        <v>711200</v>
      </c>
    </row>
    <row r="52" spans="1:10" ht="15" x14ac:dyDescent="0.25">
      <c r="A52" s="765">
        <v>41</v>
      </c>
      <c r="B52" s="544" t="s">
        <v>1141</v>
      </c>
      <c r="C52" s="544" t="s">
        <v>730</v>
      </c>
      <c r="D52" s="779" t="s">
        <v>323</v>
      </c>
      <c r="E52" s="546">
        <v>486</v>
      </c>
      <c r="F52" s="546">
        <v>486</v>
      </c>
      <c r="G52" s="546">
        <v>486</v>
      </c>
      <c r="H52" s="546">
        <v>486</v>
      </c>
    </row>
    <row r="53" spans="1:10" ht="15.75" x14ac:dyDescent="0.25">
      <c r="A53" s="765">
        <v>42</v>
      </c>
      <c r="B53" s="544"/>
      <c r="C53" s="544" t="s">
        <v>731</v>
      </c>
      <c r="D53" s="786" t="s">
        <v>323</v>
      </c>
      <c r="E53" s="546">
        <v>175</v>
      </c>
      <c r="F53" s="546">
        <v>175</v>
      </c>
      <c r="G53" s="546">
        <v>175</v>
      </c>
      <c r="H53" s="546">
        <v>175</v>
      </c>
    </row>
    <row r="54" spans="1:10" ht="15.75" x14ac:dyDescent="0.25">
      <c r="A54" s="765">
        <f t="shared" si="0"/>
        <v>43</v>
      </c>
      <c r="B54" s="785"/>
      <c r="C54" s="544" t="s">
        <v>732</v>
      </c>
      <c r="D54" s="786" t="s">
        <v>323</v>
      </c>
      <c r="E54" s="546">
        <v>55</v>
      </c>
      <c r="F54" s="546">
        <v>55</v>
      </c>
      <c r="G54" s="546">
        <v>55</v>
      </c>
      <c r="H54" s="546">
        <v>55</v>
      </c>
    </row>
    <row r="55" spans="1:10" ht="15" x14ac:dyDescent="0.25">
      <c r="A55" s="765">
        <f t="shared" si="0"/>
        <v>44</v>
      </c>
      <c r="B55" s="785"/>
      <c r="C55" s="544" t="s">
        <v>733</v>
      </c>
      <c r="D55" s="787">
        <v>45291</v>
      </c>
      <c r="E55" s="546">
        <v>19500</v>
      </c>
      <c r="F55" s="546">
        <v>19500</v>
      </c>
      <c r="G55" s="546">
        <v>19500</v>
      </c>
      <c r="H55" s="546">
        <v>19500</v>
      </c>
    </row>
    <row r="56" spans="1:10" ht="15.75" x14ac:dyDescent="0.25">
      <c r="A56" s="765">
        <f t="shared" si="0"/>
        <v>45</v>
      </c>
      <c r="B56" s="785"/>
      <c r="C56" s="544" t="s">
        <v>734</v>
      </c>
      <c r="D56" s="786" t="s">
        <v>323</v>
      </c>
      <c r="E56" s="546">
        <v>37</v>
      </c>
      <c r="F56" s="546">
        <v>37</v>
      </c>
      <c r="G56" s="546">
        <v>37</v>
      </c>
      <c r="H56" s="546">
        <v>37</v>
      </c>
    </row>
    <row r="57" spans="1:10" ht="15.75" x14ac:dyDescent="0.25">
      <c r="A57" s="765">
        <f t="shared" si="0"/>
        <v>46</v>
      </c>
      <c r="B57" s="785"/>
      <c r="C57" s="544" t="s">
        <v>735</v>
      </c>
      <c r="D57" s="786" t="s">
        <v>323</v>
      </c>
      <c r="E57" s="546">
        <v>53</v>
      </c>
      <c r="F57" s="546">
        <v>53</v>
      </c>
      <c r="G57" s="546">
        <v>53</v>
      </c>
      <c r="H57" s="546">
        <v>53</v>
      </c>
      <c r="J57" s="546"/>
    </row>
    <row r="58" spans="1:10" ht="15.75" x14ac:dyDescent="0.25">
      <c r="A58" s="765">
        <f t="shared" si="0"/>
        <v>47</v>
      </c>
      <c r="B58" s="785"/>
      <c r="C58" s="544" t="s">
        <v>736</v>
      </c>
      <c r="D58" s="786" t="s">
        <v>323</v>
      </c>
      <c r="E58" s="546">
        <v>104</v>
      </c>
      <c r="F58" s="546">
        <v>104</v>
      </c>
      <c r="G58" s="546">
        <v>104</v>
      </c>
      <c r="H58" s="546">
        <v>104</v>
      </c>
    </row>
    <row r="59" spans="1:10" ht="15.75" x14ac:dyDescent="0.25">
      <c r="A59" s="765">
        <f t="shared" si="0"/>
        <v>48</v>
      </c>
      <c r="B59" s="790"/>
      <c r="C59" s="544" t="s">
        <v>737</v>
      </c>
      <c r="D59" s="786" t="s">
        <v>323</v>
      </c>
      <c r="E59" s="546">
        <v>192</v>
      </c>
      <c r="F59" s="546">
        <v>192</v>
      </c>
      <c r="G59" s="546">
        <v>192</v>
      </c>
      <c r="H59" s="546">
        <v>192</v>
      </c>
    </row>
    <row r="60" spans="1:10" ht="15.75" x14ac:dyDescent="0.25">
      <c r="A60" s="765">
        <f t="shared" si="0"/>
        <v>49</v>
      </c>
      <c r="B60" s="790"/>
      <c r="C60" s="544" t="s">
        <v>738</v>
      </c>
      <c r="D60" s="786" t="s">
        <v>323</v>
      </c>
      <c r="E60" s="546">
        <v>134</v>
      </c>
      <c r="F60" s="546">
        <v>134</v>
      </c>
      <c r="G60" s="546">
        <v>134</v>
      </c>
      <c r="H60" s="546">
        <v>134</v>
      </c>
    </row>
    <row r="61" spans="1:10" ht="30" x14ac:dyDescent="0.25">
      <c r="A61" s="1105">
        <f t="shared" si="0"/>
        <v>50</v>
      </c>
      <c r="B61" s="1106"/>
      <c r="C61" s="592" t="s">
        <v>739</v>
      </c>
      <c r="D61" s="1107" t="s">
        <v>323</v>
      </c>
      <c r="E61" s="1108">
        <v>159</v>
      </c>
      <c r="F61" s="1108">
        <v>159</v>
      </c>
      <c r="G61" s="1108">
        <v>159</v>
      </c>
      <c r="H61" s="1108">
        <v>159</v>
      </c>
    </row>
    <row r="62" spans="1:10" ht="15" x14ac:dyDescent="0.25">
      <c r="A62" s="765">
        <f t="shared" si="0"/>
        <v>51</v>
      </c>
      <c r="B62" s="1109">
        <v>68360</v>
      </c>
      <c r="C62" s="544" t="s">
        <v>833</v>
      </c>
      <c r="D62" s="788" t="s">
        <v>323</v>
      </c>
      <c r="E62" s="546">
        <v>1844</v>
      </c>
      <c r="F62" s="546">
        <v>1844</v>
      </c>
      <c r="G62" s="546">
        <v>1844</v>
      </c>
      <c r="H62" s="546">
        <v>1844</v>
      </c>
    </row>
    <row r="63" spans="1:10" ht="30" x14ac:dyDescent="0.25">
      <c r="A63" s="1105">
        <f t="shared" si="0"/>
        <v>52</v>
      </c>
      <c r="B63" s="1110" t="s">
        <v>1142</v>
      </c>
      <c r="C63" s="592" t="s">
        <v>803</v>
      </c>
      <c r="D63" s="1111">
        <v>43830</v>
      </c>
      <c r="E63" s="1108">
        <v>25000</v>
      </c>
      <c r="F63" s="1108">
        <v>25000</v>
      </c>
      <c r="G63" s="1108">
        <v>25000</v>
      </c>
      <c r="H63" s="1108">
        <v>25000</v>
      </c>
    </row>
    <row r="64" spans="1:10" ht="15" x14ac:dyDescent="0.25">
      <c r="A64" s="765">
        <f t="shared" si="0"/>
        <v>53</v>
      </c>
      <c r="B64" s="789" t="s">
        <v>804</v>
      </c>
      <c r="C64" s="544" t="s">
        <v>805</v>
      </c>
      <c r="D64" s="788" t="s">
        <v>323</v>
      </c>
      <c r="E64" s="546">
        <v>31000</v>
      </c>
      <c r="F64" s="546">
        <v>31000</v>
      </c>
      <c r="G64" s="546">
        <v>31000</v>
      </c>
      <c r="H64" s="546">
        <v>31000</v>
      </c>
    </row>
    <row r="65" spans="1:10" ht="15" x14ac:dyDescent="0.25">
      <c r="A65" s="765">
        <f t="shared" si="0"/>
        <v>54</v>
      </c>
      <c r="B65" s="790"/>
      <c r="C65" s="544" t="s">
        <v>806</v>
      </c>
      <c r="D65" s="788" t="s">
        <v>323</v>
      </c>
      <c r="E65" s="546">
        <v>732</v>
      </c>
      <c r="F65" s="546">
        <v>732</v>
      </c>
      <c r="G65" s="546">
        <v>732</v>
      </c>
      <c r="H65" s="546">
        <v>732</v>
      </c>
    </row>
    <row r="66" spans="1:10" ht="30" x14ac:dyDescent="0.25">
      <c r="A66" s="1105">
        <v>56</v>
      </c>
      <c r="B66" s="1110" t="s">
        <v>841</v>
      </c>
      <c r="C66" s="592" t="s">
        <v>842</v>
      </c>
      <c r="D66" s="1112" t="s">
        <v>323</v>
      </c>
      <c r="E66" s="1108">
        <v>3277</v>
      </c>
      <c r="F66" s="1108">
        <v>3277</v>
      </c>
      <c r="G66" s="1108">
        <v>3277</v>
      </c>
      <c r="H66" s="1108">
        <v>3277</v>
      </c>
    </row>
    <row r="67" spans="1:10" ht="30" x14ac:dyDescent="0.25">
      <c r="A67" s="765">
        <v>57</v>
      </c>
      <c r="B67" s="789" t="s">
        <v>900</v>
      </c>
      <c r="C67" s="592" t="s">
        <v>901</v>
      </c>
      <c r="D67" s="788" t="s">
        <v>323</v>
      </c>
      <c r="E67" s="546">
        <v>600</v>
      </c>
      <c r="F67" s="546">
        <v>600</v>
      </c>
      <c r="G67" s="546">
        <v>600</v>
      </c>
      <c r="H67" s="546">
        <v>600</v>
      </c>
      <c r="I67" s="624"/>
      <c r="J67" s="624"/>
    </row>
    <row r="68" spans="1:10" ht="15" x14ac:dyDescent="0.25">
      <c r="A68" s="765">
        <v>58</v>
      </c>
      <c r="B68" s="1113">
        <v>42928</v>
      </c>
      <c r="C68" s="544" t="s">
        <v>1143</v>
      </c>
      <c r="D68" s="788" t="s">
        <v>323</v>
      </c>
      <c r="E68" s="546">
        <v>283</v>
      </c>
      <c r="F68" s="546">
        <v>283</v>
      </c>
      <c r="G68" s="546">
        <v>283</v>
      </c>
      <c r="H68" s="546">
        <v>283</v>
      </c>
      <c r="I68" s="791"/>
      <c r="J68" s="791"/>
    </row>
    <row r="69" spans="1:10" ht="15.75" x14ac:dyDescent="0.25">
      <c r="A69" s="765">
        <v>59</v>
      </c>
      <c r="B69" s="789" t="s">
        <v>902</v>
      </c>
      <c r="C69" s="1114" t="s">
        <v>903</v>
      </c>
      <c r="D69" s="787">
        <v>46727</v>
      </c>
      <c r="E69" s="546">
        <v>155395</v>
      </c>
      <c r="F69" s="546">
        <v>155395</v>
      </c>
      <c r="G69" s="546">
        <v>155395</v>
      </c>
      <c r="H69" s="546">
        <v>155395</v>
      </c>
      <c r="I69" s="791"/>
      <c r="J69" s="791"/>
    </row>
    <row r="70" spans="1:10" ht="15.75" x14ac:dyDescent="0.25">
      <c r="A70" s="765">
        <v>60</v>
      </c>
      <c r="B70" s="789" t="s">
        <v>1144</v>
      </c>
      <c r="C70" s="1114" t="s">
        <v>904</v>
      </c>
      <c r="D70" s="1115" t="s">
        <v>323</v>
      </c>
      <c r="E70" s="546">
        <v>8534</v>
      </c>
      <c r="F70" s="546">
        <v>8534</v>
      </c>
      <c r="G70" s="546">
        <v>8534</v>
      </c>
      <c r="H70" s="546">
        <v>8534</v>
      </c>
      <c r="I70" s="791"/>
      <c r="J70" s="791"/>
    </row>
    <row r="71" spans="1:10" ht="15.75" x14ac:dyDescent="0.25">
      <c r="A71" s="765">
        <v>61</v>
      </c>
      <c r="B71" s="789" t="s">
        <v>1145</v>
      </c>
      <c r="C71" s="1114" t="s">
        <v>905</v>
      </c>
      <c r="D71" s="787">
        <v>44105</v>
      </c>
      <c r="E71" s="546">
        <v>263</v>
      </c>
      <c r="F71" s="546">
        <v>0</v>
      </c>
      <c r="G71" s="546">
        <v>0</v>
      </c>
      <c r="H71" s="546">
        <v>0</v>
      </c>
      <c r="I71" s="1116"/>
      <c r="J71" s="1116"/>
    </row>
    <row r="72" spans="1:10" ht="15.75" x14ac:dyDescent="0.25">
      <c r="A72" s="765">
        <v>62</v>
      </c>
      <c r="B72" s="789" t="s">
        <v>1146</v>
      </c>
      <c r="C72" s="1114" t="s">
        <v>1147</v>
      </c>
      <c r="D72" s="786" t="s">
        <v>323</v>
      </c>
      <c r="E72" s="546">
        <v>900</v>
      </c>
      <c r="F72" s="546">
        <v>900</v>
      </c>
      <c r="G72" s="546">
        <v>900</v>
      </c>
      <c r="H72" s="546">
        <v>900</v>
      </c>
    </row>
    <row r="73" spans="1:10" ht="15.75" x14ac:dyDescent="0.25">
      <c r="A73" s="765">
        <v>63</v>
      </c>
      <c r="B73" s="789" t="s">
        <v>1148</v>
      </c>
      <c r="C73" s="1114" t="s">
        <v>1149</v>
      </c>
      <c r="D73" s="1115" t="s">
        <v>323</v>
      </c>
      <c r="E73" s="1117">
        <v>5760</v>
      </c>
      <c r="F73" s="1117">
        <v>5760</v>
      </c>
      <c r="G73" s="1117">
        <v>5760</v>
      </c>
      <c r="H73" s="1117">
        <v>5760</v>
      </c>
    </row>
    <row r="74" spans="1:10" ht="15.75" x14ac:dyDescent="0.25">
      <c r="A74" s="1118">
        <v>64</v>
      </c>
      <c r="B74" s="1119" t="s">
        <v>1150</v>
      </c>
      <c r="C74" s="1114" t="s">
        <v>1151</v>
      </c>
      <c r="D74" s="21" t="s">
        <v>323</v>
      </c>
      <c r="E74" s="1119">
        <v>217</v>
      </c>
      <c r="F74" s="1119">
        <v>217</v>
      </c>
      <c r="G74" s="1119">
        <v>217</v>
      </c>
      <c r="H74" s="1119">
        <v>217</v>
      </c>
      <c r="I74" s="4"/>
    </row>
    <row r="75" spans="1:10" ht="31.5" x14ac:dyDescent="0.25">
      <c r="A75" s="1118">
        <v>65</v>
      </c>
      <c r="B75" s="1120" t="s">
        <v>1152</v>
      </c>
      <c r="C75" s="1121" t="s">
        <v>1153</v>
      </c>
      <c r="D75" s="1122" t="s">
        <v>323</v>
      </c>
      <c r="E75" s="1123">
        <v>1524</v>
      </c>
      <c r="F75" s="1123">
        <v>1524</v>
      </c>
      <c r="G75" s="1123">
        <v>1524</v>
      </c>
      <c r="H75" s="1123">
        <v>1524</v>
      </c>
      <c r="I75" s="4"/>
    </row>
    <row r="76" spans="1:10" ht="15.75" x14ac:dyDescent="0.25">
      <c r="A76" s="1118">
        <v>66</v>
      </c>
      <c r="B76" s="1119" t="s">
        <v>1154</v>
      </c>
      <c r="C76" s="31" t="s">
        <v>1155</v>
      </c>
      <c r="D76" s="21" t="s">
        <v>323</v>
      </c>
      <c r="E76" s="1119">
        <v>671</v>
      </c>
      <c r="F76" s="1119">
        <v>671</v>
      </c>
      <c r="G76" s="1119">
        <v>671</v>
      </c>
      <c r="H76" s="1119">
        <v>671</v>
      </c>
      <c r="I76" s="4"/>
    </row>
    <row r="77" spans="1:10" ht="31.5" x14ac:dyDescent="0.25">
      <c r="A77" s="1118">
        <v>67</v>
      </c>
      <c r="B77" s="1120" t="s">
        <v>721</v>
      </c>
      <c r="C77" s="1121" t="s">
        <v>722</v>
      </c>
      <c r="D77" s="1122" t="s">
        <v>323</v>
      </c>
      <c r="E77" s="1108">
        <v>5760</v>
      </c>
      <c r="F77" s="1108">
        <v>5760</v>
      </c>
      <c r="G77" s="1108">
        <v>5760</v>
      </c>
      <c r="H77" s="1108">
        <v>5760</v>
      </c>
      <c r="I77" s="4"/>
    </row>
    <row r="78" spans="1:10" ht="30" x14ac:dyDescent="0.25">
      <c r="A78" s="1124">
        <v>68</v>
      </c>
      <c r="B78" s="1120" t="s">
        <v>1156</v>
      </c>
      <c r="C78" s="1120" t="s">
        <v>1157</v>
      </c>
      <c r="D78" s="1124" t="s">
        <v>323</v>
      </c>
      <c r="E78" s="1120">
        <v>200</v>
      </c>
      <c r="F78" s="1120">
        <v>200</v>
      </c>
      <c r="G78" s="1120">
        <v>200</v>
      </c>
      <c r="H78" s="1120">
        <v>200</v>
      </c>
    </row>
    <row r="79" spans="1:10" ht="15" x14ac:dyDescent="0.25">
      <c r="A79" s="1118">
        <v>69</v>
      </c>
      <c r="B79" s="1119" t="s">
        <v>1158</v>
      </c>
      <c r="C79" s="1119" t="s">
        <v>1159</v>
      </c>
      <c r="D79" s="1118" t="s">
        <v>323</v>
      </c>
      <c r="E79" s="1119">
        <v>55</v>
      </c>
      <c r="F79" s="1119">
        <v>55</v>
      </c>
      <c r="G79" s="1119">
        <v>55</v>
      </c>
      <c r="H79" s="1119">
        <v>55</v>
      </c>
    </row>
    <row r="80" spans="1:10" ht="30" x14ac:dyDescent="0.25">
      <c r="A80" s="1124">
        <v>70</v>
      </c>
      <c r="B80" s="1120" t="s">
        <v>1160</v>
      </c>
      <c r="C80" s="1120" t="s">
        <v>1161</v>
      </c>
      <c r="D80" s="1124" t="s">
        <v>323</v>
      </c>
      <c r="E80" s="1120">
        <v>31</v>
      </c>
      <c r="F80" s="1120">
        <v>31</v>
      </c>
      <c r="G80" s="1120">
        <v>31</v>
      </c>
      <c r="H80" s="1120">
        <v>31</v>
      </c>
    </row>
    <row r="81" spans="1:9" ht="15" x14ac:dyDescent="0.25">
      <c r="A81" s="1118">
        <v>71</v>
      </c>
      <c r="B81" s="1119" t="s">
        <v>1162</v>
      </c>
      <c r="C81" s="1119" t="s">
        <v>1163</v>
      </c>
      <c r="D81" s="1125">
        <v>44196</v>
      </c>
      <c r="E81" s="1119">
        <v>381</v>
      </c>
      <c r="F81" s="1119">
        <v>381</v>
      </c>
      <c r="G81" s="1119">
        <v>381</v>
      </c>
      <c r="H81" s="1119">
        <v>381</v>
      </c>
    </row>
    <row r="82" spans="1:9" ht="15" x14ac:dyDescent="0.25">
      <c r="A82" s="1118">
        <v>72</v>
      </c>
      <c r="B82" s="1119" t="s">
        <v>1164</v>
      </c>
      <c r="C82" s="1119" t="s">
        <v>1165</v>
      </c>
      <c r="D82" s="1125">
        <v>43982</v>
      </c>
      <c r="E82" s="546">
        <v>991</v>
      </c>
      <c r="F82" s="546">
        <v>991</v>
      </c>
      <c r="G82" s="546">
        <v>991</v>
      </c>
      <c r="H82" s="546">
        <v>991</v>
      </c>
    </row>
    <row r="83" spans="1:9" ht="15" x14ac:dyDescent="0.25">
      <c r="A83" s="1118">
        <v>72</v>
      </c>
      <c r="B83" s="1119" t="s">
        <v>1166</v>
      </c>
      <c r="C83" s="1119" t="s">
        <v>1167</v>
      </c>
      <c r="D83" s="1125">
        <v>44074</v>
      </c>
      <c r="E83" s="546">
        <v>2552</v>
      </c>
      <c r="F83" s="546">
        <v>2552</v>
      </c>
      <c r="G83" s="546">
        <v>2552</v>
      </c>
      <c r="H83" s="546">
        <v>2552</v>
      </c>
    </row>
    <row r="84" spans="1:9" ht="15" x14ac:dyDescent="0.25">
      <c r="A84" s="1118">
        <v>73</v>
      </c>
      <c r="B84" s="1119" t="s">
        <v>1168</v>
      </c>
      <c r="C84" s="1119" t="s">
        <v>1169</v>
      </c>
      <c r="D84" s="1125">
        <v>43830</v>
      </c>
      <c r="E84" s="1117">
        <v>2188</v>
      </c>
      <c r="F84" s="1117">
        <v>2188</v>
      </c>
      <c r="G84" s="1117">
        <v>2188</v>
      </c>
      <c r="H84" s="1117">
        <v>2188</v>
      </c>
    </row>
    <row r="85" spans="1:9" ht="15" x14ac:dyDescent="0.25">
      <c r="A85" s="1118">
        <v>74</v>
      </c>
      <c r="B85" s="1119" t="s">
        <v>1170</v>
      </c>
      <c r="C85" s="1119" t="s">
        <v>1171</v>
      </c>
      <c r="D85" s="1118" t="s">
        <v>323</v>
      </c>
      <c r="E85" s="1117">
        <v>1067</v>
      </c>
      <c r="F85" s="1117">
        <v>1067</v>
      </c>
      <c r="G85" s="1117">
        <v>1067</v>
      </c>
      <c r="H85" s="1117">
        <v>1067</v>
      </c>
    </row>
    <row r="86" spans="1:9" ht="15" x14ac:dyDescent="0.25">
      <c r="A86" s="1118">
        <v>75</v>
      </c>
      <c r="B86" s="1119" t="s">
        <v>1172</v>
      </c>
      <c r="C86" s="1119" t="s">
        <v>1173</v>
      </c>
      <c r="D86" s="1118" t="s">
        <v>323</v>
      </c>
      <c r="E86" s="1117">
        <v>3048</v>
      </c>
      <c r="F86" s="1117">
        <v>3048</v>
      </c>
      <c r="G86" s="1117">
        <v>3048</v>
      </c>
      <c r="H86" s="1117">
        <v>3048</v>
      </c>
    </row>
    <row r="87" spans="1:9" ht="30" x14ac:dyDescent="0.25">
      <c r="A87" s="1118">
        <v>76</v>
      </c>
      <c r="B87" s="1119" t="s">
        <v>1174</v>
      </c>
      <c r="C87" s="1120" t="s">
        <v>1175</v>
      </c>
      <c r="D87" s="1125">
        <v>44196</v>
      </c>
      <c r="E87" s="1117">
        <v>873</v>
      </c>
      <c r="F87" s="1119">
        <v>873</v>
      </c>
      <c r="G87" s="1119">
        <v>873</v>
      </c>
      <c r="H87" s="1119">
        <v>873</v>
      </c>
    </row>
    <row r="88" spans="1:9" ht="15" x14ac:dyDescent="0.25">
      <c r="A88" s="1118">
        <v>77</v>
      </c>
      <c r="B88" s="1119" t="s">
        <v>1176</v>
      </c>
      <c r="C88" s="1119" t="s">
        <v>1177</v>
      </c>
      <c r="D88" s="1125">
        <v>44196</v>
      </c>
      <c r="E88" s="546">
        <v>873</v>
      </c>
      <c r="F88" s="546">
        <v>873</v>
      </c>
      <c r="G88" s="546">
        <v>873</v>
      </c>
      <c r="H88" s="546">
        <v>873</v>
      </c>
    </row>
    <row r="89" spans="1:9" ht="30" x14ac:dyDescent="0.25">
      <c r="A89" s="1118">
        <v>78</v>
      </c>
      <c r="B89" s="1119" t="s">
        <v>1178</v>
      </c>
      <c r="C89" s="1120" t="s">
        <v>1179</v>
      </c>
      <c r="D89" s="1125">
        <v>44196</v>
      </c>
      <c r="E89" s="546">
        <v>873</v>
      </c>
      <c r="F89" s="546">
        <v>873</v>
      </c>
      <c r="G89" s="546">
        <v>873</v>
      </c>
      <c r="H89" s="546">
        <v>873</v>
      </c>
    </row>
    <row r="90" spans="1:9" ht="15" x14ac:dyDescent="0.25">
      <c r="A90" s="765">
        <v>67</v>
      </c>
      <c r="B90" s="789" t="s">
        <v>1180</v>
      </c>
      <c r="C90" s="544" t="s">
        <v>1181</v>
      </c>
      <c r="D90" s="787" t="s">
        <v>323</v>
      </c>
      <c r="E90" s="546">
        <v>800</v>
      </c>
      <c r="F90" s="546">
        <v>2400</v>
      </c>
      <c r="G90" s="546">
        <v>2400</v>
      </c>
      <c r="H90" s="546">
        <v>2400</v>
      </c>
    </row>
    <row r="91" spans="1:9" ht="47.25" x14ac:dyDescent="0.25">
      <c r="A91" s="765">
        <v>68</v>
      </c>
      <c r="B91" s="1126" t="s">
        <v>1182</v>
      </c>
      <c r="C91" s="31" t="s">
        <v>1183</v>
      </c>
      <c r="D91" s="1121" t="s">
        <v>1184</v>
      </c>
      <c r="E91" s="1123">
        <v>2280</v>
      </c>
      <c r="F91" s="1117">
        <v>2280</v>
      </c>
      <c r="G91" s="1117">
        <v>2280</v>
      </c>
      <c r="H91" s="1117">
        <v>2280</v>
      </c>
      <c r="I91" s="1127"/>
    </row>
    <row r="92" spans="1:9" ht="15.75" x14ac:dyDescent="0.25">
      <c r="A92" s="765">
        <v>69</v>
      </c>
      <c r="B92" s="789" t="s">
        <v>1185</v>
      </c>
      <c r="C92" s="1119" t="s">
        <v>1186</v>
      </c>
      <c r="D92" s="1128">
        <v>44561</v>
      </c>
      <c r="E92" s="1123">
        <v>254</v>
      </c>
      <c r="F92" s="1117">
        <v>297</v>
      </c>
      <c r="G92" s="1117">
        <v>297</v>
      </c>
      <c r="H92" s="1117">
        <v>297</v>
      </c>
      <c r="I92" s="1127"/>
    </row>
    <row r="93" spans="1:9" ht="15.75" x14ac:dyDescent="0.25">
      <c r="A93" s="765"/>
      <c r="B93" s="1126"/>
      <c r="C93" s="31"/>
      <c r="D93" s="1121"/>
      <c r="E93" s="1129"/>
      <c r="F93" s="34"/>
      <c r="G93" s="34"/>
      <c r="H93" s="34"/>
      <c r="I93" s="1127"/>
    </row>
    <row r="94" spans="1:9" ht="15.75" x14ac:dyDescent="0.25">
      <c r="A94" s="765"/>
      <c r="B94" s="1126"/>
      <c r="C94" s="31"/>
      <c r="D94" s="1121"/>
      <c r="E94" s="1129"/>
      <c r="F94" s="34"/>
      <c r="G94" s="34"/>
      <c r="H94" s="34"/>
      <c r="I94" s="1127"/>
    </row>
    <row r="95" spans="1:9" ht="15.75" x14ac:dyDescent="0.25">
      <c r="A95" s="765"/>
      <c r="B95" s="1126"/>
      <c r="C95" s="31"/>
      <c r="D95" s="1121"/>
      <c r="E95" s="1129"/>
      <c r="F95" s="34"/>
      <c r="G95" s="34"/>
      <c r="H95" s="34"/>
      <c r="I95" s="1127"/>
    </row>
    <row r="96" spans="1:9" ht="15.75" x14ac:dyDescent="0.25">
      <c r="A96" s="765"/>
      <c r="B96" s="1126"/>
      <c r="C96" s="31"/>
      <c r="D96" s="1121"/>
      <c r="E96" s="1129"/>
      <c r="F96" s="34"/>
      <c r="G96" s="34"/>
      <c r="H96" s="34"/>
      <c r="I96" s="1127"/>
    </row>
    <row r="97" spans="1:9" ht="15.75" x14ac:dyDescent="0.25">
      <c r="A97" s="765"/>
      <c r="B97" s="1126"/>
      <c r="C97" s="31"/>
      <c r="D97" s="1121"/>
      <c r="E97" s="1129"/>
      <c r="F97" s="34"/>
      <c r="G97" s="34"/>
      <c r="H97" s="34"/>
      <c r="I97" s="1127"/>
    </row>
    <row r="98" spans="1:9" ht="15.75" x14ac:dyDescent="0.25">
      <c r="B98" s="1126"/>
      <c r="D98" s="1119"/>
      <c r="E98" s="792">
        <f>SUM(E12:E97)</f>
        <v>1091077</v>
      </c>
      <c r="F98" s="1130">
        <f>SUM(F12:F92)</f>
        <v>1092457</v>
      </c>
      <c r="G98" s="1130">
        <f>SUM(G12:G92)</f>
        <v>1092457</v>
      </c>
      <c r="H98" s="1130">
        <f>SUM(H12:H92)</f>
        <v>1092457</v>
      </c>
    </row>
    <row r="99" spans="1:9" ht="14.25" x14ac:dyDescent="0.2">
      <c r="E99" s="792"/>
      <c r="F99" s="1130"/>
      <c r="G99" s="1130"/>
    </row>
  </sheetData>
  <mergeCells count="9">
    <mergeCell ref="A1:H1"/>
    <mergeCell ref="A5:H5"/>
    <mergeCell ref="A6:H6"/>
    <mergeCell ref="A8:A10"/>
    <mergeCell ref="B9:B10"/>
    <mergeCell ref="C9:C10"/>
    <mergeCell ref="D9:D10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18" customWidth="1"/>
    <col min="2" max="2" width="27.7109375" style="330" customWidth="1"/>
    <col min="3" max="3" width="47.85546875" style="330" customWidth="1"/>
    <col min="4" max="4" width="9.140625" style="319"/>
    <col min="5" max="5" width="8.7109375" style="330" bestFit="1" customWidth="1"/>
    <col min="6" max="6" width="8.42578125" style="330" bestFit="1" customWidth="1"/>
    <col min="7" max="7" width="8.7109375" style="330" customWidth="1"/>
    <col min="8" max="8" width="8.85546875" style="330" customWidth="1"/>
    <col min="9" max="9" width="9.140625" style="330"/>
    <col min="10" max="16384" width="9.140625" style="321"/>
  </cols>
  <sheetData>
    <row r="1" spans="1:11" ht="14.1" customHeight="1" x14ac:dyDescent="0.25">
      <c r="C1" s="1654" t="s">
        <v>155</v>
      </c>
      <c r="D1" s="1654"/>
      <c r="E1" s="1654"/>
      <c r="F1" s="1654"/>
      <c r="G1" s="1654"/>
      <c r="H1" s="1654"/>
    </row>
    <row r="2" spans="1:11" ht="20.100000000000001" customHeight="1" x14ac:dyDescent="0.25">
      <c r="A2" s="1638" t="s">
        <v>307</v>
      </c>
      <c r="B2" s="1655"/>
      <c r="C2" s="1655"/>
      <c r="D2" s="1655"/>
      <c r="E2" s="1655"/>
      <c r="F2" s="1655"/>
      <c r="G2" s="1655"/>
      <c r="H2" s="1655"/>
    </row>
    <row r="3" spans="1:11" ht="14.1" customHeight="1" x14ac:dyDescent="0.25">
      <c r="A3" s="1638" t="s">
        <v>308</v>
      </c>
      <c r="B3" s="1655"/>
      <c r="C3" s="1655"/>
      <c r="D3" s="1655"/>
      <c r="E3" s="1655"/>
      <c r="F3" s="1655"/>
      <c r="G3" s="1655"/>
      <c r="H3" s="1655"/>
    </row>
    <row r="4" spans="1:11" ht="14.1" customHeight="1" x14ac:dyDescent="0.25">
      <c r="A4" s="1639" t="s">
        <v>55</v>
      </c>
      <c r="B4" s="1656"/>
      <c r="C4" s="1656"/>
      <c r="D4" s="1656"/>
      <c r="E4" s="1656"/>
      <c r="F4" s="1656"/>
      <c r="G4" s="1656"/>
      <c r="H4" s="1656"/>
    </row>
    <row r="5" spans="1:11" ht="14.1" customHeight="1" x14ac:dyDescent="0.25">
      <c r="A5" s="317"/>
      <c r="B5" s="318"/>
      <c r="C5" s="318"/>
      <c r="D5" s="318"/>
      <c r="E5" s="318"/>
      <c r="F5" s="318"/>
      <c r="G5" s="318"/>
      <c r="H5" s="318"/>
    </row>
    <row r="6" spans="1:11" ht="14.1" customHeight="1" x14ac:dyDescent="0.25">
      <c r="A6" s="1657"/>
      <c r="B6" s="320" t="s">
        <v>57</v>
      </c>
      <c r="C6" s="320" t="s">
        <v>58</v>
      </c>
      <c r="D6" s="320" t="s">
        <v>59</v>
      </c>
      <c r="E6" s="320" t="s">
        <v>60</v>
      </c>
      <c r="F6" s="320" t="s">
        <v>459</v>
      </c>
      <c r="G6" s="320" t="s">
        <v>460</v>
      </c>
      <c r="H6" s="320" t="s">
        <v>461</v>
      </c>
      <c r="I6" s="320" t="s">
        <v>578</v>
      </c>
    </row>
    <row r="7" spans="1:11" s="360" customFormat="1" ht="13.5" customHeight="1" x14ac:dyDescent="0.25">
      <c r="A7" s="1657"/>
      <c r="B7" s="1653" t="s">
        <v>309</v>
      </c>
      <c r="C7" s="1658" t="s">
        <v>310</v>
      </c>
      <c r="D7" s="1658" t="s">
        <v>311</v>
      </c>
      <c r="E7" s="1651" t="s">
        <v>312</v>
      </c>
      <c r="F7" s="1652"/>
      <c r="G7" s="1652"/>
      <c r="H7" s="1652"/>
      <c r="I7" s="1653"/>
      <c r="J7" s="359"/>
      <c r="K7" s="359"/>
    </row>
    <row r="8" spans="1:11" s="360" customFormat="1" ht="13.5" customHeight="1" x14ac:dyDescent="0.25">
      <c r="A8" s="1657"/>
      <c r="B8" s="1653"/>
      <c r="C8" s="1658"/>
      <c r="D8" s="1658"/>
      <c r="E8" s="361" t="s">
        <v>313</v>
      </c>
      <c r="F8" s="361" t="s">
        <v>314</v>
      </c>
      <c r="G8" s="361" t="s">
        <v>315</v>
      </c>
      <c r="H8" s="362" t="s">
        <v>316</v>
      </c>
      <c r="I8" s="361" t="s">
        <v>153</v>
      </c>
      <c r="J8" s="363"/>
      <c r="K8" s="363"/>
    </row>
    <row r="9" spans="1:11" s="360" customFormat="1" ht="13.5" customHeight="1" x14ac:dyDescent="0.25">
      <c r="A9" s="328" t="s">
        <v>468</v>
      </c>
      <c r="B9" s="364" t="s">
        <v>317</v>
      </c>
      <c r="C9" s="365"/>
      <c r="D9" s="366"/>
      <c r="E9" s="365"/>
      <c r="F9" s="365"/>
      <c r="G9" s="365"/>
      <c r="H9" s="365"/>
      <c r="I9" s="316"/>
    </row>
    <row r="10" spans="1:11" ht="13.5" customHeight="1" x14ac:dyDescent="0.25">
      <c r="A10" s="328" t="s">
        <v>476</v>
      </c>
      <c r="B10" s="367" t="s">
        <v>318</v>
      </c>
    </row>
    <row r="11" spans="1:11" ht="13.5" customHeight="1" x14ac:dyDescent="0.25">
      <c r="A11" s="328" t="s">
        <v>477</v>
      </c>
      <c r="B11" s="350" t="s">
        <v>319</v>
      </c>
      <c r="C11" s="351" t="s">
        <v>320</v>
      </c>
      <c r="D11" s="352"/>
      <c r="E11" s="351"/>
      <c r="F11" s="351"/>
      <c r="G11" s="351"/>
      <c r="H11" s="351"/>
    </row>
    <row r="12" spans="1:11" ht="13.5" customHeight="1" x14ac:dyDescent="0.25">
      <c r="A12" s="328" t="s">
        <v>478</v>
      </c>
      <c r="B12" s="350" t="s">
        <v>321</v>
      </c>
      <c r="C12" s="351" t="s">
        <v>322</v>
      </c>
      <c r="D12" s="319" t="s">
        <v>323</v>
      </c>
      <c r="E12" s="353">
        <v>300</v>
      </c>
      <c r="F12" s="353">
        <v>300</v>
      </c>
      <c r="G12" s="353">
        <v>300</v>
      </c>
      <c r="H12" s="353">
        <v>300</v>
      </c>
    </row>
    <row r="13" spans="1:11" ht="13.5" customHeight="1" x14ac:dyDescent="0.25">
      <c r="A13" s="328" t="s">
        <v>479</v>
      </c>
      <c r="B13" s="329" t="s">
        <v>324</v>
      </c>
      <c r="C13" s="330" t="s">
        <v>325</v>
      </c>
      <c r="D13" s="319" t="s">
        <v>323</v>
      </c>
      <c r="E13" s="327">
        <v>100</v>
      </c>
      <c r="F13" s="327">
        <v>100</v>
      </c>
      <c r="G13" s="327">
        <v>100</v>
      </c>
      <c r="H13" s="327">
        <v>100</v>
      </c>
      <c r="I13" s="330">
        <v>100</v>
      </c>
    </row>
    <row r="14" spans="1:11" ht="13.5" customHeight="1" x14ac:dyDescent="0.25">
      <c r="A14" s="328" t="s">
        <v>480</v>
      </c>
      <c r="B14" s="329" t="s">
        <v>326</v>
      </c>
      <c r="C14" s="330" t="s">
        <v>327</v>
      </c>
      <c r="D14" s="319" t="s">
        <v>323</v>
      </c>
      <c r="E14" s="327">
        <v>24554</v>
      </c>
      <c r="F14" s="327">
        <v>19393</v>
      </c>
      <c r="G14" s="327"/>
      <c r="H14" s="327">
        <v>24241</v>
      </c>
      <c r="I14" s="330">
        <v>24250</v>
      </c>
    </row>
    <row r="15" spans="1:11" ht="13.5" customHeight="1" x14ac:dyDescent="0.25">
      <c r="A15" s="328" t="s">
        <v>481</v>
      </c>
      <c r="B15" s="329" t="s">
        <v>328</v>
      </c>
      <c r="C15" s="330" t="s">
        <v>329</v>
      </c>
      <c r="D15" s="319" t="s">
        <v>323</v>
      </c>
      <c r="E15" s="327"/>
      <c r="F15" s="327"/>
      <c r="G15" s="327"/>
      <c r="H15" s="327"/>
    </row>
    <row r="16" spans="1:11" ht="13.5" customHeight="1" x14ac:dyDescent="0.25">
      <c r="A16" s="328" t="s">
        <v>482</v>
      </c>
      <c r="B16" s="329" t="s">
        <v>330</v>
      </c>
      <c r="C16" s="330" t="s">
        <v>331</v>
      </c>
      <c r="D16" s="319" t="s">
        <v>323</v>
      </c>
      <c r="E16" s="327">
        <v>17280</v>
      </c>
      <c r="F16" s="327">
        <v>17280</v>
      </c>
      <c r="G16" s="327">
        <v>17280</v>
      </c>
      <c r="H16" s="327">
        <v>17280</v>
      </c>
      <c r="I16" s="330">
        <v>17280</v>
      </c>
    </row>
    <row r="17" spans="1:13" ht="13.5" customHeight="1" x14ac:dyDescent="0.25">
      <c r="A17" s="328" t="s">
        <v>483</v>
      </c>
      <c r="B17" s="329" t="s">
        <v>332</v>
      </c>
      <c r="C17" s="330" t="s">
        <v>333</v>
      </c>
      <c r="D17" s="319" t="s">
        <v>323</v>
      </c>
      <c r="E17" s="327">
        <v>32739</v>
      </c>
      <c r="F17" s="327">
        <v>25858</v>
      </c>
      <c r="G17" s="327"/>
      <c r="H17" s="327">
        <v>27321</v>
      </c>
      <c r="I17" s="330">
        <v>27350</v>
      </c>
    </row>
    <row r="18" spans="1:13" ht="13.5" customHeight="1" x14ac:dyDescent="0.25">
      <c r="A18" s="328" t="s">
        <v>517</v>
      </c>
      <c r="B18" s="329"/>
      <c r="C18" s="330" t="s">
        <v>334</v>
      </c>
      <c r="D18" s="319" t="s">
        <v>323</v>
      </c>
      <c r="E18" s="327"/>
      <c r="F18" s="327"/>
      <c r="G18" s="327"/>
      <c r="H18" s="327"/>
    </row>
    <row r="19" spans="1:13" ht="13.5" customHeight="1" x14ac:dyDescent="0.25">
      <c r="A19" s="328" t="s">
        <v>518</v>
      </c>
      <c r="B19" s="329"/>
      <c r="C19" s="330" t="s">
        <v>335</v>
      </c>
      <c r="D19" s="319" t="s">
        <v>323</v>
      </c>
      <c r="E19" s="327">
        <v>23050</v>
      </c>
      <c r="F19" s="327">
        <v>23050</v>
      </c>
      <c r="G19" s="327">
        <v>23050</v>
      </c>
      <c r="H19" s="327">
        <v>23050</v>
      </c>
      <c r="I19" s="330">
        <v>23050</v>
      </c>
    </row>
    <row r="20" spans="1:13" ht="18" customHeight="1" x14ac:dyDescent="0.25">
      <c r="A20" s="328" t="s">
        <v>519</v>
      </c>
      <c r="B20" s="329" t="s">
        <v>336</v>
      </c>
      <c r="C20" s="330" t="s">
        <v>337</v>
      </c>
      <c r="D20" s="319" t="s">
        <v>323</v>
      </c>
      <c r="E20" s="327">
        <v>9</v>
      </c>
      <c r="F20" s="327">
        <v>9</v>
      </c>
      <c r="G20" s="327">
        <v>9</v>
      </c>
      <c r="H20" s="327">
        <v>9</v>
      </c>
      <c r="I20" s="330">
        <v>9</v>
      </c>
    </row>
    <row r="21" spans="1:13" ht="13.5" customHeight="1" x14ac:dyDescent="0.25">
      <c r="A21" s="328" t="s">
        <v>520</v>
      </c>
      <c r="B21" s="329" t="s">
        <v>338</v>
      </c>
      <c r="C21" s="330" t="s">
        <v>339</v>
      </c>
      <c r="D21" s="319" t="s">
        <v>323</v>
      </c>
      <c r="E21" s="327">
        <v>50</v>
      </c>
      <c r="F21" s="327">
        <v>50</v>
      </c>
      <c r="G21" s="327">
        <v>50</v>
      </c>
      <c r="H21" s="327">
        <v>100</v>
      </c>
      <c r="I21" s="330">
        <v>100</v>
      </c>
    </row>
    <row r="22" spans="1:13" ht="21" customHeight="1" x14ac:dyDescent="0.25">
      <c r="A22" s="328" t="s">
        <v>521</v>
      </c>
      <c r="B22" s="329" t="s">
        <v>340</v>
      </c>
      <c r="C22" s="330" t="s">
        <v>341</v>
      </c>
      <c r="D22" s="331" t="s">
        <v>323</v>
      </c>
      <c r="E22" s="327">
        <v>875</v>
      </c>
      <c r="F22" s="327">
        <v>875</v>
      </c>
      <c r="G22" s="327">
        <v>875</v>
      </c>
      <c r="H22" s="327">
        <v>875</v>
      </c>
      <c r="I22" s="330">
        <v>875</v>
      </c>
    </row>
    <row r="23" spans="1:13" s="323" customFormat="1" ht="30" x14ac:dyDescent="0.25">
      <c r="A23" s="328" t="s">
        <v>522</v>
      </c>
      <c r="B23" s="332" t="s">
        <v>342</v>
      </c>
      <c r="C23" s="354" t="s">
        <v>343</v>
      </c>
      <c r="D23" s="334" t="s">
        <v>323</v>
      </c>
      <c r="E23" s="355">
        <v>129</v>
      </c>
      <c r="F23" s="355">
        <v>129</v>
      </c>
      <c r="G23" s="355">
        <v>129</v>
      </c>
      <c r="H23" s="355">
        <v>193</v>
      </c>
      <c r="I23" s="340">
        <v>193</v>
      </c>
      <c r="J23" s="347"/>
      <c r="K23" s="356"/>
      <c r="M23" s="357"/>
    </row>
    <row r="24" spans="1:13" ht="17.25" customHeight="1" x14ac:dyDescent="0.25">
      <c r="A24" s="328" t="s">
        <v>523</v>
      </c>
      <c r="B24" s="329" t="s">
        <v>104</v>
      </c>
      <c r="C24" s="330" t="s">
        <v>344</v>
      </c>
      <c r="D24" s="331" t="s">
        <v>323</v>
      </c>
      <c r="E24" s="327">
        <v>125</v>
      </c>
      <c r="F24" s="327">
        <v>125</v>
      </c>
      <c r="G24" s="327">
        <v>125</v>
      </c>
      <c r="H24" s="327">
        <v>147</v>
      </c>
      <c r="I24" s="330">
        <v>147</v>
      </c>
    </row>
    <row r="25" spans="1:13" ht="15.75" customHeight="1" x14ac:dyDescent="0.25">
      <c r="A25" s="328" t="s">
        <v>524</v>
      </c>
      <c r="B25" s="329"/>
      <c r="C25" s="330" t="s">
        <v>345</v>
      </c>
      <c r="D25" s="331" t="s">
        <v>323</v>
      </c>
      <c r="E25" s="327">
        <v>54</v>
      </c>
      <c r="F25" s="327">
        <v>54</v>
      </c>
      <c r="G25" s="327">
        <v>54</v>
      </c>
      <c r="H25" s="327">
        <v>54</v>
      </c>
      <c r="I25" s="330">
        <v>54</v>
      </c>
    </row>
    <row r="26" spans="1:13" ht="13.5" customHeight="1" x14ac:dyDescent="0.25">
      <c r="A26" s="328" t="s">
        <v>526</v>
      </c>
      <c r="B26" s="329" t="s">
        <v>346</v>
      </c>
      <c r="C26" s="330" t="s">
        <v>347</v>
      </c>
      <c r="D26" s="331" t="s">
        <v>323</v>
      </c>
      <c r="E26" s="327">
        <v>100</v>
      </c>
      <c r="F26" s="327">
        <v>100</v>
      </c>
      <c r="G26" s="327">
        <v>100</v>
      </c>
      <c r="H26" s="327">
        <v>100</v>
      </c>
      <c r="I26" s="330">
        <v>100</v>
      </c>
    </row>
    <row r="27" spans="1:13" ht="13.5" customHeight="1" x14ac:dyDescent="0.25">
      <c r="A27" s="328" t="s">
        <v>527</v>
      </c>
      <c r="B27" s="329" t="s">
        <v>348</v>
      </c>
      <c r="C27" s="330" t="s">
        <v>349</v>
      </c>
      <c r="D27" s="331" t="s">
        <v>323</v>
      </c>
      <c r="E27" s="327">
        <v>1575</v>
      </c>
      <c r="F27" s="327">
        <v>1575</v>
      </c>
      <c r="G27" s="327">
        <v>1575</v>
      </c>
      <c r="H27" s="327">
        <v>1575</v>
      </c>
      <c r="I27" s="330">
        <v>1575</v>
      </c>
    </row>
    <row r="28" spans="1:13" ht="13.5" customHeight="1" x14ac:dyDescent="0.25">
      <c r="A28" s="328" t="s">
        <v>528</v>
      </c>
      <c r="B28" s="329" t="s">
        <v>350</v>
      </c>
      <c r="C28" s="330" t="s">
        <v>351</v>
      </c>
      <c r="D28" s="331" t="s">
        <v>323</v>
      </c>
      <c r="E28" s="327">
        <v>60</v>
      </c>
      <c r="F28" s="327">
        <v>60</v>
      </c>
      <c r="G28" s="327">
        <v>60</v>
      </c>
      <c r="H28" s="327">
        <v>60</v>
      </c>
      <c r="I28" s="330">
        <v>60</v>
      </c>
    </row>
    <row r="29" spans="1:13" ht="13.5" customHeight="1" x14ac:dyDescent="0.25">
      <c r="A29" s="328" t="s">
        <v>529</v>
      </c>
      <c r="B29" s="329" t="s">
        <v>352</v>
      </c>
      <c r="C29" s="330" t="s">
        <v>353</v>
      </c>
      <c r="D29" s="319" t="s">
        <v>323</v>
      </c>
      <c r="E29" s="327">
        <v>2900</v>
      </c>
      <c r="F29" s="327">
        <v>2900</v>
      </c>
      <c r="G29" s="327">
        <v>2900</v>
      </c>
      <c r="H29" s="327">
        <v>2000</v>
      </c>
      <c r="I29" s="330">
        <v>2000</v>
      </c>
    </row>
    <row r="30" spans="1:13" ht="18" customHeight="1" x14ac:dyDescent="0.25">
      <c r="A30" s="328" t="s">
        <v>530</v>
      </c>
      <c r="B30" s="332" t="s">
        <v>354</v>
      </c>
      <c r="C30" s="333" t="s">
        <v>355</v>
      </c>
      <c r="D30" s="334" t="s">
        <v>323</v>
      </c>
      <c r="E30" s="335">
        <v>383</v>
      </c>
      <c r="F30" s="335">
        <v>383</v>
      </c>
      <c r="G30" s="335">
        <v>383</v>
      </c>
      <c r="H30" s="335">
        <v>250</v>
      </c>
      <c r="I30" s="330">
        <v>250</v>
      </c>
    </row>
    <row r="31" spans="1:13" ht="18" customHeight="1" x14ac:dyDescent="0.25">
      <c r="A31" s="328" t="s">
        <v>531</v>
      </c>
      <c r="B31" s="332"/>
      <c r="C31" s="333" t="s">
        <v>105</v>
      </c>
      <c r="D31" s="334"/>
      <c r="E31" s="335"/>
      <c r="F31" s="335"/>
      <c r="G31" s="335"/>
      <c r="H31" s="335">
        <v>2980</v>
      </c>
      <c r="I31" s="330">
        <v>2980</v>
      </c>
    </row>
    <row r="32" spans="1:13" ht="18" customHeight="1" x14ac:dyDescent="0.25">
      <c r="A32" s="328" t="s">
        <v>532</v>
      </c>
      <c r="B32" s="332" t="s">
        <v>106</v>
      </c>
      <c r="C32" s="333" t="s">
        <v>107</v>
      </c>
      <c r="D32" s="334" t="s">
        <v>323</v>
      </c>
      <c r="E32" s="335"/>
      <c r="F32" s="335"/>
      <c r="G32" s="335">
        <v>248</v>
      </c>
      <c r="H32" s="335">
        <v>248</v>
      </c>
      <c r="I32" s="330">
        <v>248</v>
      </c>
    </row>
    <row r="33" spans="1:13" ht="15.75" x14ac:dyDescent="0.25">
      <c r="A33" s="328" t="s">
        <v>533</v>
      </c>
      <c r="B33" s="330" t="s">
        <v>356</v>
      </c>
      <c r="C33" s="330" t="s">
        <v>357</v>
      </c>
      <c r="D33" s="319" t="s">
        <v>358</v>
      </c>
      <c r="E33" s="330">
        <v>1936</v>
      </c>
      <c r="F33" s="330">
        <v>1718</v>
      </c>
      <c r="G33" s="330">
        <v>1718</v>
      </c>
      <c r="H33" s="330">
        <v>1650</v>
      </c>
      <c r="I33" s="330">
        <v>1650</v>
      </c>
    </row>
    <row r="34" spans="1:13" ht="17.25" customHeight="1" x14ac:dyDescent="0.25">
      <c r="A34" s="328" t="s">
        <v>550</v>
      </c>
      <c r="B34" s="329" t="s">
        <v>359</v>
      </c>
      <c r="C34" s="330" t="s">
        <v>360</v>
      </c>
      <c r="D34" s="319" t="s">
        <v>323</v>
      </c>
      <c r="E34" s="327">
        <v>2500</v>
      </c>
      <c r="F34" s="327">
        <v>2500</v>
      </c>
      <c r="G34" s="327">
        <v>2500</v>
      </c>
      <c r="H34" s="327">
        <v>2500</v>
      </c>
      <c r="I34" s="330">
        <v>2500</v>
      </c>
    </row>
    <row r="35" spans="1:13" ht="20.25" customHeight="1" x14ac:dyDescent="0.25">
      <c r="A35" s="328" t="s">
        <v>551</v>
      </c>
      <c r="B35" s="329" t="s">
        <v>361</v>
      </c>
      <c r="C35" s="330" t="s">
        <v>362</v>
      </c>
      <c r="D35" s="331">
        <v>42124</v>
      </c>
      <c r="E35" s="327">
        <v>1250</v>
      </c>
      <c r="F35" s="327">
        <v>1250</v>
      </c>
      <c r="G35" s="343">
        <v>1250</v>
      </c>
      <c r="H35" s="343">
        <v>312</v>
      </c>
    </row>
    <row r="36" spans="1:13" ht="13.5" customHeight="1" x14ac:dyDescent="0.25">
      <c r="A36" s="328" t="s">
        <v>552</v>
      </c>
      <c r="B36" s="329"/>
      <c r="C36" s="330" t="s">
        <v>363</v>
      </c>
      <c r="D36" s="319" t="s">
        <v>323</v>
      </c>
      <c r="E36" s="327">
        <v>200</v>
      </c>
      <c r="F36" s="327">
        <v>200</v>
      </c>
      <c r="G36" s="327">
        <v>258</v>
      </c>
      <c r="H36" s="327">
        <v>258</v>
      </c>
      <c r="I36" s="330">
        <v>258</v>
      </c>
    </row>
    <row r="37" spans="1:13" ht="13.5" customHeight="1" x14ac:dyDescent="0.25">
      <c r="A37" s="328" t="s">
        <v>553</v>
      </c>
      <c r="B37" s="329" t="s">
        <v>364</v>
      </c>
      <c r="C37" s="330" t="s">
        <v>365</v>
      </c>
      <c r="D37" s="319" t="s">
        <v>323</v>
      </c>
      <c r="E37" s="327">
        <v>994</v>
      </c>
      <c r="F37" s="327">
        <v>994</v>
      </c>
      <c r="G37" s="327">
        <v>994</v>
      </c>
      <c r="H37" s="327">
        <v>994</v>
      </c>
      <c r="I37" s="330">
        <v>971</v>
      </c>
    </row>
    <row r="38" spans="1:13" ht="13.5" customHeight="1" x14ac:dyDescent="0.25">
      <c r="A38" s="328" t="s">
        <v>554</v>
      </c>
      <c r="B38" s="329" t="s">
        <v>108</v>
      </c>
      <c r="C38" s="330" t="s">
        <v>109</v>
      </c>
      <c r="D38" s="319" t="s">
        <v>323</v>
      </c>
      <c r="E38" s="327">
        <v>750</v>
      </c>
      <c r="F38" s="327">
        <v>750</v>
      </c>
      <c r="G38" s="327">
        <v>762</v>
      </c>
      <c r="H38" s="327">
        <v>762</v>
      </c>
      <c r="I38" s="330">
        <v>762</v>
      </c>
    </row>
    <row r="39" spans="1:13" ht="15.75" x14ac:dyDescent="0.25">
      <c r="A39" s="328" t="s">
        <v>555</v>
      </c>
      <c r="B39" s="329" t="s">
        <v>366</v>
      </c>
      <c r="C39" s="330" t="s">
        <v>367</v>
      </c>
      <c r="D39" s="331" t="s">
        <v>323</v>
      </c>
      <c r="E39" s="319">
        <v>330</v>
      </c>
      <c r="F39" s="330">
        <v>330</v>
      </c>
      <c r="G39" s="330">
        <v>330</v>
      </c>
      <c r="H39" s="330">
        <v>330</v>
      </c>
      <c r="I39" s="330">
        <v>330</v>
      </c>
      <c r="K39" s="344"/>
      <c r="M39" s="322"/>
    </row>
    <row r="40" spans="1:13" ht="15.75" x14ac:dyDescent="0.25">
      <c r="A40" s="328" t="s">
        <v>556</v>
      </c>
      <c r="B40" s="329" t="s">
        <v>368</v>
      </c>
      <c r="C40" s="330" t="s">
        <v>369</v>
      </c>
      <c r="D40" s="331" t="s">
        <v>323</v>
      </c>
      <c r="E40" s="319">
        <v>930</v>
      </c>
      <c r="F40" s="330">
        <v>930</v>
      </c>
      <c r="G40" s="330">
        <v>930</v>
      </c>
      <c r="H40" s="330">
        <v>930</v>
      </c>
      <c r="I40" s="330">
        <v>930</v>
      </c>
      <c r="K40" s="344"/>
      <c r="M40" s="322"/>
    </row>
    <row r="41" spans="1:13" ht="15.75" x14ac:dyDescent="0.25">
      <c r="A41" s="328" t="s">
        <v>557</v>
      </c>
      <c r="B41" s="329" t="s">
        <v>110</v>
      </c>
      <c r="C41" s="330" t="s">
        <v>111</v>
      </c>
      <c r="D41" s="331" t="s">
        <v>323</v>
      </c>
      <c r="E41" s="319"/>
      <c r="G41" s="330">
        <v>823</v>
      </c>
      <c r="H41" s="330">
        <v>823</v>
      </c>
      <c r="I41" s="330">
        <v>823</v>
      </c>
      <c r="K41" s="344"/>
      <c r="M41" s="322"/>
    </row>
    <row r="42" spans="1:13" ht="14.1" customHeight="1" x14ac:dyDescent="0.25">
      <c r="A42" s="328" t="s">
        <v>558</v>
      </c>
      <c r="B42" s="330" t="s">
        <v>370</v>
      </c>
      <c r="C42" s="330" t="s">
        <v>371</v>
      </c>
      <c r="D42" s="319" t="s">
        <v>323</v>
      </c>
      <c r="E42" s="330">
        <v>16</v>
      </c>
      <c r="F42" s="330">
        <v>16</v>
      </c>
      <c r="G42" s="330">
        <v>16</v>
      </c>
      <c r="H42" s="330">
        <v>16</v>
      </c>
      <c r="I42" s="330">
        <v>16</v>
      </c>
    </row>
    <row r="43" spans="1:13" s="323" customFormat="1" ht="30" x14ac:dyDescent="0.25">
      <c r="A43" s="328" t="s">
        <v>610</v>
      </c>
      <c r="B43" s="336" t="s">
        <v>372</v>
      </c>
      <c r="C43" s="345" t="s">
        <v>373</v>
      </c>
      <c r="D43" s="338" t="s">
        <v>323</v>
      </c>
      <c r="E43" s="346">
        <v>40</v>
      </c>
      <c r="F43" s="346">
        <v>40</v>
      </c>
      <c r="G43" s="346">
        <v>40</v>
      </c>
      <c r="H43" s="346">
        <v>40</v>
      </c>
      <c r="I43" s="340">
        <v>40</v>
      </c>
      <c r="J43" s="347"/>
      <c r="K43" s="348"/>
      <c r="M43" s="324"/>
    </row>
    <row r="44" spans="1:13" s="323" customFormat="1" ht="18" customHeight="1" x14ac:dyDescent="0.25">
      <c r="A44" s="328" t="s">
        <v>611</v>
      </c>
      <c r="B44" s="336" t="s">
        <v>374</v>
      </c>
      <c r="C44" s="345" t="s">
        <v>375</v>
      </c>
      <c r="D44" s="338" t="s">
        <v>323</v>
      </c>
      <c r="E44" s="346">
        <v>994</v>
      </c>
      <c r="F44" s="346">
        <v>994</v>
      </c>
      <c r="G44" s="346">
        <v>994</v>
      </c>
      <c r="H44" s="340">
        <v>994</v>
      </c>
      <c r="I44" s="340">
        <v>994</v>
      </c>
      <c r="J44" s="347"/>
      <c r="K44" s="348"/>
      <c r="M44" s="324"/>
    </row>
    <row r="45" spans="1:13" s="323" customFormat="1" ht="15.75" x14ac:dyDescent="0.25">
      <c r="A45" s="328" t="s">
        <v>612</v>
      </c>
      <c r="B45" s="336" t="s">
        <v>376</v>
      </c>
      <c r="C45" s="345" t="s">
        <v>377</v>
      </c>
      <c r="D45" s="338" t="s">
        <v>323</v>
      </c>
      <c r="E45" s="346">
        <v>176</v>
      </c>
      <c r="F45" s="346">
        <v>176</v>
      </c>
      <c r="G45" s="346">
        <v>176</v>
      </c>
      <c r="H45" s="340">
        <v>176</v>
      </c>
      <c r="I45" s="340">
        <v>176</v>
      </c>
      <c r="J45" s="347"/>
      <c r="K45" s="348"/>
      <c r="M45" s="324"/>
    </row>
    <row r="46" spans="1:13" ht="13.5" customHeight="1" x14ac:dyDescent="0.25">
      <c r="A46" s="328" t="s">
        <v>613</v>
      </c>
      <c r="B46" s="332" t="s">
        <v>378</v>
      </c>
      <c r="C46" s="333" t="s">
        <v>379</v>
      </c>
      <c r="D46" s="334" t="s">
        <v>323</v>
      </c>
      <c r="E46" s="335">
        <v>199</v>
      </c>
      <c r="F46" s="335">
        <v>199</v>
      </c>
      <c r="G46" s="328">
        <v>199</v>
      </c>
      <c r="H46" s="335">
        <v>199</v>
      </c>
      <c r="I46" s="330">
        <v>199</v>
      </c>
    </row>
    <row r="47" spans="1:13" ht="13.5" customHeight="1" x14ac:dyDescent="0.25">
      <c r="A47" s="328" t="s">
        <v>112</v>
      </c>
      <c r="B47" s="332" t="s">
        <v>380</v>
      </c>
      <c r="C47" s="333" t="s">
        <v>381</v>
      </c>
      <c r="D47" s="334" t="s">
        <v>323</v>
      </c>
      <c r="E47" s="335">
        <v>1863</v>
      </c>
      <c r="F47" s="335">
        <v>1863</v>
      </c>
      <c r="G47" s="335">
        <v>1863</v>
      </c>
      <c r="H47" s="335">
        <v>1863</v>
      </c>
      <c r="I47" s="330">
        <v>1900</v>
      </c>
    </row>
    <row r="48" spans="1:13" ht="13.5" customHeight="1" x14ac:dyDescent="0.25">
      <c r="A48" s="328" t="s">
        <v>638</v>
      </c>
      <c r="B48" s="332" t="s">
        <v>113</v>
      </c>
      <c r="C48" s="333" t="s">
        <v>114</v>
      </c>
      <c r="D48" s="334" t="s">
        <v>323</v>
      </c>
      <c r="E48" s="335"/>
      <c r="F48" s="335"/>
      <c r="G48" s="335">
        <v>29600</v>
      </c>
      <c r="H48" s="335">
        <v>29600</v>
      </c>
      <c r="I48" s="330">
        <v>29600</v>
      </c>
    </row>
    <row r="49" spans="1:13" s="323" customFormat="1" ht="15.75" x14ac:dyDescent="0.25">
      <c r="A49" s="328" t="s">
        <v>639</v>
      </c>
      <c r="B49" s="336" t="s">
        <v>382</v>
      </c>
      <c r="C49" s="337" t="s">
        <v>383</v>
      </c>
      <c r="D49" s="338" t="s">
        <v>323</v>
      </c>
      <c r="E49" s="339">
        <v>3600</v>
      </c>
      <c r="F49" s="339">
        <v>3600</v>
      </c>
      <c r="G49" s="339">
        <v>3600</v>
      </c>
      <c r="H49" s="339">
        <v>6553</v>
      </c>
      <c r="I49" s="340">
        <v>6553</v>
      </c>
      <c r="J49" s="347"/>
      <c r="K49" s="348"/>
      <c r="M49" s="324"/>
    </row>
    <row r="50" spans="1:13" s="323" customFormat="1" ht="15.75" x14ac:dyDescent="0.25">
      <c r="A50" s="328" t="s">
        <v>115</v>
      </c>
      <c r="B50" s="336" t="s">
        <v>384</v>
      </c>
      <c r="C50" s="337" t="s">
        <v>385</v>
      </c>
      <c r="D50" s="338" t="s">
        <v>323</v>
      </c>
      <c r="E50" s="339">
        <v>123</v>
      </c>
      <c r="F50" s="339">
        <v>123</v>
      </c>
      <c r="G50" s="339">
        <v>123</v>
      </c>
      <c r="H50" s="339">
        <v>123</v>
      </c>
      <c r="I50" s="340">
        <v>123</v>
      </c>
      <c r="J50" s="347"/>
      <c r="K50" s="348"/>
      <c r="M50" s="324"/>
    </row>
    <row r="51" spans="1:13" ht="14.1" customHeight="1" x14ac:dyDescent="0.25">
      <c r="A51" s="328" t="s">
        <v>116</v>
      </c>
      <c r="B51" s="330" t="s">
        <v>386</v>
      </c>
      <c r="C51" s="330" t="s">
        <v>387</v>
      </c>
      <c r="D51" s="319" t="s">
        <v>323</v>
      </c>
      <c r="E51" s="330">
        <v>225</v>
      </c>
      <c r="F51" s="330">
        <v>225</v>
      </c>
      <c r="G51" s="330">
        <v>225</v>
      </c>
      <c r="H51" s="330">
        <v>241</v>
      </c>
      <c r="I51" s="330">
        <v>241</v>
      </c>
    </row>
    <row r="52" spans="1:13" ht="14.1" customHeight="1" x14ac:dyDescent="0.25">
      <c r="A52" s="328" t="s">
        <v>117</v>
      </c>
      <c r="B52" s="330" t="s">
        <v>118</v>
      </c>
      <c r="C52" s="330" t="s">
        <v>119</v>
      </c>
      <c r="D52" s="319" t="s">
        <v>419</v>
      </c>
      <c r="G52" s="330">
        <v>600</v>
      </c>
      <c r="H52" s="330">
        <v>1200</v>
      </c>
      <c r="I52" s="330">
        <v>1200</v>
      </c>
    </row>
    <row r="53" spans="1:13" ht="14.1" customHeight="1" x14ac:dyDescent="0.25">
      <c r="A53" s="328" t="s">
        <v>120</v>
      </c>
      <c r="B53" s="330" t="s">
        <v>121</v>
      </c>
      <c r="C53" s="330" t="s">
        <v>122</v>
      </c>
      <c r="D53" s="319" t="s">
        <v>323</v>
      </c>
      <c r="H53" s="330">
        <v>243</v>
      </c>
      <c r="I53" s="330">
        <v>243</v>
      </c>
    </row>
    <row r="54" spans="1:13" ht="14.1" customHeight="1" x14ac:dyDescent="0.25">
      <c r="A54" s="328" t="s">
        <v>123</v>
      </c>
      <c r="B54" s="330" t="s">
        <v>388</v>
      </c>
      <c r="C54" s="330" t="s">
        <v>389</v>
      </c>
      <c r="D54" s="319" t="s">
        <v>323</v>
      </c>
      <c r="E54" s="330">
        <v>26</v>
      </c>
      <c r="F54" s="330">
        <v>26</v>
      </c>
      <c r="G54" s="330">
        <v>26</v>
      </c>
      <c r="H54" s="330">
        <v>26</v>
      </c>
      <c r="I54" s="330">
        <v>26</v>
      </c>
    </row>
    <row r="55" spans="1:13" s="323" customFormat="1" ht="15.75" x14ac:dyDescent="0.25">
      <c r="A55" s="328" t="s">
        <v>124</v>
      </c>
      <c r="B55" s="336" t="s">
        <v>390</v>
      </c>
      <c r="C55" s="337" t="s">
        <v>391</v>
      </c>
      <c r="D55" s="338" t="s">
        <v>323</v>
      </c>
      <c r="E55" s="339">
        <v>5</v>
      </c>
      <c r="F55" s="339">
        <v>5</v>
      </c>
      <c r="G55" s="339">
        <v>5</v>
      </c>
      <c r="H55" s="340">
        <v>5</v>
      </c>
      <c r="I55" s="340">
        <v>5</v>
      </c>
      <c r="J55" s="347"/>
      <c r="K55" s="348"/>
      <c r="M55" s="324"/>
    </row>
    <row r="56" spans="1:13" s="325" customFormat="1" ht="13.5" customHeight="1" x14ac:dyDescent="0.25">
      <c r="A56" s="328" t="s">
        <v>125</v>
      </c>
      <c r="B56" s="336" t="s">
        <v>392</v>
      </c>
      <c r="C56" s="337" t="s">
        <v>393</v>
      </c>
      <c r="D56" s="338" t="s">
        <v>323</v>
      </c>
      <c r="E56" s="339">
        <v>250</v>
      </c>
      <c r="F56" s="339">
        <v>250</v>
      </c>
      <c r="G56" s="339">
        <v>250</v>
      </c>
      <c r="H56" s="339">
        <v>250</v>
      </c>
      <c r="I56" s="340">
        <v>250</v>
      </c>
      <c r="J56" s="341"/>
      <c r="K56" s="342"/>
      <c r="M56" s="326"/>
    </row>
    <row r="57" spans="1:13" s="325" customFormat="1" ht="13.5" customHeight="1" x14ac:dyDescent="0.25">
      <c r="A57" s="328" t="s">
        <v>126</v>
      </c>
      <c r="B57" s="336" t="s">
        <v>127</v>
      </c>
      <c r="C57" s="337" t="s">
        <v>128</v>
      </c>
      <c r="D57" s="338" t="s">
        <v>419</v>
      </c>
      <c r="E57" s="339"/>
      <c r="F57" s="339"/>
      <c r="G57" s="339">
        <v>2439</v>
      </c>
      <c r="H57" s="339">
        <v>3658</v>
      </c>
      <c r="I57" s="340">
        <v>3658</v>
      </c>
      <c r="J57" s="341"/>
      <c r="K57" s="342"/>
      <c r="M57" s="326"/>
    </row>
    <row r="58" spans="1:13" s="325" customFormat="1" ht="13.5" customHeight="1" x14ac:dyDescent="0.25">
      <c r="A58" s="328" t="s">
        <v>129</v>
      </c>
      <c r="B58" s="336" t="s">
        <v>130</v>
      </c>
      <c r="C58" s="337" t="s">
        <v>131</v>
      </c>
      <c r="D58" s="338" t="s">
        <v>419</v>
      </c>
      <c r="E58" s="339"/>
      <c r="F58" s="339"/>
      <c r="G58" s="339">
        <v>2438</v>
      </c>
      <c r="H58" s="339">
        <v>2438</v>
      </c>
      <c r="I58" s="340">
        <v>2438</v>
      </c>
      <c r="J58" s="341"/>
      <c r="K58" s="342"/>
      <c r="M58" s="326"/>
    </row>
    <row r="59" spans="1:13" s="325" customFormat="1" ht="13.5" customHeight="1" x14ac:dyDescent="0.25">
      <c r="A59" s="328" t="s">
        <v>132</v>
      </c>
      <c r="B59" s="336" t="s">
        <v>133</v>
      </c>
      <c r="C59" s="337" t="s">
        <v>134</v>
      </c>
      <c r="D59" s="338" t="s">
        <v>323</v>
      </c>
      <c r="E59" s="339"/>
      <c r="F59" s="339"/>
      <c r="G59" s="339">
        <v>610</v>
      </c>
      <c r="H59" s="339">
        <v>610</v>
      </c>
      <c r="I59" s="340">
        <v>610</v>
      </c>
      <c r="J59" s="341"/>
      <c r="K59" s="342"/>
      <c r="M59" s="326"/>
    </row>
    <row r="60" spans="1:13" s="325" customFormat="1" ht="13.5" customHeight="1" x14ac:dyDescent="0.25">
      <c r="A60" s="328" t="s">
        <v>135</v>
      </c>
      <c r="B60" s="336" t="s">
        <v>394</v>
      </c>
      <c r="C60" s="337" t="s">
        <v>395</v>
      </c>
      <c r="D60" s="338">
        <v>43496</v>
      </c>
      <c r="E60" s="339">
        <v>2865</v>
      </c>
      <c r="F60" s="339">
        <v>2865</v>
      </c>
      <c r="G60" s="339">
        <v>2865</v>
      </c>
      <c r="H60" s="339">
        <v>2865</v>
      </c>
      <c r="I60" s="340">
        <v>2865</v>
      </c>
      <c r="J60" s="341"/>
      <c r="K60" s="342"/>
      <c r="M60" s="326"/>
    </row>
    <row r="61" spans="1:13" s="325" customFormat="1" ht="13.5" customHeight="1" x14ac:dyDescent="0.25">
      <c r="A61" s="328" t="s">
        <v>136</v>
      </c>
      <c r="B61" s="336" t="s">
        <v>137</v>
      </c>
      <c r="C61" s="337" t="s">
        <v>138</v>
      </c>
      <c r="D61" s="338"/>
      <c r="E61" s="339">
        <v>175</v>
      </c>
      <c r="F61" s="339">
        <v>175</v>
      </c>
      <c r="G61" s="339">
        <v>175</v>
      </c>
      <c r="H61" s="339">
        <v>175</v>
      </c>
      <c r="I61" s="340">
        <v>175</v>
      </c>
      <c r="J61" s="341"/>
      <c r="K61" s="342"/>
      <c r="M61" s="326"/>
    </row>
    <row r="62" spans="1:13" s="325" customFormat="1" ht="13.5" customHeight="1" x14ac:dyDescent="0.25">
      <c r="A62" s="328" t="s">
        <v>139</v>
      </c>
      <c r="B62" s="336" t="s">
        <v>396</v>
      </c>
      <c r="C62" s="337" t="s">
        <v>397</v>
      </c>
      <c r="D62" s="338" t="s">
        <v>323</v>
      </c>
      <c r="E62" s="339">
        <v>217</v>
      </c>
      <c r="F62" s="339">
        <v>217</v>
      </c>
      <c r="G62" s="339">
        <v>217</v>
      </c>
      <c r="H62" s="339">
        <v>217</v>
      </c>
      <c r="I62" s="340">
        <v>217</v>
      </c>
      <c r="J62" s="341"/>
      <c r="K62" s="342"/>
      <c r="M62" s="326"/>
    </row>
    <row r="63" spans="1:13" s="325" customFormat="1" ht="13.5" customHeight="1" x14ac:dyDescent="0.25">
      <c r="A63" s="328" t="s">
        <v>140</v>
      </c>
      <c r="B63" s="329" t="s">
        <v>398</v>
      </c>
      <c r="C63" s="349" t="s">
        <v>399</v>
      </c>
      <c r="D63" s="338" t="s">
        <v>323</v>
      </c>
      <c r="E63" s="358">
        <v>15</v>
      </c>
      <c r="F63" s="358">
        <v>15</v>
      </c>
      <c r="G63" s="339">
        <v>15</v>
      </c>
      <c r="H63" s="339">
        <v>15</v>
      </c>
      <c r="I63" s="340">
        <v>15</v>
      </c>
      <c r="J63" s="341"/>
      <c r="K63" s="342"/>
      <c r="M63" s="326"/>
    </row>
    <row r="64" spans="1:13" s="325" customFormat="1" ht="13.5" customHeight="1" x14ac:dyDescent="0.25">
      <c r="A64" s="328" t="s">
        <v>141</v>
      </c>
      <c r="B64" s="329" t="s">
        <v>398</v>
      </c>
      <c r="C64" s="349" t="s">
        <v>400</v>
      </c>
      <c r="D64" s="338" t="s">
        <v>323</v>
      </c>
      <c r="E64" s="358">
        <v>150</v>
      </c>
      <c r="F64" s="358">
        <v>150</v>
      </c>
      <c r="G64" s="339">
        <v>150</v>
      </c>
      <c r="H64" s="339">
        <v>226</v>
      </c>
      <c r="I64" s="340">
        <v>226</v>
      </c>
      <c r="J64" s="341"/>
      <c r="K64" s="342"/>
      <c r="M64" s="326"/>
    </row>
    <row r="65" spans="1:13" s="325" customFormat="1" ht="13.5" customHeight="1" x14ac:dyDescent="0.25">
      <c r="A65" s="328" t="s">
        <v>142</v>
      </c>
      <c r="B65" s="329" t="s">
        <v>401</v>
      </c>
      <c r="C65" s="349" t="s">
        <v>402</v>
      </c>
      <c r="D65" s="338" t="s">
        <v>323</v>
      </c>
      <c r="E65" s="358">
        <v>75</v>
      </c>
      <c r="F65" s="358">
        <v>75</v>
      </c>
      <c r="G65" s="339">
        <v>75</v>
      </c>
      <c r="H65" s="339">
        <v>45</v>
      </c>
      <c r="I65" s="340">
        <v>45</v>
      </c>
      <c r="J65" s="341"/>
      <c r="K65" s="342"/>
      <c r="M65" s="326"/>
    </row>
    <row r="66" spans="1:13" s="325" customFormat="1" ht="13.5" customHeight="1" x14ac:dyDescent="0.25">
      <c r="A66" s="328" t="s">
        <v>143</v>
      </c>
      <c r="B66" s="336"/>
      <c r="C66" s="337" t="s">
        <v>144</v>
      </c>
      <c r="D66" s="338" t="s">
        <v>419</v>
      </c>
      <c r="E66" s="339"/>
      <c r="F66" s="339"/>
      <c r="G66" s="339">
        <v>347</v>
      </c>
      <c r="H66" s="339">
        <v>347</v>
      </c>
      <c r="I66" s="340">
        <v>347</v>
      </c>
      <c r="J66" s="341"/>
      <c r="K66" s="342"/>
      <c r="M66" s="326"/>
    </row>
    <row r="67" spans="1:13" s="325" customFormat="1" ht="13.5" customHeight="1" x14ac:dyDescent="0.25">
      <c r="A67" s="328" t="s">
        <v>145</v>
      </c>
      <c r="B67" s="336" t="s">
        <v>146</v>
      </c>
      <c r="C67" s="337" t="s">
        <v>147</v>
      </c>
      <c r="D67" s="338" t="s">
        <v>419</v>
      </c>
      <c r="E67" s="339"/>
      <c r="F67" s="339"/>
      <c r="G67" s="339">
        <v>54</v>
      </c>
      <c r="H67" s="339">
        <v>216</v>
      </c>
      <c r="I67" s="340">
        <v>216</v>
      </c>
      <c r="J67" s="341"/>
      <c r="K67" s="342"/>
      <c r="M67" s="326"/>
    </row>
    <row r="68" spans="1:13" s="325" customFormat="1" ht="13.5" customHeight="1" x14ac:dyDescent="0.25">
      <c r="A68" s="328" t="s">
        <v>148</v>
      </c>
      <c r="B68" s="336"/>
      <c r="C68" s="337" t="s">
        <v>149</v>
      </c>
      <c r="D68" s="338" t="s">
        <v>419</v>
      </c>
      <c r="E68" s="339"/>
      <c r="F68" s="339"/>
      <c r="G68" s="339">
        <v>380</v>
      </c>
      <c r="H68" s="339">
        <v>380</v>
      </c>
      <c r="I68" s="340">
        <v>380</v>
      </c>
      <c r="J68" s="341"/>
      <c r="K68" s="342"/>
      <c r="M68" s="326"/>
    </row>
    <row r="69" spans="1:13" s="325" customFormat="1" ht="13.5" customHeight="1" x14ac:dyDescent="0.25">
      <c r="A69" s="328" t="s">
        <v>150</v>
      </c>
      <c r="B69" s="336" t="s">
        <v>403</v>
      </c>
      <c r="C69" s="337" t="s">
        <v>404</v>
      </c>
      <c r="D69" s="338" t="s">
        <v>323</v>
      </c>
      <c r="E69" s="339">
        <v>1800</v>
      </c>
      <c r="F69" s="339">
        <v>1800</v>
      </c>
      <c r="G69" s="339">
        <v>1800</v>
      </c>
      <c r="H69" s="339">
        <v>1500</v>
      </c>
      <c r="I69" s="340">
        <v>1500</v>
      </c>
      <c r="J69" s="341"/>
      <c r="K69" s="342"/>
      <c r="M69" s="326"/>
    </row>
    <row r="70" spans="1:13" s="325" customFormat="1" ht="13.5" customHeight="1" x14ac:dyDescent="0.25">
      <c r="A70" s="328" t="s">
        <v>151</v>
      </c>
      <c r="B70" s="336" t="s">
        <v>405</v>
      </c>
      <c r="C70" s="337" t="s">
        <v>406</v>
      </c>
      <c r="D70" s="338" t="s">
        <v>323</v>
      </c>
      <c r="E70" s="339">
        <v>1875</v>
      </c>
      <c r="F70" s="339">
        <v>2000</v>
      </c>
      <c r="G70" s="339">
        <v>2000</v>
      </c>
      <c r="H70" s="339">
        <v>1700</v>
      </c>
      <c r="I70" s="340">
        <v>1700</v>
      </c>
      <c r="J70" s="341"/>
      <c r="K70" s="342"/>
      <c r="M70" s="326"/>
    </row>
    <row r="71" spans="1:13" ht="13.5" customHeight="1" x14ac:dyDescent="0.25">
      <c r="A71" s="328" t="s">
        <v>152</v>
      </c>
      <c r="B71" s="1650" t="s">
        <v>407</v>
      </c>
      <c r="C71" s="1650"/>
      <c r="E71" s="368">
        <f>SUM(E12:E70)</f>
        <v>127862</v>
      </c>
      <c r="F71" s="368">
        <f>SUM(F12:F70)</f>
        <v>115727</v>
      </c>
      <c r="G71" s="368">
        <f>SUM(G12:G70)</f>
        <v>108085</v>
      </c>
      <c r="H71" s="368">
        <f>SUM(H12:H70)</f>
        <v>165363</v>
      </c>
      <c r="I71" s="368">
        <f>SUM(I12:I70)</f>
        <v>164803</v>
      </c>
    </row>
    <row r="72" spans="1:13" ht="9.75" customHeight="1" x14ac:dyDescent="0.25">
      <c r="A72" s="328"/>
      <c r="B72" s="316"/>
      <c r="C72" s="329"/>
      <c r="E72" s="327"/>
      <c r="F72" s="327"/>
      <c r="G72" s="327"/>
      <c r="H72" s="327"/>
    </row>
    <row r="73" spans="1:13" ht="6.75" customHeight="1" x14ac:dyDescent="0.25">
      <c r="E73" s="327"/>
      <c r="F73" s="327"/>
      <c r="G73" s="327"/>
      <c r="H73" s="327"/>
    </row>
    <row r="74" spans="1:13" ht="13.5" customHeight="1" x14ac:dyDescent="0.25">
      <c r="E74" s="327"/>
      <c r="F74" s="327"/>
      <c r="G74" s="327"/>
      <c r="H74" s="327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3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14" customWidth="1"/>
    <col min="2" max="2" width="42.85546875" style="114" customWidth="1"/>
    <col min="3" max="3" width="11" style="115" customWidth="1"/>
    <col min="4" max="4" width="11.42578125" style="115" customWidth="1"/>
    <col min="5" max="5" width="12" style="115" customWidth="1"/>
    <col min="6" max="6" width="41.7109375" style="115" customWidth="1"/>
    <col min="7" max="7" width="11.140625" style="115" customWidth="1"/>
    <col min="8" max="8" width="12.85546875" style="115" customWidth="1"/>
    <col min="9" max="9" width="16" style="115" customWidth="1"/>
    <col min="10" max="22" width="9.140625" style="114"/>
    <col min="23" max="16384" width="9.140625" style="10"/>
  </cols>
  <sheetData>
    <row r="1" spans="1:22" ht="12.75" customHeight="1" x14ac:dyDescent="0.2">
      <c r="A1" s="1397" t="s">
        <v>1314</v>
      </c>
      <c r="B1" s="1397"/>
      <c r="C1" s="1397"/>
      <c r="D1" s="1397"/>
      <c r="E1" s="1397"/>
      <c r="F1" s="1397"/>
      <c r="G1" s="1397"/>
      <c r="H1" s="1397"/>
      <c r="I1" s="1397"/>
    </row>
    <row r="2" spans="1:22" x14ac:dyDescent="0.2">
      <c r="B2" s="479"/>
      <c r="I2" s="116"/>
    </row>
    <row r="3" spans="1:22" s="86" customFormat="1" x14ac:dyDescent="0.2">
      <c r="A3" s="117"/>
      <c r="B3" s="1401" t="s">
        <v>54</v>
      </c>
      <c r="C3" s="1401"/>
      <c r="D3" s="1401"/>
      <c r="E3" s="1401"/>
      <c r="F3" s="1401"/>
      <c r="G3" s="1401"/>
      <c r="H3" s="1401"/>
      <c r="I3" s="1401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01" t="s">
        <v>1205</v>
      </c>
      <c r="C4" s="1401"/>
      <c r="D4" s="1401"/>
      <c r="E4" s="1401"/>
      <c r="F4" s="1401"/>
      <c r="G4" s="1401"/>
      <c r="H4" s="1401"/>
      <c r="I4" s="1401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ht="12.75" customHeight="1" x14ac:dyDescent="0.2">
      <c r="A5" s="1402" t="s">
        <v>295</v>
      </c>
      <c r="B5" s="1402"/>
      <c r="C5" s="1402"/>
      <c r="D5" s="1402"/>
      <c r="E5" s="1402"/>
      <c r="F5" s="1402"/>
      <c r="G5" s="1402"/>
      <c r="H5" s="1402"/>
      <c r="I5" s="1402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29" t="s">
        <v>56</v>
      </c>
      <c r="B6" s="1408" t="s">
        <v>57</v>
      </c>
      <c r="C6" s="1425" t="s">
        <v>58</v>
      </c>
      <c r="D6" s="1425"/>
      <c r="E6" s="1426"/>
      <c r="F6" s="1" t="s">
        <v>59</v>
      </c>
      <c r="G6" s="1427" t="s">
        <v>60</v>
      </c>
      <c r="H6" s="1427"/>
      <c r="I6" s="1428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30"/>
      <c r="B7" s="1408"/>
      <c r="C7" s="1398" t="s">
        <v>1031</v>
      </c>
      <c r="D7" s="1398"/>
      <c r="E7" s="1399"/>
      <c r="F7" s="2"/>
      <c r="G7" s="1398" t="s">
        <v>1031</v>
      </c>
      <c r="H7" s="1398"/>
      <c r="I7" s="1398"/>
      <c r="J7" s="117"/>
      <c r="K7" s="117"/>
      <c r="L7" s="117"/>
      <c r="M7" s="117"/>
    </row>
    <row r="8" spans="1:22" s="87" customFormat="1" ht="36.6" customHeight="1" x14ac:dyDescent="0.2">
      <c r="A8" s="1431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490"/>
      <c r="K8" s="144"/>
      <c r="L8" s="144"/>
      <c r="M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77"/>
      <c r="J9" s="141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21">
        <f t="shared" ref="A10:A45" si="0">A9+1</f>
        <v>2</v>
      </c>
      <c r="B10" s="124"/>
      <c r="C10" s="82"/>
      <c r="D10" s="82"/>
      <c r="E10" s="83"/>
      <c r="F10" s="98"/>
      <c r="G10" s="83"/>
      <c r="H10" s="83"/>
      <c r="I10" s="370"/>
      <c r="J10" s="141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38</v>
      </c>
      <c r="C11" s="82">
        <f>Össz.önkor.mérleg.!C14</f>
        <v>0</v>
      </c>
      <c r="D11" s="82">
        <f>Össz.önkor.mérleg.!D14</f>
        <v>0</v>
      </c>
      <c r="E11" s="82">
        <f>Össz.önkor.mérleg.!E14</f>
        <v>0</v>
      </c>
      <c r="F11" s="99" t="s">
        <v>34</v>
      </c>
      <c r="G11" s="130"/>
      <c r="H11" s="130"/>
      <c r="I11" s="372"/>
      <c r="J11" s="141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934</v>
      </c>
      <c r="C12" s="82">
        <f>Össz.önkor.mérleg.!C15</f>
        <v>0</v>
      </c>
      <c r="D12" s="82">
        <f>Össz.önkor.mérleg.!D15</f>
        <v>0</v>
      </c>
      <c r="E12" s="82">
        <f>Össz.önkor.mérleg.!E15</f>
        <v>0</v>
      </c>
      <c r="F12" s="99"/>
      <c r="G12" s="130"/>
      <c r="H12" s="130"/>
      <c r="I12" s="372"/>
      <c r="J12" s="141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21">
        <f t="shared" si="0"/>
        <v>5</v>
      </c>
      <c r="B13" s="842" t="s">
        <v>935</v>
      </c>
      <c r="C13" s="82">
        <f>Össz.önkor.mérleg.!C16</f>
        <v>1806462</v>
      </c>
      <c r="D13" s="82">
        <f>Össz.önkor.mérleg.!D16</f>
        <v>0</v>
      </c>
      <c r="E13" s="82">
        <f>Össz.önkor.mérleg.!E16</f>
        <v>1806462</v>
      </c>
      <c r="F13" s="99"/>
      <c r="G13" s="130"/>
      <c r="H13" s="130"/>
      <c r="I13" s="372"/>
      <c r="J13" s="141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14" t="s">
        <v>619</v>
      </c>
      <c r="C14" s="82"/>
      <c r="D14" s="125"/>
      <c r="E14" s="125"/>
      <c r="F14" s="98" t="s">
        <v>614</v>
      </c>
      <c r="G14" s="126">
        <f>Össz.önkor.mérleg.!G27</f>
        <v>2679176</v>
      </c>
      <c r="H14" s="126">
        <f>Össz.önkor.mérleg.!H27</f>
        <v>271176</v>
      </c>
      <c r="I14" s="372">
        <f>Össz.önkor.mérleg.!I27</f>
        <v>2950352</v>
      </c>
      <c r="J14" s="141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21">
        <f t="shared" si="0"/>
        <v>7</v>
      </c>
      <c r="B15" s="114" t="s">
        <v>43</v>
      </c>
      <c r="C15" s="82"/>
      <c r="D15" s="125"/>
      <c r="E15" s="125"/>
      <c r="F15" s="98" t="s">
        <v>31</v>
      </c>
      <c r="G15" s="126">
        <f>Össz.önkor.mérleg.!G28</f>
        <v>18326</v>
      </c>
      <c r="H15" s="126">
        <f>Össz.önkor.mérleg.!H28</f>
        <v>19050</v>
      </c>
      <c r="I15" s="372">
        <f>SUM(G15:H15)</f>
        <v>37376</v>
      </c>
      <c r="J15" s="141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124" t="s">
        <v>44</v>
      </c>
      <c r="C16" s="93">
        <f>Össz.önkor.mérleg.!C24</f>
        <v>2028</v>
      </c>
      <c r="D16" s="93">
        <f>Össz.önkor.mérleg.!D24</f>
        <v>1046</v>
      </c>
      <c r="E16" s="82">
        <f>Össz.önkor.mérleg.!E24</f>
        <v>3074</v>
      </c>
      <c r="F16" s="98" t="s">
        <v>32</v>
      </c>
      <c r="G16" s="126"/>
      <c r="H16" s="126"/>
      <c r="I16" s="372"/>
      <c r="J16" s="141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45</v>
      </c>
      <c r="C17" s="82">
        <f>Össz.önkor.mérleg.!C25</f>
        <v>3154</v>
      </c>
      <c r="D17" s="82">
        <f>Össz.önkor.mérleg.!D25</f>
        <v>0</v>
      </c>
      <c r="E17" s="82">
        <f>Össz.önkor.mérleg.!E25</f>
        <v>3154</v>
      </c>
      <c r="F17" s="98" t="s">
        <v>436</v>
      </c>
      <c r="G17" s="126">
        <f>Össz.önkor.mérleg.!G30</f>
        <v>0</v>
      </c>
      <c r="H17" s="126">
        <f>Össz.önkor.mérleg.!H30</f>
        <v>0</v>
      </c>
      <c r="I17" s="372">
        <f>SUM(G17:H17)</f>
        <v>0</v>
      </c>
      <c r="J17" s="141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4"/>
      <c r="C18" s="82"/>
      <c r="D18" s="82"/>
      <c r="E18" s="82"/>
      <c r="F18" s="98" t="s">
        <v>944</v>
      </c>
      <c r="G18" s="126">
        <f>Össz.önkor.mérleg.!G31</f>
        <v>0</v>
      </c>
      <c r="H18" s="126">
        <f>Össz.önkor.mérleg.!H31</f>
        <v>5000</v>
      </c>
      <c r="I18" s="126">
        <f>Össz.önkor.mérleg.!I31</f>
        <v>5000</v>
      </c>
      <c r="J18" s="141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80" t="s">
        <v>46</v>
      </c>
      <c r="C19" s="82">
        <f>Össz.önkor.mérleg.!C21</f>
        <v>0</v>
      </c>
      <c r="D19" s="83">
        <f>Össz.önkor.mérleg.!D26</f>
        <v>796350</v>
      </c>
      <c r="E19" s="82">
        <f>Össz.önkor.mérleg.!E26</f>
        <v>796350</v>
      </c>
      <c r="F19" s="98" t="s">
        <v>945</v>
      </c>
      <c r="G19" s="126">
        <f>Össz.önkor.mérleg.!G32</f>
        <v>18750</v>
      </c>
      <c r="H19" s="126">
        <f>Össz.önkor.mérleg.!H32</f>
        <v>14321</v>
      </c>
      <c r="I19" s="372">
        <f>Össz.önkor.mérleg.!I32</f>
        <v>33071</v>
      </c>
      <c r="J19" s="141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124" t="s">
        <v>47</v>
      </c>
      <c r="C20" s="82">
        <f>Össz.önkor.mérleg.!C22</f>
        <v>0</v>
      </c>
      <c r="D20" s="82">
        <f>Össz.önkor.mérleg.!D22</f>
        <v>0</v>
      </c>
      <c r="E20" s="82">
        <f>Össz.önkor.mérleg.!E22</f>
        <v>0</v>
      </c>
      <c r="F20" s="98" t="s">
        <v>946</v>
      </c>
      <c r="G20" s="126">
        <f>Össz.önkor.mérleg.!G33</f>
        <v>132427</v>
      </c>
      <c r="H20" s="126">
        <f>Össz.önkor.mérleg.!H33</f>
        <v>66410</v>
      </c>
      <c r="I20" s="372">
        <f>Össz.önkor.mérleg.!I33</f>
        <v>198837</v>
      </c>
      <c r="J20" s="141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B21" s="124"/>
      <c r="C21" s="82"/>
      <c r="D21" s="83"/>
      <c r="E21" s="83"/>
      <c r="F21" s="133" t="s">
        <v>68</v>
      </c>
      <c r="G21" s="134">
        <f>SUM(G14:G20)</f>
        <v>2848679</v>
      </c>
      <c r="H21" s="134">
        <f>SUM(H14:H20)</f>
        <v>375957</v>
      </c>
      <c r="I21" s="374">
        <f>SUM(I14:I20)</f>
        <v>3224636</v>
      </c>
      <c r="J21" s="141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21">
        <f t="shared" si="0"/>
        <v>14</v>
      </c>
      <c r="B22" s="114" t="s">
        <v>620</v>
      </c>
      <c r="C22" s="83">
        <f>Össz.önkor.mérleg.!C30</f>
        <v>0</v>
      </c>
      <c r="D22" s="83">
        <f>Össz.önkor.mérleg.!D30</f>
        <v>3006</v>
      </c>
      <c r="E22" s="83">
        <f>Össz.önkor.mérleg.!E30</f>
        <v>3006</v>
      </c>
      <c r="F22" s="98"/>
      <c r="G22" s="126"/>
      <c r="H22" s="126"/>
      <c r="I22" s="370"/>
      <c r="J22" s="141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88" customFormat="1" x14ac:dyDescent="0.2">
      <c r="A23" s="121">
        <f t="shared" si="0"/>
        <v>15</v>
      </c>
      <c r="B23" s="114"/>
      <c r="C23" s="83"/>
      <c r="D23" s="83"/>
      <c r="E23" s="83"/>
      <c r="F23" s="128"/>
      <c r="G23" s="126"/>
      <c r="H23" s="126"/>
      <c r="I23" s="372"/>
      <c r="J23" s="447"/>
      <c r="K23" s="145"/>
      <c r="L23" s="145"/>
      <c r="M23" s="145"/>
    </row>
    <row r="24" spans="1:22" s="88" customFormat="1" x14ac:dyDescent="0.2">
      <c r="A24" s="121">
        <f t="shared" si="0"/>
        <v>16</v>
      </c>
      <c r="B24" s="131"/>
      <c r="C24" s="125"/>
      <c r="D24" s="125"/>
      <c r="E24" s="125"/>
      <c r="F24" s="128"/>
      <c r="G24" s="126"/>
      <c r="H24" s="126"/>
      <c r="I24" s="372"/>
      <c r="J24" s="447"/>
      <c r="K24" s="145"/>
      <c r="L24" s="145"/>
      <c r="M24" s="145"/>
    </row>
    <row r="25" spans="1:22" x14ac:dyDescent="0.2">
      <c r="A25" s="121">
        <f t="shared" si="0"/>
        <v>17</v>
      </c>
      <c r="B25" s="132" t="s">
        <v>67</v>
      </c>
      <c r="C25" s="89">
        <f>C12+C13+C16+C17+C19+C20+C22</f>
        <v>1811644</v>
      </c>
      <c r="D25" s="89">
        <f t="shared" ref="D25:E25" si="1">D12+D13+D16+D17+D19+D20+D22</f>
        <v>800402</v>
      </c>
      <c r="E25" s="89">
        <f t="shared" si="1"/>
        <v>2612046</v>
      </c>
      <c r="F25" s="129"/>
      <c r="G25" s="89"/>
      <c r="H25" s="89"/>
      <c r="I25" s="371"/>
      <c r="J25" s="141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135" t="s">
        <v>51</v>
      </c>
      <c r="C26" s="130">
        <f>SUM(C24:C25)</f>
        <v>1811644</v>
      </c>
      <c r="D26" s="130">
        <f>SUM(D24:D25)</f>
        <v>800402</v>
      </c>
      <c r="E26" s="130">
        <f>SUM(E24:E25)</f>
        <v>2612046</v>
      </c>
      <c r="F26" s="136" t="s">
        <v>69</v>
      </c>
      <c r="G26" s="130">
        <f>G25+G21</f>
        <v>2848679</v>
      </c>
      <c r="H26" s="130">
        <f>H25+H21</f>
        <v>375957</v>
      </c>
      <c r="I26" s="375">
        <f>I25+I21</f>
        <v>3224636</v>
      </c>
      <c r="J26" s="141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37"/>
      <c r="C27" s="126"/>
      <c r="D27" s="126"/>
      <c r="E27" s="126"/>
      <c r="F27" s="128"/>
      <c r="I27" s="372"/>
      <c r="J27" s="141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35" t="s">
        <v>621</v>
      </c>
      <c r="C28" s="130">
        <f>C26-G26</f>
        <v>-1037035</v>
      </c>
      <c r="D28" s="130">
        <f>D26-H26</f>
        <v>424445</v>
      </c>
      <c r="E28" s="489">
        <f>E26-I26</f>
        <v>-612590</v>
      </c>
      <c r="F28" s="128"/>
      <c r="I28" s="372"/>
      <c r="J28" s="141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21">
        <f t="shared" si="0"/>
        <v>21</v>
      </c>
      <c r="B29" s="1264" t="s">
        <v>1220</v>
      </c>
      <c r="C29" s="146">
        <f>-'működ. mérleg '!C27</f>
        <v>0</v>
      </c>
      <c r="D29" s="146">
        <f>-D28</f>
        <v>-424445</v>
      </c>
      <c r="E29" s="146">
        <f>-'működ. mérleg '!E27</f>
        <v>-424445</v>
      </c>
      <c r="F29" s="128"/>
      <c r="I29" s="372"/>
      <c r="J29" s="141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21">
        <f t="shared" si="0"/>
        <v>22</v>
      </c>
      <c r="B30" s="91"/>
      <c r="C30" s="126"/>
      <c r="D30" s="126"/>
      <c r="E30" s="126">
        <f>C30+D30</f>
        <v>0</v>
      </c>
      <c r="F30" s="128"/>
      <c r="G30" s="126"/>
      <c r="H30" s="126"/>
      <c r="I30" s="372"/>
      <c r="J30" s="426"/>
      <c r="K30" s="140"/>
      <c r="L30" s="140"/>
      <c r="M30" s="140"/>
    </row>
    <row r="31" spans="1:22" s="11" customFormat="1" x14ac:dyDescent="0.2">
      <c r="A31" s="121">
        <f t="shared" si="0"/>
        <v>23</v>
      </c>
      <c r="B31" s="90" t="s">
        <v>53</v>
      </c>
      <c r="C31" s="90"/>
      <c r="D31" s="90"/>
      <c r="E31" s="90"/>
      <c r="F31" s="99" t="s">
        <v>33</v>
      </c>
      <c r="G31" s="130"/>
      <c r="H31" s="130"/>
      <c r="I31" s="375"/>
      <c r="J31" s="426"/>
      <c r="K31" s="140"/>
      <c r="L31" s="140"/>
      <c r="M31" s="140"/>
    </row>
    <row r="32" spans="1:22" s="11" customFormat="1" x14ac:dyDescent="0.2">
      <c r="A32" s="121">
        <f t="shared" si="0"/>
        <v>24</v>
      </c>
      <c r="B32" s="95" t="s">
        <v>663</v>
      </c>
      <c r="C32" s="90"/>
      <c r="D32" s="90"/>
      <c r="E32" s="90"/>
      <c r="F32" s="138" t="s">
        <v>4</v>
      </c>
      <c r="G32" s="139"/>
      <c r="H32" s="140"/>
      <c r="I32" s="376"/>
      <c r="J32" s="426"/>
      <c r="K32" s="140"/>
      <c r="L32" s="140"/>
      <c r="M32" s="140"/>
    </row>
    <row r="33" spans="1:22" s="11" customFormat="1" x14ac:dyDescent="0.2">
      <c r="A33" s="121">
        <f t="shared" si="0"/>
        <v>25</v>
      </c>
      <c r="B33" s="114" t="s">
        <v>872</v>
      </c>
      <c r="C33" s="83">
        <f>Össz.önkor.mérleg.!C41</f>
        <v>0</v>
      </c>
      <c r="D33" s="83">
        <f>Össz.önkor.mérleg.!D41</f>
        <v>0</v>
      </c>
      <c r="E33" s="83">
        <f>Össz.önkor.mérleg.!E41</f>
        <v>0</v>
      </c>
      <c r="F33" s="141" t="s">
        <v>3</v>
      </c>
      <c r="G33" s="130"/>
      <c r="H33" s="130"/>
      <c r="I33" s="375"/>
      <c r="J33" s="426"/>
      <c r="K33" s="140"/>
      <c r="L33" s="140"/>
      <c r="M33" s="140"/>
    </row>
    <row r="34" spans="1:22" x14ac:dyDescent="0.2">
      <c r="A34" s="121">
        <f t="shared" si="0"/>
        <v>26</v>
      </c>
      <c r="B34" s="82" t="s">
        <v>665</v>
      </c>
      <c r="C34" s="142"/>
      <c r="D34" s="96"/>
      <c r="E34" s="96">
        <f>SUM(C34:D34)</f>
        <v>0</v>
      </c>
      <c r="F34" s="98" t="s">
        <v>5</v>
      </c>
      <c r="G34" s="130"/>
      <c r="H34" s="130"/>
      <c r="I34" s="375"/>
      <c r="J34" s="141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82" t="s">
        <v>664</v>
      </c>
      <c r="C35" s="83"/>
      <c r="D35" s="83"/>
      <c r="E35" s="83"/>
      <c r="F35" s="98" t="s">
        <v>6</v>
      </c>
      <c r="G35" s="139"/>
      <c r="H35" s="139"/>
      <c r="I35" s="375"/>
      <c r="J35" s="141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21">
        <f t="shared" si="0"/>
        <v>28</v>
      </c>
      <c r="B36" s="82" t="s">
        <v>881</v>
      </c>
      <c r="C36" s="224">
        <f>-(C28+C33)-C30-C29</f>
        <v>1037035</v>
      </c>
      <c r="D36" s="224">
        <f t="shared" ref="D36:E36" si="2">-(D28+D33)-D30-D29</f>
        <v>0</v>
      </c>
      <c r="E36" s="224">
        <f t="shared" si="2"/>
        <v>1037035</v>
      </c>
      <c r="F36" s="98" t="s">
        <v>7</v>
      </c>
      <c r="G36" s="139"/>
      <c r="H36" s="139"/>
      <c r="I36" s="375"/>
      <c r="J36" s="141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21">
        <f t="shared" si="0"/>
        <v>29</v>
      </c>
      <c r="B37" s="83" t="s">
        <v>666</v>
      </c>
      <c r="C37" s="90"/>
      <c r="D37" s="90"/>
      <c r="E37" s="434"/>
      <c r="F37" s="98" t="s">
        <v>9</v>
      </c>
      <c r="G37" s="130"/>
      <c r="H37" s="130"/>
      <c r="I37" s="372"/>
      <c r="J37" s="141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21">
        <f t="shared" si="0"/>
        <v>30</v>
      </c>
      <c r="B38" s="83" t="s">
        <v>667</v>
      </c>
      <c r="C38" s="83"/>
      <c r="D38" s="83"/>
      <c r="E38" s="83"/>
      <c r="F38" s="98" t="s">
        <v>10</v>
      </c>
      <c r="G38" s="126"/>
      <c r="H38" s="126"/>
      <c r="I38" s="372"/>
      <c r="J38" s="141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21">
        <f t="shared" si="0"/>
        <v>31</v>
      </c>
      <c r="B39" s="82" t="s">
        <v>668</v>
      </c>
      <c r="C39" s="83"/>
      <c r="D39" s="83"/>
      <c r="E39" s="83"/>
      <c r="F39" s="98" t="s">
        <v>11</v>
      </c>
      <c r="G39" s="126"/>
      <c r="H39" s="126"/>
      <c r="I39" s="372"/>
      <c r="J39" s="141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21">
        <f t="shared" si="0"/>
        <v>32</v>
      </c>
      <c r="B40" s="82" t="s">
        <v>669</v>
      </c>
      <c r="C40" s="83"/>
      <c r="D40" s="83"/>
      <c r="E40" s="83"/>
      <c r="F40" s="98" t="s">
        <v>12</v>
      </c>
      <c r="G40" s="126"/>
      <c r="H40" s="126"/>
      <c r="I40" s="372"/>
      <c r="J40" s="141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21">
        <f t="shared" si="0"/>
        <v>33</v>
      </c>
      <c r="B41" s="82" t="s">
        <v>0</v>
      </c>
      <c r="C41" s="83"/>
      <c r="D41" s="83"/>
      <c r="E41" s="83"/>
      <c r="F41" s="98" t="s">
        <v>13</v>
      </c>
      <c r="G41" s="126"/>
      <c r="H41" s="126"/>
      <c r="I41" s="372"/>
      <c r="J41" s="141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21">
        <f t="shared" si="0"/>
        <v>34</v>
      </c>
      <c r="B42" s="82" t="s">
        <v>1</v>
      </c>
      <c r="C42" s="83"/>
      <c r="D42" s="83"/>
      <c r="E42" s="83"/>
      <c r="F42" s="98" t="s">
        <v>14</v>
      </c>
      <c r="G42" s="126"/>
      <c r="H42" s="126"/>
      <c r="I42" s="372"/>
      <c r="J42" s="141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</v>
      </c>
      <c r="C43" s="83"/>
      <c r="D43" s="83"/>
      <c r="E43" s="83"/>
      <c r="F43" s="98" t="s">
        <v>15</v>
      </c>
      <c r="G43" s="126"/>
      <c r="H43" s="126"/>
      <c r="I43" s="372"/>
      <c r="J43" s="141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21">
        <f t="shared" si="0"/>
        <v>36</v>
      </c>
      <c r="B44" s="135" t="s">
        <v>437</v>
      </c>
      <c r="C44" s="423">
        <f t="shared" ref="C44:D44" si="3">SUM(C31:C42)</f>
        <v>1037035</v>
      </c>
      <c r="D44" s="423">
        <f t="shared" si="3"/>
        <v>0</v>
      </c>
      <c r="E44" s="423">
        <f>SUM(E31:E42)</f>
        <v>1037035</v>
      </c>
      <c r="F44" s="99" t="s">
        <v>430</v>
      </c>
      <c r="G44" s="130">
        <f>SUM(G32:G43)</f>
        <v>0</v>
      </c>
      <c r="H44" s="130">
        <f>SUM(H32:H43)</f>
        <v>0</v>
      </c>
      <c r="I44" s="379">
        <f>SUM(I32:I43)</f>
        <v>0</v>
      </c>
      <c r="J44" s="141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846">
        <f t="shared" si="0"/>
        <v>37</v>
      </c>
      <c r="B45" s="847" t="s">
        <v>432</v>
      </c>
      <c r="C45" s="143">
        <f t="shared" ref="C45:D45" si="4">C26+C29+C44</f>
        <v>2848679</v>
      </c>
      <c r="D45" s="143">
        <f t="shared" si="4"/>
        <v>375957</v>
      </c>
      <c r="E45" s="143">
        <f>E26+E29+E44</f>
        <v>3224636</v>
      </c>
      <c r="F45" s="422" t="s">
        <v>431</v>
      </c>
      <c r="G45" s="820">
        <f>G26+G44</f>
        <v>2848679</v>
      </c>
      <c r="H45" s="820">
        <f>H26+H44</f>
        <v>375957</v>
      </c>
      <c r="I45" s="821">
        <f>I26+I44</f>
        <v>3224636</v>
      </c>
      <c r="J45" s="141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40"/>
      <c r="C46" s="139"/>
      <c r="D46" s="139"/>
      <c r="E46" s="139"/>
      <c r="F46" s="139"/>
      <c r="G46" s="139"/>
      <c r="H46" s="139"/>
      <c r="I46" s="139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26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2:D32"/>
  <sheetViews>
    <sheetView workbookViewId="0">
      <selection activeCell="G13" sqref="G13"/>
    </sheetView>
  </sheetViews>
  <sheetFormatPr defaultColWidth="9.140625" defaultRowHeight="20.100000000000001" customHeight="1" x14ac:dyDescent="0.25"/>
  <cols>
    <col min="1" max="1" width="5.5703125" style="306" customWidth="1"/>
    <col min="2" max="2" width="71.7109375" style="306" customWidth="1"/>
    <col min="3" max="3" width="13.5703125" style="306" customWidth="1"/>
    <col min="4" max="4" width="9.140625" style="294"/>
    <col min="5" max="16384" width="9.140625" style="295"/>
  </cols>
  <sheetData>
    <row r="2" spans="1:4" ht="32.25" customHeight="1" x14ac:dyDescent="0.25">
      <c r="A2" s="295"/>
      <c r="B2" s="1659" t="s">
        <v>1224</v>
      </c>
      <c r="C2" s="1659"/>
    </row>
    <row r="3" spans="1:4" ht="20.100000000000001" customHeight="1" x14ac:dyDescent="0.25">
      <c r="A3" s="295"/>
      <c r="B3" s="382"/>
      <c r="C3" s="382"/>
    </row>
    <row r="4" spans="1:4" ht="20.100000000000001" customHeight="1" x14ac:dyDescent="0.25">
      <c r="A4" s="295"/>
      <c r="B4" s="1661" t="s">
        <v>77</v>
      </c>
      <c r="C4" s="1661"/>
    </row>
    <row r="5" spans="1:4" ht="20.100000000000001" customHeight="1" x14ac:dyDescent="0.25">
      <c r="A5" s="295"/>
      <c r="B5" s="1661" t="s">
        <v>1093</v>
      </c>
      <c r="C5" s="1661"/>
    </row>
    <row r="6" spans="1:4" ht="20.100000000000001" customHeight="1" x14ac:dyDescent="0.25">
      <c r="A6" s="295"/>
      <c r="B6" s="1661" t="s">
        <v>985</v>
      </c>
      <c r="C6" s="1661"/>
    </row>
    <row r="7" spans="1:4" s="297" customFormat="1" ht="20.100000000000001" customHeight="1" x14ac:dyDescent="0.25">
      <c r="B7" s="1661"/>
      <c r="C7" s="1661"/>
      <c r="D7" s="296"/>
    </row>
    <row r="8" spans="1:4" s="297" customFormat="1" ht="20.100000000000001" customHeight="1" x14ac:dyDescent="0.25">
      <c r="B8" s="383"/>
      <c r="C8" s="383"/>
      <c r="D8" s="296"/>
    </row>
    <row r="9" spans="1:4" s="299" customFormat="1" ht="20.100000000000001" customHeight="1" x14ac:dyDescent="0.25">
      <c r="B9" s="384"/>
      <c r="C9" s="385" t="s">
        <v>305</v>
      </c>
      <c r="D9" s="298"/>
    </row>
    <row r="10" spans="1:4" ht="20.100000000000001" customHeight="1" x14ac:dyDescent="0.25">
      <c r="A10" s="1660" t="s">
        <v>458</v>
      </c>
      <c r="B10" s="386" t="s">
        <v>57</v>
      </c>
      <c r="C10" s="386" t="s">
        <v>58</v>
      </c>
    </row>
    <row r="11" spans="1:4" s="299" customFormat="1" ht="30.75" customHeight="1" x14ac:dyDescent="0.25">
      <c r="A11" s="1660"/>
      <c r="B11" s="387" t="s">
        <v>85</v>
      </c>
      <c r="C11" s="387" t="s">
        <v>408</v>
      </c>
      <c r="D11" s="298"/>
    </row>
    <row r="12" spans="1:4" ht="22.5" customHeight="1" x14ac:dyDescent="0.25">
      <c r="A12" s="388"/>
      <c r="B12" s="297" t="s">
        <v>986</v>
      </c>
      <c r="C12" s="295"/>
    </row>
    <row r="13" spans="1:4" ht="69" customHeight="1" x14ac:dyDescent="0.25">
      <c r="A13" s="389" t="s">
        <v>468</v>
      </c>
      <c r="B13" s="893" t="s">
        <v>1094</v>
      </c>
      <c r="C13" s="600">
        <v>157657</v>
      </c>
    </row>
    <row r="14" spans="1:4" ht="20.100000000000001" customHeight="1" x14ac:dyDescent="0.25">
      <c r="A14" s="388"/>
      <c r="B14" s="295"/>
      <c r="C14" s="601"/>
    </row>
    <row r="15" spans="1:4" ht="35.25" customHeight="1" x14ac:dyDescent="0.25">
      <c r="A15" s="389" t="s">
        <v>476</v>
      </c>
      <c r="B15" s="390" t="s">
        <v>1001</v>
      </c>
      <c r="C15" s="600">
        <v>876</v>
      </c>
    </row>
    <row r="16" spans="1:4" ht="29.25" customHeight="1" x14ac:dyDescent="0.25">
      <c r="A16" s="388"/>
      <c r="B16" s="390" t="s">
        <v>1002</v>
      </c>
      <c r="C16" s="601">
        <v>1188</v>
      </c>
    </row>
    <row r="17" spans="1:4" ht="19.5" customHeight="1" x14ac:dyDescent="0.25">
      <c r="A17" s="388"/>
      <c r="B17" s="390"/>
      <c r="C17" s="601"/>
    </row>
    <row r="18" spans="1:4" ht="36" customHeight="1" x14ac:dyDescent="0.25">
      <c r="A18" s="389" t="s">
        <v>477</v>
      </c>
      <c r="B18" s="390" t="s">
        <v>991</v>
      </c>
      <c r="C18" s="602">
        <v>40</v>
      </c>
    </row>
    <row r="19" spans="1:4" ht="20.100000000000001" customHeight="1" x14ac:dyDescent="0.25">
      <c r="A19" s="388"/>
      <c r="B19" s="391"/>
      <c r="C19" s="601"/>
    </row>
    <row r="20" spans="1:4" s="297" customFormat="1" ht="20.100000000000001" customHeight="1" x14ac:dyDescent="0.25">
      <c r="A20" s="388" t="s">
        <v>478</v>
      </c>
      <c r="B20" s="297" t="s">
        <v>989</v>
      </c>
      <c r="C20" s="603">
        <f>SUM(C13:C19)</f>
        <v>159761</v>
      </c>
      <c r="D20" s="296"/>
    </row>
    <row r="21" spans="1:4" ht="20.100000000000001" customHeight="1" x14ac:dyDescent="0.25">
      <c r="A21" s="295"/>
      <c r="B21" s="295"/>
      <c r="C21" s="601"/>
    </row>
    <row r="22" spans="1:4" ht="20.100000000000001" customHeight="1" x14ac:dyDescent="0.25">
      <c r="C22" s="307"/>
    </row>
    <row r="23" spans="1:4" ht="20.100000000000001" customHeight="1" x14ac:dyDescent="0.25">
      <c r="B23" s="297" t="s">
        <v>984</v>
      </c>
      <c r="C23" s="601"/>
    </row>
    <row r="24" spans="1:4" ht="20.100000000000001" customHeight="1" x14ac:dyDescent="0.25">
      <c r="B24" s="295" t="s">
        <v>987</v>
      </c>
      <c r="C24" s="601">
        <v>2425</v>
      </c>
    </row>
    <row r="25" spans="1:4" ht="20.100000000000001" customHeight="1" x14ac:dyDescent="0.25">
      <c r="B25" s="295"/>
      <c r="C25" s="1021"/>
    </row>
    <row r="26" spans="1:4" ht="33" customHeight="1" x14ac:dyDescent="0.25">
      <c r="B26" s="390" t="s">
        <v>1111</v>
      </c>
      <c r="C26" s="601">
        <v>2088</v>
      </c>
    </row>
    <row r="27" spans="1:4" ht="21" customHeight="1" x14ac:dyDescent="0.25">
      <c r="B27" s="390"/>
      <c r="C27" s="601"/>
    </row>
    <row r="28" spans="1:4" ht="32.25" customHeight="1" x14ac:dyDescent="0.25">
      <c r="B28" s="390" t="s">
        <v>1112</v>
      </c>
      <c r="C28" s="601">
        <v>194</v>
      </c>
    </row>
    <row r="29" spans="1:4" ht="33" customHeight="1" x14ac:dyDescent="0.25">
      <c r="B29" s="390"/>
      <c r="C29" s="1022"/>
    </row>
    <row r="30" spans="1:4" ht="20.100000000000001" customHeight="1" x14ac:dyDescent="0.25">
      <c r="B30" s="297" t="s">
        <v>988</v>
      </c>
      <c r="C30" s="603">
        <f>SUM(C24:C28)</f>
        <v>4707</v>
      </c>
    </row>
    <row r="31" spans="1:4" ht="20.100000000000001" customHeight="1" x14ac:dyDescent="0.25">
      <c r="B31" s="295"/>
      <c r="C31" s="295"/>
    </row>
    <row r="32" spans="1:4" ht="20.100000000000001" customHeight="1" x14ac:dyDescent="0.25">
      <c r="B32" s="297" t="s">
        <v>990</v>
      </c>
      <c r="C32" s="603">
        <f>C20+C30</f>
        <v>164468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3" type="noConversion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</sheetPr>
  <dimension ref="A1:L26"/>
  <sheetViews>
    <sheetView zoomScaleNormal="100" workbookViewId="0">
      <selection activeCell="M32" sqref="M32"/>
    </sheetView>
  </sheetViews>
  <sheetFormatPr defaultColWidth="10.28515625" defaultRowHeight="12.75" x14ac:dyDescent="0.2"/>
  <cols>
    <col min="1" max="1" width="3.140625" style="300" customWidth="1"/>
    <col min="2" max="2" width="31" style="300" bestFit="1" customWidth="1"/>
    <col min="3" max="3" width="16.85546875" style="300" bestFit="1" customWidth="1"/>
    <col min="4" max="4" width="15.5703125" style="300" customWidth="1"/>
    <col min="5" max="5" width="9.85546875" style="300" bestFit="1" customWidth="1"/>
    <col min="6" max="6" width="12.7109375" style="300" bestFit="1" customWidth="1"/>
    <col min="7" max="7" width="12.140625" style="300" bestFit="1" customWidth="1"/>
    <col min="8" max="8" width="10.85546875" style="300" bestFit="1" customWidth="1"/>
    <col min="9" max="9" width="27.28515625" style="300" bestFit="1" customWidth="1"/>
    <col min="10" max="10" width="9" style="300" bestFit="1" customWidth="1"/>
    <col min="11" max="11" width="10.28515625" style="300" customWidth="1"/>
    <col min="12" max="12" width="10.28515625" style="300"/>
    <col min="13" max="16384" width="10.28515625" style="305"/>
  </cols>
  <sheetData>
    <row r="1" spans="1:12" s="300" customFormat="1" ht="15.75" x14ac:dyDescent="0.25">
      <c r="A1" s="1662" t="s">
        <v>1225</v>
      </c>
      <c r="B1" s="1662"/>
      <c r="C1" s="1662"/>
      <c r="D1" s="1662"/>
      <c r="E1" s="1662"/>
      <c r="F1" s="1662"/>
      <c r="G1" s="1662"/>
      <c r="H1" s="1662"/>
      <c r="I1" s="1662"/>
      <c r="J1" s="1662"/>
    </row>
    <row r="2" spans="1:12" s="300" customFormat="1" ht="14.1" customHeight="1" x14ac:dyDescent="0.2"/>
    <row r="3" spans="1:12" s="300" customFormat="1" ht="15" customHeight="1" x14ac:dyDescent="0.25">
      <c r="B3" s="1664" t="s">
        <v>77</v>
      </c>
      <c r="C3" s="1664"/>
      <c r="D3" s="1664"/>
      <c r="E3" s="1664"/>
      <c r="F3" s="1664"/>
      <c r="G3" s="1664"/>
      <c r="H3" s="1664"/>
      <c r="I3" s="1664"/>
      <c r="J3" s="1664"/>
    </row>
    <row r="4" spans="1:12" s="300" customFormat="1" ht="15" customHeight="1" x14ac:dyDescent="0.25">
      <c r="B4" s="1664" t="s">
        <v>1089</v>
      </c>
      <c r="C4" s="1664"/>
      <c r="D4" s="1664"/>
      <c r="E4" s="1664"/>
      <c r="F4" s="1664"/>
      <c r="G4" s="1664"/>
      <c r="H4" s="1664"/>
      <c r="I4" s="1664"/>
      <c r="J4" s="1664"/>
    </row>
    <row r="5" spans="1:12" s="300" customFormat="1" ht="15" customHeight="1" x14ac:dyDescent="0.25">
      <c r="B5" s="1664" t="s">
        <v>1098</v>
      </c>
      <c r="C5" s="1664"/>
      <c r="D5" s="1664"/>
      <c r="E5" s="1664"/>
      <c r="F5" s="1664"/>
      <c r="G5" s="1664"/>
      <c r="H5" s="1664"/>
      <c r="I5" s="1664"/>
      <c r="J5" s="1664"/>
    </row>
    <row r="6" spans="1:12" s="300" customFormat="1" ht="15" customHeight="1" x14ac:dyDescent="0.25">
      <c r="B6" s="1664"/>
      <c r="C6" s="1664"/>
      <c r="D6" s="1664"/>
      <c r="E6" s="1664"/>
      <c r="F6" s="1664"/>
      <c r="G6" s="1664"/>
      <c r="H6" s="1664"/>
      <c r="I6" s="1664"/>
      <c r="J6" s="1664"/>
    </row>
    <row r="7" spans="1:12" s="300" customFormat="1" ht="15" customHeight="1" x14ac:dyDescent="0.25">
      <c r="B7" s="1672" t="s">
        <v>305</v>
      </c>
      <c r="C7" s="1672"/>
      <c r="D7" s="1672"/>
      <c r="E7" s="1672"/>
      <c r="F7" s="1672"/>
      <c r="G7" s="1672"/>
      <c r="H7" s="1672"/>
      <c r="I7" s="1672"/>
      <c r="J7" s="1672"/>
    </row>
    <row r="8" spans="1:12" s="301" customFormat="1" ht="14.1" customHeight="1" x14ac:dyDescent="0.25">
      <c r="A8" s="1663" t="s">
        <v>458</v>
      </c>
      <c r="B8" s="1026" t="s">
        <v>57</v>
      </c>
      <c r="C8" s="1026" t="s">
        <v>58</v>
      </c>
      <c r="D8" s="1026" t="s">
        <v>59</v>
      </c>
      <c r="E8" s="1026" t="s">
        <v>60</v>
      </c>
      <c r="F8" s="1026" t="s">
        <v>459</v>
      </c>
      <c r="G8" s="1026" t="s">
        <v>460</v>
      </c>
      <c r="H8" s="1026" t="s">
        <v>461</v>
      </c>
      <c r="I8" s="1026" t="s">
        <v>578</v>
      </c>
      <c r="J8" s="1026" t="s">
        <v>586</v>
      </c>
    </row>
    <row r="9" spans="1:12" s="302" customFormat="1" ht="17.25" customHeight="1" x14ac:dyDescent="0.25">
      <c r="A9" s="1663"/>
      <c r="B9" s="1666" t="s">
        <v>85</v>
      </c>
      <c r="C9" s="1668" t="s">
        <v>1099</v>
      </c>
      <c r="D9" s="1668" t="s">
        <v>1090</v>
      </c>
      <c r="E9" s="1666" t="s">
        <v>411</v>
      </c>
      <c r="F9" s="1670" t="s">
        <v>412</v>
      </c>
      <c r="G9" s="1666" t="s">
        <v>413</v>
      </c>
      <c r="H9" s="1668" t="s">
        <v>818</v>
      </c>
      <c r="I9" s="1665" t="s">
        <v>414</v>
      </c>
      <c r="J9" s="1665"/>
    </row>
    <row r="10" spans="1:12" s="302" customFormat="1" ht="30" customHeight="1" x14ac:dyDescent="0.25">
      <c r="A10" s="1663"/>
      <c r="B10" s="1667"/>
      <c r="C10" s="1669"/>
      <c r="D10" s="1669"/>
      <c r="E10" s="1667"/>
      <c r="F10" s="1671"/>
      <c r="G10" s="1667"/>
      <c r="H10" s="1669"/>
      <c r="I10" s="1026" t="s">
        <v>415</v>
      </c>
      <c r="J10" s="1026" t="s">
        <v>416</v>
      </c>
    </row>
    <row r="11" spans="1:12" s="301" customFormat="1" ht="16.5" customHeight="1" x14ac:dyDescent="0.25">
      <c r="A11" s="303" t="s">
        <v>468</v>
      </c>
      <c r="B11" s="1017" t="s">
        <v>417</v>
      </c>
    </row>
    <row r="12" spans="1:12" s="302" customFormat="1" ht="15" customHeight="1" x14ac:dyDescent="0.25">
      <c r="A12" s="303" t="s">
        <v>476</v>
      </c>
      <c r="B12" s="309" t="s">
        <v>1100</v>
      </c>
      <c r="C12" s="310">
        <v>1197791</v>
      </c>
      <c r="D12" s="310">
        <v>1197791</v>
      </c>
      <c r="E12" s="311" t="s">
        <v>1101</v>
      </c>
      <c r="F12" s="1024" t="s">
        <v>832</v>
      </c>
      <c r="G12" s="1024">
        <v>46727</v>
      </c>
      <c r="H12" s="310">
        <v>155395</v>
      </c>
      <c r="I12" s="312" t="s">
        <v>1102</v>
      </c>
      <c r="J12" s="310">
        <v>14605</v>
      </c>
    </row>
    <row r="13" spans="1:12" s="304" customFormat="1" ht="15" customHeight="1" x14ac:dyDescent="0.25">
      <c r="A13" s="303" t="s">
        <v>477</v>
      </c>
      <c r="B13" s="302" t="s">
        <v>422</v>
      </c>
      <c r="C13" s="313">
        <f>SUM(C12:C12)</f>
        <v>1197791</v>
      </c>
      <c r="D13" s="313">
        <f>SUM(D12:D12)</f>
        <v>1197791</v>
      </c>
      <c r="E13" s="314"/>
      <c r="F13" s="314"/>
      <c r="G13" s="314"/>
      <c r="H13" s="313">
        <f>SUM(H12:H12)</f>
        <v>155395</v>
      </c>
      <c r="I13" s="312"/>
      <c r="J13" s="313">
        <f>SUM(J12)</f>
        <v>14605</v>
      </c>
      <c r="K13" s="301"/>
      <c r="L13" s="301"/>
    </row>
    <row r="14" spans="1:12" s="304" customFormat="1" ht="15" customHeight="1" x14ac:dyDescent="0.25">
      <c r="A14" s="303"/>
      <c r="B14" s="302"/>
      <c r="C14" s="313"/>
      <c r="D14" s="313"/>
      <c r="E14" s="314"/>
      <c r="F14" s="314"/>
      <c r="G14" s="314"/>
      <c r="H14" s="313"/>
      <c r="I14" s="312"/>
      <c r="J14" s="311"/>
      <c r="K14" s="301"/>
      <c r="L14" s="301"/>
    </row>
    <row r="15" spans="1:12" s="304" customFormat="1" ht="16.5" customHeight="1" x14ac:dyDescent="0.25">
      <c r="A15" s="303"/>
      <c r="B15" s="302"/>
      <c r="C15" s="313"/>
      <c r="D15" s="313"/>
      <c r="E15" s="314"/>
      <c r="F15" s="314"/>
      <c r="G15" s="314"/>
      <c r="H15" s="313"/>
      <c r="I15" s="312"/>
      <c r="J15" s="311"/>
      <c r="K15" s="301"/>
      <c r="L15" s="301"/>
    </row>
    <row r="16" spans="1:12" s="304" customFormat="1" ht="15.75" x14ac:dyDescent="0.25">
      <c r="A16" s="303"/>
      <c r="B16" s="1664" t="s">
        <v>77</v>
      </c>
      <c r="C16" s="1664"/>
      <c r="D16" s="1664"/>
      <c r="E16" s="1664"/>
      <c r="F16" s="1664"/>
      <c r="G16" s="1664"/>
      <c r="H16" s="1664"/>
      <c r="I16" s="1664"/>
      <c r="J16" s="1664"/>
      <c r="K16" s="301"/>
      <c r="L16" s="301"/>
    </row>
    <row r="17" spans="1:12" s="304" customFormat="1" ht="15.75" x14ac:dyDescent="0.25">
      <c r="A17" s="303"/>
      <c r="B17" s="1664" t="s">
        <v>1089</v>
      </c>
      <c r="C17" s="1664"/>
      <c r="D17" s="1664"/>
      <c r="E17" s="1664"/>
      <c r="F17" s="1664"/>
      <c r="G17" s="1664"/>
      <c r="H17" s="1664"/>
      <c r="I17" s="1664"/>
      <c r="J17" s="1664"/>
      <c r="K17" s="301"/>
      <c r="L17" s="301"/>
    </row>
    <row r="18" spans="1:12" s="304" customFormat="1" ht="15.75" x14ac:dyDescent="0.25">
      <c r="A18" s="303"/>
      <c r="B18" s="1664" t="s">
        <v>409</v>
      </c>
      <c r="C18" s="1664"/>
      <c r="D18" s="1664"/>
      <c r="E18" s="1664"/>
      <c r="F18" s="1664"/>
      <c r="G18" s="1664"/>
      <c r="H18" s="1664"/>
      <c r="I18" s="1664"/>
      <c r="J18" s="1664"/>
      <c r="K18" s="301"/>
      <c r="L18" s="301"/>
    </row>
    <row r="19" spans="1:12" s="304" customFormat="1" ht="15.75" x14ac:dyDescent="0.25">
      <c r="A19" s="303"/>
      <c r="B19" s="302"/>
      <c r="C19" s="313"/>
      <c r="D19" s="313"/>
      <c r="E19" s="314"/>
      <c r="F19" s="314"/>
      <c r="G19" s="314"/>
      <c r="H19" s="313"/>
      <c r="I19" s="312"/>
      <c r="J19" s="311"/>
      <c r="K19" s="301"/>
      <c r="L19" s="301"/>
    </row>
    <row r="20" spans="1:12" ht="15.75" x14ac:dyDescent="0.25">
      <c r="B20" s="1672" t="s">
        <v>305</v>
      </c>
      <c r="C20" s="1672"/>
      <c r="D20" s="1672"/>
      <c r="E20" s="1672"/>
      <c r="F20" s="1672"/>
      <c r="G20" s="1672"/>
      <c r="H20" s="1672"/>
      <c r="I20" s="1672"/>
      <c r="J20" s="1672"/>
    </row>
    <row r="21" spans="1:12" s="301" customFormat="1" ht="15.75" x14ac:dyDescent="0.25">
      <c r="A21" s="1673" t="s">
        <v>458</v>
      </c>
      <c r="B21" s="1026" t="s">
        <v>57</v>
      </c>
      <c r="C21" s="1026" t="s">
        <v>58</v>
      </c>
      <c r="D21" s="1026" t="s">
        <v>59</v>
      </c>
      <c r="E21" s="1026" t="s">
        <v>60</v>
      </c>
      <c r="F21" s="1026" t="s">
        <v>459</v>
      </c>
      <c r="G21" s="1026" t="s">
        <v>460</v>
      </c>
      <c r="H21" s="1026" t="s">
        <v>461</v>
      </c>
      <c r="I21" s="1026" t="s">
        <v>578</v>
      </c>
      <c r="J21" s="1026" t="s">
        <v>586</v>
      </c>
    </row>
    <row r="22" spans="1:12" s="302" customFormat="1" ht="15.75" customHeight="1" x14ac:dyDescent="0.25">
      <c r="A22" s="1674"/>
      <c r="B22" s="1666" t="s">
        <v>85</v>
      </c>
      <c r="C22" s="1668" t="s">
        <v>410</v>
      </c>
      <c r="D22" s="1668" t="s">
        <v>1090</v>
      </c>
      <c r="E22" s="1666" t="s">
        <v>411</v>
      </c>
      <c r="F22" s="1670" t="s">
        <v>412</v>
      </c>
      <c r="G22" s="1666" t="s">
        <v>413</v>
      </c>
      <c r="H22" s="1668" t="s">
        <v>818</v>
      </c>
      <c r="I22" s="1665" t="s">
        <v>414</v>
      </c>
      <c r="J22" s="1665"/>
    </row>
    <row r="23" spans="1:12" s="302" customFormat="1" ht="15.75" x14ac:dyDescent="0.25">
      <c r="A23" s="1674"/>
      <c r="B23" s="1667"/>
      <c r="C23" s="1669"/>
      <c r="D23" s="1669"/>
      <c r="E23" s="1667"/>
      <c r="F23" s="1671"/>
      <c r="G23" s="1667"/>
      <c r="H23" s="1669"/>
      <c r="I23" s="1026" t="s">
        <v>415</v>
      </c>
      <c r="J23" s="1026" t="s">
        <v>416</v>
      </c>
    </row>
    <row r="24" spans="1:12" s="301" customFormat="1" ht="15.75" x14ac:dyDescent="0.25">
      <c r="A24" s="303" t="s">
        <v>468</v>
      </c>
      <c r="B24" s="1017" t="s">
        <v>417</v>
      </c>
    </row>
    <row r="25" spans="1:12" s="302" customFormat="1" ht="15.75" x14ac:dyDescent="0.25">
      <c r="A25" s="303" t="s">
        <v>476</v>
      </c>
      <c r="B25" s="309" t="s">
        <v>421</v>
      </c>
      <c r="C25" s="310">
        <v>31530</v>
      </c>
      <c r="D25" s="310">
        <v>19031</v>
      </c>
      <c r="E25" s="311" t="s">
        <v>418</v>
      </c>
      <c r="F25" s="311" t="s">
        <v>419</v>
      </c>
      <c r="G25" s="311" t="s">
        <v>419</v>
      </c>
      <c r="H25" s="310">
        <v>3006</v>
      </c>
      <c r="I25" s="312">
        <v>0</v>
      </c>
      <c r="J25" s="311" t="s">
        <v>420</v>
      </c>
    </row>
    <row r="26" spans="1:12" s="304" customFormat="1" ht="15.75" x14ac:dyDescent="0.25">
      <c r="A26" s="303" t="s">
        <v>477</v>
      </c>
      <c r="B26" s="302" t="s">
        <v>422</v>
      </c>
      <c r="C26" s="313">
        <f>SUM(C25:C25)</f>
        <v>31530</v>
      </c>
      <c r="D26" s="313">
        <f>SUM(D25:D25)</f>
        <v>19031</v>
      </c>
      <c r="E26" s="314"/>
      <c r="F26" s="314"/>
      <c r="G26" s="314"/>
      <c r="H26" s="313">
        <f>SUM(H25:H25)</f>
        <v>3006</v>
      </c>
      <c r="I26" s="312"/>
      <c r="J26" s="311" t="s">
        <v>420</v>
      </c>
      <c r="K26" s="301"/>
      <c r="L26" s="301"/>
    </row>
  </sheetData>
  <mergeCells count="28">
    <mergeCell ref="B16:J16"/>
    <mergeCell ref="B17:J17"/>
    <mergeCell ref="B18:J18"/>
    <mergeCell ref="B20:J20"/>
    <mergeCell ref="A21:A23"/>
    <mergeCell ref="B22:B23"/>
    <mergeCell ref="C22:C23"/>
    <mergeCell ref="D22:D23"/>
    <mergeCell ref="E22:E23"/>
    <mergeCell ref="F22:F23"/>
    <mergeCell ref="G22:G23"/>
    <mergeCell ref="H22:H23"/>
    <mergeCell ref="I22:J22"/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3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W85"/>
  <sheetViews>
    <sheetView topLeftCell="A55" workbookViewId="0">
      <selection activeCell="L23" sqref="L23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4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1.42578125" style="6" customWidth="1"/>
    <col min="11" max="11" width="10" style="6" bestFit="1" customWidth="1"/>
    <col min="12" max="13" width="11.42578125" style="6" bestFit="1" customWidth="1"/>
    <col min="14" max="15" width="8" style="6" customWidth="1"/>
    <col min="16" max="16" width="10.85546875" style="6" bestFit="1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436" t="s">
        <v>1221</v>
      </c>
      <c r="B1" s="1436"/>
      <c r="C1" s="1436"/>
      <c r="D1" s="1436"/>
      <c r="E1" s="1436"/>
      <c r="F1" s="1436"/>
      <c r="G1" s="1436"/>
      <c r="H1" s="1436"/>
      <c r="I1" s="1436"/>
      <c r="J1" s="1436"/>
      <c r="K1" s="858"/>
      <c r="L1" s="858"/>
      <c r="M1" s="858"/>
      <c r="N1" s="858"/>
      <c r="O1" s="858"/>
      <c r="P1" s="858"/>
      <c r="Q1" s="858"/>
      <c r="R1" s="858"/>
    </row>
    <row r="2" spans="1:257" x14ac:dyDescent="0.2">
      <c r="A2" s="859"/>
      <c r="B2" s="859"/>
      <c r="C2" s="859"/>
      <c r="D2" s="859"/>
      <c r="E2" s="860"/>
      <c r="F2" s="1442"/>
      <c r="G2" s="1442"/>
      <c r="H2" s="1442"/>
      <c r="I2" s="1442"/>
      <c r="J2" s="964"/>
      <c r="K2" s="858"/>
      <c r="L2" s="858"/>
      <c r="M2" s="858"/>
      <c r="N2" s="858"/>
      <c r="O2" s="858"/>
      <c r="P2" s="858"/>
      <c r="Q2" s="858"/>
      <c r="R2" s="858"/>
    </row>
    <row r="3" spans="1:257" ht="30" customHeight="1" x14ac:dyDescent="0.2">
      <c r="A3" s="1437" t="s">
        <v>77</v>
      </c>
      <c r="B3" s="1437"/>
      <c r="C3" s="1437"/>
      <c r="D3" s="1437"/>
      <c r="E3" s="1437"/>
      <c r="F3" s="1437"/>
      <c r="G3" s="1437"/>
      <c r="H3" s="1437"/>
      <c r="I3" s="1437"/>
      <c r="J3" s="1437"/>
      <c r="K3" s="858"/>
      <c r="L3" s="858"/>
      <c r="M3" s="858"/>
      <c r="N3" s="858"/>
      <c r="O3" s="858"/>
      <c r="P3" s="858"/>
      <c r="Q3" s="858"/>
      <c r="R3" s="858"/>
    </row>
    <row r="4" spans="1:257" ht="33" customHeight="1" x14ac:dyDescent="0.2">
      <c r="A4" s="1437" t="s">
        <v>1032</v>
      </c>
      <c r="B4" s="1437"/>
      <c r="C4" s="1437"/>
      <c r="D4" s="1437"/>
      <c r="E4" s="1437"/>
      <c r="F4" s="1437"/>
      <c r="G4" s="1437"/>
      <c r="H4" s="1437"/>
      <c r="I4" s="1437"/>
      <c r="J4" s="1437"/>
      <c r="K4" s="858"/>
      <c r="L4" s="858"/>
      <c r="M4" s="858"/>
      <c r="N4" s="858"/>
      <c r="O4" s="858"/>
      <c r="P4" s="858"/>
      <c r="Q4" s="858"/>
      <c r="R4" s="858"/>
    </row>
    <row r="5" spans="1:257" x14ac:dyDescent="0.2">
      <c r="A5" s="859"/>
      <c r="B5" s="859"/>
      <c r="C5" s="859"/>
      <c r="D5" s="859"/>
      <c r="E5" s="860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  <c r="R5" s="858"/>
    </row>
    <row r="6" spans="1:257" ht="13.5" thickBot="1" x14ac:dyDescent="0.25">
      <c r="A6" s="859"/>
      <c r="B6" s="859"/>
      <c r="C6" s="859"/>
      <c r="D6" s="859"/>
      <c r="E6" s="971" t="s">
        <v>20</v>
      </c>
      <c r="F6" s="972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8"/>
    </row>
    <row r="7" spans="1:257" ht="30.75" customHeight="1" thickBot="1" x14ac:dyDescent="0.25">
      <c r="A7" s="1443" t="s">
        <v>78</v>
      </c>
      <c r="B7" s="1445" t="s">
        <v>103</v>
      </c>
      <c r="C7" s="1446"/>
      <c r="D7" s="1446"/>
      <c r="E7" s="1446"/>
      <c r="F7" s="1447" t="s">
        <v>1033</v>
      </c>
      <c r="G7" s="1448"/>
      <c r="H7" s="1448"/>
      <c r="I7" s="1448"/>
      <c r="J7" s="1438" t="s">
        <v>1034</v>
      </c>
      <c r="K7" s="858"/>
      <c r="L7" s="858"/>
      <c r="M7" s="858"/>
      <c r="N7" s="858"/>
      <c r="O7" s="858"/>
      <c r="P7" s="858"/>
      <c r="Q7" s="858"/>
      <c r="R7" s="858"/>
    </row>
    <row r="8" spans="1:257" ht="36.75" thickBot="1" x14ac:dyDescent="0.25">
      <c r="A8" s="1444"/>
      <c r="B8" s="861" t="s">
        <v>79</v>
      </c>
      <c r="C8" s="862" t="s">
        <v>80</v>
      </c>
      <c r="D8" s="862" t="s">
        <v>660</v>
      </c>
      <c r="E8" s="863" t="s">
        <v>81</v>
      </c>
      <c r="F8" s="861" t="s">
        <v>79</v>
      </c>
      <c r="G8" s="862" t="s">
        <v>80</v>
      </c>
      <c r="H8" s="862" t="s">
        <v>660</v>
      </c>
      <c r="I8" s="973" t="s">
        <v>81</v>
      </c>
      <c r="J8" s="1439"/>
      <c r="K8" s="864"/>
      <c r="L8" s="864"/>
      <c r="M8" s="864"/>
      <c r="N8" s="864"/>
      <c r="O8" s="864"/>
      <c r="P8" s="864"/>
      <c r="Q8" s="864"/>
      <c r="R8" s="86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spans="1:257" ht="12.75" x14ac:dyDescent="0.2">
      <c r="A9" s="865" t="s">
        <v>82</v>
      </c>
      <c r="B9" s="866"/>
      <c r="C9" s="866"/>
      <c r="D9" s="866"/>
      <c r="E9" s="866"/>
      <c r="F9" s="867"/>
      <c r="G9" s="867"/>
      <c r="H9" s="867"/>
      <c r="I9" s="974"/>
      <c r="J9" s="867"/>
      <c r="K9" s="864"/>
      <c r="L9" s="858"/>
      <c r="M9" s="858"/>
      <c r="N9" s="858"/>
      <c r="O9" s="858"/>
      <c r="P9" s="858"/>
      <c r="Q9" s="858"/>
      <c r="R9" s="858"/>
    </row>
    <row r="10" spans="1:257" ht="12.75" x14ac:dyDescent="0.2">
      <c r="A10" s="868" t="s">
        <v>780</v>
      </c>
      <c r="B10" s="566"/>
      <c r="C10" s="566"/>
      <c r="D10" s="566"/>
      <c r="E10" s="566"/>
      <c r="F10" s="604"/>
      <c r="G10" s="604"/>
      <c r="H10" s="604"/>
      <c r="I10" s="975"/>
      <c r="J10" s="604"/>
      <c r="K10" s="864"/>
      <c r="L10" s="858"/>
      <c r="M10" s="858"/>
      <c r="N10" s="858"/>
      <c r="O10" s="858"/>
      <c r="P10" s="858"/>
      <c r="Q10" s="858"/>
      <c r="R10" s="858"/>
    </row>
    <row r="11" spans="1:257" ht="36" x14ac:dyDescent="0.2">
      <c r="A11" s="564" t="s">
        <v>1035</v>
      </c>
      <c r="B11" s="566">
        <v>4865</v>
      </c>
      <c r="C11" s="605">
        <v>18.690000000000001</v>
      </c>
      <c r="D11" s="566">
        <v>4580000</v>
      </c>
      <c r="E11" s="566">
        <f>C11*D11</f>
        <v>85600200</v>
      </c>
      <c r="F11" s="625" t="s">
        <v>1036</v>
      </c>
      <c r="G11" s="459">
        <v>18.399999999999999</v>
      </c>
      <c r="H11" s="731">
        <v>5450000</v>
      </c>
      <c r="I11" s="976">
        <v>84363600</v>
      </c>
      <c r="J11" s="460">
        <v>100280000</v>
      </c>
      <c r="K11" s="864"/>
      <c r="L11" s="1432" t="s">
        <v>1037</v>
      </c>
      <c r="M11" s="1432"/>
      <c r="N11" s="1432"/>
      <c r="O11" s="1432"/>
      <c r="P11" s="1432"/>
      <c r="Q11" s="1432"/>
      <c r="R11" s="1432"/>
      <c r="S11" s="1432"/>
    </row>
    <row r="12" spans="1:257" ht="12.75" x14ac:dyDescent="0.2">
      <c r="A12" s="463" t="s">
        <v>953</v>
      </c>
      <c r="B12" s="566"/>
      <c r="C12" s="566"/>
      <c r="D12" s="566"/>
      <c r="E12" s="566"/>
      <c r="F12" s="523"/>
      <c r="G12" s="571"/>
      <c r="H12" s="571"/>
      <c r="I12" s="977"/>
      <c r="J12" s="523"/>
      <c r="K12" s="864"/>
      <c r="L12" s="858"/>
      <c r="M12" s="858"/>
      <c r="N12" s="858"/>
      <c r="O12" s="858"/>
      <c r="P12" s="858"/>
      <c r="Q12" s="858"/>
      <c r="R12" s="858"/>
    </row>
    <row r="13" spans="1:257" ht="12.75" x14ac:dyDescent="0.2">
      <c r="A13" s="564" t="s">
        <v>781</v>
      </c>
      <c r="B13" s="566"/>
      <c r="C13" s="575"/>
      <c r="D13" s="566" t="s">
        <v>286</v>
      </c>
      <c r="E13" s="566">
        <v>8328800</v>
      </c>
      <c r="F13" s="606"/>
      <c r="G13" s="459" t="s">
        <v>1038</v>
      </c>
      <c r="H13" s="978" t="s">
        <v>1039</v>
      </c>
      <c r="I13" s="976">
        <v>9412200</v>
      </c>
      <c r="J13" s="523"/>
      <c r="K13" s="864"/>
      <c r="L13" s="858"/>
      <c r="M13" s="858"/>
      <c r="N13" s="858"/>
      <c r="O13" s="858"/>
      <c r="P13" s="858"/>
      <c r="Q13" s="858"/>
      <c r="R13" s="858"/>
    </row>
    <row r="14" spans="1:257" ht="12.75" x14ac:dyDescent="0.2">
      <c r="A14" s="564" t="s">
        <v>782</v>
      </c>
      <c r="B14" s="566"/>
      <c r="C14" s="575"/>
      <c r="D14" s="566"/>
      <c r="E14" s="566"/>
      <c r="F14" s="523"/>
      <c r="G14" s="571"/>
      <c r="H14" s="571"/>
      <c r="I14" s="976">
        <v>-9412200</v>
      </c>
      <c r="J14" s="523"/>
      <c r="K14" s="864"/>
      <c r="L14" s="858"/>
      <c r="M14" s="858"/>
      <c r="N14" s="858"/>
      <c r="O14" s="858"/>
      <c r="P14" s="858"/>
      <c r="Q14" s="858"/>
      <c r="R14" s="858"/>
    </row>
    <row r="15" spans="1:257" ht="24" x14ac:dyDescent="0.2">
      <c r="A15" s="564" t="s">
        <v>783</v>
      </c>
      <c r="B15" s="566"/>
      <c r="C15" s="575"/>
      <c r="D15" s="566"/>
      <c r="E15" s="566"/>
      <c r="F15" s="523"/>
      <c r="G15" s="571"/>
      <c r="H15" s="571"/>
      <c r="I15" s="976">
        <f>I13+I14</f>
        <v>0</v>
      </c>
      <c r="J15" s="523"/>
      <c r="K15" s="864"/>
      <c r="L15" s="858"/>
      <c r="M15" s="858"/>
      <c r="N15" s="858"/>
      <c r="O15" s="858"/>
      <c r="P15" s="858"/>
      <c r="Q15" s="858"/>
      <c r="R15" s="858"/>
    </row>
    <row r="16" spans="1:257" ht="12.75" x14ac:dyDescent="0.2">
      <c r="A16" s="463" t="s">
        <v>784</v>
      </c>
      <c r="B16" s="566"/>
      <c r="C16" s="566"/>
      <c r="D16" s="607" t="s">
        <v>287</v>
      </c>
      <c r="E16" s="566">
        <v>18272000</v>
      </c>
      <c r="F16" s="523"/>
      <c r="G16" s="571"/>
      <c r="H16" s="869" t="s">
        <v>287</v>
      </c>
      <c r="I16" s="976">
        <v>18400000</v>
      </c>
      <c r="J16" s="523"/>
      <c r="K16" s="864"/>
      <c r="L16" s="858"/>
      <c r="M16" s="858"/>
      <c r="N16" s="858"/>
      <c r="O16" s="858"/>
      <c r="P16" s="858"/>
      <c r="Q16" s="858"/>
      <c r="R16" s="858"/>
    </row>
    <row r="17" spans="1:18" ht="12.75" x14ac:dyDescent="0.2">
      <c r="A17" s="463" t="s">
        <v>782</v>
      </c>
      <c r="B17" s="566"/>
      <c r="C17" s="566"/>
      <c r="D17" s="607"/>
      <c r="E17" s="566"/>
      <c r="F17" s="523"/>
      <c r="G17" s="571"/>
      <c r="H17" s="571"/>
      <c r="I17" s="976">
        <v>-18400000</v>
      </c>
      <c r="J17" s="523"/>
      <c r="K17" s="864"/>
      <c r="L17" s="858"/>
      <c r="M17" s="858"/>
      <c r="N17" s="858"/>
      <c r="O17" s="858"/>
      <c r="P17" s="858"/>
      <c r="Q17" s="858"/>
      <c r="R17" s="858"/>
    </row>
    <row r="18" spans="1:18" ht="12.75" x14ac:dyDescent="0.2">
      <c r="A18" s="463" t="s">
        <v>785</v>
      </c>
      <c r="B18" s="566"/>
      <c r="C18" s="566"/>
      <c r="D18" s="607"/>
      <c r="E18" s="566"/>
      <c r="F18" s="523"/>
      <c r="G18" s="571"/>
      <c r="H18" s="571"/>
      <c r="I18" s="976">
        <f>I16+I17</f>
        <v>0</v>
      </c>
      <c r="J18" s="523"/>
      <c r="K18" s="864"/>
      <c r="L18" s="858"/>
      <c r="M18" s="858"/>
      <c r="N18" s="858"/>
      <c r="O18" s="858"/>
      <c r="P18" s="858"/>
      <c r="Q18" s="858"/>
      <c r="R18" s="858"/>
    </row>
    <row r="19" spans="1:18" ht="12.75" x14ac:dyDescent="0.2">
      <c r="A19" s="463" t="s">
        <v>786</v>
      </c>
      <c r="B19" s="566"/>
      <c r="C19" s="566" t="s">
        <v>954</v>
      </c>
      <c r="D19" s="567" t="s">
        <v>661</v>
      </c>
      <c r="E19" s="566">
        <v>1355022</v>
      </c>
      <c r="F19" s="523"/>
      <c r="G19" s="461">
        <v>19638</v>
      </c>
      <c r="H19" s="568" t="s">
        <v>661</v>
      </c>
      <c r="I19" s="976">
        <v>1355022</v>
      </c>
      <c r="J19" s="523"/>
      <c r="K19" s="864"/>
      <c r="L19" s="858"/>
      <c r="M19" s="858"/>
      <c r="N19" s="858"/>
      <c r="O19" s="858"/>
      <c r="P19" s="858"/>
      <c r="Q19" s="858"/>
      <c r="R19" s="858"/>
    </row>
    <row r="20" spans="1:18" ht="12.75" x14ac:dyDescent="0.2">
      <c r="A20" s="463" t="s">
        <v>787</v>
      </c>
      <c r="B20" s="566"/>
      <c r="C20" s="566"/>
      <c r="D20" s="567"/>
      <c r="E20" s="566"/>
      <c r="F20" s="523"/>
      <c r="G20" s="566"/>
      <c r="H20" s="567"/>
      <c r="I20" s="976">
        <v>-1355022</v>
      </c>
      <c r="J20" s="523"/>
      <c r="K20" s="864"/>
      <c r="L20" s="858"/>
      <c r="M20" s="858"/>
      <c r="N20" s="858"/>
      <c r="O20" s="858"/>
      <c r="P20" s="858"/>
      <c r="Q20" s="858"/>
      <c r="R20" s="858"/>
    </row>
    <row r="21" spans="1:18" ht="12.75" x14ac:dyDescent="0.2">
      <c r="A21" s="463" t="s">
        <v>788</v>
      </c>
      <c r="B21" s="566"/>
      <c r="C21" s="566"/>
      <c r="D21" s="567"/>
      <c r="E21" s="566"/>
      <c r="F21" s="523"/>
      <c r="G21" s="566"/>
      <c r="H21" s="567"/>
      <c r="I21" s="976">
        <f>I19+I20</f>
        <v>0</v>
      </c>
      <c r="J21" s="523"/>
      <c r="K21" s="864"/>
      <c r="L21" s="858"/>
      <c r="M21" s="858"/>
      <c r="N21" s="858"/>
      <c r="O21" s="858"/>
      <c r="P21" s="858"/>
      <c r="Q21" s="858"/>
      <c r="R21" s="858"/>
    </row>
    <row r="22" spans="1:18" ht="12.75" x14ac:dyDescent="0.2">
      <c r="A22" s="463" t="s">
        <v>789</v>
      </c>
      <c r="B22" s="566"/>
      <c r="C22" s="575"/>
      <c r="D22" s="607" t="s">
        <v>662</v>
      </c>
      <c r="E22" s="566">
        <v>6369620</v>
      </c>
      <c r="F22" s="523"/>
      <c r="G22" s="571"/>
      <c r="H22" s="565" t="s">
        <v>662</v>
      </c>
      <c r="I22" s="976">
        <v>6212990</v>
      </c>
      <c r="J22" s="523"/>
      <c r="K22" s="864"/>
      <c r="L22" s="858"/>
      <c r="M22" s="858"/>
      <c r="N22" s="858"/>
      <c r="O22" s="858"/>
      <c r="P22" s="858"/>
      <c r="Q22" s="858"/>
      <c r="R22" s="858"/>
    </row>
    <row r="23" spans="1:18" ht="12.75" x14ac:dyDescent="0.2">
      <c r="A23" s="463" t="s">
        <v>787</v>
      </c>
      <c r="B23" s="566"/>
      <c r="C23" s="575"/>
      <c r="D23" s="607"/>
      <c r="E23" s="566"/>
      <c r="F23" s="523"/>
      <c r="G23" s="571"/>
      <c r="H23" s="607"/>
      <c r="I23" s="976">
        <v>-6212990</v>
      </c>
      <c r="J23" s="523"/>
      <c r="K23" s="864"/>
      <c r="L23" s="858"/>
      <c r="M23" s="858"/>
      <c r="N23" s="858"/>
      <c r="O23" s="858"/>
      <c r="P23" s="858"/>
      <c r="Q23" s="858"/>
      <c r="R23" s="858"/>
    </row>
    <row r="24" spans="1:18" ht="12.75" x14ac:dyDescent="0.2">
      <c r="A24" s="463" t="s">
        <v>790</v>
      </c>
      <c r="B24" s="566"/>
      <c r="C24" s="575"/>
      <c r="D24" s="607"/>
      <c r="E24" s="566"/>
      <c r="F24" s="523"/>
      <c r="G24" s="571"/>
      <c r="H24" s="607"/>
      <c r="I24" s="976">
        <f>I22+I23</f>
        <v>0</v>
      </c>
      <c r="J24" s="523"/>
      <c r="K24" s="864"/>
      <c r="L24" s="858"/>
      <c r="M24" s="858"/>
      <c r="N24" s="858"/>
      <c r="O24" s="858"/>
      <c r="P24" s="858"/>
      <c r="Q24" s="858"/>
      <c r="R24" s="858"/>
    </row>
    <row r="25" spans="1:18" ht="12.75" x14ac:dyDescent="0.2">
      <c r="A25" s="463" t="s">
        <v>791</v>
      </c>
      <c r="B25" s="566">
        <v>4865</v>
      </c>
      <c r="C25" s="566"/>
      <c r="D25" s="566">
        <v>2700</v>
      </c>
      <c r="E25" s="566">
        <f>B25*D25</f>
        <v>13135500</v>
      </c>
      <c r="F25" s="460">
        <v>4740</v>
      </c>
      <c r="G25" s="571"/>
      <c r="H25" s="461">
        <v>2700</v>
      </c>
      <c r="I25" s="976">
        <f>F25*H25</f>
        <v>12798000</v>
      </c>
      <c r="J25" s="460"/>
      <c r="K25" s="7"/>
      <c r="L25" s="858"/>
      <c r="M25" s="858"/>
      <c r="N25" s="858"/>
      <c r="O25" s="858"/>
      <c r="P25" s="858"/>
      <c r="Q25" s="858"/>
      <c r="R25" s="858"/>
    </row>
    <row r="26" spans="1:18" ht="12.75" x14ac:dyDescent="0.2">
      <c r="A26" s="463" t="s">
        <v>792</v>
      </c>
      <c r="B26" s="566"/>
      <c r="C26" s="566"/>
      <c r="D26" s="566"/>
      <c r="E26" s="566">
        <v>-13135500</v>
      </c>
      <c r="F26" s="523"/>
      <c r="G26" s="571"/>
      <c r="H26" s="571"/>
      <c r="I26" s="976">
        <v>-12798000</v>
      </c>
      <c r="J26" s="460"/>
      <c r="K26" s="864"/>
      <c r="L26" s="858"/>
      <c r="M26" s="858"/>
      <c r="N26" s="858"/>
      <c r="O26" s="858"/>
      <c r="P26" s="858"/>
      <c r="Q26" s="858"/>
      <c r="R26" s="858"/>
    </row>
    <row r="27" spans="1:18" ht="12.75" x14ac:dyDescent="0.2">
      <c r="A27" s="463" t="s">
        <v>793</v>
      </c>
      <c r="B27" s="566"/>
      <c r="C27" s="566"/>
      <c r="D27" s="566"/>
      <c r="E27" s="566">
        <f>E25+E26</f>
        <v>0</v>
      </c>
      <c r="F27" s="523"/>
      <c r="G27" s="571"/>
      <c r="H27" s="571"/>
      <c r="I27" s="976">
        <f>I25+I26</f>
        <v>0</v>
      </c>
      <c r="J27" s="460"/>
      <c r="K27" s="864"/>
      <c r="L27" s="858"/>
      <c r="M27" s="858"/>
      <c r="N27" s="858"/>
      <c r="O27" s="858"/>
      <c r="P27" s="858"/>
      <c r="Q27" s="858"/>
      <c r="R27" s="858"/>
    </row>
    <row r="28" spans="1:18" ht="12.75" x14ac:dyDescent="0.2">
      <c r="A28" s="463" t="s">
        <v>794</v>
      </c>
      <c r="B28" s="566">
        <v>10</v>
      </c>
      <c r="C28" s="566"/>
      <c r="D28" s="566" t="s">
        <v>288</v>
      </c>
      <c r="E28" s="569">
        <v>25500</v>
      </c>
      <c r="F28" s="460">
        <v>20</v>
      </c>
      <c r="G28" s="571"/>
      <c r="H28" s="461" t="s">
        <v>288</v>
      </c>
      <c r="I28" s="976">
        <v>51000</v>
      </c>
      <c r="J28" s="460"/>
      <c r="K28" s="864"/>
      <c r="L28" s="858"/>
      <c r="M28" s="858"/>
      <c r="N28" s="858"/>
      <c r="O28" s="858"/>
      <c r="P28" s="858"/>
      <c r="Q28" s="858"/>
      <c r="R28" s="858"/>
    </row>
    <row r="29" spans="1:18" ht="12.75" x14ac:dyDescent="0.2">
      <c r="A29" s="463" t="s">
        <v>795</v>
      </c>
      <c r="B29" s="566"/>
      <c r="C29" s="566"/>
      <c r="D29" s="566"/>
      <c r="E29" s="566">
        <v>-25500</v>
      </c>
      <c r="F29" s="523"/>
      <c r="G29" s="571"/>
      <c r="H29" s="571"/>
      <c r="I29" s="976">
        <v>-51000</v>
      </c>
      <c r="J29" s="460"/>
      <c r="K29" s="864"/>
      <c r="L29" s="858"/>
      <c r="M29" s="858"/>
      <c r="N29" s="858"/>
      <c r="O29" s="858"/>
      <c r="P29" s="858"/>
      <c r="Q29" s="858"/>
      <c r="R29" s="858"/>
    </row>
    <row r="30" spans="1:18" ht="12.75" x14ac:dyDescent="0.2">
      <c r="A30" s="463" t="s">
        <v>796</v>
      </c>
      <c r="B30" s="566"/>
      <c r="C30" s="566"/>
      <c r="D30" s="566"/>
      <c r="E30" s="569">
        <v>0</v>
      </c>
      <c r="F30" s="523"/>
      <c r="G30" s="571"/>
      <c r="H30" s="571"/>
      <c r="I30" s="976">
        <f>I28+I29</f>
        <v>0</v>
      </c>
      <c r="J30" s="460"/>
      <c r="K30" s="864"/>
      <c r="L30" s="858"/>
      <c r="M30" s="858"/>
      <c r="N30" s="858"/>
      <c r="O30" s="858"/>
      <c r="P30" s="858"/>
      <c r="Q30" s="858"/>
      <c r="R30" s="858"/>
    </row>
    <row r="31" spans="1:18" ht="12.75" x14ac:dyDescent="0.2">
      <c r="A31" s="463" t="s">
        <v>955</v>
      </c>
      <c r="B31" s="566"/>
      <c r="C31" s="566">
        <v>487729000</v>
      </c>
      <c r="D31" s="575">
        <v>1.55</v>
      </c>
      <c r="E31" s="566">
        <f>C31*D31</f>
        <v>755979950</v>
      </c>
      <c r="F31" s="523"/>
      <c r="G31" s="460">
        <v>610672214</v>
      </c>
      <c r="H31" s="462">
        <v>1</v>
      </c>
      <c r="I31" s="976">
        <f>G31*H31</f>
        <v>610672214</v>
      </c>
      <c r="J31" s="460"/>
      <c r="K31" s="864"/>
      <c r="L31" s="858"/>
      <c r="M31" s="858"/>
      <c r="N31" s="858"/>
      <c r="O31" s="858"/>
      <c r="P31" s="858"/>
      <c r="Q31" s="858"/>
      <c r="R31" s="858"/>
    </row>
    <row r="32" spans="1:18" ht="12.75" x14ac:dyDescent="0.2">
      <c r="A32" s="463" t="s">
        <v>792</v>
      </c>
      <c r="B32" s="566"/>
      <c r="C32" s="566"/>
      <c r="D32" s="579"/>
      <c r="E32" s="566">
        <v>-98054262</v>
      </c>
      <c r="F32" s="523"/>
      <c r="G32" s="571"/>
      <c r="H32" s="571"/>
      <c r="I32" s="976">
        <v>-98302859</v>
      </c>
      <c r="J32" s="460"/>
      <c r="K32" s="864"/>
      <c r="L32" s="858"/>
      <c r="M32" s="858"/>
      <c r="N32" s="858"/>
      <c r="O32" s="858"/>
      <c r="P32" s="858"/>
      <c r="Q32" s="858"/>
      <c r="R32" s="858"/>
    </row>
    <row r="33" spans="1:23" ht="12.75" x14ac:dyDescent="0.2">
      <c r="A33" s="463" t="s">
        <v>797</v>
      </c>
      <c r="B33" s="566"/>
      <c r="C33" s="566"/>
      <c r="D33" s="579"/>
      <c r="E33" s="566">
        <f>E31+E32</f>
        <v>657925688</v>
      </c>
      <c r="F33" s="523"/>
      <c r="G33" s="571"/>
      <c r="H33" s="571"/>
      <c r="I33" s="976">
        <f>I31+I32</f>
        <v>512369355</v>
      </c>
      <c r="J33" s="460"/>
      <c r="K33" s="864"/>
      <c r="L33" s="858"/>
      <c r="M33" s="858"/>
      <c r="N33" s="858"/>
      <c r="O33" s="858"/>
      <c r="P33" s="858"/>
      <c r="Q33" s="858"/>
      <c r="R33" s="858"/>
    </row>
    <row r="34" spans="1:23" ht="36" x14ac:dyDescent="0.2">
      <c r="A34" s="564" t="s">
        <v>1040</v>
      </c>
      <c r="B34" s="566"/>
      <c r="C34" s="566"/>
      <c r="D34" s="566"/>
      <c r="E34" s="566"/>
      <c r="F34" s="523"/>
      <c r="G34" s="571"/>
      <c r="H34" s="571"/>
      <c r="I34" s="977"/>
      <c r="J34" s="523"/>
      <c r="K34" s="864"/>
      <c r="L34" s="572"/>
      <c r="N34" s="858"/>
      <c r="O34" s="858"/>
      <c r="P34" s="858"/>
      <c r="Q34" s="858"/>
      <c r="R34" s="858"/>
    </row>
    <row r="35" spans="1:23" ht="24" x14ac:dyDescent="0.2">
      <c r="A35" s="564" t="s">
        <v>1201</v>
      </c>
      <c r="B35" s="566"/>
      <c r="C35" s="566"/>
      <c r="D35" s="566"/>
      <c r="E35" s="566"/>
      <c r="F35" s="523"/>
      <c r="G35" s="571"/>
      <c r="H35" s="571"/>
      <c r="I35" s="977"/>
      <c r="J35" s="523"/>
      <c r="K35" s="864"/>
      <c r="L35" s="870"/>
      <c r="N35" s="858"/>
      <c r="O35" s="858"/>
      <c r="P35" s="858"/>
      <c r="Q35" s="858"/>
      <c r="R35" s="858"/>
    </row>
    <row r="36" spans="1:23" ht="12.75" x14ac:dyDescent="0.2">
      <c r="A36" s="576"/>
      <c r="B36" s="566"/>
      <c r="C36" s="566"/>
      <c r="D36" s="566"/>
      <c r="E36" s="566"/>
      <c r="F36" s="606"/>
      <c r="G36" s="571"/>
      <c r="H36" s="571"/>
      <c r="I36" s="977"/>
      <c r="J36" s="523"/>
      <c r="K36" s="864"/>
      <c r="L36" s="572">
        <f>I11+I15+I18+I21+I24+I27+I30+I33+I34+I35+I36</f>
        <v>596732955</v>
      </c>
      <c r="M36" s="6" t="s">
        <v>813</v>
      </c>
      <c r="N36" s="858"/>
      <c r="O36" s="858"/>
      <c r="P36" s="858"/>
      <c r="Q36" s="858"/>
      <c r="R36" s="858"/>
    </row>
    <row r="37" spans="1:23" ht="12.75" x14ac:dyDescent="0.2">
      <c r="A37" s="573" t="s">
        <v>83</v>
      </c>
      <c r="B37" s="461"/>
      <c r="C37" s="461"/>
      <c r="D37" s="461"/>
      <c r="E37" s="461"/>
      <c r="F37" s="460"/>
      <c r="G37" s="459"/>
      <c r="H37" s="459"/>
      <c r="I37" s="976"/>
      <c r="J37" s="460"/>
      <c r="K37" s="864"/>
      <c r="L37" s="858"/>
      <c r="M37" s="858"/>
      <c r="N37" s="858"/>
      <c r="O37" s="858"/>
      <c r="P37" s="858"/>
      <c r="Q37" s="858"/>
      <c r="R37" s="858"/>
    </row>
    <row r="38" spans="1:23" ht="24" x14ac:dyDescent="0.2">
      <c r="A38" s="564" t="s">
        <v>1041</v>
      </c>
      <c r="B38" s="461"/>
      <c r="C38" s="461"/>
      <c r="D38" s="461"/>
      <c r="E38" s="461"/>
      <c r="F38" s="460"/>
      <c r="G38" s="459"/>
      <c r="H38" s="459"/>
      <c r="I38" s="976"/>
      <c r="J38" s="460"/>
      <c r="K38" s="864"/>
      <c r="L38" s="858"/>
      <c r="M38" s="858"/>
      <c r="N38" s="858"/>
      <c r="O38" s="858"/>
      <c r="P38" s="858"/>
      <c r="Q38" s="858"/>
      <c r="R38" s="858"/>
    </row>
    <row r="39" spans="1:23" ht="24" x14ac:dyDescent="0.2">
      <c r="A39" s="564" t="s">
        <v>1042</v>
      </c>
      <c r="B39" s="461"/>
      <c r="C39" s="462">
        <v>13.1</v>
      </c>
      <c r="D39" s="461">
        <v>4152000</v>
      </c>
      <c r="E39" s="461">
        <f>C39*D39*8/12</f>
        <v>36260800</v>
      </c>
      <c r="F39" s="871" t="s">
        <v>1043</v>
      </c>
      <c r="G39" s="608">
        <v>11.3</v>
      </c>
      <c r="H39" s="979">
        <v>4371500</v>
      </c>
      <c r="I39" s="976">
        <f>G39*H39</f>
        <v>49397950</v>
      </c>
      <c r="J39" s="460"/>
      <c r="K39" s="864"/>
      <c r="L39" s="858"/>
      <c r="M39" s="858"/>
      <c r="N39" s="858"/>
      <c r="O39" s="858"/>
      <c r="P39" s="858"/>
      <c r="Q39" s="858"/>
      <c r="R39" s="858"/>
    </row>
    <row r="40" spans="1:23" ht="24" x14ac:dyDescent="0.2">
      <c r="A40" s="564" t="s">
        <v>1044</v>
      </c>
      <c r="B40" s="461"/>
      <c r="C40" s="461">
        <v>10</v>
      </c>
      <c r="D40" s="461">
        <v>1800000</v>
      </c>
      <c r="E40" s="461">
        <f>C40*D40*8/12</f>
        <v>12000000</v>
      </c>
      <c r="F40" s="625"/>
      <c r="G40" s="574">
        <v>8.3000000000000007</v>
      </c>
      <c r="H40" s="731">
        <v>2400000</v>
      </c>
      <c r="I40" s="976">
        <f>G40*H40</f>
        <v>19920000</v>
      </c>
      <c r="J40" s="460"/>
      <c r="K40" s="864"/>
      <c r="L40" s="858"/>
      <c r="M40" s="858"/>
      <c r="N40" s="858"/>
      <c r="O40" s="858"/>
      <c r="P40" s="858"/>
      <c r="Q40" s="858"/>
      <c r="R40" s="858"/>
    </row>
    <row r="41" spans="1:23" ht="33.75" customHeight="1" x14ac:dyDescent="0.2">
      <c r="A41" s="463" t="s">
        <v>798</v>
      </c>
      <c r="B41" s="461"/>
      <c r="C41" s="461"/>
      <c r="D41" s="461"/>
      <c r="E41" s="461"/>
      <c r="F41" s="460"/>
      <c r="G41" s="574"/>
      <c r="H41" s="523"/>
      <c r="I41" s="977"/>
      <c r="J41" s="523"/>
      <c r="K41" s="980"/>
      <c r="L41" s="667" t="s">
        <v>956</v>
      </c>
      <c r="M41" s="572">
        <f>I11+I13+I16+I19+I22+I25+I28+I31</f>
        <v>743265026</v>
      </c>
      <c r="N41" s="858"/>
      <c r="O41" s="668" t="s">
        <v>1045</v>
      </c>
      <c r="P41" s="572">
        <v>146532071</v>
      </c>
      <c r="Q41" s="572">
        <f>I14+I17+I20+I23+I26+I29</f>
        <v>-48229212</v>
      </c>
      <c r="R41" s="572">
        <f>P41+Q41</f>
        <v>98302859</v>
      </c>
      <c r="S41" s="668" t="s">
        <v>814</v>
      </c>
    </row>
    <row r="42" spans="1:23" ht="12.75" x14ac:dyDescent="0.2">
      <c r="A42" s="564" t="s">
        <v>1046</v>
      </c>
      <c r="B42" s="461"/>
      <c r="C42" s="461">
        <v>142</v>
      </c>
      <c r="D42" s="461">
        <v>70000</v>
      </c>
      <c r="E42" s="461">
        <f>C42*D42*8/12</f>
        <v>6626666.666666667</v>
      </c>
      <c r="F42" s="625"/>
      <c r="G42" s="608">
        <v>123.7</v>
      </c>
      <c r="H42" s="461">
        <v>97400</v>
      </c>
      <c r="I42" s="976">
        <f>G42*H42</f>
        <v>12048380</v>
      </c>
      <c r="J42" s="460"/>
      <c r="K42" s="7"/>
      <c r="L42" s="858"/>
      <c r="M42" s="858"/>
      <c r="N42" s="858"/>
      <c r="O42" s="858"/>
      <c r="P42" s="858"/>
      <c r="Q42" s="858"/>
      <c r="R42" s="858"/>
    </row>
    <row r="43" spans="1:23" ht="24" x14ac:dyDescent="0.2">
      <c r="A43" s="564" t="s">
        <v>1047</v>
      </c>
      <c r="B43" s="566"/>
      <c r="C43" s="566"/>
      <c r="D43" s="566"/>
      <c r="E43" s="566"/>
      <c r="F43" s="523"/>
      <c r="G43" s="571"/>
      <c r="H43" s="571"/>
      <c r="I43" s="977"/>
      <c r="J43" s="523"/>
      <c r="K43" s="864"/>
      <c r="L43" s="858"/>
      <c r="M43" s="858"/>
      <c r="N43" s="858"/>
      <c r="O43" s="858"/>
      <c r="P43" s="858"/>
      <c r="Q43" s="858"/>
      <c r="R43" s="858"/>
    </row>
    <row r="44" spans="1:23" ht="24" x14ac:dyDescent="0.2">
      <c r="A44" s="564" t="s">
        <v>1048</v>
      </c>
      <c r="B44" s="461"/>
      <c r="C44" s="461">
        <v>5</v>
      </c>
      <c r="D44" s="577" t="s">
        <v>289</v>
      </c>
      <c r="E44" s="461">
        <v>1760000</v>
      </c>
      <c r="F44" s="460"/>
      <c r="G44" s="459">
        <v>1</v>
      </c>
      <c r="H44" s="460">
        <v>396700</v>
      </c>
      <c r="I44" s="976">
        <f>G44*H44</f>
        <v>396700</v>
      </c>
      <c r="J44" s="460"/>
      <c r="K44" s="864"/>
      <c r="L44" s="1433" t="s">
        <v>1049</v>
      </c>
      <c r="M44" s="1433"/>
      <c r="N44" s="1433"/>
      <c r="O44" s="1433"/>
      <c r="P44" s="1433"/>
      <c r="Q44" s="1433"/>
      <c r="R44" s="1433"/>
      <c r="S44" s="1433"/>
    </row>
    <row r="45" spans="1:23" ht="36" x14ac:dyDescent="0.2">
      <c r="A45" s="564" t="s">
        <v>1050</v>
      </c>
      <c r="B45" s="461"/>
      <c r="C45" s="461"/>
      <c r="D45" s="461"/>
      <c r="E45" s="461"/>
      <c r="F45" s="460"/>
      <c r="G45" s="459">
        <v>1</v>
      </c>
      <c r="H45" s="460">
        <v>1447300</v>
      </c>
      <c r="I45" s="976">
        <f>G45*H45</f>
        <v>1447300</v>
      </c>
      <c r="J45" s="460"/>
      <c r="K45" s="864"/>
      <c r="L45" s="1434" t="s">
        <v>1051</v>
      </c>
      <c r="M45" s="1434"/>
      <c r="N45" s="1434"/>
      <c r="O45" s="1434"/>
      <c r="P45" s="1434"/>
      <c r="Q45" s="1434"/>
      <c r="R45" s="1434"/>
      <c r="S45" s="1434"/>
      <c r="T45" s="981"/>
      <c r="U45" s="981"/>
      <c r="V45" s="981"/>
      <c r="W45" s="981"/>
    </row>
    <row r="46" spans="1:23" ht="12.75" x14ac:dyDescent="0.2">
      <c r="A46" s="576"/>
      <c r="B46" s="566"/>
      <c r="C46" s="566"/>
      <c r="D46" s="566"/>
      <c r="E46" s="566"/>
      <c r="F46" s="523"/>
      <c r="G46" s="571"/>
      <c r="H46" s="571"/>
      <c r="I46" s="977"/>
      <c r="J46" s="523"/>
      <c r="K46" s="864"/>
      <c r="L46" s="572">
        <f>I39+I40+I42+I44+I45</f>
        <v>83210330</v>
      </c>
      <c r="M46" s="6" t="s">
        <v>1052</v>
      </c>
      <c r="N46" s="858"/>
      <c r="O46" s="858"/>
      <c r="P46" s="858"/>
      <c r="Q46" s="858"/>
      <c r="R46" s="858"/>
    </row>
    <row r="47" spans="1:23" ht="12.75" x14ac:dyDescent="0.2">
      <c r="A47" s="573" t="s">
        <v>84</v>
      </c>
      <c r="B47" s="566"/>
      <c r="C47" s="566"/>
      <c r="D47" s="566"/>
      <c r="E47" s="566"/>
      <c r="F47" s="523"/>
      <c r="G47" s="571"/>
      <c r="H47" s="571"/>
      <c r="I47" s="977"/>
      <c r="J47" s="523"/>
      <c r="K47" s="864"/>
      <c r="L47" s="858"/>
      <c r="M47" s="858"/>
      <c r="N47" s="858"/>
      <c r="O47" s="858"/>
      <c r="P47" s="858"/>
      <c r="Q47" s="858"/>
      <c r="R47" s="858"/>
    </row>
    <row r="48" spans="1:23" ht="24" x14ac:dyDescent="0.2">
      <c r="A48" s="564" t="s">
        <v>1053</v>
      </c>
      <c r="B48" s="566"/>
      <c r="C48" s="566"/>
      <c r="D48" s="566"/>
      <c r="E48" s="569">
        <v>0</v>
      </c>
      <c r="F48" s="523"/>
      <c r="G48" s="571"/>
      <c r="H48" s="571"/>
      <c r="I48" s="976">
        <v>0</v>
      </c>
      <c r="J48" s="460"/>
      <c r="K48" s="864"/>
      <c r="L48" s="858"/>
      <c r="M48" s="858"/>
      <c r="N48" s="858"/>
      <c r="O48" s="858"/>
      <c r="P48" s="858"/>
      <c r="Q48" s="858"/>
      <c r="R48" s="858"/>
    </row>
    <row r="49" spans="1:18" ht="12.75" x14ac:dyDescent="0.2">
      <c r="A49" s="463" t="s">
        <v>1054</v>
      </c>
      <c r="B49" s="566"/>
      <c r="C49" s="566"/>
      <c r="D49" s="566"/>
      <c r="E49" s="566"/>
      <c r="F49" s="523"/>
      <c r="G49" s="571"/>
      <c r="H49" s="571"/>
      <c r="I49" s="977"/>
      <c r="J49" s="523"/>
      <c r="K49" s="864"/>
      <c r="L49" s="858"/>
      <c r="M49" s="858"/>
      <c r="N49" s="858"/>
      <c r="O49" s="858"/>
      <c r="P49" s="858"/>
      <c r="Q49" s="858"/>
      <c r="R49" s="858"/>
    </row>
    <row r="50" spans="1:18" ht="12.75" x14ac:dyDescent="0.2">
      <c r="A50" s="463" t="s">
        <v>1055</v>
      </c>
      <c r="B50" s="566"/>
      <c r="C50" s="566"/>
      <c r="D50" s="566"/>
      <c r="E50" s="566"/>
      <c r="F50" s="523"/>
      <c r="G50" s="571"/>
      <c r="H50" s="571"/>
      <c r="I50" s="977"/>
      <c r="J50" s="523"/>
      <c r="K50" s="864"/>
      <c r="L50" s="858"/>
      <c r="M50" s="858"/>
      <c r="N50" s="858"/>
      <c r="O50" s="858"/>
      <c r="P50" s="858"/>
      <c r="Q50" s="858"/>
      <c r="R50" s="858"/>
    </row>
    <row r="51" spans="1:18" ht="12.75" x14ac:dyDescent="0.2">
      <c r="A51" s="463" t="s">
        <v>1056</v>
      </c>
      <c r="B51" s="566"/>
      <c r="C51" s="566"/>
      <c r="D51" s="566"/>
      <c r="E51" s="566"/>
      <c r="F51" s="523"/>
      <c r="G51" s="571"/>
      <c r="H51" s="571"/>
      <c r="I51" s="977"/>
      <c r="J51" s="523"/>
      <c r="K51" s="864"/>
      <c r="L51" s="858"/>
      <c r="M51" s="858"/>
      <c r="N51" s="858"/>
      <c r="O51" s="858"/>
      <c r="P51" s="858"/>
      <c r="Q51" s="858"/>
      <c r="R51" s="858"/>
    </row>
    <row r="52" spans="1:18" ht="36" x14ac:dyDescent="0.2">
      <c r="A52" s="564" t="s">
        <v>1057</v>
      </c>
      <c r="B52" s="570"/>
      <c r="C52" s="578"/>
      <c r="D52" s="566"/>
      <c r="E52" s="566">
        <f>C52*D52/2</f>
        <v>0</v>
      </c>
      <c r="F52" s="461">
        <v>8083</v>
      </c>
      <c r="G52" s="579"/>
      <c r="H52" s="571"/>
      <c r="I52" s="977"/>
      <c r="J52" s="523"/>
      <c r="K52" s="982"/>
      <c r="L52" s="858"/>
      <c r="M52" s="858"/>
      <c r="N52" s="858"/>
      <c r="O52" s="858"/>
      <c r="P52" s="858"/>
      <c r="Q52" s="858"/>
      <c r="R52" s="858"/>
    </row>
    <row r="53" spans="1:18" ht="24" x14ac:dyDescent="0.2">
      <c r="A53" s="564" t="s">
        <v>1058</v>
      </c>
      <c r="B53" s="461"/>
      <c r="C53" s="463"/>
      <c r="D53" s="461"/>
      <c r="E53" s="461"/>
      <c r="F53" s="460"/>
      <c r="G53" s="465">
        <v>0</v>
      </c>
      <c r="H53" s="571"/>
      <c r="I53" s="977"/>
      <c r="J53" s="523"/>
      <c r="K53" s="982"/>
      <c r="L53" s="858"/>
      <c r="M53" s="858"/>
      <c r="N53" s="858"/>
      <c r="O53" s="858"/>
      <c r="P53" s="858"/>
      <c r="Q53" s="858"/>
      <c r="R53" s="858"/>
    </row>
    <row r="54" spans="1:18" ht="24" x14ac:dyDescent="0.2">
      <c r="A54" s="564" t="s">
        <v>1059</v>
      </c>
      <c r="B54" s="461"/>
      <c r="C54" s="463"/>
      <c r="D54" s="461"/>
      <c r="E54" s="461"/>
      <c r="F54" s="460"/>
      <c r="G54" s="464">
        <v>1</v>
      </c>
      <c r="H54" s="571"/>
      <c r="I54" s="977"/>
      <c r="J54" s="523"/>
      <c r="K54" s="864"/>
      <c r="L54" s="858"/>
      <c r="M54" s="858"/>
      <c r="N54" s="858"/>
      <c r="O54" s="858"/>
      <c r="P54" s="858"/>
      <c r="Q54" s="858"/>
      <c r="R54" s="858"/>
    </row>
    <row r="55" spans="1:18" ht="26.25" customHeight="1" x14ac:dyDescent="0.2">
      <c r="A55" s="463" t="s">
        <v>1060</v>
      </c>
      <c r="B55" s="461"/>
      <c r="C55" s="872">
        <v>0.97299999999999998</v>
      </c>
      <c r="D55" s="461">
        <v>3000000</v>
      </c>
      <c r="E55" s="461"/>
      <c r="F55" s="460"/>
      <c r="G55" s="464">
        <v>2</v>
      </c>
      <c r="H55" s="732">
        <v>3780000</v>
      </c>
      <c r="I55" s="976">
        <v>6800000</v>
      </c>
      <c r="J55" s="460">
        <v>7560000</v>
      </c>
      <c r="K55" s="864"/>
      <c r="L55" s="1435" t="s">
        <v>1061</v>
      </c>
      <c r="M55" s="1435"/>
      <c r="N55" s="1435"/>
      <c r="O55" s="1435"/>
      <c r="P55" s="1435"/>
      <c r="Q55" s="1435"/>
      <c r="R55" s="1435"/>
    </row>
    <row r="56" spans="1:18" ht="12.75" x14ac:dyDescent="0.2">
      <c r="A56" s="463" t="s">
        <v>1062</v>
      </c>
      <c r="B56" s="580"/>
      <c r="C56" s="566">
        <v>80</v>
      </c>
      <c r="D56" s="566">
        <v>55360</v>
      </c>
      <c r="E56" s="566">
        <f>C56*D56</f>
        <v>4428800</v>
      </c>
      <c r="F56" s="606"/>
      <c r="G56" s="461">
        <v>74</v>
      </c>
      <c r="H56" s="732">
        <v>65360</v>
      </c>
      <c r="I56" s="983">
        <f>G56*H56</f>
        <v>4836640</v>
      </c>
      <c r="J56" s="461"/>
      <c r="K56" s="864"/>
      <c r="L56" s="984"/>
      <c r="M56" s="984"/>
      <c r="N56" s="984"/>
      <c r="O56" s="858"/>
      <c r="P56" s="858"/>
      <c r="Q56" s="858"/>
      <c r="R56" s="858"/>
    </row>
    <row r="57" spans="1:18" ht="12.75" x14ac:dyDescent="0.2">
      <c r="A57" s="570" t="s">
        <v>1063</v>
      </c>
      <c r="B57" s="580"/>
      <c r="C57" s="566">
        <v>55</v>
      </c>
      <c r="D57" s="566">
        <v>145000</v>
      </c>
      <c r="E57" s="566">
        <f>C57*D57</f>
        <v>7975000</v>
      </c>
      <c r="F57" s="523"/>
      <c r="G57" s="566"/>
      <c r="H57" s="566"/>
      <c r="I57" s="985"/>
      <c r="J57" s="566"/>
      <c r="K57" s="864"/>
      <c r="L57" s="858"/>
      <c r="M57" s="858"/>
      <c r="N57" s="858"/>
      <c r="O57" s="858"/>
      <c r="P57" s="858"/>
      <c r="Q57" s="858"/>
      <c r="R57" s="858"/>
    </row>
    <row r="58" spans="1:18" ht="12.75" x14ac:dyDescent="0.2">
      <c r="A58" s="463" t="s">
        <v>1064</v>
      </c>
      <c r="B58" s="580"/>
      <c r="C58" s="566"/>
      <c r="D58" s="566"/>
      <c r="E58" s="566"/>
      <c r="F58" s="606"/>
      <c r="G58" s="461">
        <v>1</v>
      </c>
      <c r="H58" s="461">
        <v>25000</v>
      </c>
      <c r="I58" s="983">
        <f>G58*H58</f>
        <v>25000</v>
      </c>
      <c r="J58" s="461"/>
      <c r="K58" s="864"/>
      <c r="L58" s="858"/>
      <c r="M58" s="858"/>
      <c r="N58" s="858"/>
      <c r="O58" s="858"/>
      <c r="P58" s="858"/>
      <c r="Q58" s="858"/>
      <c r="R58" s="858"/>
    </row>
    <row r="59" spans="1:18" ht="12.75" x14ac:dyDescent="0.2">
      <c r="A59" s="463" t="s">
        <v>1065</v>
      </c>
      <c r="B59" s="580"/>
      <c r="C59" s="566"/>
      <c r="D59" s="566"/>
      <c r="E59" s="566"/>
      <c r="F59" s="606"/>
      <c r="G59" s="461">
        <v>41</v>
      </c>
      <c r="H59" s="461">
        <v>330000</v>
      </c>
      <c r="I59" s="983">
        <f>G59*H59</f>
        <v>13530000</v>
      </c>
      <c r="J59" s="461"/>
      <c r="K59" s="864"/>
      <c r="L59" s="858"/>
      <c r="M59" s="858"/>
      <c r="N59" s="858"/>
      <c r="O59" s="858"/>
      <c r="P59" s="858"/>
      <c r="Q59" s="858"/>
      <c r="R59" s="858"/>
    </row>
    <row r="60" spans="1:18" ht="12.75" x14ac:dyDescent="0.2">
      <c r="A60" s="564" t="s">
        <v>1066</v>
      </c>
      <c r="B60" s="581"/>
      <c r="C60" s="566">
        <v>23</v>
      </c>
      <c r="D60" s="566">
        <v>109000</v>
      </c>
      <c r="E60" s="566">
        <f>C60*D60</f>
        <v>2507000</v>
      </c>
      <c r="F60" s="523"/>
      <c r="G60" s="461">
        <v>25</v>
      </c>
      <c r="H60" s="732">
        <v>190000</v>
      </c>
      <c r="I60" s="983">
        <f>G60*H60</f>
        <v>4750000</v>
      </c>
      <c r="J60" s="461"/>
      <c r="K60" s="864"/>
      <c r="L60" s="858"/>
      <c r="M60" s="858"/>
      <c r="N60" s="858"/>
      <c r="O60" s="858"/>
      <c r="P60" s="858"/>
      <c r="Q60" s="858"/>
      <c r="R60" s="858"/>
    </row>
    <row r="61" spans="1:18" ht="12.75" x14ac:dyDescent="0.2">
      <c r="A61" s="564" t="s">
        <v>1067</v>
      </c>
      <c r="B61" s="461"/>
      <c r="C61" s="461"/>
      <c r="D61" s="461"/>
      <c r="E61" s="873"/>
      <c r="F61" s="625"/>
      <c r="G61" s="608"/>
      <c r="H61" s="460"/>
      <c r="I61" s="976"/>
      <c r="J61" s="460"/>
      <c r="K61" s="864"/>
      <c r="L61" s="858"/>
      <c r="M61" s="858"/>
      <c r="N61" s="858"/>
      <c r="O61" s="858"/>
      <c r="P61" s="858"/>
      <c r="Q61" s="858"/>
      <c r="R61" s="858"/>
    </row>
    <row r="62" spans="1:18" ht="12.75" x14ac:dyDescent="0.2">
      <c r="A62" s="564" t="s">
        <v>1068</v>
      </c>
      <c r="B62" s="461"/>
      <c r="C62" s="461"/>
      <c r="D62" s="461"/>
      <c r="E62" s="873"/>
      <c r="F62" s="625"/>
      <c r="G62" s="608"/>
      <c r="H62" s="460"/>
      <c r="I62" s="976"/>
      <c r="J62" s="460"/>
      <c r="K62" s="864"/>
      <c r="L62" s="858"/>
      <c r="M62" s="858"/>
      <c r="N62" s="858"/>
      <c r="O62" s="858"/>
      <c r="P62" s="858"/>
      <c r="Q62" s="858"/>
      <c r="R62" s="858"/>
    </row>
    <row r="63" spans="1:18" ht="12.75" x14ac:dyDescent="0.2">
      <c r="A63" s="564" t="s">
        <v>874</v>
      </c>
      <c r="B63" s="461"/>
      <c r="C63" s="461"/>
      <c r="D63" s="461"/>
      <c r="E63" s="873"/>
      <c r="F63" s="625"/>
      <c r="G63" s="608">
        <v>0.9</v>
      </c>
      <c r="H63" s="460">
        <v>4419000</v>
      </c>
      <c r="I63" s="976">
        <f>G63*H63</f>
        <v>3977100</v>
      </c>
      <c r="J63" s="460"/>
      <c r="K63" s="864"/>
      <c r="L63" s="858"/>
      <c r="M63" s="858"/>
      <c r="N63" s="858"/>
      <c r="O63" s="858"/>
      <c r="P63" s="858"/>
      <c r="Q63" s="858"/>
      <c r="R63" s="858"/>
    </row>
    <row r="64" spans="1:18" ht="24" x14ac:dyDescent="0.2">
      <c r="A64" s="564" t="s">
        <v>891</v>
      </c>
      <c r="B64" s="461"/>
      <c r="C64" s="461"/>
      <c r="D64" s="461"/>
      <c r="E64" s="873"/>
      <c r="F64" s="625"/>
      <c r="G64" s="608">
        <v>2.6</v>
      </c>
      <c r="H64" s="460">
        <v>2993000</v>
      </c>
      <c r="I64" s="976">
        <f>G64*H64</f>
        <v>7781800</v>
      </c>
      <c r="J64" s="460"/>
      <c r="K64" s="864"/>
      <c r="L64" s="858"/>
      <c r="M64" s="1270"/>
      <c r="N64" s="858"/>
      <c r="O64" s="858"/>
      <c r="P64" s="858"/>
      <c r="Q64" s="858"/>
      <c r="R64" s="858"/>
    </row>
    <row r="65" spans="1:18" ht="24" x14ac:dyDescent="0.2">
      <c r="A65" s="564" t="s">
        <v>1069</v>
      </c>
      <c r="B65" s="566"/>
      <c r="C65" s="566"/>
      <c r="D65" s="566"/>
      <c r="E65" s="582"/>
      <c r="F65" s="606"/>
      <c r="G65" s="874"/>
      <c r="H65" s="523"/>
      <c r="I65" s="976">
        <v>6677000</v>
      </c>
      <c r="J65" s="523"/>
      <c r="K65" s="864"/>
      <c r="L65" s="858"/>
      <c r="M65" s="858"/>
      <c r="N65" s="858"/>
      <c r="O65" s="858"/>
      <c r="P65" s="858"/>
      <c r="Q65" s="858"/>
      <c r="R65" s="858"/>
    </row>
    <row r="66" spans="1:18" ht="24" x14ac:dyDescent="0.2">
      <c r="A66" s="564" t="s">
        <v>957</v>
      </c>
      <c r="B66" s="580"/>
      <c r="C66" s="566"/>
      <c r="D66" s="566"/>
      <c r="E66" s="566"/>
      <c r="F66" s="523"/>
      <c r="G66" s="571"/>
      <c r="H66" s="571"/>
      <c r="I66" s="977"/>
      <c r="J66" s="523"/>
      <c r="K66" s="864"/>
      <c r="L66" s="858"/>
      <c r="M66" s="858"/>
      <c r="N66" s="858"/>
      <c r="O66" s="858"/>
      <c r="P66" s="858"/>
      <c r="Q66" s="858"/>
      <c r="R66" s="858"/>
    </row>
    <row r="67" spans="1:18" ht="24" x14ac:dyDescent="0.2">
      <c r="A67" s="564" t="s">
        <v>1070</v>
      </c>
      <c r="B67" s="580"/>
      <c r="C67" s="566">
        <v>15</v>
      </c>
      <c r="D67" s="566">
        <v>2606040</v>
      </c>
      <c r="E67" s="566">
        <f>C67*D67</f>
        <v>39090600</v>
      </c>
      <c r="F67" s="606"/>
      <c r="G67" s="461">
        <v>15</v>
      </c>
      <c r="H67" s="732">
        <v>3858040</v>
      </c>
      <c r="I67" s="983">
        <f>G67*H67</f>
        <v>57870600</v>
      </c>
      <c r="J67" s="461"/>
      <c r="K67" s="864"/>
      <c r="L67" s="858"/>
      <c r="M67" s="858"/>
      <c r="N67" s="858"/>
      <c r="O67" s="858"/>
      <c r="P67" s="858"/>
      <c r="Q67" s="858"/>
      <c r="R67" s="858"/>
    </row>
    <row r="68" spans="1:18" ht="22.5" customHeight="1" x14ac:dyDescent="0.2">
      <c r="A68" s="463" t="s">
        <v>958</v>
      </c>
      <c r="B68" s="580"/>
      <c r="C68" s="566"/>
      <c r="D68" s="566"/>
      <c r="E68" s="569">
        <v>37834000</v>
      </c>
      <c r="F68" s="606"/>
      <c r="G68" s="571"/>
      <c r="H68" s="571"/>
      <c r="I68" s="976">
        <v>41938000</v>
      </c>
      <c r="J68" s="523"/>
      <c r="K68" s="986"/>
      <c r="L68" s="858"/>
      <c r="M68" s="858"/>
      <c r="N68" s="858"/>
      <c r="O68" s="858"/>
      <c r="P68" s="858"/>
      <c r="Q68" s="858"/>
      <c r="R68" s="858"/>
    </row>
    <row r="69" spans="1:18" ht="12.75" x14ac:dyDescent="0.2">
      <c r="A69" s="463" t="s">
        <v>959</v>
      </c>
      <c r="B69" s="580"/>
      <c r="C69" s="566"/>
      <c r="D69" s="566"/>
      <c r="E69" s="566"/>
      <c r="F69" s="523"/>
      <c r="G69" s="571"/>
      <c r="H69" s="571"/>
      <c r="I69" s="977"/>
      <c r="J69" s="523"/>
      <c r="K69" s="864"/>
      <c r="L69" s="858"/>
      <c r="M69" s="858"/>
      <c r="N69" s="858"/>
      <c r="O69" s="858"/>
      <c r="P69" s="858"/>
      <c r="Q69" s="858"/>
      <c r="R69" s="858"/>
    </row>
    <row r="70" spans="1:18" ht="12.75" x14ac:dyDescent="0.2">
      <c r="A70" s="463" t="s">
        <v>960</v>
      </c>
      <c r="B70" s="580"/>
      <c r="C70" s="566"/>
      <c r="D70" s="566"/>
      <c r="E70" s="566"/>
      <c r="F70" s="523"/>
      <c r="G70" s="571"/>
      <c r="H70" s="571"/>
      <c r="I70" s="977"/>
      <c r="J70" s="523"/>
      <c r="K70" s="864"/>
      <c r="L70" s="858"/>
      <c r="M70" s="858"/>
      <c r="N70" s="858"/>
      <c r="O70" s="858"/>
      <c r="P70" s="858"/>
      <c r="Q70" s="858"/>
      <c r="R70" s="858"/>
    </row>
    <row r="71" spans="1:18" ht="12.75" x14ac:dyDescent="0.2">
      <c r="A71" s="463" t="s">
        <v>961</v>
      </c>
      <c r="B71" s="566"/>
      <c r="C71" s="575">
        <v>12.33</v>
      </c>
      <c r="D71" s="566">
        <v>1632000</v>
      </c>
      <c r="E71" s="566">
        <f>C71*D71</f>
        <v>20122560</v>
      </c>
      <c r="F71" s="751" t="s">
        <v>1071</v>
      </c>
      <c r="G71" s="462">
        <v>14.48</v>
      </c>
      <c r="H71" s="732">
        <v>2200000</v>
      </c>
      <c r="I71" s="983">
        <f>G71*H71</f>
        <v>31856000</v>
      </c>
      <c r="J71" s="461"/>
      <c r="K71" s="987"/>
      <c r="L71" s="858"/>
      <c r="M71" s="858"/>
      <c r="N71" s="858"/>
      <c r="O71" s="858"/>
      <c r="P71" s="858"/>
      <c r="Q71" s="858"/>
      <c r="R71" s="858"/>
    </row>
    <row r="72" spans="1:18" ht="22.5" customHeight="1" x14ac:dyDescent="0.2">
      <c r="A72" s="463" t="s">
        <v>962</v>
      </c>
      <c r="B72" s="566"/>
      <c r="C72" s="566"/>
      <c r="D72" s="566"/>
      <c r="E72" s="569">
        <v>7038795</v>
      </c>
      <c r="F72" s="606"/>
      <c r="G72" s="571"/>
      <c r="H72" s="571"/>
      <c r="I72" s="976">
        <v>18354770</v>
      </c>
      <c r="J72" s="523"/>
      <c r="K72" s="988"/>
      <c r="L72" s="858"/>
      <c r="M72" s="858"/>
      <c r="N72" s="858"/>
      <c r="O72" s="858"/>
      <c r="P72" s="858"/>
      <c r="Q72" s="858"/>
      <c r="R72" s="858"/>
    </row>
    <row r="73" spans="1:18" ht="24" x14ac:dyDescent="0.2">
      <c r="A73" s="564" t="s">
        <v>963</v>
      </c>
      <c r="B73" s="461"/>
      <c r="C73" s="461"/>
      <c r="D73" s="461"/>
      <c r="E73" s="461"/>
      <c r="F73" s="625"/>
      <c r="G73" s="460">
        <v>192</v>
      </c>
      <c r="H73" s="460">
        <v>285</v>
      </c>
      <c r="I73" s="976">
        <f>G73*H73</f>
        <v>54720</v>
      </c>
      <c r="J73" s="460"/>
      <c r="K73" s="864"/>
      <c r="L73" s="858"/>
      <c r="M73" s="858"/>
      <c r="N73" s="858"/>
      <c r="O73" s="858"/>
      <c r="P73" s="858"/>
      <c r="Q73" s="858"/>
      <c r="R73" s="858"/>
    </row>
    <row r="74" spans="1:18" x14ac:dyDescent="0.2">
      <c r="A74" s="6"/>
      <c r="B74" s="6"/>
      <c r="C74" s="6"/>
      <c r="D74" s="6"/>
      <c r="E74" s="6"/>
      <c r="J74" s="458"/>
      <c r="K74" s="864"/>
      <c r="L74" s="572">
        <f>SUM(I48:I73)</f>
        <v>198451630</v>
      </c>
      <c r="M74" s="6" t="s">
        <v>815</v>
      </c>
      <c r="N74" s="858"/>
      <c r="O74" s="858"/>
      <c r="P74" s="858"/>
      <c r="Q74" s="858"/>
      <c r="R74" s="858"/>
    </row>
    <row r="75" spans="1:18" ht="12.75" x14ac:dyDescent="0.2">
      <c r="A75" s="463" t="s">
        <v>799</v>
      </c>
      <c r="B75" s="461"/>
      <c r="C75" s="461"/>
      <c r="D75" s="461"/>
      <c r="E75" s="873"/>
      <c r="F75" s="460"/>
      <c r="G75" s="459"/>
      <c r="H75" s="459"/>
      <c r="I75" s="976"/>
      <c r="J75" s="460"/>
      <c r="K75" s="864"/>
      <c r="L75" s="858"/>
      <c r="M75" s="858"/>
      <c r="N75" s="858"/>
      <c r="O75" s="858"/>
      <c r="P75" s="858"/>
      <c r="Q75" s="858"/>
      <c r="R75" s="858"/>
    </row>
    <row r="76" spans="1:18" ht="12.75" x14ac:dyDescent="0.2">
      <c r="A76" s="463" t="s">
        <v>800</v>
      </c>
      <c r="B76" s="461"/>
      <c r="C76" s="461"/>
      <c r="D76" s="461"/>
      <c r="E76" s="873"/>
      <c r="F76" s="460"/>
      <c r="G76" s="459"/>
      <c r="H76" s="459"/>
      <c r="I76" s="976"/>
      <c r="J76" s="460"/>
      <c r="K76" s="864"/>
      <c r="L76" s="858"/>
      <c r="M76" s="858"/>
      <c r="N76" s="858"/>
      <c r="O76" s="858"/>
      <c r="P76" s="858"/>
      <c r="Q76" s="858"/>
      <c r="R76" s="858"/>
    </row>
    <row r="77" spans="1:18" ht="12.75" x14ac:dyDescent="0.2">
      <c r="A77" s="463" t="s">
        <v>801</v>
      </c>
      <c r="B77" s="461"/>
      <c r="C77" s="461">
        <v>4865</v>
      </c>
      <c r="D77" s="461">
        <v>1140</v>
      </c>
      <c r="E77" s="225"/>
      <c r="F77" s="460"/>
      <c r="G77" s="461">
        <v>4740</v>
      </c>
      <c r="H77" s="732">
        <v>1251</v>
      </c>
      <c r="I77" s="989">
        <f>G77*H77</f>
        <v>5929740</v>
      </c>
      <c r="J77" s="225"/>
      <c r="K77" s="864"/>
      <c r="L77" s="858"/>
      <c r="M77" s="858"/>
      <c r="N77" s="858"/>
      <c r="O77" s="858"/>
      <c r="P77" s="858"/>
      <c r="Q77" s="858"/>
      <c r="R77" s="858"/>
    </row>
    <row r="78" spans="1:18" ht="12.75" x14ac:dyDescent="0.2">
      <c r="A78" s="564"/>
      <c r="B78" s="461"/>
      <c r="C78" s="461"/>
      <c r="D78" s="461"/>
      <c r="E78" s="225"/>
      <c r="F78" s="625"/>
      <c r="G78" s="461"/>
      <c r="H78" s="461"/>
      <c r="I78" s="989"/>
      <c r="J78" s="225"/>
      <c r="K78" s="864"/>
      <c r="L78" s="572">
        <f>I76+I77+I78</f>
        <v>5929740</v>
      </c>
      <c r="M78" s="6" t="s">
        <v>816</v>
      </c>
      <c r="N78" s="858"/>
      <c r="O78" s="858"/>
      <c r="P78" s="858"/>
      <c r="Q78" s="858"/>
      <c r="R78" s="858"/>
    </row>
    <row r="79" spans="1:18" ht="12.75" x14ac:dyDescent="0.2">
      <c r="A79" s="875"/>
      <c r="B79" s="580"/>
      <c r="C79" s="583"/>
      <c r="D79" s="566"/>
      <c r="E79" s="566"/>
      <c r="F79" s="609"/>
      <c r="G79" s="571"/>
      <c r="H79" s="571"/>
      <c r="I79" s="977"/>
      <c r="J79" s="523"/>
      <c r="K79" s="864"/>
      <c r="L79" s="870"/>
      <c r="M79" s="870"/>
      <c r="N79" s="876"/>
      <c r="O79" s="860"/>
      <c r="P79" s="858"/>
      <c r="Q79" s="858"/>
      <c r="R79" s="858"/>
    </row>
    <row r="80" spans="1:18" ht="24" x14ac:dyDescent="0.2">
      <c r="A80" s="593" t="s">
        <v>1072</v>
      </c>
      <c r="B80" s="584"/>
      <c r="C80" s="877"/>
      <c r="D80" s="585"/>
      <c r="E80" s="585"/>
      <c r="F80" s="610"/>
      <c r="G80" s="586"/>
      <c r="H80" s="586"/>
      <c r="I80" s="990">
        <v>0</v>
      </c>
      <c r="J80" s="460"/>
      <c r="K80" s="864"/>
      <c r="L80" s="572">
        <v>0</v>
      </c>
      <c r="M80" s="572" t="s">
        <v>817</v>
      </c>
      <c r="N80" s="876"/>
      <c r="O80" s="860"/>
      <c r="P80" s="858"/>
      <c r="Q80" s="858"/>
      <c r="R80" s="858"/>
    </row>
    <row r="81" spans="1:257" ht="13.5" thickBot="1" x14ac:dyDescent="0.25">
      <c r="A81" s="878"/>
      <c r="B81" s="584"/>
      <c r="C81" s="877"/>
      <c r="D81" s="585"/>
      <c r="E81" s="585"/>
      <c r="F81" s="584"/>
      <c r="G81" s="586"/>
      <c r="H81" s="586"/>
      <c r="I81" s="991"/>
      <c r="J81" s="523"/>
      <c r="K81" s="864"/>
      <c r="L81" s="870"/>
      <c r="M81" s="870"/>
      <c r="N81" s="858"/>
      <c r="O81" s="860"/>
      <c r="P81" s="858"/>
      <c r="Q81" s="858"/>
      <c r="R81" s="858"/>
    </row>
    <row r="82" spans="1:257" ht="12.75" thickBot="1" x14ac:dyDescent="0.25">
      <c r="A82" s="587" t="s">
        <v>802</v>
      </c>
      <c r="B82" s="588"/>
      <c r="C82" s="588"/>
      <c r="D82" s="589"/>
      <c r="E82" s="590" t="e">
        <f>E11+E13+E16+E19+E22+E27+E30+E33+E39+#REF!+#REF!+E40+#REF!+E42+#REF!+E44+#REF!+E48+E52+E53+E56+E57+E60+#REF!+E67+E68+E71+E72</f>
        <v>#REF!</v>
      </c>
      <c r="F82" s="1440">
        <f>I11+I15+I18+I21+I24+I27+I30+I33+I34+I39+I40++I41+I42+I44+I45+I48+I55+I56+I58+I59+I60+I67+I68+I71+I72+I73+I63+I64+I65+I77+I78+I80</f>
        <v>884324655</v>
      </c>
      <c r="G82" s="1440"/>
      <c r="H82" s="1440"/>
      <c r="I82" s="1441"/>
      <c r="J82" s="992"/>
      <c r="K82" s="864"/>
      <c r="L82" s="591">
        <f>L74+L46+L36+L78-L80</f>
        <v>884324655</v>
      </c>
      <c r="M82" s="611" t="s">
        <v>964</v>
      </c>
      <c r="N82" s="864"/>
      <c r="O82" s="864"/>
      <c r="P82" s="864"/>
      <c r="Q82" s="864"/>
      <c r="R82" s="864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4" spans="1:257" ht="15.75" x14ac:dyDescent="0.2">
      <c r="A84" s="612"/>
      <c r="B84" s="613"/>
      <c r="C84" s="613"/>
      <c r="D84" s="613"/>
      <c r="E84" s="614"/>
      <c r="F84" s="615"/>
      <c r="G84" s="615"/>
      <c r="H84" s="615"/>
      <c r="I84" s="615"/>
      <c r="J84" s="615"/>
    </row>
    <row r="85" spans="1:257" ht="12.75" x14ac:dyDescent="0.2">
      <c r="A85" s="733" t="s">
        <v>1073</v>
      </c>
    </row>
  </sheetData>
  <mergeCells count="13">
    <mergeCell ref="F82:I82"/>
    <mergeCell ref="F2:I2"/>
    <mergeCell ref="A7:A8"/>
    <mergeCell ref="B7:E7"/>
    <mergeCell ref="F7:I7"/>
    <mergeCell ref="L11:S11"/>
    <mergeCell ref="L44:S44"/>
    <mergeCell ref="L45:S45"/>
    <mergeCell ref="L55:R55"/>
    <mergeCell ref="A1:J1"/>
    <mergeCell ref="A3:J3"/>
    <mergeCell ref="A4:J4"/>
    <mergeCell ref="J7:J8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J39"/>
  <sheetViews>
    <sheetView workbookViewId="0">
      <selection activeCell="O13" sqref="O13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199" customWidth="1"/>
    <col min="6" max="6" width="15.140625" style="3" customWidth="1"/>
    <col min="7" max="7" width="0" style="199" hidden="1" customWidth="1"/>
    <col min="8" max="8" width="0" style="235" hidden="1" customWidth="1"/>
    <col min="9" max="9" width="10.28515625" style="199" hidden="1" customWidth="1"/>
    <col min="10" max="16384" width="9.140625" style="4"/>
  </cols>
  <sheetData>
    <row r="1" spans="1:10" ht="32.25" customHeight="1" x14ac:dyDescent="0.2">
      <c r="A1" s="1449" t="s">
        <v>1255</v>
      </c>
      <c r="B1" s="1449"/>
      <c r="C1" s="1449"/>
      <c r="D1" s="1449"/>
      <c r="E1" s="1449"/>
      <c r="F1" s="1449"/>
      <c r="G1" s="1449"/>
      <c r="H1" s="1449"/>
      <c r="I1" s="1449"/>
    </row>
    <row r="3" spans="1:10" ht="15" customHeight="1" x14ac:dyDescent="0.2">
      <c r="B3" s="1452" t="s">
        <v>77</v>
      </c>
      <c r="C3" s="1452"/>
      <c r="D3" s="1452"/>
      <c r="E3" s="1452"/>
      <c r="F3" s="1452"/>
      <c r="G3" s="1453"/>
      <c r="H3" s="1453"/>
      <c r="I3" s="1453"/>
    </row>
    <row r="4" spans="1:10" ht="15" customHeight="1" x14ac:dyDescent="0.2">
      <c r="B4" s="1456" t="s">
        <v>1095</v>
      </c>
      <c r="C4" s="1456"/>
      <c r="D4" s="1456"/>
      <c r="E4" s="1456"/>
      <c r="F4" s="1456"/>
      <c r="G4" s="4"/>
      <c r="H4" s="4"/>
      <c r="I4" s="4"/>
    </row>
    <row r="5" spans="1:10" ht="15" customHeight="1" x14ac:dyDescent="0.2">
      <c r="B5" s="1452"/>
      <c r="C5" s="1452"/>
      <c r="D5" s="1452"/>
      <c r="E5" s="1452"/>
    </row>
    <row r="6" spans="1:10" ht="15" customHeight="1" x14ac:dyDescent="0.2">
      <c r="B6" s="1454" t="s">
        <v>293</v>
      </c>
      <c r="C6" s="1455"/>
      <c r="D6" s="1455"/>
      <c r="E6" s="1455"/>
      <c r="F6" s="1455"/>
      <c r="G6" s="1455"/>
      <c r="H6" s="1455"/>
      <c r="I6" s="1455"/>
    </row>
    <row r="7" spans="1:10" ht="48.75" customHeight="1" x14ac:dyDescent="0.2">
      <c r="B7" s="183" t="s">
        <v>85</v>
      </c>
      <c r="C7" s="112" t="s">
        <v>1211</v>
      </c>
      <c r="D7" s="1451" t="s">
        <v>1212</v>
      </c>
      <c r="E7" s="1451"/>
      <c r="F7" s="1451"/>
      <c r="G7" s="1451" t="s">
        <v>548</v>
      </c>
      <c r="H7" s="1451"/>
      <c r="I7" s="1451"/>
    </row>
    <row r="8" spans="1:10" ht="35.450000000000003" customHeight="1" x14ac:dyDescent="0.2">
      <c r="B8" s="184"/>
      <c r="C8" s="30"/>
      <c r="D8" s="113" t="s">
        <v>62</v>
      </c>
      <c r="E8" s="185" t="s">
        <v>63</v>
      </c>
      <c r="F8" s="185" t="s">
        <v>1259</v>
      </c>
      <c r="G8" s="4"/>
      <c r="H8" s="4"/>
      <c r="I8" s="4"/>
    </row>
    <row r="9" spans="1:10" ht="15.95" customHeight="1" x14ac:dyDescent="0.2">
      <c r="B9" s="186" t="s">
        <v>560</v>
      </c>
      <c r="C9" s="187"/>
      <c r="D9" s="188"/>
      <c r="E9" s="189"/>
      <c r="F9" s="399"/>
      <c r="G9" s="4"/>
      <c r="H9" s="4"/>
      <c r="I9" s="4"/>
      <c r="J9" s="503"/>
    </row>
    <row r="10" spans="1:10" ht="36" customHeight="1" x14ac:dyDescent="0.2">
      <c r="B10" s="825" t="s">
        <v>561</v>
      </c>
      <c r="C10" s="826" t="s">
        <v>545</v>
      </c>
      <c r="D10" s="1217">
        <v>223990</v>
      </c>
      <c r="E10" s="1218">
        <v>10</v>
      </c>
      <c r="F10" s="827">
        <f>SUM(D10:E10)</f>
        <v>224000</v>
      </c>
      <c r="G10" s="4"/>
      <c r="H10" s="4"/>
      <c r="I10" s="4"/>
      <c r="J10" s="503"/>
    </row>
    <row r="11" spans="1:10" ht="23.25" customHeight="1" x14ac:dyDescent="0.2">
      <c r="B11" s="825" t="s">
        <v>562</v>
      </c>
      <c r="C11" s="825" t="s">
        <v>1202</v>
      </c>
      <c r="D11" s="1219">
        <v>252631</v>
      </c>
      <c r="E11" s="1218">
        <v>969</v>
      </c>
      <c r="F11" s="827">
        <f>SUM(D11:E11)</f>
        <v>253600</v>
      </c>
      <c r="G11" s="4"/>
      <c r="H11" s="4"/>
      <c r="I11" s="4"/>
      <c r="J11" s="524"/>
    </row>
    <row r="12" spans="1:10" ht="22.5" customHeight="1" x14ac:dyDescent="0.2">
      <c r="B12" s="825" t="s">
        <v>563</v>
      </c>
      <c r="C12" s="828" t="s">
        <v>564</v>
      </c>
      <c r="D12" s="1219">
        <v>253594</v>
      </c>
      <c r="E12" s="1218">
        <v>16406</v>
      </c>
      <c r="F12" s="827">
        <f>SUM(D12:E12)</f>
        <v>270000</v>
      </c>
      <c r="G12" s="4"/>
      <c r="H12" s="4"/>
      <c r="I12" s="4"/>
      <c r="J12" s="503"/>
    </row>
    <row r="13" spans="1:10" ht="23.25" customHeight="1" x14ac:dyDescent="0.2">
      <c r="B13" s="829" t="s">
        <v>565</v>
      </c>
      <c r="C13" s="828"/>
      <c r="D13" s="1220">
        <f>SUM(D10:D12)</f>
        <v>730215</v>
      </c>
      <c r="E13" s="1221">
        <f>SUM(E10:E12)</f>
        <v>17385</v>
      </c>
      <c r="F13" s="830">
        <f>SUM(D13:E13)</f>
        <v>747600</v>
      </c>
      <c r="G13" s="4"/>
      <c r="H13" s="4"/>
      <c r="I13" s="4"/>
      <c r="J13" s="503"/>
    </row>
    <row r="14" spans="1:10" ht="15.95" customHeight="1" x14ac:dyDescent="0.2">
      <c r="C14" s="191"/>
      <c r="D14" s="266"/>
      <c r="E14" s="219"/>
      <c r="F14" s="400"/>
      <c r="G14" s="4"/>
      <c r="H14" s="4"/>
      <c r="I14" s="4"/>
      <c r="J14" s="503"/>
    </row>
    <row r="15" spans="1:10" s="247" customFormat="1" ht="17.25" customHeight="1" x14ac:dyDescent="0.2">
      <c r="B15" s="480" t="s">
        <v>566</v>
      </c>
      <c r="C15" s="481"/>
      <c r="D15" s="690">
        <v>4500</v>
      </c>
      <c r="E15" s="221"/>
      <c r="F15" s="691">
        <f>D15+E15</f>
        <v>4500</v>
      </c>
      <c r="J15" s="504"/>
    </row>
    <row r="16" spans="1:10" ht="15.95" customHeight="1" x14ac:dyDescent="0.2">
      <c r="B16" s="187"/>
      <c r="C16" s="193"/>
      <c r="D16" s="266"/>
      <c r="E16" s="219"/>
      <c r="F16" s="400"/>
      <c r="G16" s="4"/>
      <c r="H16" s="4"/>
      <c r="I16" s="4"/>
      <c r="J16" s="503"/>
    </row>
    <row r="17" spans="1:10" ht="15.95" customHeight="1" x14ac:dyDescent="0.2">
      <c r="B17" s="1450" t="s">
        <v>567</v>
      </c>
      <c r="C17" s="1450"/>
      <c r="D17" s="266"/>
      <c r="E17" s="219"/>
      <c r="F17" s="400"/>
      <c r="G17" s="4"/>
      <c r="H17" s="4"/>
      <c r="I17" s="4"/>
      <c r="J17" s="503"/>
    </row>
    <row r="18" spans="1:10" ht="15.95" customHeight="1" x14ac:dyDescent="0.2">
      <c r="C18" s="191"/>
      <c r="D18" s="266"/>
      <c r="E18" s="219"/>
      <c r="F18" s="400"/>
      <c r="G18" s="4"/>
      <c r="H18" s="4"/>
      <c r="I18" s="4"/>
      <c r="J18" s="503"/>
    </row>
    <row r="19" spans="1:10" ht="78.75" customHeight="1" x14ac:dyDescent="0.2">
      <c r="B19" s="195" t="s">
        <v>568</v>
      </c>
      <c r="C19" s="196" t="s">
        <v>569</v>
      </c>
      <c r="D19" s="266">
        <v>0</v>
      </c>
      <c r="E19" s="219"/>
      <c r="F19" s="400">
        <f t="shared" ref="F19:F29" si="0">SUM(D19:E19)</f>
        <v>0</v>
      </c>
      <c r="G19" s="4"/>
      <c r="H19" s="4"/>
      <c r="I19" s="4"/>
      <c r="J19" s="503"/>
    </row>
    <row r="20" spans="1:10" ht="15.95" customHeight="1" x14ac:dyDescent="0.2">
      <c r="A20" s="4"/>
      <c r="B20" s="187" t="s">
        <v>570</v>
      </c>
      <c r="C20" s="193"/>
      <c r="D20" s="690">
        <f>SUM(D18:D19)</f>
        <v>0</v>
      </c>
      <c r="E20" s="221"/>
      <c r="F20" s="691">
        <f t="shared" si="0"/>
        <v>0</v>
      </c>
      <c r="G20" s="4"/>
      <c r="H20" s="4"/>
      <c r="I20" s="4"/>
      <c r="J20" s="503"/>
    </row>
    <row r="21" spans="1:10" ht="15.95" customHeight="1" x14ac:dyDescent="0.2">
      <c r="A21" s="4"/>
      <c r="B21" s="187"/>
      <c r="C21" s="193"/>
      <c r="D21" s="266"/>
      <c r="E21" s="219"/>
      <c r="F21" s="400"/>
      <c r="G21" s="4"/>
      <c r="H21" s="4"/>
      <c r="I21" s="4"/>
      <c r="J21" s="503"/>
    </row>
    <row r="22" spans="1:10" ht="15.95" customHeight="1" x14ac:dyDescent="0.2">
      <c r="A22" s="4"/>
      <c r="B22" s="186" t="s">
        <v>571</v>
      </c>
      <c r="C22" s="193"/>
      <c r="D22" s="266"/>
      <c r="E22" s="219"/>
      <c r="F22" s="400"/>
      <c r="G22" s="4"/>
      <c r="H22" s="4"/>
      <c r="I22" s="4"/>
      <c r="J22" s="503"/>
    </row>
    <row r="23" spans="1:10" ht="15.95" customHeight="1" x14ac:dyDescent="0.2">
      <c r="A23" s="4"/>
      <c r="B23" s="3" t="s">
        <v>572</v>
      </c>
      <c r="C23" s="193"/>
      <c r="D23" s="266"/>
      <c r="E23" s="219"/>
      <c r="F23" s="400">
        <f t="shared" si="0"/>
        <v>0</v>
      </c>
      <c r="G23" s="4"/>
      <c r="H23" s="4"/>
      <c r="I23" s="4"/>
      <c r="J23" s="503"/>
    </row>
    <row r="24" spans="1:10" s="247" customFormat="1" ht="15.95" customHeight="1" x14ac:dyDescent="0.2">
      <c r="B24" s="4" t="s">
        <v>102</v>
      </c>
      <c r="C24" s="265"/>
      <c r="D24" s="266">
        <v>0</v>
      </c>
      <c r="E24" s="219"/>
      <c r="F24" s="400">
        <f t="shared" si="0"/>
        <v>0</v>
      </c>
      <c r="G24" s="4"/>
      <c r="J24" s="504"/>
    </row>
    <row r="25" spans="1:10" s="247" customFormat="1" ht="15.95" customHeight="1" x14ac:dyDescent="0.2">
      <c r="B25" s="4" t="s">
        <v>534</v>
      </c>
      <c r="C25" s="265"/>
      <c r="D25" s="266">
        <v>9000</v>
      </c>
      <c r="E25" s="219"/>
      <c r="F25" s="400">
        <f>SUM(D25:E25)</f>
        <v>9000</v>
      </c>
      <c r="G25" s="4"/>
      <c r="J25" s="504"/>
    </row>
    <row r="26" spans="1:10" ht="15.95" customHeight="1" x14ac:dyDescent="0.2">
      <c r="A26" s="4"/>
      <c r="B26" s="3" t="s">
        <v>573</v>
      </c>
      <c r="C26" s="193"/>
      <c r="D26" s="266">
        <v>0</v>
      </c>
      <c r="E26" s="219"/>
      <c r="F26" s="400">
        <f t="shared" si="0"/>
        <v>0</v>
      </c>
      <c r="G26" s="4"/>
      <c r="H26" s="4"/>
      <c r="I26" s="4"/>
      <c r="J26" s="503"/>
    </row>
    <row r="27" spans="1:10" ht="15.95" customHeight="1" x14ac:dyDescent="0.2">
      <c r="A27" s="4"/>
      <c r="B27" s="3" t="s">
        <v>574</v>
      </c>
      <c r="C27" s="193"/>
      <c r="D27" s="266"/>
      <c r="E27" s="219"/>
      <c r="F27" s="400">
        <f t="shared" si="0"/>
        <v>0</v>
      </c>
      <c r="G27" s="4"/>
      <c r="H27" s="4"/>
      <c r="I27" s="4"/>
      <c r="J27" s="503"/>
    </row>
    <row r="28" spans="1:10" ht="15.95" customHeight="1" x14ac:dyDescent="0.2">
      <c r="A28" s="4"/>
      <c r="B28" s="187" t="s">
        <v>575</v>
      </c>
      <c r="C28" s="193"/>
      <c r="D28" s="690">
        <f>SUM(D23:D27)</f>
        <v>9000</v>
      </c>
      <c r="E28" s="221">
        <f>SUM(E23:E27)</f>
        <v>0</v>
      </c>
      <c r="F28" s="691">
        <f t="shared" si="0"/>
        <v>9000</v>
      </c>
      <c r="G28" s="4"/>
      <c r="H28" s="4"/>
      <c r="I28" s="4"/>
      <c r="J28" s="503"/>
    </row>
    <row r="29" spans="1:10" ht="15.95" customHeight="1" x14ac:dyDescent="0.2">
      <c r="A29" s="4"/>
      <c r="B29" s="187"/>
      <c r="C29" s="193"/>
      <c r="D29" s="266"/>
      <c r="E29" s="219"/>
      <c r="F29" s="692">
        <f t="shared" si="0"/>
        <v>0</v>
      </c>
      <c r="G29" s="4"/>
      <c r="H29" s="4"/>
      <c r="I29" s="4"/>
      <c r="J29" s="503"/>
    </row>
    <row r="30" spans="1:10" ht="15.95" customHeight="1" x14ac:dyDescent="0.2">
      <c r="A30" s="4"/>
      <c r="B30" s="197" t="s">
        <v>576</v>
      </c>
      <c r="C30" s="198"/>
      <c r="D30" s="693">
        <f>D13+D15+D20+D28</f>
        <v>743715</v>
      </c>
      <c r="E30" s="693">
        <f>E13+E15+E20+E28</f>
        <v>17385</v>
      </c>
      <c r="F30" s="693">
        <f>SUM(D30:E30)</f>
        <v>761100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95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21" customWidth="1"/>
    <col min="2" max="2" width="57.5703125" style="150" customWidth="1"/>
    <col min="3" max="3" width="8.7109375" style="115" customWidth="1"/>
    <col min="4" max="4" width="9.5703125" style="115" customWidth="1"/>
    <col min="5" max="5" width="8.28515625" style="115" customWidth="1"/>
    <col min="6" max="16384" width="9.140625" style="8"/>
  </cols>
  <sheetData>
    <row r="1" spans="1:7" x14ac:dyDescent="0.2">
      <c r="B1" s="1457" t="s">
        <v>1315</v>
      </c>
      <c r="C1" s="1457"/>
      <c r="D1" s="1457"/>
      <c r="E1" s="1457"/>
    </row>
    <row r="2" spans="1:7" x14ac:dyDescent="0.2">
      <c r="B2" s="151"/>
    </row>
    <row r="3" spans="1:7" x14ac:dyDescent="0.2">
      <c r="A3" s="1461" t="s">
        <v>54</v>
      </c>
      <c r="B3" s="1461"/>
      <c r="C3" s="1461"/>
      <c r="D3" s="1461"/>
      <c r="E3" s="1461"/>
    </row>
    <row r="4" spans="1:7" ht="11.25" customHeight="1" x14ac:dyDescent="0.2">
      <c r="A4" s="1461" t="s">
        <v>1074</v>
      </c>
      <c r="B4" s="1461"/>
      <c r="C4" s="1461"/>
      <c r="D4" s="1461"/>
      <c r="E4" s="1461"/>
    </row>
    <row r="5" spans="1:7" x14ac:dyDescent="0.2">
      <c r="A5" s="1461" t="s">
        <v>938</v>
      </c>
      <c r="B5" s="1461"/>
      <c r="C5" s="1461"/>
      <c r="D5" s="1461"/>
      <c r="E5" s="1461"/>
    </row>
    <row r="6" spans="1:7" ht="12.75" x14ac:dyDescent="0.2">
      <c r="B6" s="1462" t="s">
        <v>293</v>
      </c>
      <c r="C6" s="1463"/>
      <c r="D6" s="1463"/>
      <c r="E6" s="1463"/>
    </row>
    <row r="7" spans="1:7" ht="24" customHeight="1" x14ac:dyDescent="0.2">
      <c r="A7" s="1464" t="s">
        <v>76</v>
      </c>
      <c r="B7" s="1458" t="s">
        <v>85</v>
      </c>
      <c r="C7" s="1460" t="s">
        <v>1079</v>
      </c>
      <c r="D7" s="1460"/>
      <c r="E7" s="1460"/>
    </row>
    <row r="8" spans="1:7" ht="21" x14ac:dyDescent="0.2">
      <c r="A8" s="1464"/>
      <c r="B8" s="1459"/>
      <c r="C8" s="663" t="s">
        <v>62</v>
      </c>
      <c r="D8" s="663" t="s">
        <v>63</v>
      </c>
      <c r="E8" s="663" t="s">
        <v>64</v>
      </c>
      <c r="F8" s="491"/>
    </row>
    <row r="9" spans="1:7" x14ac:dyDescent="0.2">
      <c r="A9" s="623" t="s">
        <v>468</v>
      </c>
      <c r="B9" s="666" t="s">
        <v>86</v>
      </c>
      <c r="C9" s="126"/>
      <c r="D9" s="126"/>
      <c r="E9" s="664"/>
      <c r="F9" s="661"/>
    </row>
    <row r="10" spans="1:7" ht="12" thickBot="1" x14ac:dyDescent="0.25">
      <c r="A10" s="623" t="s">
        <v>476</v>
      </c>
      <c r="B10" s="152" t="s">
        <v>87</v>
      </c>
      <c r="C10" s="228"/>
      <c r="D10" s="126"/>
      <c r="E10" s="372">
        <f>SUM(C10:D10)</f>
        <v>0</v>
      </c>
      <c r="F10" s="661"/>
    </row>
    <row r="11" spans="1:7" s="9" customFormat="1" ht="12" thickBot="1" x14ac:dyDescent="0.25">
      <c r="A11" s="623" t="s">
        <v>477</v>
      </c>
      <c r="B11" s="796" t="s">
        <v>159</v>
      </c>
      <c r="C11" s="797">
        <f>C12+C13+C14+C17+C15+C16</f>
        <v>515700</v>
      </c>
      <c r="D11" s="797">
        <f t="shared" ref="D11:E11" si="0">D12+D13+D14+D17+D15+D16</f>
        <v>101449</v>
      </c>
      <c r="E11" s="797">
        <f t="shared" si="0"/>
        <v>617149</v>
      </c>
      <c r="F11" s="616"/>
      <c r="G11" s="616"/>
    </row>
    <row r="12" spans="1:7" s="9" customFormat="1" x14ac:dyDescent="0.2">
      <c r="A12" s="623" t="s">
        <v>478</v>
      </c>
      <c r="B12" s="154" t="s">
        <v>156</v>
      </c>
      <c r="C12" s="595">
        <v>280164</v>
      </c>
      <c r="D12" s="595"/>
      <c r="E12" s="917">
        <f t="shared" ref="E12:E17" si="1">C12+D12</f>
        <v>280164</v>
      </c>
      <c r="F12" s="616"/>
    </row>
    <row r="13" spans="1:7" s="9" customFormat="1" x14ac:dyDescent="0.2">
      <c r="A13" s="623" t="s">
        <v>479</v>
      </c>
      <c r="B13" s="154" t="s">
        <v>157</v>
      </c>
      <c r="C13" s="595">
        <v>96970</v>
      </c>
      <c r="D13" s="595"/>
      <c r="E13" s="665">
        <f t="shared" si="1"/>
        <v>96970</v>
      </c>
      <c r="F13" s="616"/>
    </row>
    <row r="14" spans="1:7" s="9" customFormat="1" x14ac:dyDescent="0.2">
      <c r="A14" s="623" t="s">
        <v>480</v>
      </c>
      <c r="B14" s="154" t="s">
        <v>158</v>
      </c>
      <c r="C14" s="595">
        <v>0</v>
      </c>
      <c r="D14" s="595">
        <v>0</v>
      </c>
      <c r="E14" s="665">
        <f t="shared" si="1"/>
        <v>0</v>
      </c>
      <c r="F14" s="616"/>
      <c r="G14" s="616"/>
    </row>
    <row r="15" spans="1:7" s="9" customFormat="1" x14ac:dyDescent="0.2">
      <c r="A15" s="623" t="s">
        <v>481</v>
      </c>
      <c r="B15" s="154" t="s">
        <v>1226</v>
      </c>
      <c r="C15" s="595">
        <v>82050</v>
      </c>
      <c r="D15" s="595">
        <v>101449</v>
      </c>
      <c r="E15" s="665">
        <f t="shared" si="1"/>
        <v>183499</v>
      </c>
      <c r="F15" s="616"/>
      <c r="G15" s="616"/>
    </row>
    <row r="16" spans="1:7" s="9" customFormat="1" x14ac:dyDescent="0.2">
      <c r="A16" s="623" t="s">
        <v>482</v>
      </c>
      <c r="B16" s="154" t="s">
        <v>1227</v>
      </c>
      <c r="C16" s="595">
        <v>44730</v>
      </c>
      <c r="D16" s="595"/>
      <c r="E16" s="665">
        <f t="shared" si="1"/>
        <v>44730</v>
      </c>
      <c r="F16" s="616"/>
      <c r="G16" s="616"/>
    </row>
    <row r="17" spans="1:8" s="9" customFormat="1" x14ac:dyDescent="0.2">
      <c r="A17" s="623" t="s">
        <v>483</v>
      </c>
      <c r="B17" s="154" t="s">
        <v>175</v>
      </c>
      <c r="C17" s="126">
        <v>11786</v>
      </c>
      <c r="D17" s="126"/>
      <c r="E17" s="372">
        <f t="shared" si="1"/>
        <v>11786</v>
      </c>
      <c r="F17" s="616"/>
    </row>
    <row r="18" spans="1:8" s="9" customFormat="1" ht="12" thickBot="1" x14ac:dyDescent="0.25">
      <c r="A18" s="623" t="s">
        <v>517</v>
      </c>
      <c r="B18" s="799" t="s">
        <v>160</v>
      </c>
      <c r="C18" s="800">
        <v>0</v>
      </c>
      <c r="D18" s="800"/>
      <c r="E18" s="802">
        <v>0</v>
      </c>
      <c r="F18" s="616"/>
      <c r="H18" s="616"/>
    </row>
    <row r="19" spans="1:8" s="9" customFormat="1" ht="12" thickBot="1" x14ac:dyDescent="0.25">
      <c r="A19" s="623" t="s">
        <v>518</v>
      </c>
      <c r="B19" s="796" t="s">
        <v>180</v>
      </c>
      <c r="C19" s="729">
        <v>17066</v>
      </c>
      <c r="D19" s="993"/>
      <c r="E19" s="730">
        <f>C19+D19</f>
        <v>17066</v>
      </c>
      <c r="F19" s="801"/>
      <c r="G19" s="616"/>
    </row>
    <row r="20" spans="1:8" s="9" customFormat="1" ht="12" thickBot="1" x14ac:dyDescent="0.25">
      <c r="A20" s="623" t="s">
        <v>519</v>
      </c>
      <c r="B20" s="796" t="s">
        <v>275</v>
      </c>
      <c r="C20" s="729">
        <v>530</v>
      </c>
      <c r="D20" s="729">
        <v>2081</v>
      </c>
      <c r="E20" s="730">
        <f>C20+D20</f>
        <v>2611</v>
      </c>
      <c r="F20" s="616"/>
      <c r="G20" s="616"/>
    </row>
    <row r="21" spans="1:8" x14ac:dyDescent="0.2">
      <c r="A21" s="623" t="s">
        <v>520</v>
      </c>
      <c r="B21" s="153"/>
      <c r="C21" s="816"/>
      <c r="D21" s="816"/>
      <c r="E21" s="817"/>
      <c r="F21" s="661"/>
    </row>
    <row r="22" spans="1:8" x14ac:dyDescent="0.2">
      <c r="A22" s="623" t="s">
        <v>521</v>
      </c>
      <c r="B22" s="152" t="s">
        <v>17</v>
      </c>
      <c r="C22" s="994"/>
      <c r="D22" s="994"/>
      <c r="E22" s="995"/>
      <c r="F22" s="661"/>
    </row>
    <row r="23" spans="1:8" x14ac:dyDescent="0.2">
      <c r="A23" s="623" t="s">
        <v>522</v>
      </c>
      <c r="B23" s="894" t="s">
        <v>850</v>
      </c>
      <c r="C23" s="291">
        <f>C24</f>
        <v>0</v>
      </c>
      <c r="D23" s="291">
        <f t="shared" ref="D23" si="2">D24</f>
        <v>175</v>
      </c>
      <c r="E23" s="291">
        <f t="shared" ref="E23" si="3">E24</f>
        <v>175</v>
      </c>
      <c r="F23" s="491"/>
    </row>
    <row r="24" spans="1:8" x14ac:dyDescent="0.2">
      <c r="A24" s="623" t="s">
        <v>523</v>
      </c>
      <c r="B24" s="137" t="s">
        <v>992</v>
      </c>
      <c r="C24" s="228"/>
      <c r="D24" s="228">
        <v>175</v>
      </c>
      <c r="E24" s="395">
        <f>SUM(C24:D24)</f>
        <v>175</v>
      </c>
      <c r="F24" s="661"/>
    </row>
    <row r="25" spans="1:8" x14ac:dyDescent="0.2">
      <c r="A25" s="623" t="s">
        <v>524</v>
      </c>
      <c r="B25" s="894" t="s">
        <v>993</v>
      </c>
      <c r="C25" s="291">
        <f>C26</f>
        <v>0</v>
      </c>
      <c r="D25" s="291">
        <f t="shared" ref="D25" si="4">D26</f>
        <v>0</v>
      </c>
      <c r="E25" s="291">
        <f t="shared" ref="E25" si="5">E26</f>
        <v>0</v>
      </c>
      <c r="F25" s="491"/>
    </row>
    <row r="26" spans="1:8" x14ac:dyDescent="0.2">
      <c r="A26" s="623" t="s">
        <v>526</v>
      </c>
      <c r="B26" s="137"/>
      <c r="C26" s="816"/>
      <c r="D26" s="816"/>
      <c r="E26" s="817"/>
      <c r="F26" s="661"/>
    </row>
    <row r="27" spans="1:8" x14ac:dyDescent="0.2">
      <c r="A27" s="623" t="s">
        <v>527</v>
      </c>
      <c r="B27" s="154" t="s">
        <v>998</v>
      </c>
      <c r="C27" s="291">
        <f>SUM(C28:C35)</f>
        <v>157394</v>
      </c>
      <c r="D27" s="291">
        <f>SUM(D28:D35)</f>
        <v>0</v>
      </c>
      <c r="E27" s="291">
        <f>SUM(E28:E35)</f>
        <v>157394</v>
      </c>
      <c r="F27" s="491"/>
      <c r="G27" s="661"/>
    </row>
    <row r="28" spans="1:8" x14ac:dyDescent="0.2">
      <c r="A28" s="623" t="s">
        <v>528</v>
      </c>
      <c r="B28" s="153" t="s">
        <v>1075</v>
      </c>
      <c r="C28" s="228">
        <v>0</v>
      </c>
      <c r="D28" s="228"/>
      <c r="E28" s="395">
        <f>C28+D28</f>
        <v>0</v>
      </c>
      <c r="F28" s="661"/>
    </row>
    <row r="29" spans="1:8" x14ac:dyDescent="0.2">
      <c r="A29" s="623" t="s">
        <v>529</v>
      </c>
      <c r="B29" s="153" t="s">
        <v>1076</v>
      </c>
      <c r="C29" s="228">
        <v>1010</v>
      </c>
      <c r="D29" s="228"/>
      <c r="E29" s="395">
        <f>C29+D29</f>
        <v>1010</v>
      </c>
      <c r="F29" s="661"/>
    </row>
    <row r="30" spans="1:8" x14ac:dyDescent="0.2">
      <c r="A30" s="623" t="s">
        <v>530</v>
      </c>
      <c r="B30" s="153"/>
      <c r="C30" s="816"/>
      <c r="D30" s="816"/>
      <c r="E30" s="817"/>
      <c r="F30" s="661"/>
    </row>
    <row r="31" spans="1:8" x14ac:dyDescent="0.2">
      <c r="A31" s="623" t="s">
        <v>531</v>
      </c>
      <c r="B31" s="153"/>
      <c r="C31" s="816"/>
      <c r="D31" s="816"/>
      <c r="E31" s="817"/>
      <c r="F31" s="661"/>
    </row>
    <row r="32" spans="1:8" s="884" customFormat="1" x14ac:dyDescent="0.2">
      <c r="A32" s="623" t="s">
        <v>532</v>
      </c>
      <c r="B32" s="793" t="s">
        <v>1228</v>
      </c>
      <c r="C32" s="1309">
        <v>107033</v>
      </c>
      <c r="D32" s="996"/>
      <c r="E32" s="998">
        <f t="shared" ref="E32:E34" si="6">SUM(C32:D32)</f>
        <v>107033</v>
      </c>
      <c r="F32" s="883"/>
    </row>
    <row r="33" spans="1:7" ht="14.25" customHeight="1" x14ac:dyDescent="0.2">
      <c r="A33" s="623" t="s">
        <v>533</v>
      </c>
      <c r="B33" s="744" t="s">
        <v>1107</v>
      </c>
      <c r="C33" s="228">
        <v>12261</v>
      </c>
      <c r="D33" s="816"/>
      <c r="E33" s="998">
        <f t="shared" si="6"/>
        <v>12261</v>
      </c>
      <c r="F33" s="661"/>
    </row>
    <row r="34" spans="1:7" ht="23.25" customHeight="1" x14ac:dyDescent="0.2">
      <c r="A34" s="1310" t="s">
        <v>550</v>
      </c>
      <c r="B34" s="793" t="s">
        <v>878</v>
      </c>
      <c r="C34" s="228">
        <v>20640</v>
      </c>
      <c r="D34" s="816"/>
      <c r="E34" s="998">
        <f t="shared" si="6"/>
        <v>20640</v>
      </c>
      <c r="F34" s="661"/>
    </row>
    <row r="35" spans="1:7" ht="11.25" customHeight="1" x14ac:dyDescent="0.2">
      <c r="A35" s="623" t="s">
        <v>551</v>
      </c>
      <c r="B35" s="744" t="s">
        <v>1256</v>
      </c>
      <c r="C35" s="228">
        <v>16450</v>
      </c>
      <c r="D35" s="228"/>
      <c r="E35" s="395">
        <v>16450</v>
      </c>
      <c r="F35" s="661"/>
    </row>
    <row r="36" spans="1:7" ht="11.25" customHeight="1" x14ac:dyDescent="0.2">
      <c r="A36" s="623" t="s">
        <v>552</v>
      </c>
      <c r="B36" s="894" t="s">
        <v>994</v>
      </c>
      <c r="C36" s="291">
        <f>C37</f>
        <v>0</v>
      </c>
      <c r="D36" s="291">
        <f t="shared" ref="D36" si="7">D37</f>
        <v>2099</v>
      </c>
      <c r="E36" s="291">
        <f t="shared" ref="E36" si="8">E37</f>
        <v>2099</v>
      </c>
      <c r="F36" s="491"/>
    </row>
    <row r="37" spans="1:7" ht="11.25" customHeight="1" x14ac:dyDescent="0.2">
      <c r="A37" s="623" t="s">
        <v>553</v>
      </c>
      <c r="B37" s="163" t="s">
        <v>919</v>
      </c>
      <c r="C37" s="816"/>
      <c r="D37" s="228">
        <v>2099</v>
      </c>
      <c r="E37" s="395">
        <f>SUM(C37:D37)</f>
        <v>2099</v>
      </c>
      <c r="F37" s="661"/>
    </row>
    <row r="38" spans="1:7" x14ac:dyDescent="0.2">
      <c r="A38" s="623" t="s">
        <v>554</v>
      </c>
      <c r="B38" s="154" t="s">
        <v>71</v>
      </c>
      <c r="C38" s="291">
        <f>SUM(C39:C39)</f>
        <v>4630</v>
      </c>
      <c r="D38" s="291">
        <f>SUM(D39:D39)</f>
        <v>0</v>
      </c>
      <c r="E38" s="373">
        <f>SUM(E39:E39)</f>
        <v>4630</v>
      </c>
      <c r="F38" s="661"/>
    </row>
    <row r="39" spans="1:7" ht="10.5" customHeight="1" thickBot="1" x14ac:dyDescent="0.25">
      <c r="A39" s="623" t="s">
        <v>555</v>
      </c>
      <c r="B39" s="137" t="s">
        <v>1023</v>
      </c>
      <c r="C39" s="228">
        <v>4630</v>
      </c>
      <c r="D39" s="228"/>
      <c r="E39" s="395">
        <f t="shared" ref="E39" si="9">C39+D39</f>
        <v>4630</v>
      </c>
      <c r="F39" s="661"/>
    </row>
    <row r="40" spans="1:7" ht="12" thickBot="1" x14ac:dyDescent="0.25">
      <c r="A40" s="623" t="s">
        <v>556</v>
      </c>
      <c r="B40" s="422" t="s">
        <v>154</v>
      </c>
      <c r="C40" s="729">
        <f>C27+C38+C23+C25+C36</f>
        <v>162024</v>
      </c>
      <c r="D40" s="729">
        <f>D27+D38+D23+D25+D36</f>
        <v>2274</v>
      </c>
      <c r="E40" s="730">
        <f>E27+E38+E23+E25+E36</f>
        <v>164298</v>
      </c>
      <c r="F40" s="661"/>
      <c r="G40" s="661"/>
    </row>
    <row r="41" spans="1:7" x14ac:dyDescent="0.2">
      <c r="A41" s="623" t="s">
        <v>557</v>
      </c>
      <c r="B41" s="135"/>
      <c r="C41" s="994"/>
      <c r="D41" s="994"/>
      <c r="E41" s="995"/>
      <c r="F41" s="661"/>
    </row>
    <row r="42" spans="1:7" x14ac:dyDescent="0.2">
      <c r="A42" s="623" t="s">
        <v>558</v>
      </c>
      <c r="B42" s="137" t="s">
        <v>851</v>
      </c>
      <c r="C42" s="994"/>
      <c r="D42" s="994"/>
      <c r="E42" s="995"/>
      <c r="F42" s="661"/>
    </row>
    <row r="43" spans="1:7" ht="12" thickBot="1" x14ac:dyDescent="0.25">
      <c r="A43" s="623" t="s">
        <v>610</v>
      </c>
      <c r="B43" s="137" t="s">
        <v>1257</v>
      </c>
      <c r="C43" s="994"/>
      <c r="D43" s="228">
        <v>2502</v>
      </c>
      <c r="E43" s="395">
        <f>C43+D43</f>
        <v>2502</v>
      </c>
      <c r="F43" s="661"/>
    </row>
    <row r="44" spans="1:7" ht="12" thickBot="1" x14ac:dyDescent="0.25">
      <c r="A44" s="623" t="s">
        <v>611</v>
      </c>
      <c r="B44" s="422" t="s">
        <v>851</v>
      </c>
      <c r="C44" s="729">
        <f>SUM(C43:C43)</f>
        <v>0</v>
      </c>
      <c r="D44" s="729">
        <f>SUM(D43:D43)</f>
        <v>2502</v>
      </c>
      <c r="E44" s="730">
        <f>SUM(E43:E43)</f>
        <v>2502</v>
      </c>
      <c r="F44" s="661"/>
      <c r="G44" s="661"/>
    </row>
    <row r="45" spans="1:7" ht="12" thickBot="1" x14ac:dyDescent="0.25">
      <c r="A45" s="623" t="s">
        <v>612</v>
      </c>
      <c r="B45" s="135"/>
      <c r="C45" s="994"/>
      <c r="D45" s="994"/>
      <c r="E45" s="995"/>
      <c r="F45" s="661"/>
    </row>
    <row r="46" spans="1:7" ht="12" thickBot="1" x14ac:dyDescent="0.25">
      <c r="A46" s="623" t="s">
        <v>613</v>
      </c>
      <c r="B46" s="422" t="s">
        <v>91</v>
      </c>
      <c r="C46" s="729">
        <f>C11+C18+IC19+C20+C27+C38+C44+C19+C25+C36+C23</f>
        <v>695320</v>
      </c>
      <c r="D46" s="729">
        <f>D11+D18+ID19+D20+D27+D38+D44+D19+D25+D36+D23</f>
        <v>108306</v>
      </c>
      <c r="E46" s="730">
        <f>E11+E18+IE19+E20+E27+E38+E44+E19+E25+E36+E23</f>
        <v>803626</v>
      </c>
      <c r="F46" s="661"/>
    </row>
    <row r="47" spans="1:7" x14ac:dyDescent="0.2">
      <c r="A47" s="623" t="s">
        <v>112</v>
      </c>
      <c r="B47" s="135"/>
      <c r="C47" s="994"/>
      <c r="D47" s="994"/>
      <c r="E47" s="995"/>
      <c r="F47" s="661"/>
    </row>
    <row r="48" spans="1:7" x14ac:dyDescent="0.2">
      <c r="A48" s="623" t="s">
        <v>638</v>
      </c>
      <c r="B48" s="662" t="s">
        <v>318</v>
      </c>
      <c r="C48" s="994"/>
      <c r="D48" s="994"/>
      <c r="E48" s="995"/>
      <c r="F48" s="661"/>
    </row>
    <row r="49" spans="1:6" x14ac:dyDescent="0.2">
      <c r="A49" s="623" t="s">
        <v>639</v>
      </c>
      <c r="B49" s="137"/>
      <c r="C49" s="816"/>
      <c r="D49" s="816"/>
      <c r="E49" s="817"/>
      <c r="F49" s="661"/>
    </row>
    <row r="50" spans="1:6" ht="12" thickBot="1" x14ac:dyDescent="0.25">
      <c r="A50" s="623" t="s">
        <v>115</v>
      </c>
      <c r="B50" s="135" t="s">
        <v>19</v>
      </c>
      <c r="C50" s="291">
        <f>SUM(C49)</f>
        <v>0</v>
      </c>
      <c r="D50" s="291">
        <f t="shared" ref="D50:E50" si="10">SUM(D49)</f>
        <v>0</v>
      </c>
      <c r="E50" s="373">
        <f t="shared" si="10"/>
        <v>0</v>
      </c>
      <c r="F50" s="661"/>
    </row>
    <row r="51" spans="1:6" ht="12" thickBot="1" x14ac:dyDescent="0.25">
      <c r="A51" s="623" t="s">
        <v>116</v>
      </c>
      <c r="B51" s="422" t="s">
        <v>652</v>
      </c>
      <c r="C51" s="729">
        <f>SUM(C50)</f>
        <v>0</v>
      </c>
      <c r="D51" s="729">
        <f>SUM(D50)</f>
        <v>0</v>
      </c>
      <c r="E51" s="730">
        <f>SUM(C51:D51)</f>
        <v>0</v>
      </c>
      <c r="F51" s="661"/>
    </row>
    <row r="52" spans="1:6" x14ac:dyDescent="0.2">
      <c r="A52" s="623" t="s">
        <v>117</v>
      </c>
      <c r="B52" s="135"/>
      <c r="C52" s="994"/>
      <c r="D52" s="994"/>
      <c r="E52" s="995"/>
      <c r="F52" s="661"/>
    </row>
    <row r="53" spans="1:6" x14ac:dyDescent="0.2">
      <c r="A53" s="623" t="s">
        <v>120</v>
      </c>
      <c r="B53" s="662" t="s">
        <v>653</v>
      </c>
      <c r="C53" s="994"/>
      <c r="D53" s="994"/>
      <c r="E53" s="995"/>
      <c r="F53" s="661"/>
    </row>
    <row r="54" spans="1:6" x14ac:dyDescent="0.2">
      <c r="A54" s="623" t="s">
        <v>123</v>
      </c>
      <c r="B54" s="137" t="s">
        <v>161</v>
      </c>
      <c r="C54" s="816"/>
      <c r="D54" s="228">
        <v>592</v>
      </c>
      <c r="E54" s="395">
        <f>SUM(C54:D54)</f>
        <v>592</v>
      </c>
      <c r="F54" s="661"/>
    </row>
    <row r="55" spans="1:6" x14ac:dyDescent="0.2">
      <c r="A55" s="623" t="s">
        <v>124</v>
      </c>
      <c r="B55" s="137" t="s">
        <v>162</v>
      </c>
      <c r="C55" s="816"/>
      <c r="D55" s="816"/>
      <c r="E55" s="817"/>
      <c r="F55" s="661"/>
    </row>
    <row r="56" spans="1:6" ht="12" thickBot="1" x14ac:dyDescent="0.25">
      <c r="A56" s="623" t="s">
        <v>125</v>
      </c>
      <c r="B56" s="135" t="s">
        <v>19</v>
      </c>
      <c r="C56" s="291">
        <f>SUM(C54:C55)</f>
        <v>0</v>
      </c>
      <c r="D56" s="291">
        <f>SUM(D54:D55)</f>
        <v>592</v>
      </c>
      <c r="E56" s="373">
        <f>SUM(E54:E55)</f>
        <v>592</v>
      </c>
      <c r="F56" s="661"/>
    </row>
    <row r="57" spans="1:6" ht="12" thickBot="1" x14ac:dyDescent="0.25">
      <c r="A57" s="623" t="s">
        <v>126</v>
      </c>
      <c r="B57" s="422" t="s">
        <v>163</v>
      </c>
      <c r="C57" s="729">
        <f>C56</f>
        <v>0</v>
      </c>
      <c r="D57" s="729">
        <f>D56</f>
        <v>592</v>
      </c>
      <c r="E57" s="730">
        <f>E56</f>
        <v>592</v>
      </c>
      <c r="F57" s="661"/>
    </row>
    <row r="58" spans="1:6" x14ac:dyDescent="0.2">
      <c r="A58" s="623" t="s">
        <v>129</v>
      </c>
      <c r="B58" s="135"/>
      <c r="C58" s="994"/>
      <c r="D58" s="994"/>
      <c r="E58" s="995"/>
      <c r="F58" s="661"/>
    </row>
    <row r="59" spans="1:6" x14ac:dyDescent="0.2">
      <c r="A59" s="623" t="s">
        <v>132</v>
      </c>
      <c r="B59" s="662" t="s">
        <v>939</v>
      </c>
      <c r="C59" s="994"/>
      <c r="D59" s="994"/>
      <c r="E59" s="995"/>
      <c r="F59" s="661"/>
    </row>
    <row r="60" spans="1:6" x14ac:dyDescent="0.2">
      <c r="A60" s="623" t="s">
        <v>135</v>
      </c>
      <c r="B60" s="137" t="s">
        <v>161</v>
      </c>
      <c r="C60" s="228">
        <v>0</v>
      </c>
      <c r="D60" s="228">
        <v>0</v>
      </c>
      <c r="E60" s="395">
        <f>C60+D60</f>
        <v>0</v>
      </c>
      <c r="F60" s="895"/>
    </row>
    <row r="61" spans="1:6" x14ac:dyDescent="0.2">
      <c r="A61" s="623" t="s">
        <v>136</v>
      </c>
      <c r="B61" s="135" t="s">
        <v>19</v>
      </c>
      <c r="C61" s="291">
        <f>C60</f>
        <v>0</v>
      </c>
      <c r="D61" s="291">
        <f t="shared" ref="D61:E61" si="11">D60</f>
        <v>0</v>
      </c>
      <c r="E61" s="373">
        <f t="shared" si="11"/>
        <v>0</v>
      </c>
      <c r="F61" s="661"/>
    </row>
    <row r="62" spans="1:6" x14ac:dyDescent="0.2">
      <c r="A62" s="623" t="s">
        <v>139</v>
      </c>
      <c r="B62" s="137" t="s">
        <v>940</v>
      </c>
      <c r="C62" s="291"/>
      <c r="D62" s="228">
        <v>0</v>
      </c>
      <c r="E62" s="395">
        <f>C62+D62</f>
        <v>0</v>
      </c>
      <c r="F62" s="661"/>
    </row>
    <row r="63" spans="1:6" ht="12" thickBot="1" x14ac:dyDescent="0.25">
      <c r="A63" s="623" t="s">
        <v>140</v>
      </c>
      <c r="B63" s="135" t="s">
        <v>851</v>
      </c>
      <c r="C63" s="291">
        <f>C62</f>
        <v>0</v>
      </c>
      <c r="D63" s="291">
        <f t="shared" ref="D63:E63" si="12">D62</f>
        <v>0</v>
      </c>
      <c r="E63" s="373">
        <f t="shared" si="12"/>
        <v>0</v>
      </c>
      <c r="F63" s="661"/>
    </row>
    <row r="64" spans="1:6" ht="12" thickBot="1" x14ac:dyDescent="0.25">
      <c r="A64" s="623" t="s">
        <v>141</v>
      </c>
      <c r="B64" s="422" t="s">
        <v>941</v>
      </c>
      <c r="C64" s="729">
        <f>C61+C63</f>
        <v>0</v>
      </c>
      <c r="D64" s="729">
        <f t="shared" ref="D64:E64" si="13">D61+D63</f>
        <v>0</v>
      </c>
      <c r="E64" s="730">
        <f t="shared" si="13"/>
        <v>0</v>
      </c>
      <c r="F64" s="661"/>
    </row>
    <row r="65" spans="1:9" x14ac:dyDescent="0.2">
      <c r="A65" s="623" t="s">
        <v>142</v>
      </c>
      <c r="B65" s="135"/>
      <c r="C65" s="816"/>
      <c r="D65" s="816"/>
      <c r="E65" s="817"/>
      <c r="F65" s="661"/>
    </row>
    <row r="66" spans="1:9" x14ac:dyDescent="0.2">
      <c r="A66" s="623" t="s">
        <v>143</v>
      </c>
      <c r="B66" s="662" t="s">
        <v>93</v>
      </c>
      <c r="C66" s="816"/>
      <c r="D66" s="816"/>
      <c r="E66" s="817"/>
      <c r="F66" s="661"/>
      <c r="G66" s="661"/>
    </row>
    <row r="67" spans="1:9" x14ac:dyDescent="0.2">
      <c r="A67" s="623" t="s">
        <v>145</v>
      </c>
      <c r="B67" s="135" t="s">
        <v>17</v>
      </c>
      <c r="C67" s="816"/>
      <c r="D67" s="816"/>
      <c r="E67" s="817"/>
      <c r="F67" s="661"/>
    </row>
    <row r="68" spans="1:9" x14ac:dyDescent="0.2">
      <c r="A68" s="623" t="s">
        <v>148</v>
      </c>
      <c r="B68" s="137" t="s">
        <v>92</v>
      </c>
      <c r="C68" s="228">
        <v>10000</v>
      </c>
      <c r="D68" s="228"/>
      <c r="E68" s="395">
        <f>SUM(C68:D68)</f>
        <v>10000</v>
      </c>
      <c r="F68" s="661"/>
    </row>
    <row r="69" spans="1:9" x14ac:dyDescent="0.2">
      <c r="A69" s="623" t="s">
        <v>150</v>
      </c>
      <c r="B69" s="137" t="s">
        <v>290</v>
      </c>
      <c r="C69" s="228">
        <v>10000</v>
      </c>
      <c r="D69" s="228"/>
      <c r="E69" s="395">
        <f>SUM(C69:D69)</f>
        <v>10000</v>
      </c>
      <c r="F69" s="661"/>
    </row>
    <row r="70" spans="1:9" x14ac:dyDescent="0.2">
      <c r="A70" s="623" t="s">
        <v>151</v>
      </c>
      <c r="B70" s="137" t="s">
        <v>291</v>
      </c>
      <c r="C70" s="228">
        <v>420</v>
      </c>
      <c r="D70" s="228"/>
      <c r="E70" s="395">
        <f>SUM(C70:D70)</f>
        <v>420</v>
      </c>
      <c r="F70" s="661"/>
    </row>
    <row r="71" spans="1:9" x14ac:dyDescent="0.2">
      <c r="A71" s="623" t="s">
        <v>152</v>
      </c>
      <c r="B71" s="137" t="s">
        <v>162</v>
      </c>
      <c r="C71" s="228"/>
      <c r="D71" s="228"/>
      <c r="E71" s="395"/>
      <c r="F71" s="661"/>
    </row>
    <row r="72" spans="1:9" x14ac:dyDescent="0.2">
      <c r="A72" s="623" t="s">
        <v>906</v>
      </c>
      <c r="B72" s="137" t="s">
        <v>161</v>
      </c>
      <c r="C72" s="228"/>
      <c r="D72" s="228">
        <v>2264</v>
      </c>
      <c r="E72" s="395">
        <f>SUM(C72:D72)</f>
        <v>2264</v>
      </c>
      <c r="F72" s="661"/>
    </row>
    <row r="73" spans="1:9" ht="12" thickBot="1" x14ac:dyDescent="0.25">
      <c r="A73" s="623" t="s">
        <v>907</v>
      </c>
      <c r="B73" s="135" t="s">
        <v>19</v>
      </c>
      <c r="C73" s="291">
        <f>SUM(C68:C72)</f>
        <v>20420</v>
      </c>
      <c r="D73" s="291">
        <f>SUM(D68:D72)</f>
        <v>2264</v>
      </c>
      <c r="E73" s="373">
        <f>SUM(E68:E72)</f>
        <v>22684</v>
      </c>
      <c r="F73" s="661"/>
    </row>
    <row r="74" spans="1:9" ht="12" thickBot="1" x14ac:dyDescent="0.25">
      <c r="A74" s="623" t="s">
        <v>995</v>
      </c>
      <c r="B74" s="798" t="s">
        <v>94</v>
      </c>
      <c r="C74" s="729">
        <f>C73</f>
        <v>20420</v>
      </c>
      <c r="D74" s="729">
        <f>D73</f>
        <v>2264</v>
      </c>
      <c r="E74" s="730">
        <f>E73</f>
        <v>22684</v>
      </c>
      <c r="F74" s="661"/>
    </row>
    <row r="75" spans="1:9" s="9" customFormat="1" x14ac:dyDescent="0.2">
      <c r="A75" s="623" t="s">
        <v>996</v>
      </c>
      <c r="B75" s="135"/>
      <c r="C75" s="994"/>
      <c r="D75" s="994"/>
      <c r="E75" s="995"/>
      <c r="F75" s="616"/>
    </row>
    <row r="76" spans="1:9" s="9" customFormat="1" x14ac:dyDescent="0.2">
      <c r="A76" s="623" t="s">
        <v>997</v>
      </c>
      <c r="B76" s="135" t="s">
        <v>18</v>
      </c>
      <c r="C76" s="291">
        <f>C40+C56+C73+C50+C61</f>
        <v>182444</v>
      </c>
      <c r="D76" s="291">
        <f>D40+D56+D73+D50+D61</f>
        <v>5130</v>
      </c>
      <c r="E76" s="291">
        <f>E40+E56+E73+E50+E61</f>
        <v>187574</v>
      </c>
      <c r="F76" s="850"/>
      <c r="G76" s="616"/>
    </row>
    <row r="77" spans="1:9" x14ac:dyDescent="0.2">
      <c r="A77" s="623" t="s">
        <v>1024</v>
      </c>
      <c r="B77" s="135" t="s">
        <v>95</v>
      </c>
      <c r="C77" s="291">
        <f>C44+C63</f>
        <v>0</v>
      </c>
      <c r="D77" s="291">
        <f>D44+D63</f>
        <v>2502</v>
      </c>
      <c r="E77" s="291">
        <f>E44+E63</f>
        <v>2502</v>
      </c>
      <c r="F77" s="491"/>
    </row>
    <row r="78" spans="1:9" ht="12" thickBot="1" x14ac:dyDescent="0.25">
      <c r="A78" s="623" t="s">
        <v>1025</v>
      </c>
      <c r="B78" s="140"/>
      <c r="C78" s="997"/>
      <c r="D78" s="997"/>
      <c r="E78" s="817"/>
      <c r="F78" s="661"/>
      <c r="G78" s="661"/>
    </row>
    <row r="79" spans="1:9" s="10" customFormat="1" ht="12" thickBot="1" x14ac:dyDescent="0.25">
      <c r="A79" s="623" t="s">
        <v>1229</v>
      </c>
      <c r="B79" s="422" t="s">
        <v>96</v>
      </c>
      <c r="C79" s="729">
        <f>C46+C74+C57+C51+C64</f>
        <v>715740</v>
      </c>
      <c r="D79" s="729">
        <f>D46+D74+D57+D51+D64</f>
        <v>111162</v>
      </c>
      <c r="E79" s="730">
        <f>E46+E74+E57+E51+E64</f>
        <v>826902</v>
      </c>
      <c r="F79" s="803"/>
      <c r="G79" s="227"/>
      <c r="H79" s="227"/>
    </row>
    <row r="80" spans="1:9" s="10" customFormat="1" x14ac:dyDescent="0.2">
      <c r="A80" s="623"/>
      <c r="B80" s="114"/>
      <c r="C80" s="115"/>
      <c r="D80" s="468"/>
      <c r="E80" s="468"/>
      <c r="I80" s="227"/>
    </row>
    <row r="81" spans="2:7" x14ac:dyDescent="0.2">
      <c r="B81" s="114"/>
    </row>
    <row r="82" spans="2:7" x14ac:dyDescent="0.2">
      <c r="B82" s="114"/>
      <c r="G82" s="661"/>
    </row>
    <row r="83" spans="2:7" x14ac:dyDescent="0.2">
      <c r="B83" s="140"/>
      <c r="G83" s="661"/>
    </row>
    <row r="84" spans="2:7" x14ac:dyDescent="0.2">
      <c r="B84" s="140"/>
    </row>
    <row r="86" spans="2:7" x14ac:dyDescent="0.2">
      <c r="B86" s="140"/>
    </row>
    <row r="87" spans="2:7" x14ac:dyDescent="0.2">
      <c r="B87" s="140"/>
    </row>
    <row r="88" spans="2:7" x14ac:dyDescent="0.2">
      <c r="B88" s="140"/>
    </row>
    <row r="89" spans="2:7" x14ac:dyDescent="0.2">
      <c r="B89" s="140"/>
    </row>
    <row r="90" spans="2:7" x14ac:dyDescent="0.2">
      <c r="B90" s="140"/>
    </row>
    <row r="91" spans="2:7" x14ac:dyDescent="0.2">
      <c r="B91" s="114"/>
    </row>
    <row r="92" spans="2:7" x14ac:dyDescent="0.2">
      <c r="B92" s="140"/>
    </row>
    <row r="93" spans="2:7" x14ac:dyDescent="0.2">
      <c r="B93" s="140"/>
    </row>
    <row r="94" spans="2:7" x14ac:dyDescent="0.2">
      <c r="B94" s="140"/>
    </row>
    <row r="95" spans="2:7" x14ac:dyDescent="0.2">
      <c r="B95" s="140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7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M50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263" customWidth="1"/>
    <col min="3" max="3" width="50.42578125" style="14" customWidth="1"/>
    <col min="4" max="4" width="11.85546875" style="114" customWidth="1"/>
    <col min="5" max="5" width="12.7109375" style="114" customWidth="1"/>
    <col min="6" max="6" width="13.5703125" style="114" customWidth="1"/>
    <col min="7" max="9" width="0" style="115" hidden="1" customWidth="1"/>
    <col min="10" max="16384" width="9.140625" style="10"/>
  </cols>
  <sheetData>
    <row r="1" spans="1:13" ht="14.45" customHeight="1" x14ac:dyDescent="0.2">
      <c r="C1" s="1457" t="s">
        <v>1316</v>
      </c>
      <c r="D1" s="1457"/>
      <c r="E1" s="1457"/>
      <c r="F1" s="1457"/>
      <c r="G1" s="1457"/>
      <c r="H1" s="1457"/>
      <c r="I1" s="1457"/>
    </row>
    <row r="2" spans="1:13" ht="14.45" customHeight="1" x14ac:dyDescent="0.2">
      <c r="C2" s="1457"/>
      <c r="D2" s="1457"/>
      <c r="E2" s="1457"/>
      <c r="F2" s="1457"/>
      <c r="G2" s="1457"/>
      <c r="H2" s="1457"/>
      <c r="I2" s="1457"/>
    </row>
    <row r="3" spans="1:13" ht="14.45" customHeight="1" x14ac:dyDescent="0.2">
      <c r="B3" s="1461" t="s">
        <v>54</v>
      </c>
      <c r="C3" s="1453"/>
      <c r="D3" s="1453"/>
      <c r="E3" s="1453"/>
      <c r="F3" s="1453"/>
      <c r="G3" s="1453"/>
      <c r="H3" s="1453"/>
      <c r="I3" s="1453"/>
    </row>
    <row r="4" spans="1:13" s="11" customFormat="1" ht="14.45" customHeight="1" x14ac:dyDescent="0.2">
      <c r="B4" s="1465" t="s">
        <v>1078</v>
      </c>
      <c r="C4" s="1453"/>
      <c r="D4" s="1453"/>
      <c r="E4" s="1453"/>
      <c r="F4" s="1453"/>
      <c r="G4" s="1453"/>
      <c r="H4" s="1453"/>
      <c r="I4" s="1453"/>
    </row>
    <row r="5" spans="1:13" s="11" customFormat="1" ht="14.45" customHeight="1" x14ac:dyDescent="0.15">
      <c r="B5" s="140"/>
    </row>
    <row r="6" spans="1:13" ht="14.45" customHeight="1" thickBot="1" x14ac:dyDescent="0.25">
      <c r="B6" s="1472" t="s">
        <v>423</v>
      </c>
      <c r="C6" s="1453"/>
      <c r="D6" s="1453"/>
      <c r="E6" s="1453"/>
      <c r="F6" s="1453"/>
      <c r="G6" s="1453"/>
      <c r="H6" s="1453"/>
      <c r="I6" s="1453"/>
    </row>
    <row r="7" spans="1:13" s="12" customFormat="1" ht="36.75" customHeight="1" x14ac:dyDescent="0.2">
      <c r="B7" s="1466" t="s">
        <v>56</v>
      </c>
      <c r="C7" s="1468" t="s">
        <v>85</v>
      </c>
      <c r="D7" s="1470" t="s">
        <v>1079</v>
      </c>
      <c r="E7" s="1470"/>
      <c r="F7" s="1471"/>
      <c r="G7" s="131"/>
    </row>
    <row r="8" spans="1:13" s="12" customFormat="1" ht="40.9" customHeight="1" thickBot="1" x14ac:dyDescent="0.25">
      <c r="B8" s="1467"/>
      <c r="C8" s="1469"/>
      <c r="D8" s="923" t="s">
        <v>62</v>
      </c>
      <c r="E8" s="923" t="s">
        <v>63</v>
      </c>
      <c r="F8" s="924" t="s">
        <v>64</v>
      </c>
      <c r="G8" s="131"/>
      <c r="J8" s="453"/>
    </row>
    <row r="9" spans="1:13" s="12" customFormat="1" ht="10.5" customHeight="1" x14ac:dyDescent="0.2">
      <c r="A9" s="921"/>
      <c r="B9" s="935"/>
      <c r="C9" s="155"/>
      <c r="D9" s="156"/>
      <c r="E9" s="156"/>
      <c r="F9" s="371"/>
      <c r="G9" s="131"/>
      <c r="J9" s="453"/>
    </row>
    <row r="10" spans="1:13" s="12" customFormat="1" ht="14.45" customHeight="1" x14ac:dyDescent="0.2">
      <c r="A10" s="921"/>
      <c r="B10" s="936" t="s">
        <v>468</v>
      </c>
      <c r="C10" s="157" t="s">
        <v>86</v>
      </c>
      <c r="D10" s="156"/>
      <c r="E10" s="156"/>
      <c r="F10" s="371"/>
      <c r="G10" s="131"/>
      <c r="J10" s="453"/>
    </row>
    <row r="11" spans="1:13" s="12" customFormat="1" ht="14.45" customHeight="1" x14ac:dyDescent="0.2">
      <c r="A11" s="921"/>
      <c r="B11" s="936" t="s">
        <v>476</v>
      </c>
      <c r="C11" s="158" t="s">
        <v>922</v>
      </c>
      <c r="D11" s="156"/>
      <c r="E11" s="156"/>
      <c r="F11" s="371"/>
      <c r="G11" s="131"/>
      <c r="J11" s="453"/>
    </row>
    <row r="12" spans="1:13" s="12" customFormat="1" ht="14.45" customHeight="1" x14ac:dyDescent="0.2">
      <c r="A12" s="921"/>
      <c r="B12" s="936" t="s">
        <v>477</v>
      </c>
      <c r="C12" s="159" t="s">
        <v>1080</v>
      </c>
      <c r="D12" s="115">
        <v>2028</v>
      </c>
      <c r="E12" s="115">
        <v>1046</v>
      </c>
      <c r="F12" s="372">
        <f>SUM(D12:E12)</f>
        <v>3074</v>
      </c>
      <c r="G12" s="131"/>
      <c r="J12" s="453"/>
    </row>
    <row r="13" spans="1:13" s="12" customFormat="1" ht="14.45" customHeight="1" x14ac:dyDescent="0.2">
      <c r="A13" s="921"/>
      <c r="B13" s="936" t="s">
        <v>478</v>
      </c>
      <c r="C13" s="159" t="s">
        <v>276</v>
      </c>
      <c r="D13" s="115">
        <v>3154</v>
      </c>
      <c r="E13" s="115">
        <v>0</v>
      </c>
      <c r="F13" s="372">
        <f>SUM(D13:E13)</f>
        <v>3154</v>
      </c>
      <c r="G13" s="131"/>
      <c r="J13" s="453"/>
    </row>
    <row r="14" spans="1:13" s="12" customFormat="1" ht="14.45" customHeight="1" x14ac:dyDescent="0.2">
      <c r="A14" s="921"/>
      <c r="B14" s="936" t="s">
        <v>479</v>
      </c>
      <c r="C14" s="14"/>
      <c r="D14" s="115"/>
      <c r="E14" s="115"/>
      <c r="F14" s="372"/>
      <c r="G14" s="131"/>
      <c r="J14" s="453"/>
    </row>
    <row r="15" spans="1:13" s="12" customFormat="1" ht="14.45" customHeight="1" thickBot="1" x14ac:dyDescent="0.25">
      <c r="A15" s="921"/>
      <c r="B15" s="936" t="s">
        <v>480</v>
      </c>
      <c r="C15" s="14"/>
      <c r="D15" s="115">
        <v>0</v>
      </c>
      <c r="E15" s="115"/>
      <c r="F15" s="372">
        <f t="shared" ref="F15" si="0">SUM(D15:E15)</f>
        <v>0</v>
      </c>
      <c r="G15" s="131"/>
      <c r="J15" s="453"/>
      <c r="M15" s="10"/>
    </row>
    <row r="16" spans="1:13" s="12" customFormat="1" ht="14.45" customHeight="1" thickBot="1" x14ac:dyDescent="0.25">
      <c r="B16" s="937" t="s">
        <v>481</v>
      </c>
      <c r="C16" s="380" t="s">
        <v>925</v>
      </c>
      <c r="D16" s="241">
        <f>SUM(D12:D15)</f>
        <v>5182</v>
      </c>
      <c r="E16" s="241">
        <f>SUM(E12:E15)</f>
        <v>1046</v>
      </c>
      <c r="F16" s="723">
        <f>SUM(F12:F15)</f>
        <v>6228</v>
      </c>
      <c r="G16" s="131"/>
      <c r="J16" s="453"/>
    </row>
    <row r="17" spans="1:10" s="12" customFormat="1" ht="14.45" customHeight="1" x14ac:dyDescent="0.2">
      <c r="A17" s="921"/>
      <c r="B17" s="936" t="s">
        <v>482</v>
      </c>
      <c r="C17" s="160"/>
      <c r="D17" s="139"/>
      <c r="E17" s="139"/>
      <c r="F17" s="375"/>
      <c r="G17" s="131"/>
      <c r="J17" s="453"/>
    </row>
    <row r="18" spans="1:10" s="12" customFormat="1" ht="14.45" customHeight="1" x14ac:dyDescent="0.2">
      <c r="A18" s="921"/>
      <c r="B18" s="936" t="s">
        <v>483</v>
      </c>
      <c r="C18" s="452" t="s">
        <v>277</v>
      </c>
      <c r="D18" s="139"/>
      <c r="E18" s="139"/>
      <c r="F18" s="375"/>
      <c r="G18" s="131"/>
      <c r="J18" s="453"/>
    </row>
    <row r="19" spans="1:10" s="12" customFormat="1" ht="14.45" customHeight="1" thickBot="1" x14ac:dyDescent="0.25">
      <c r="A19" s="921"/>
      <c r="B19" s="936" t="s">
        <v>518</v>
      </c>
      <c r="C19" s="14" t="s">
        <v>1113</v>
      </c>
      <c r="D19" s="139"/>
      <c r="E19" s="226">
        <v>796350</v>
      </c>
      <c r="F19" s="395">
        <f>D19+E19</f>
        <v>796350</v>
      </c>
      <c r="G19" s="131"/>
      <c r="J19" s="453"/>
    </row>
    <row r="20" spans="1:10" s="12" customFormat="1" ht="14.45" customHeight="1" thickBot="1" x14ac:dyDescent="0.25">
      <c r="B20" s="937" t="s">
        <v>519</v>
      </c>
      <c r="C20" s="380" t="s">
        <v>278</v>
      </c>
      <c r="D20" s="241">
        <f>D19</f>
        <v>0</v>
      </c>
      <c r="E20" s="241">
        <f t="shared" ref="E20:F20" si="1">E19</f>
        <v>796350</v>
      </c>
      <c r="F20" s="241">
        <f t="shared" si="1"/>
        <v>796350</v>
      </c>
      <c r="G20" s="241" t="e">
        <f>#REF!+G19</f>
        <v>#REF!</v>
      </c>
      <c r="H20" s="241" t="e">
        <f>#REF!+H19</f>
        <v>#REF!</v>
      </c>
      <c r="I20" s="241" t="e">
        <f>#REF!+I19</f>
        <v>#REF!</v>
      </c>
      <c r="J20" s="453"/>
    </row>
    <row r="21" spans="1:10" s="12" customFormat="1" ht="14.45" customHeight="1" x14ac:dyDescent="0.2">
      <c r="A21" s="921"/>
      <c r="B21" s="936" t="s">
        <v>520</v>
      </c>
      <c r="C21" s="160"/>
      <c r="D21" s="139"/>
      <c r="E21" s="139"/>
      <c r="F21" s="139"/>
      <c r="G21" s="131"/>
      <c r="J21" s="453"/>
    </row>
    <row r="22" spans="1:10" s="12" customFormat="1" ht="14.45" customHeight="1" thickBot="1" x14ac:dyDescent="0.25">
      <c r="A22" s="921"/>
      <c r="B22" s="936" t="s">
        <v>521</v>
      </c>
      <c r="C22" s="162" t="s">
        <v>923</v>
      </c>
      <c r="D22" s="139"/>
      <c r="E22" s="139"/>
      <c r="F22" s="139"/>
      <c r="G22" s="131"/>
      <c r="J22" s="453"/>
    </row>
    <row r="23" spans="1:10" s="12" customFormat="1" ht="14.45" customHeight="1" thickBot="1" x14ac:dyDescent="0.25">
      <c r="B23" s="937" t="s">
        <v>522</v>
      </c>
      <c r="C23" s="380" t="s">
        <v>924</v>
      </c>
      <c r="D23" s="241">
        <f>SUM(D22:D22)</f>
        <v>0</v>
      </c>
      <c r="E23" s="241">
        <f t="shared" ref="E23:F23" si="2">SUM(E22:E22)</f>
        <v>0</v>
      </c>
      <c r="F23" s="723">
        <f t="shared" si="2"/>
        <v>0</v>
      </c>
      <c r="G23" s="131"/>
      <c r="J23" s="453"/>
    </row>
    <row r="24" spans="1:10" s="12" customFormat="1" ht="12" customHeight="1" x14ac:dyDescent="0.2">
      <c r="A24" s="921"/>
      <c r="B24" s="936" t="s">
        <v>523</v>
      </c>
      <c r="C24" s="161"/>
      <c r="D24" s="156"/>
      <c r="E24" s="156"/>
      <c r="F24" s="371"/>
      <c r="G24" s="131"/>
      <c r="J24" s="453"/>
    </row>
    <row r="25" spans="1:10" s="11" customFormat="1" ht="14.45" customHeight="1" x14ac:dyDescent="0.2">
      <c r="A25" s="398"/>
      <c r="B25" s="936" t="s">
        <v>524</v>
      </c>
      <c r="C25" s="457" t="s">
        <v>852</v>
      </c>
      <c r="D25" s="139"/>
      <c r="E25" s="139"/>
      <c r="F25" s="375"/>
      <c r="G25" s="140"/>
      <c r="J25" s="425"/>
    </row>
    <row r="26" spans="1:10" s="11" customFormat="1" ht="26.25" customHeight="1" x14ac:dyDescent="0.2">
      <c r="A26" s="398"/>
      <c r="B26" s="936" t="s">
        <v>526</v>
      </c>
      <c r="C26" s="744" t="s">
        <v>1107</v>
      </c>
      <c r="D26" s="115">
        <v>560281</v>
      </c>
      <c r="E26" s="115"/>
      <c r="F26" s="372">
        <f>D26+E26</f>
        <v>560281</v>
      </c>
      <c r="G26" s="140"/>
      <c r="J26" s="425"/>
    </row>
    <row r="27" spans="1:10" s="11" customFormat="1" ht="26.25" customHeight="1" x14ac:dyDescent="0.2">
      <c r="A27" s="398"/>
      <c r="B27" s="936" t="s">
        <v>527</v>
      </c>
      <c r="C27" s="793" t="s">
        <v>878</v>
      </c>
      <c r="D27" s="226">
        <v>179360</v>
      </c>
      <c r="E27" s="226"/>
      <c r="F27" s="395">
        <f>D27+E27</f>
        <v>179360</v>
      </c>
      <c r="G27" s="140"/>
      <c r="J27" s="425"/>
    </row>
    <row r="28" spans="1:10" s="11" customFormat="1" ht="26.25" customHeight="1" x14ac:dyDescent="0.2">
      <c r="A28" s="398"/>
      <c r="B28" s="936" t="s">
        <v>528</v>
      </c>
      <c r="C28" s="793" t="s">
        <v>873</v>
      </c>
      <c r="D28" s="226">
        <v>75141</v>
      </c>
      <c r="E28" s="226"/>
      <c r="F28" s="395">
        <f>D28+E28</f>
        <v>75141</v>
      </c>
      <c r="G28" s="140"/>
      <c r="J28" s="425"/>
    </row>
    <row r="29" spans="1:10" s="11" customFormat="1" ht="26.25" customHeight="1" x14ac:dyDescent="0.2">
      <c r="A29" s="398"/>
      <c r="B29" s="936" t="s">
        <v>529</v>
      </c>
      <c r="C29" s="1222" t="s">
        <v>1077</v>
      </c>
      <c r="D29" s="226">
        <v>0</v>
      </c>
      <c r="E29" s="226"/>
      <c r="F29" s="395">
        <f t="shared" ref="F29:F31" si="3">D29+E29</f>
        <v>0</v>
      </c>
      <c r="G29" s="140"/>
      <c r="J29" s="425"/>
    </row>
    <row r="30" spans="1:10" s="11" customFormat="1" ht="26.25" customHeight="1" x14ac:dyDescent="0.2">
      <c r="A30" s="398"/>
      <c r="B30" s="936" t="s">
        <v>530</v>
      </c>
      <c r="C30" s="1222" t="s">
        <v>1228</v>
      </c>
      <c r="D30" s="226">
        <v>880000</v>
      </c>
      <c r="E30" s="226"/>
      <c r="F30" s="395">
        <f t="shared" si="3"/>
        <v>880000</v>
      </c>
      <c r="G30" s="140"/>
      <c r="J30" s="425"/>
    </row>
    <row r="31" spans="1:10" s="11" customFormat="1" ht="26.25" customHeight="1" thickBot="1" x14ac:dyDescent="0.25">
      <c r="A31" s="398"/>
      <c r="B31" s="936" t="s">
        <v>531</v>
      </c>
      <c r="C31" s="1222" t="s">
        <v>1258</v>
      </c>
      <c r="D31" s="226">
        <v>111680</v>
      </c>
      <c r="E31" s="226"/>
      <c r="F31" s="228">
        <f t="shared" si="3"/>
        <v>111680</v>
      </c>
      <c r="G31" s="140"/>
      <c r="J31" s="425"/>
    </row>
    <row r="32" spans="1:10" ht="14.45" customHeight="1" thickBot="1" x14ac:dyDescent="0.25">
      <c r="A32" s="227"/>
      <c r="B32" s="937" t="s">
        <v>532</v>
      </c>
      <c r="C32" s="1223" t="s">
        <v>920</v>
      </c>
      <c r="D32" s="729">
        <f>SUM(D26:D31)</f>
        <v>1806462</v>
      </c>
      <c r="E32" s="729">
        <f t="shared" ref="E32" si="4">SUM(E26:E30)</f>
        <v>0</v>
      </c>
      <c r="F32" s="730">
        <f>SUM(F26:F31)</f>
        <v>1806462</v>
      </c>
      <c r="G32" s="114"/>
      <c r="H32" s="10"/>
      <c r="I32" s="10"/>
      <c r="J32" s="147"/>
    </row>
    <row r="33" spans="1:10" ht="14.45" customHeight="1" x14ac:dyDescent="0.2">
      <c r="A33" s="922"/>
      <c r="B33" s="936" t="s">
        <v>533</v>
      </c>
      <c r="C33" s="160"/>
      <c r="D33" s="139"/>
      <c r="E33" s="139"/>
      <c r="F33" s="375"/>
      <c r="G33" s="114"/>
      <c r="H33" s="10"/>
      <c r="I33" s="10"/>
      <c r="J33" s="147"/>
    </row>
    <row r="34" spans="1:10" ht="14.45" customHeight="1" x14ac:dyDescent="0.2">
      <c r="A34" s="922"/>
      <c r="B34" s="936" t="s">
        <v>550</v>
      </c>
      <c r="C34" s="162" t="s">
        <v>164</v>
      </c>
      <c r="D34" s="139"/>
      <c r="E34" s="115"/>
      <c r="F34" s="372"/>
      <c r="G34" s="114"/>
      <c r="H34" s="10"/>
      <c r="I34" s="10"/>
      <c r="J34" s="147"/>
    </row>
    <row r="35" spans="1:10" ht="28.5" customHeight="1" x14ac:dyDescent="0.2">
      <c r="A35" s="922"/>
      <c r="B35" s="936" t="s">
        <v>551</v>
      </c>
      <c r="D35" s="919"/>
      <c r="E35" s="918"/>
      <c r="F35" s="920"/>
      <c r="G35" s="114"/>
      <c r="H35" s="10"/>
      <c r="I35" s="10"/>
      <c r="J35" s="147"/>
    </row>
    <row r="36" spans="1:10" ht="17.25" customHeight="1" thickBot="1" x14ac:dyDescent="0.25">
      <c r="A36" s="922"/>
      <c r="B36" s="936" t="s">
        <v>552</v>
      </c>
      <c r="C36" s="14" t="s">
        <v>1026</v>
      </c>
      <c r="D36" s="1002">
        <v>0</v>
      </c>
      <c r="E36" s="1002"/>
      <c r="F36" s="1003">
        <f>D36+E36</f>
        <v>0</v>
      </c>
      <c r="G36" s="114"/>
      <c r="H36" s="10"/>
      <c r="I36" s="10"/>
      <c r="J36" s="147"/>
    </row>
    <row r="37" spans="1:10" ht="14.45" customHeight="1" thickBot="1" x14ac:dyDescent="0.25">
      <c r="A37" s="227"/>
      <c r="B37" s="937" t="s">
        <v>553</v>
      </c>
      <c r="C37" s="380" t="s">
        <v>921</v>
      </c>
      <c r="D37" s="241">
        <f>SUM(D35:D36)</f>
        <v>0</v>
      </c>
      <c r="E37" s="241">
        <f>SUM(E35:E36)</f>
        <v>0</v>
      </c>
      <c r="F37" s="723">
        <f>SUM(F35:F36)</f>
        <v>0</v>
      </c>
      <c r="G37" s="114"/>
      <c r="H37" s="10"/>
      <c r="I37" s="10"/>
      <c r="J37" s="147"/>
    </row>
    <row r="38" spans="1:10" ht="14.45" customHeight="1" x14ac:dyDescent="0.2">
      <c r="A38" s="922"/>
      <c r="B38" s="936" t="s">
        <v>554</v>
      </c>
      <c r="C38" s="160"/>
      <c r="D38" s="139"/>
      <c r="E38" s="139"/>
      <c r="F38" s="139"/>
      <c r="G38" s="114"/>
      <c r="H38" s="10"/>
      <c r="I38" s="10"/>
      <c r="J38" s="147"/>
    </row>
    <row r="39" spans="1:10" s="12" customFormat="1" ht="14.45" customHeight="1" x14ac:dyDescent="0.2">
      <c r="A39" s="921"/>
      <c r="B39" s="936" t="s">
        <v>555</v>
      </c>
      <c r="C39" s="162" t="s">
        <v>97</v>
      </c>
      <c r="D39" s="131"/>
      <c r="E39" s="999"/>
      <c r="F39" s="1000"/>
      <c r="G39" s="131"/>
      <c r="J39" s="453"/>
    </row>
    <row r="40" spans="1:10" s="12" customFormat="1" ht="14.45" customHeight="1" thickBot="1" x14ac:dyDescent="0.25">
      <c r="A40" s="921"/>
      <c r="B40" s="936" t="s">
        <v>556</v>
      </c>
      <c r="C40" s="14" t="s">
        <v>98</v>
      </c>
      <c r="D40" s="131"/>
      <c r="E40" s="226">
        <v>3006</v>
      </c>
      <c r="F40" s="395">
        <f>SUM(E40)</f>
        <v>3006</v>
      </c>
      <c r="G40" s="131"/>
      <c r="J40" s="453"/>
    </row>
    <row r="41" spans="1:10" s="12" customFormat="1" ht="14.45" customHeight="1" thickBot="1" x14ac:dyDescent="0.25">
      <c r="A41" s="1321"/>
      <c r="B41" s="937" t="s">
        <v>557</v>
      </c>
      <c r="C41" s="380" t="s">
        <v>99</v>
      </c>
      <c r="D41" s="729">
        <f>SUM(D40:D40)</f>
        <v>0</v>
      </c>
      <c r="E41" s="729">
        <f>SUM(E40:E40)</f>
        <v>3006</v>
      </c>
      <c r="F41" s="730">
        <f>SUM(F40:F40)</f>
        <v>3006</v>
      </c>
      <c r="G41" s="156"/>
      <c r="J41" s="453"/>
    </row>
    <row r="42" spans="1:10" s="12" customFormat="1" ht="15.75" customHeight="1" thickBot="1" x14ac:dyDescent="0.25">
      <c r="A42" s="921"/>
      <c r="B42" s="936" t="s">
        <v>558</v>
      </c>
      <c r="C42" s="160"/>
      <c r="D42" s="999"/>
      <c r="E42" s="999"/>
      <c r="F42" s="1000"/>
      <c r="G42" s="131"/>
      <c r="J42" s="453"/>
    </row>
    <row r="43" spans="1:10" s="12" customFormat="1" ht="14.45" customHeight="1" thickBot="1" x14ac:dyDescent="0.25">
      <c r="A43" s="1321"/>
      <c r="B43" s="937" t="s">
        <v>610</v>
      </c>
      <c r="C43" s="380" t="s">
        <v>100</v>
      </c>
      <c r="D43" s="729">
        <f t="shared" ref="D43:I43" si="5">D16+D32+D37+D41+D23+D20</f>
        <v>1811644</v>
      </c>
      <c r="E43" s="729">
        <f t="shared" si="5"/>
        <v>800402</v>
      </c>
      <c r="F43" s="730">
        <f t="shared" si="5"/>
        <v>2612046</v>
      </c>
      <c r="G43" s="241" t="e">
        <f t="shared" si="5"/>
        <v>#REF!</v>
      </c>
      <c r="H43" s="241" t="e">
        <f t="shared" si="5"/>
        <v>#REF!</v>
      </c>
      <c r="I43" s="241" t="e">
        <f t="shared" si="5"/>
        <v>#REF!</v>
      </c>
      <c r="J43" s="453"/>
    </row>
    <row r="44" spans="1:10" ht="14.45" customHeight="1" x14ac:dyDescent="0.2">
      <c r="D44" s="1001"/>
      <c r="E44" s="1001"/>
      <c r="F44" s="1001"/>
    </row>
    <row r="50" spans="3:3" ht="14.45" customHeight="1" x14ac:dyDescent="0.2">
      <c r="C50" s="163"/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Q79"/>
  <sheetViews>
    <sheetView topLeftCell="B1" workbookViewId="0">
      <selection activeCell="C1" sqref="C1:G1"/>
    </sheetView>
  </sheetViews>
  <sheetFormatPr defaultColWidth="9.140625" defaultRowHeight="12" x14ac:dyDescent="0.2"/>
  <cols>
    <col min="1" max="1" width="3.7109375" style="107" hidden="1" customWidth="1"/>
    <col min="2" max="2" width="3.7109375" style="107" customWidth="1"/>
    <col min="3" max="3" width="5.7109375" style="109" customWidth="1"/>
    <col min="4" max="4" width="53" style="105" customWidth="1"/>
    <col min="5" max="5" width="9" style="104" customWidth="1"/>
    <col min="6" max="6" width="9.140625" style="104"/>
    <col min="7" max="7" width="9.7109375" style="104" customWidth="1"/>
    <col min="8" max="16384" width="9.140625" style="13"/>
  </cols>
  <sheetData>
    <row r="1" spans="1:17" x14ac:dyDescent="0.2">
      <c r="C1" s="1473" t="s">
        <v>1317</v>
      </c>
      <c r="D1" s="1473"/>
      <c r="E1" s="1473"/>
      <c r="F1" s="1473"/>
      <c r="G1" s="1473"/>
    </row>
    <row r="2" spans="1:17" x14ac:dyDescent="0.2">
      <c r="C2" s="230"/>
      <c r="D2" s="230"/>
      <c r="E2" s="230"/>
      <c r="F2" s="230"/>
      <c r="G2" s="230"/>
    </row>
    <row r="3" spans="1:17" ht="13.5" customHeight="1" x14ac:dyDescent="0.2">
      <c r="C3" s="1479" t="s">
        <v>932</v>
      </c>
      <c r="D3" s="1479"/>
      <c r="E3" s="1479"/>
      <c r="F3" s="1479"/>
      <c r="G3" s="1479"/>
    </row>
    <row r="4" spans="1:17" x14ac:dyDescent="0.2">
      <c r="C4" s="1480" t="s">
        <v>1206</v>
      </c>
      <c r="D4" s="1480"/>
      <c r="E4" s="1480"/>
      <c r="F4" s="1481"/>
      <c r="G4" s="1481"/>
    </row>
    <row r="5" spans="1:17" x14ac:dyDescent="0.2">
      <c r="C5" s="103"/>
      <c r="D5" s="103"/>
      <c r="E5" s="103"/>
      <c r="F5" s="231"/>
      <c r="G5" s="231"/>
    </row>
    <row r="6" spans="1:17" ht="12.75" x14ac:dyDescent="0.2">
      <c r="C6" s="103"/>
      <c r="D6" s="1474" t="s">
        <v>293</v>
      </c>
      <c r="E6" s="1475"/>
      <c r="F6" s="1475"/>
      <c r="G6" s="1475"/>
    </row>
    <row r="7" spans="1:17" ht="27" customHeight="1" x14ac:dyDescent="0.2">
      <c r="C7" s="1476" t="s">
        <v>76</v>
      </c>
      <c r="D7" s="1477" t="s">
        <v>85</v>
      </c>
      <c r="E7" s="1478" t="s">
        <v>1031</v>
      </c>
      <c r="F7" s="1478"/>
      <c r="G7" s="1478"/>
      <c r="I7" s="1032"/>
    </row>
    <row r="8" spans="1:17" s="8" customFormat="1" ht="42.75" customHeight="1" x14ac:dyDescent="0.2">
      <c r="A8" s="108"/>
      <c r="B8" s="108"/>
      <c r="C8" s="1476"/>
      <c r="D8" s="1477"/>
      <c r="E8" s="694" t="s">
        <v>62</v>
      </c>
      <c r="F8" s="694" t="s">
        <v>63</v>
      </c>
      <c r="G8" s="694" t="s">
        <v>64</v>
      </c>
    </row>
    <row r="9" spans="1:17" ht="14.25" customHeight="1" x14ac:dyDescent="0.2">
      <c r="C9" s="930" t="s">
        <v>468</v>
      </c>
      <c r="D9" s="695" t="s">
        <v>86</v>
      </c>
      <c r="E9" s="696"/>
      <c r="F9" s="106"/>
      <c r="G9" s="697"/>
      <c r="H9" s="492"/>
    </row>
    <row r="10" spans="1:17" ht="28.9" customHeight="1" x14ac:dyDescent="0.2">
      <c r="B10" s="925"/>
      <c r="C10" s="931" t="s">
        <v>476</v>
      </c>
      <c r="D10" s="727" t="s">
        <v>443</v>
      </c>
      <c r="E10" s="704"/>
      <c r="F10" s="728"/>
      <c r="G10" s="704"/>
      <c r="H10" s="492"/>
    </row>
    <row r="11" spans="1:17" x14ac:dyDescent="0.2">
      <c r="B11" s="925"/>
      <c r="C11" s="932" t="s">
        <v>477</v>
      </c>
      <c r="D11" s="698" t="s">
        <v>424</v>
      </c>
      <c r="E11" s="520"/>
      <c r="F11" s="106"/>
      <c r="G11" s="520"/>
      <c r="H11" s="492"/>
    </row>
    <row r="12" spans="1:17" x14ac:dyDescent="0.2">
      <c r="B12" s="925"/>
      <c r="C12" s="932" t="s">
        <v>478</v>
      </c>
      <c r="D12" s="698" t="s">
        <v>966</v>
      </c>
      <c r="E12" s="965"/>
      <c r="F12" s="106">
        <v>54955</v>
      </c>
      <c r="G12" s="520">
        <f t="shared" ref="G12:G20" si="0">SUM(E12:F12)</f>
        <v>54955</v>
      </c>
      <c r="H12" s="492"/>
      <c r="N12" s="831"/>
    </row>
    <row r="13" spans="1:17" x14ac:dyDescent="0.2">
      <c r="B13" s="925"/>
      <c r="C13" s="932" t="s">
        <v>479</v>
      </c>
      <c r="D13" s="698" t="s">
        <v>967</v>
      </c>
      <c r="E13" s="965"/>
      <c r="F13" s="106">
        <v>83000</v>
      </c>
      <c r="G13" s="520">
        <f t="shared" si="0"/>
        <v>83000</v>
      </c>
      <c r="H13" s="492"/>
    </row>
    <row r="14" spans="1:17" ht="13.5" customHeight="1" x14ac:dyDescent="0.2">
      <c r="B14" s="925"/>
      <c r="C14" s="932" t="s">
        <v>480</v>
      </c>
      <c r="D14" s="698" t="s">
        <v>1200</v>
      </c>
      <c r="E14" s="965"/>
      <c r="F14" s="106">
        <v>0</v>
      </c>
      <c r="G14" s="520">
        <v>0</v>
      </c>
      <c r="H14" s="492"/>
    </row>
    <row r="15" spans="1:17" x14ac:dyDescent="0.2">
      <c r="B15" s="925"/>
      <c r="C15" s="932" t="s">
        <v>481</v>
      </c>
      <c r="D15" s="698" t="s">
        <v>425</v>
      </c>
      <c r="E15" s="520">
        <v>4500</v>
      </c>
      <c r="F15" s="106"/>
      <c r="G15" s="520">
        <f t="shared" si="0"/>
        <v>4500</v>
      </c>
      <c r="H15" s="492"/>
      <c r="L15" s="831"/>
      <c r="Q15" s="831"/>
    </row>
    <row r="16" spans="1:17" x14ac:dyDescent="0.2">
      <c r="B16" s="925"/>
      <c r="C16" s="932" t="s">
        <v>482</v>
      </c>
      <c r="D16" s="699" t="s">
        <v>426</v>
      </c>
      <c r="E16" s="965"/>
      <c r="F16" s="106">
        <v>2900</v>
      </c>
      <c r="G16" s="520">
        <f t="shared" si="0"/>
        <v>2900</v>
      </c>
      <c r="H16" s="492"/>
    </row>
    <row r="17" spans="1:9" ht="13.5" customHeight="1" x14ac:dyDescent="0.2">
      <c r="B17" s="925"/>
      <c r="C17" s="932" t="s">
        <v>483</v>
      </c>
      <c r="D17" s="699" t="s">
        <v>456</v>
      </c>
      <c r="E17" s="520">
        <v>1350</v>
      </c>
      <c r="F17" s="520"/>
      <c r="G17" s="520">
        <f t="shared" si="0"/>
        <v>1350</v>
      </c>
      <c r="H17" s="492"/>
    </row>
    <row r="18" spans="1:9" ht="13.5" customHeight="1" x14ac:dyDescent="0.2">
      <c r="B18" s="925"/>
      <c r="C18" s="932" t="s">
        <v>517</v>
      </c>
      <c r="D18" s="735" t="s">
        <v>298</v>
      </c>
      <c r="E18" s="967"/>
      <c r="F18" s="1015">
        <v>50</v>
      </c>
      <c r="G18" s="1016">
        <f t="shared" si="0"/>
        <v>50</v>
      </c>
      <c r="H18" s="492"/>
    </row>
    <row r="19" spans="1:9" ht="13.5" customHeight="1" x14ac:dyDescent="0.2">
      <c r="B19" s="925"/>
      <c r="C19" s="932" t="s">
        <v>518</v>
      </c>
      <c r="D19" s="735" t="s">
        <v>879</v>
      </c>
      <c r="E19" s="967"/>
      <c r="F19" s="1015">
        <v>1385</v>
      </c>
      <c r="G19" s="1016">
        <f t="shared" si="0"/>
        <v>1385</v>
      </c>
      <c r="H19" s="492"/>
    </row>
    <row r="20" spans="1:9" ht="13.5" customHeight="1" thickBot="1" x14ac:dyDescent="0.25">
      <c r="B20" s="927"/>
      <c r="C20" s="932" t="s">
        <v>519</v>
      </c>
      <c r="D20" s="735" t="s">
        <v>1230</v>
      </c>
      <c r="E20" s="967"/>
      <c r="F20" s="1015">
        <v>451</v>
      </c>
      <c r="G20" s="1016">
        <f t="shared" si="0"/>
        <v>451</v>
      </c>
      <c r="H20" s="831"/>
    </row>
    <row r="21" spans="1:9" ht="15" customHeight="1" thickBot="1" x14ac:dyDescent="0.25">
      <c r="B21" s="927"/>
      <c r="C21" s="933" t="s">
        <v>520</v>
      </c>
      <c r="D21" s="832" t="s">
        <v>444</v>
      </c>
      <c r="E21" s="1071">
        <f>SUM(E12:E19)</f>
        <v>5850</v>
      </c>
      <c r="F21" s="1071">
        <f>SUM(F12:F20)</f>
        <v>142741</v>
      </c>
      <c r="G21" s="1071">
        <f>SUM(G12:G20)</f>
        <v>148591</v>
      </c>
      <c r="H21" s="831"/>
    </row>
    <row r="22" spans="1:9" ht="15" customHeight="1" x14ac:dyDescent="0.2">
      <c r="B22" s="925"/>
      <c r="C22" s="932"/>
      <c r="D22" s="702"/>
      <c r="E22" s="887"/>
      <c r="F22" s="888"/>
      <c r="G22" s="929"/>
      <c r="H22" s="831"/>
    </row>
    <row r="23" spans="1:9" x14ac:dyDescent="0.2">
      <c r="B23" s="925"/>
      <c r="C23" s="932" t="s">
        <v>521</v>
      </c>
      <c r="D23" s="702" t="s">
        <v>445</v>
      </c>
      <c r="E23" s="520"/>
      <c r="F23" s="700"/>
      <c r="G23" s="520"/>
      <c r="H23" s="831"/>
    </row>
    <row r="24" spans="1:9" s="8" customFormat="1" ht="15.6" customHeight="1" x14ac:dyDescent="0.2">
      <c r="A24" s="108"/>
      <c r="B24" s="926"/>
      <c r="C24" s="932" t="s">
        <v>522</v>
      </c>
      <c r="D24" s="703" t="s">
        <v>457</v>
      </c>
      <c r="E24" s="520">
        <v>126953</v>
      </c>
      <c r="F24" s="700"/>
      <c r="G24" s="520">
        <f>E24</f>
        <v>126953</v>
      </c>
      <c r="H24" s="491"/>
      <c r="I24" s="1025"/>
    </row>
    <row r="25" spans="1:9" s="8" customFormat="1" ht="12" customHeight="1" x14ac:dyDescent="0.2">
      <c r="A25" s="108"/>
      <c r="B25" s="926"/>
      <c r="C25" s="932" t="s">
        <v>523</v>
      </c>
      <c r="D25" s="703" t="s">
        <v>302</v>
      </c>
      <c r="E25" s="520">
        <v>17740</v>
      </c>
      <c r="F25" s="700"/>
      <c r="G25" s="520">
        <f t="shared" ref="G25:G30" si="1">SUM(E25:F25)</f>
        <v>17740</v>
      </c>
      <c r="H25" s="491"/>
      <c r="I25" s="1025"/>
    </row>
    <row r="26" spans="1:9" s="8" customFormat="1" ht="12" customHeight="1" x14ac:dyDescent="0.2">
      <c r="A26" s="108"/>
      <c r="B26" s="926"/>
      <c r="C26" s="932" t="s">
        <v>524</v>
      </c>
      <c r="D26" s="703" t="s">
        <v>855</v>
      </c>
      <c r="E26" s="520">
        <v>0</v>
      </c>
      <c r="F26" s="700"/>
      <c r="G26" s="520">
        <f t="shared" si="1"/>
        <v>0</v>
      </c>
      <c r="H26" s="491"/>
      <c r="I26" s="1025"/>
    </row>
    <row r="27" spans="1:9" s="8" customFormat="1" x14ac:dyDescent="0.2">
      <c r="A27" s="108"/>
      <c r="B27" s="926"/>
      <c r="C27" s="932" t="s">
        <v>526</v>
      </c>
      <c r="D27" s="701" t="s">
        <v>890</v>
      </c>
      <c r="E27" s="520"/>
      <c r="F27" s="700">
        <v>10500</v>
      </c>
      <c r="G27" s="520">
        <f t="shared" si="1"/>
        <v>10500</v>
      </c>
      <c r="H27" s="491"/>
      <c r="I27" s="1025"/>
    </row>
    <row r="28" spans="1:9" s="8" customFormat="1" x14ac:dyDescent="0.2">
      <c r="A28" s="108"/>
      <c r="B28" s="926"/>
      <c r="C28" s="932" t="s">
        <v>527</v>
      </c>
      <c r="D28" s="701" t="s">
        <v>300</v>
      </c>
      <c r="E28" s="520"/>
      <c r="F28" s="700">
        <v>85554</v>
      </c>
      <c r="G28" s="520">
        <f t="shared" si="1"/>
        <v>85554</v>
      </c>
      <c r="H28" s="491"/>
      <c r="I28" s="1025"/>
    </row>
    <row r="29" spans="1:9" s="8" customFormat="1" x14ac:dyDescent="0.2">
      <c r="A29" s="108"/>
      <c r="B29" s="926"/>
      <c r="C29" s="932" t="s">
        <v>528</v>
      </c>
      <c r="D29" s="701" t="s">
        <v>886</v>
      </c>
      <c r="E29" s="520"/>
      <c r="F29" s="700">
        <v>0</v>
      </c>
      <c r="G29" s="520">
        <f t="shared" si="1"/>
        <v>0</v>
      </c>
      <c r="H29" s="491"/>
      <c r="I29" s="1025"/>
    </row>
    <row r="30" spans="1:9" s="8" customFormat="1" x14ac:dyDescent="0.2">
      <c r="A30" s="108"/>
      <c r="B30" s="926"/>
      <c r="C30" s="932" t="s">
        <v>529</v>
      </c>
      <c r="D30" s="701" t="s">
        <v>973</v>
      </c>
      <c r="E30" s="520"/>
      <c r="F30" s="700">
        <v>164149</v>
      </c>
      <c r="G30" s="520">
        <f t="shared" si="1"/>
        <v>164149</v>
      </c>
      <c r="H30" s="491"/>
      <c r="I30" s="1025"/>
    </row>
    <row r="31" spans="1:9" s="8" customFormat="1" x14ac:dyDescent="0.2">
      <c r="A31" s="108"/>
      <c r="B31" s="926"/>
      <c r="C31" s="932" t="s">
        <v>530</v>
      </c>
      <c r="D31" s="638" t="s">
        <v>1118</v>
      </c>
      <c r="E31" s="704"/>
      <c r="F31" s="1072">
        <v>2000</v>
      </c>
      <c r="G31" s="704">
        <f>E31+F31</f>
        <v>2000</v>
      </c>
      <c r="H31" s="491"/>
      <c r="I31" s="1025"/>
    </row>
    <row r="32" spans="1:9" s="8" customFormat="1" x14ac:dyDescent="0.2">
      <c r="A32" s="108"/>
      <c r="B32" s="926"/>
      <c r="C32" s="932" t="s">
        <v>531</v>
      </c>
      <c r="D32" s="638" t="s">
        <v>1217</v>
      </c>
      <c r="E32" s="704"/>
      <c r="F32" s="1072">
        <v>200</v>
      </c>
      <c r="G32" s="704">
        <f>E32+F32</f>
        <v>200</v>
      </c>
      <c r="H32" s="491"/>
      <c r="I32" s="1025"/>
    </row>
    <row r="33" spans="1:9" s="8" customFormat="1" x14ac:dyDescent="0.2">
      <c r="A33" s="108"/>
      <c r="B33" s="926"/>
      <c r="C33" s="932" t="s">
        <v>532</v>
      </c>
      <c r="D33" s="638" t="s">
        <v>301</v>
      </c>
      <c r="E33" s="704"/>
      <c r="F33" s="1072">
        <v>2000</v>
      </c>
      <c r="G33" s="704">
        <f>E33+F33</f>
        <v>2000</v>
      </c>
      <c r="H33" s="491"/>
      <c r="I33" s="1025"/>
    </row>
    <row r="34" spans="1:9" s="8" customFormat="1" x14ac:dyDescent="0.2">
      <c r="A34" s="108"/>
      <c r="B34" s="926"/>
      <c r="C34" s="932" t="s">
        <v>533</v>
      </c>
      <c r="D34" s="638" t="s">
        <v>303</v>
      </c>
      <c r="E34" s="704"/>
      <c r="F34" s="1072">
        <v>160</v>
      </c>
      <c r="G34" s="704">
        <f>E34+F34</f>
        <v>160</v>
      </c>
      <c r="H34" s="491"/>
      <c r="I34" s="1025"/>
    </row>
    <row r="35" spans="1:9" s="8" customFormat="1" x14ac:dyDescent="0.2">
      <c r="A35" s="108"/>
      <c r="B35" s="926"/>
      <c r="C35" s="932" t="s">
        <v>550</v>
      </c>
      <c r="D35" s="701" t="s">
        <v>304</v>
      </c>
      <c r="E35" s="704"/>
      <c r="F35" s="1072">
        <v>500</v>
      </c>
      <c r="G35" s="704">
        <f>F35</f>
        <v>500</v>
      </c>
      <c r="H35" s="491"/>
      <c r="I35" s="1025"/>
    </row>
    <row r="36" spans="1:9" s="8" customFormat="1" x14ac:dyDescent="0.2">
      <c r="A36" s="108"/>
      <c r="B36" s="926"/>
      <c r="C36" s="932" t="s">
        <v>551</v>
      </c>
      <c r="D36" s="701" t="s">
        <v>1000</v>
      </c>
      <c r="E36" s="704"/>
      <c r="F36" s="1072">
        <v>1700</v>
      </c>
      <c r="G36" s="704">
        <f>SUM(E36:F36)</f>
        <v>1700</v>
      </c>
      <c r="H36" s="804"/>
      <c r="I36" s="1025"/>
    </row>
    <row r="37" spans="1:9" s="8" customFormat="1" x14ac:dyDescent="0.2">
      <c r="A37" s="108"/>
      <c r="B37" s="926"/>
      <c r="C37" s="932" t="s">
        <v>552</v>
      </c>
      <c r="D37" s="701" t="s">
        <v>165</v>
      </c>
      <c r="E37" s="704"/>
      <c r="F37" s="1072">
        <v>0</v>
      </c>
      <c r="G37" s="704">
        <f t="shared" ref="G37:G55" si="2">E37+F37</f>
        <v>0</v>
      </c>
      <c r="H37" s="491"/>
      <c r="I37" s="1025"/>
    </row>
    <row r="38" spans="1:9" s="8" customFormat="1" x14ac:dyDescent="0.2">
      <c r="A38" s="108"/>
      <c r="B38" s="926"/>
      <c r="C38" s="932" t="s">
        <v>553</v>
      </c>
      <c r="D38" s="701" t="s">
        <v>166</v>
      </c>
      <c r="E38" s="704"/>
      <c r="F38" s="1072">
        <v>2000</v>
      </c>
      <c r="G38" s="704">
        <f t="shared" si="2"/>
        <v>2000</v>
      </c>
      <c r="H38" s="491"/>
      <c r="I38" s="1025"/>
    </row>
    <row r="39" spans="1:9" s="8" customFormat="1" x14ac:dyDescent="0.2">
      <c r="A39" s="108"/>
      <c r="B39" s="926"/>
      <c r="C39" s="932" t="s">
        <v>554</v>
      </c>
      <c r="D39" s="701" t="s">
        <v>279</v>
      </c>
      <c r="E39" s="704"/>
      <c r="F39" s="1072">
        <v>1000</v>
      </c>
      <c r="G39" s="704">
        <f t="shared" si="2"/>
        <v>1000</v>
      </c>
      <c r="H39" s="491"/>
      <c r="I39" s="1025"/>
    </row>
    <row r="40" spans="1:9" s="8" customFormat="1" x14ac:dyDescent="0.2">
      <c r="A40" s="108"/>
      <c r="B40" s="926"/>
      <c r="C40" s="932" t="s">
        <v>555</v>
      </c>
      <c r="D40" s="701" t="s">
        <v>280</v>
      </c>
      <c r="E40" s="704"/>
      <c r="F40" s="1072">
        <v>5000</v>
      </c>
      <c r="G40" s="704">
        <f t="shared" si="2"/>
        <v>5000</v>
      </c>
      <c r="H40" s="491"/>
      <c r="I40" s="1025"/>
    </row>
    <row r="41" spans="1:9" s="8" customFormat="1" x14ac:dyDescent="0.2">
      <c r="A41" s="108"/>
      <c r="B41" s="926"/>
      <c r="C41" s="932" t="s">
        <v>556</v>
      </c>
      <c r="D41" s="701" t="s">
        <v>1231</v>
      </c>
      <c r="E41" s="704"/>
      <c r="F41" s="1073">
        <v>150</v>
      </c>
      <c r="G41" s="704">
        <f t="shared" si="2"/>
        <v>150</v>
      </c>
      <c r="H41" s="491"/>
      <c r="I41" s="1025"/>
    </row>
    <row r="42" spans="1:9" s="8" customFormat="1" x14ac:dyDescent="0.2">
      <c r="A42" s="108"/>
      <c r="B42" s="926"/>
      <c r="C42" s="932" t="s">
        <v>557</v>
      </c>
      <c r="D42" s="701" t="s">
        <v>834</v>
      </c>
      <c r="E42" s="704"/>
      <c r="F42" s="1072">
        <v>75</v>
      </c>
      <c r="G42" s="704">
        <f t="shared" si="2"/>
        <v>75</v>
      </c>
      <c r="H42" s="491"/>
      <c r="I42" s="1025"/>
    </row>
    <row r="43" spans="1:9" s="8" customFormat="1" x14ac:dyDescent="0.2">
      <c r="A43" s="108"/>
      <c r="B43" s="926"/>
      <c r="C43" s="932" t="s">
        <v>558</v>
      </c>
      <c r="D43" s="701" t="s">
        <v>853</v>
      </c>
      <c r="E43" s="704"/>
      <c r="F43" s="1072">
        <v>0</v>
      </c>
      <c r="G43" s="704">
        <f t="shared" si="2"/>
        <v>0</v>
      </c>
      <c r="H43" s="491"/>
      <c r="I43" s="1025"/>
    </row>
    <row r="44" spans="1:9" s="8" customFormat="1" ht="12.75" customHeight="1" x14ac:dyDescent="0.2">
      <c r="A44" s="108"/>
      <c r="B44" s="926"/>
      <c r="C44" s="932" t="s">
        <v>610</v>
      </c>
      <c r="D44" s="701" t="s">
        <v>889</v>
      </c>
      <c r="E44" s="704"/>
      <c r="F44" s="1072">
        <v>900</v>
      </c>
      <c r="G44" s="704">
        <f t="shared" si="2"/>
        <v>900</v>
      </c>
      <c r="H44" s="491"/>
      <c r="I44" s="1025"/>
    </row>
    <row r="45" spans="1:9" s="8" customFormat="1" x14ac:dyDescent="0.2">
      <c r="A45" s="108"/>
      <c r="B45" s="926"/>
      <c r="C45" s="932" t="s">
        <v>611</v>
      </c>
      <c r="D45" s="736" t="s">
        <v>854</v>
      </c>
      <c r="E45" s="737"/>
      <c r="F45" s="1020">
        <v>75</v>
      </c>
      <c r="G45" s="737">
        <f t="shared" si="2"/>
        <v>75</v>
      </c>
      <c r="H45" s="491"/>
      <c r="I45" s="1025"/>
    </row>
    <row r="46" spans="1:9" s="8" customFormat="1" x14ac:dyDescent="0.2">
      <c r="A46" s="108"/>
      <c r="B46" s="926"/>
      <c r="C46" s="932" t="s">
        <v>612</v>
      </c>
      <c r="D46" s="736" t="s">
        <v>887</v>
      </c>
      <c r="E46" s="737"/>
      <c r="F46" s="1020">
        <v>50</v>
      </c>
      <c r="G46" s="737">
        <f t="shared" si="2"/>
        <v>50</v>
      </c>
      <c r="H46" s="491"/>
      <c r="I46" s="1025"/>
    </row>
    <row r="47" spans="1:9" s="8" customFormat="1" ht="24" x14ac:dyDescent="0.2">
      <c r="A47" s="108"/>
      <c r="B47" s="926"/>
      <c r="C47" s="1269" t="s">
        <v>613</v>
      </c>
      <c r="D47" s="851" t="s">
        <v>888</v>
      </c>
      <c r="E47" s="737"/>
      <c r="F47" s="1020">
        <v>150</v>
      </c>
      <c r="G47" s="737">
        <f t="shared" si="2"/>
        <v>150</v>
      </c>
      <c r="H47" s="491"/>
      <c r="I47" s="1025"/>
    </row>
    <row r="48" spans="1:9" s="8" customFormat="1" x14ac:dyDescent="0.2">
      <c r="A48" s="108"/>
      <c r="B48" s="926"/>
      <c r="C48" s="932" t="s">
        <v>112</v>
      </c>
      <c r="D48" s="736" t="s">
        <v>894</v>
      </c>
      <c r="E48" s="737"/>
      <c r="F48" s="1020">
        <v>200</v>
      </c>
      <c r="G48" s="737">
        <f t="shared" si="2"/>
        <v>200</v>
      </c>
      <c r="H48" s="491"/>
      <c r="I48" s="1025"/>
    </row>
    <row r="49" spans="1:9" s="8" customFormat="1" ht="18.75" customHeight="1" x14ac:dyDescent="0.2">
      <c r="A49" s="108"/>
      <c r="B49" s="926"/>
      <c r="C49" s="932" t="s">
        <v>638</v>
      </c>
      <c r="D49" s="851" t="s">
        <v>1092</v>
      </c>
      <c r="E49" s="737"/>
      <c r="F49" s="1020">
        <v>1000</v>
      </c>
      <c r="G49" s="737">
        <f t="shared" si="2"/>
        <v>1000</v>
      </c>
      <c r="H49" s="491"/>
      <c r="I49" s="1031"/>
    </row>
    <row r="50" spans="1:9" s="8" customFormat="1" ht="15" customHeight="1" x14ac:dyDescent="0.2">
      <c r="A50" s="108"/>
      <c r="B50" s="926"/>
      <c r="C50" s="932" t="s">
        <v>639</v>
      </c>
      <c r="D50" s="736" t="s">
        <v>1110</v>
      </c>
      <c r="E50" s="737"/>
      <c r="F50" s="1020">
        <v>1000</v>
      </c>
      <c r="G50" s="737">
        <f t="shared" si="2"/>
        <v>1000</v>
      </c>
      <c r="H50" s="491"/>
      <c r="I50" s="1025"/>
    </row>
    <row r="51" spans="1:9" s="8" customFormat="1" ht="15" customHeight="1" x14ac:dyDescent="0.2">
      <c r="A51" s="108"/>
      <c r="B51" s="926"/>
      <c r="C51" s="932" t="s">
        <v>115</v>
      </c>
      <c r="D51" s="736" t="s">
        <v>1004</v>
      </c>
      <c r="E51" s="737"/>
      <c r="F51" s="1020">
        <v>200</v>
      </c>
      <c r="G51" s="737">
        <f t="shared" si="2"/>
        <v>200</v>
      </c>
      <c r="H51" s="491"/>
      <c r="I51" s="1025"/>
    </row>
    <row r="52" spans="1:9" s="8" customFormat="1" ht="15" customHeight="1" x14ac:dyDescent="0.2">
      <c r="A52" s="108"/>
      <c r="B52" s="926"/>
      <c r="C52" s="932" t="s">
        <v>116</v>
      </c>
      <c r="D52" s="736" t="s">
        <v>1260</v>
      </c>
      <c r="E52" s="737"/>
      <c r="F52" s="1020">
        <v>410</v>
      </c>
      <c r="G52" s="737">
        <f t="shared" si="2"/>
        <v>410</v>
      </c>
      <c r="H52" s="491"/>
      <c r="I52" s="1025"/>
    </row>
    <row r="53" spans="1:9" s="8" customFormat="1" ht="15" customHeight="1" x14ac:dyDescent="0.2">
      <c r="A53" s="108"/>
      <c r="B53" s="926"/>
      <c r="C53" s="932" t="s">
        <v>117</v>
      </c>
      <c r="D53" s="736" t="s">
        <v>1261</v>
      </c>
      <c r="E53" s="737"/>
      <c r="F53" s="1020">
        <v>376</v>
      </c>
      <c r="G53" s="737">
        <f t="shared" si="2"/>
        <v>376</v>
      </c>
      <c r="H53" s="491"/>
      <c r="I53" s="1025"/>
    </row>
    <row r="54" spans="1:9" s="8" customFormat="1" ht="15" customHeight="1" x14ac:dyDescent="0.2">
      <c r="A54" s="108"/>
      <c r="B54" s="926"/>
      <c r="C54" s="932" t="s">
        <v>120</v>
      </c>
      <c r="D54" s="736" t="s">
        <v>1262</v>
      </c>
      <c r="E54" s="737"/>
      <c r="F54" s="1020">
        <v>467</v>
      </c>
      <c r="G54" s="737">
        <f t="shared" si="2"/>
        <v>467</v>
      </c>
      <c r="H54" s="491"/>
      <c r="I54" s="1025"/>
    </row>
    <row r="55" spans="1:9" s="8" customFormat="1" ht="15" customHeight="1" x14ac:dyDescent="0.2">
      <c r="A55" s="108"/>
      <c r="B55" s="926"/>
      <c r="C55" s="932" t="s">
        <v>123</v>
      </c>
      <c r="D55" s="736" t="s">
        <v>1263</v>
      </c>
      <c r="E55" s="737"/>
      <c r="F55" s="1020">
        <v>461</v>
      </c>
      <c r="G55" s="737">
        <f t="shared" si="2"/>
        <v>461</v>
      </c>
      <c r="H55" s="491"/>
      <c r="I55" s="1025"/>
    </row>
    <row r="56" spans="1:9" s="8" customFormat="1" ht="12.75" thickBot="1" x14ac:dyDescent="0.25">
      <c r="A56" s="108"/>
      <c r="B56" s="926"/>
      <c r="C56" s="932" t="s">
        <v>124</v>
      </c>
      <c r="D56" s="701" t="s">
        <v>877</v>
      </c>
      <c r="E56" s="704">
        <v>0</v>
      </c>
      <c r="F56" s="1072">
        <v>930</v>
      </c>
      <c r="G56" s="704">
        <f>SUM(E56:F56)</f>
        <v>930</v>
      </c>
      <c r="H56" s="491"/>
      <c r="I56" s="1025"/>
    </row>
    <row r="57" spans="1:9" s="8" customFormat="1" ht="12.75" thickBot="1" x14ac:dyDescent="0.25">
      <c r="A57" s="108"/>
      <c r="B57" s="928"/>
      <c r="C57" s="933" t="s">
        <v>125</v>
      </c>
      <c r="D57" s="832" t="s">
        <v>446</v>
      </c>
      <c r="E57" s="1071">
        <f>SUM(E23:E56)</f>
        <v>144693</v>
      </c>
      <c r="F57" s="1074">
        <f>SUM(F27:F56)</f>
        <v>281207</v>
      </c>
      <c r="G57" s="1075">
        <f>SUM(G23:G56)</f>
        <v>425900</v>
      </c>
      <c r="H57" s="661"/>
    </row>
    <row r="58" spans="1:9" ht="12.75" thickBot="1" x14ac:dyDescent="0.25">
      <c r="B58" s="925"/>
      <c r="C58" s="932"/>
      <c r="D58" s="698"/>
      <c r="E58" s="965"/>
      <c r="F58" s="966"/>
      <c r="G58" s="965"/>
      <c r="H58" s="492"/>
    </row>
    <row r="59" spans="1:9" ht="12.75" thickBot="1" x14ac:dyDescent="0.25">
      <c r="B59" s="927"/>
      <c r="C59" s="933" t="s">
        <v>126</v>
      </c>
      <c r="D59" s="934" t="s">
        <v>926</v>
      </c>
      <c r="E59" s="1076">
        <f>E21+E57</f>
        <v>150543</v>
      </c>
      <c r="F59" s="1076">
        <f>F21+F57</f>
        <v>423948</v>
      </c>
      <c r="G59" s="1077">
        <f>G21+G57</f>
        <v>574491</v>
      </c>
    </row>
    <row r="60" spans="1:9" x14ac:dyDescent="0.2">
      <c r="B60" s="925"/>
      <c r="C60" s="932"/>
      <c r="D60" s="909"/>
      <c r="E60" s="968"/>
      <c r="F60" s="968"/>
      <c r="G60" s="966"/>
      <c r="H60" s="492"/>
    </row>
    <row r="61" spans="1:9" x14ac:dyDescent="0.2">
      <c r="B61" s="925"/>
      <c r="C61" s="932" t="s">
        <v>129</v>
      </c>
      <c r="D61" s="907" t="s">
        <v>318</v>
      </c>
      <c r="E61" s="965"/>
      <c r="F61" s="965"/>
      <c r="G61" s="965"/>
    </row>
    <row r="62" spans="1:9" x14ac:dyDescent="0.2">
      <c r="B62" s="925"/>
      <c r="C62" s="932" t="s">
        <v>132</v>
      </c>
      <c r="D62" s="908" t="s">
        <v>443</v>
      </c>
      <c r="E62" s="965"/>
      <c r="F62" s="965"/>
      <c r="G62" s="965"/>
    </row>
    <row r="63" spans="1:9" ht="12.75" thickBot="1" x14ac:dyDescent="0.25">
      <c r="B63" s="925"/>
      <c r="C63" s="932"/>
      <c r="D63" s="909"/>
      <c r="E63" s="965"/>
      <c r="F63" s="965"/>
      <c r="G63" s="965"/>
    </row>
    <row r="64" spans="1:9" ht="12.75" thickBot="1" x14ac:dyDescent="0.25">
      <c r="B64" s="927"/>
      <c r="C64" s="933" t="s">
        <v>135</v>
      </c>
      <c r="D64" s="910" t="s">
        <v>929</v>
      </c>
      <c r="E64" s="1071">
        <f>SUM(E63)</f>
        <v>0</v>
      </c>
      <c r="F64" s="1071">
        <f t="shared" ref="F64:G64" si="3">SUM(F63)</f>
        <v>0</v>
      </c>
      <c r="G64" s="1074">
        <f t="shared" si="3"/>
        <v>0</v>
      </c>
      <c r="H64" s="914"/>
    </row>
    <row r="65" spans="2:12" x14ac:dyDescent="0.2">
      <c r="B65" s="925"/>
      <c r="C65" s="932"/>
      <c r="D65" s="911"/>
      <c r="E65" s="887"/>
      <c r="F65" s="887"/>
      <c r="G65" s="887"/>
    </row>
    <row r="66" spans="2:12" x14ac:dyDescent="0.2">
      <c r="B66" s="925"/>
      <c r="C66" s="932" t="s">
        <v>136</v>
      </c>
      <c r="D66" s="908" t="s">
        <v>445</v>
      </c>
      <c r="E66" s="887"/>
      <c r="F66" s="887"/>
      <c r="G66" s="887"/>
      <c r="L66" s="831"/>
    </row>
    <row r="67" spans="2:12" ht="12.75" thickBot="1" x14ac:dyDescent="0.25">
      <c r="B67" s="925"/>
      <c r="C67" s="932"/>
      <c r="D67" s="913"/>
      <c r="E67" s="520"/>
      <c r="F67" s="520"/>
      <c r="G67" s="520"/>
    </row>
    <row r="68" spans="2:12" ht="12.75" thickBot="1" x14ac:dyDescent="0.25">
      <c r="B68" s="927"/>
      <c r="C68" s="1311" t="s">
        <v>139</v>
      </c>
      <c r="D68" s="934" t="s">
        <v>1005</v>
      </c>
      <c r="E68" s="1071">
        <f>SUM(E67)</f>
        <v>0</v>
      </c>
      <c r="F68" s="1071"/>
      <c r="G68" s="1074">
        <f>SUM(G67)</f>
        <v>0</v>
      </c>
    </row>
    <row r="69" spans="2:12" ht="12.75" thickBot="1" x14ac:dyDescent="0.25">
      <c r="B69" s="925"/>
      <c r="C69" s="1312"/>
      <c r="D69" s="908"/>
      <c r="E69" s="887"/>
      <c r="F69" s="887"/>
      <c r="G69" s="887"/>
    </row>
    <row r="70" spans="2:12" ht="12.75" thickBot="1" x14ac:dyDescent="0.25">
      <c r="B70" s="927"/>
      <c r="C70" s="1313" t="s">
        <v>140</v>
      </c>
      <c r="D70" s="912" t="s">
        <v>927</v>
      </c>
      <c r="E70" s="1071">
        <f>E64+E68</f>
        <v>0</v>
      </c>
      <c r="F70" s="1071">
        <f t="shared" ref="F70:G70" si="4">F64+F68</f>
        <v>0</v>
      </c>
      <c r="G70" s="1074">
        <f t="shared" si="4"/>
        <v>0</v>
      </c>
    </row>
    <row r="71" spans="2:12" x14ac:dyDescent="0.2">
      <c r="B71" s="925"/>
      <c r="C71" s="1314"/>
      <c r="D71" s="833"/>
      <c r="E71" s="969"/>
      <c r="F71" s="969"/>
      <c r="G71" s="970"/>
      <c r="H71" s="492"/>
    </row>
    <row r="72" spans="2:12" ht="24" x14ac:dyDescent="0.2">
      <c r="B72" s="925"/>
      <c r="C72" s="1316" t="s">
        <v>141</v>
      </c>
      <c r="D72" s="908" t="s">
        <v>930</v>
      </c>
      <c r="E72" s="1078">
        <f>E21+E64</f>
        <v>5850</v>
      </c>
      <c r="F72" s="1078">
        <f>F21+F64</f>
        <v>142741</v>
      </c>
      <c r="G72" s="1078">
        <f>G21+G64</f>
        <v>148591</v>
      </c>
    </row>
    <row r="73" spans="2:12" ht="24" x14ac:dyDescent="0.2">
      <c r="B73" s="925"/>
      <c r="C73" s="1316" t="s">
        <v>142</v>
      </c>
      <c r="D73" s="908" t="s">
        <v>931</v>
      </c>
      <c r="E73" s="1078">
        <f>E57+E68</f>
        <v>144693</v>
      </c>
      <c r="F73" s="1078">
        <f t="shared" ref="F73:G73" si="5">F57+F68</f>
        <v>281207</v>
      </c>
      <c r="G73" s="1078">
        <f t="shared" si="5"/>
        <v>425900</v>
      </c>
    </row>
    <row r="74" spans="2:12" ht="12.75" thickBot="1" x14ac:dyDescent="0.25">
      <c r="B74" s="925"/>
      <c r="C74" s="1314"/>
      <c r="D74" s="909"/>
      <c r="E74" s="965"/>
      <c r="F74" s="965"/>
      <c r="G74" s="965"/>
    </row>
    <row r="75" spans="2:12" ht="24.75" thickBot="1" x14ac:dyDescent="0.25">
      <c r="B75" s="927"/>
      <c r="C75" s="1315" t="s">
        <v>143</v>
      </c>
      <c r="D75" s="912" t="s">
        <v>928</v>
      </c>
      <c r="E75" s="1076">
        <f>E59+E70</f>
        <v>150543</v>
      </c>
      <c r="F75" s="1076">
        <f>F59+F70</f>
        <v>423948</v>
      </c>
      <c r="G75" s="1079">
        <f>G59+G70</f>
        <v>574491</v>
      </c>
    </row>
    <row r="76" spans="2:12" x14ac:dyDescent="0.2">
      <c r="I76" s="831"/>
    </row>
    <row r="79" spans="2:12" x14ac:dyDescent="0.2">
      <c r="H79" s="1019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5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T138"/>
  <sheetViews>
    <sheetView workbookViewId="0">
      <pane xSplit="3" ySplit="9" topLeftCell="D10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I1"/>
    </sheetView>
  </sheetViews>
  <sheetFormatPr defaultColWidth="9.140625" defaultRowHeight="14.1" customHeight="1" x14ac:dyDescent="0.2"/>
  <cols>
    <col min="1" max="1" width="1.28515625" style="49" customWidth="1"/>
    <col min="2" max="2" width="3.7109375" style="260" customWidth="1"/>
    <col min="3" max="3" width="41.42578125" style="269" customWidth="1"/>
    <col min="4" max="4" width="9.85546875" style="50" customWidth="1"/>
    <col min="5" max="5" width="8.7109375" style="50" customWidth="1"/>
    <col min="6" max="6" width="7.85546875" style="50" customWidth="1"/>
    <col min="7" max="7" width="8.42578125" style="63" customWidth="1"/>
    <col min="8" max="8" width="9.85546875" style="78" customWidth="1"/>
    <col min="9" max="9" width="7.28515625" style="78" customWidth="1"/>
    <col min="10" max="10" width="8.28515625" style="49" customWidth="1"/>
    <col min="11" max="11" width="7.5703125" style="49" customWidth="1"/>
    <col min="12" max="12" width="8.28515625" style="49" customWidth="1"/>
    <col min="13" max="16384" width="9.140625" style="49"/>
  </cols>
  <sheetData>
    <row r="1" spans="1:10" ht="12.75" customHeight="1" x14ac:dyDescent="0.2">
      <c r="B1" s="1482" t="s">
        <v>1318</v>
      </c>
      <c r="C1" s="1482"/>
      <c r="D1" s="1482"/>
      <c r="E1" s="1482"/>
      <c r="F1" s="1482"/>
      <c r="G1" s="1482"/>
      <c r="H1" s="1453"/>
      <c r="I1" s="1453"/>
    </row>
    <row r="2" spans="1:10" ht="14.1" customHeight="1" x14ac:dyDescent="0.2">
      <c r="B2" s="1483" t="s">
        <v>77</v>
      </c>
      <c r="C2" s="1483"/>
      <c r="D2" s="1483"/>
      <c r="E2" s="1483"/>
      <c r="F2" s="1483"/>
      <c r="G2" s="1483"/>
      <c r="H2" s="1453"/>
      <c r="I2" s="1453"/>
    </row>
    <row r="3" spans="1:10" ht="14.1" customHeight="1" x14ac:dyDescent="0.2">
      <c r="B3" s="270"/>
      <c r="C3" s="1494" t="s">
        <v>1082</v>
      </c>
      <c r="D3" s="1494"/>
      <c r="E3" s="1494"/>
      <c r="F3" s="1494"/>
      <c r="G3" s="1494"/>
      <c r="H3" s="1494"/>
      <c r="I3" s="1494"/>
    </row>
    <row r="4" spans="1:10" ht="14.25" customHeight="1" thickBot="1" x14ac:dyDescent="0.25">
      <c r="B4" s="1486" t="s">
        <v>293</v>
      </c>
      <c r="C4" s="1486"/>
      <c r="D4" s="1486"/>
      <c r="E4" s="1486"/>
      <c r="F4" s="1486"/>
      <c r="G4" s="1486"/>
      <c r="H4" s="1487"/>
      <c r="I4" s="1487"/>
    </row>
    <row r="5" spans="1:10" ht="24" customHeight="1" thickBot="1" x14ac:dyDescent="0.25">
      <c r="B5" s="1488" t="s">
        <v>458</v>
      </c>
      <c r="C5" s="267" t="s">
        <v>57</v>
      </c>
      <c r="D5" s="52" t="s">
        <v>58</v>
      </c>
      <c r="E5" s="52" t="s">
        <v>59</v>
      </c>
      <c r="F5" s="52" t="s">
        <v>60</v>
      </c>
      <c r="G5" s="53" t="s">
        <v>459</v>
      </c>
      <c r="H5" s="53" t="s">
        <v>460</v>
      </c>
      <c r="I5" s="454" t="s">
        <v>461</v>
      </c>
    </row>
    <row r="6" spans="1:10" ht="1.9" hidden="1" customHeight="1" thickBot="1" x14ac:dyDescent="0.25">
      <c r="B6" s="1488"/>
      <c r="C6" s="268"/>
      <c r="D6" s="100"/>
      <c r="E6" s="100"/>
      <c r="F6" s="100"/>
      <c r="G6" s="101"/>
    </row>
    <row r="7" spans="1:10" s="222" customFormat="1" ht="23.25" customHeight="1" thickBot="1" x14ac:dyDescent="0.25">
      <c r="B7" s="1488"/>
      <c r="C7" s="268"/>
      <c r="D7" s="100"/>
      <c r="E7" s="1495" t="s">
        <v>306</v>
      </c>
      <c r="F7" s="1496"/>
      <c r="G7" s="1497"/>
      <c r="H7" s="1484" t="s">
        <v>1031</v>
      </c>
      <c r="I7" s="1485"/>
    </row>
    <row r="8" spans="1:10" s="48" customFormat="1" ht="30.75" customHeight="1" thickBot="1" x14ac:dyDescent="0.25">
      <c r="B8" s="1488"/>
      <c r="C8" s="1489" t="s">
        <v>85</v>
      </c>
      <c r="D8" s="1489" t="s">
        <v>462</v>
      </c>
      <c r="E8" s="1498" t="s">
        <v>463</v>
      </c>
      <c r="F8" s="1498" t="s">
        <v>464</v>
      </c>
      <c r="G8" s="1491" t="s">
        <v>465</v>
      </c>
      <c r="H8" s="1490" t="s">
        <v>62</v>
      </c>
      <c r="I8" s="1492" t="s">
        <v>63</v>
      </c>
    </row>
    <row r="9" spans="1:10" s="48" customFormat="1" ht="41.25" customHeight="1" thickBot="1" x14ac:dyDescent="0.25">
      <c r="B9" s="1488"/>
      <c r="C9" s="1489"/>
      <c r="D9" s="1489"/>
      <c r="E9" s="1498"/>
      <c r="F9" s="1498"/>
      <c r="G9" s="1491"/>
      <c r="H9" s="1491"/>
      <c r="I9" s="1493"/>
    </row>
    <row r="10" spans="1:10" ht="14.1" customHeight="1" x14ac:dyDescent="0.2">
      <c r="A10" s="954"/>
      <c r="B10" s="938"/>
      <c r="C10" s="54" t="s">
        <v>77</v>
      </c>
      <c r="D10" s="55"/>
      <c r="E10" s="55"/>
      <c r="F10" s="55"/>
      <c r="G10" s="56"/>
      <c r="I10" s="1292"/>
      <c r="J10" s="493"/>
    </row>
    <row r="11" spans="1:10" ht="14.1" customHeight="1" x14ac:dyDescent="0.2">
      <c r="A11" s="954"/>
      <c r="B11" s="939"/>
      <c r="C11" s="54"/>
      <c r="D11" s="55"/>
      <c r="E11" s="55"/>
      <c r="F11" s="55"/>
      <c r="G11" s="56"/>
      <c r="I11" s="1293"/>
      <c r="J11" s="493"/>
    </row>
    <row r="12" spans="1:10" ht="14.1" customHeight="1" x14ac:dyDescent="0.2">
      <c r="A12" s="954"/>
      <c r="B12" s="940" t="s">
        <v>466</v>
      </c>
      <c r="C12" s="54" t="s">
        <v>467</v>
      </c>
      <c r="D12" s="55"/>
      <c r="E12" s="55"/>
      <c r="F12" s="55"/>
      <c r="G12" s="56"/>
      <c r="I12" s="1293"/>
      <c r="J12" s="493"/>
    </row>
    <row r="13" spans="1:10" ht="18.75" customHeight="1" x14ac:dyDescent="0.2">
      <c r="A13" s="954"/>
      <c r="B13" s="941" t="s">
        <v>468</v>
      </c>
      <c r="C13" s="74" t="s">
        <v>968</v>
      </c>
      <c r="D13" s="402" t="s">
        <v>469</v>
      </c>
      <c r="E13" s="92">
        <v>1086</v>
      </c>
      <c r="F13" s="92">
        <v>292</v>
      </c>
      <c r="G13" s="72">
        <f t="shared" ref="G13:G14" si="0">E13+F13</f>
        <v>1378</v>
      </c>
      <c r="H13" s="51">
        <f t="shared" ref="H13" si="1">G13</f>
        <v>1378</v>
      </c>
      <c r="I13" s="1293"/>
      <c r="J13" s="493"/>
    </row>
    <row r="14" spans="1:10" ht="18.75" customHeight="1" x14ac:dyDescent="0.2">
      <c r="A14" s="954"/>
      <c r="B14" s="941" t="s">
        <v>476</v>
      </c>
      <c r="C14" s="74" t="s">
        <v>1272</v>
      </c>
      <c r="D14" s="402" t="s">
        <v>469</v>
      </c>
      <c r="E14" s="92">
        <v>6693</v>
      </c>
      <c r="F14" s="92">
        <v>1807</v>
      </c>
      <c r="G14" s="72">
        <f t="shared" si="0"/>
        <v>8500</v>
      </c>
      <c r="H14" s="51">
        <v>8500</v>
      </c>
      <c r="I14" s="1293"/>
      <c r="J14" s="493"/>
    </row>
    <row r="15" spans="1:10" s="66" customFormat="1" ht="10.5" customHeight="1" thickBot="1" x14ac:dyDescent="0.25">
      <c r="A15" s="955"/>
      <c r="B15" s="941"/>
      <c r="C15" s="57"/>
      <c r="D15" s="626"/>
      <c r="E15" s="92"/>
      <c r="F15" s="92"/>
      <c r="G15" s="72"/>
      <c r="H15" s="50"/>
      <c r="I15" s="900"/>
      <c r="J15" s="494"/>
    </row>
    <row r="16" spans="1:10" s="66" customFormat="1" ht="15" customHeight="1" thickBot="1" x14ac:dyDescent="0.25">
      <c r="A16" s="955"/>
      <c r="B16" s="953"/>
      <c r="C16" s="58" t="s">
        <v>470</v>
      </c>
      <c r="D16" s="59"/>
      <c r="E16" s="639">
        <f>SUM(E13:E14)</f>
        <v>7779</v>
      </c>
      <c r="F16" s="639">
        <f t="shared" ref="F16:H16" si="2">SUM(F13:F14)</f>
        <v>2099</v>
      </c>
      <c r="G16" s="639">
        <f t="shared" si="2"/>
        <v>9878</v>
      </c>
      <c r="H16" s="639">
        <f t="shared" si="2"/>
        <v>9878</v>
      </c>
      <c r="I16" s="639">
        <f>SUM(I13:I14)</f>
        <v>0</v>
      </c>
      <c r="J16" s="496"/>
    </row>
    <row r="17" spans="1:13" ht="14.1" customHeight="1" x14ac:dyDescent="0.2">
      <c r="A17" s="954"/>
      <c r="B17" s="942"/>
      <c r="C17" s="57"/>
      <c r="D17" s="55"/>
      <c r="E17" s="55"/>
      <c r="F17" s="55"/>
      <c r="G17" s="56"/>
      <c r="I17" s="1293"/>
      <c r="J17" s="493"/>
    </row>
    <row r="18" spans="1:13" ht="15" customHeight="1" x14ac:dyDescent="0.2">
      <c r="A18" s="954"/>
      <c r="B18" s="942" t="s">
        <v>471</v>
      </c>
      <c r="C18" s="54" t="s">
        <v>472</v>
      </c>
      <c r="D18" s="55"/>
      <c r="E18" s="55"/>
      <c r="F18" s="55"/>
      <c r="G18" s="56"/>
      <c r="I18" s="1293"/>
      <c r="J18" s="493"/>
      <c r="L18" s="1303"/>
    </row>
    <row r="19" spans="1:13" ht="15" customHeight="1" x14ac:dyDescent="0.2">
      <c r="A19" s="954"/>
      <c r="B19" s="939" t="s">
        <v>468</v>
      </c>
      <c r="C19" s="74" t="s">
        <v>1083</v>
      </c>
      <c r="D19" s="626" t="s">
        <v>835</v>
      </c>
      <c r="E19" s="55">
        <v>15000</v>
      </c>
      <c r="F19" s="55">
        <v>4050</v>
      </c>
      <c r="G19" s="56">
        <f>E19+F19</f>
        <v>19050</v>
      </c>
      <c r="I19" s="92">
        <f>G19</f>
        <v>19050</v>
      </c>
      <c r="J19" s="493"/>
      <c r="L19" s="1303"/>
      <c r="M19" s="1303"/>
    </row>
    <row r="20" spans="1:13" ht="15" customHeight="1" x14ac:dyDescent="0.2">
      <c r="A20" s="954"/>
      <c r="B20" s="939" t="s">
        <v>476</v>
      </c>
      <c r="C20" s="74" t="s">
        <v>1006</v>
      </c>
      <c r="D20" s="402" t="s">
        <v>469</v>
      </c>
      <c r="E20" s="55">
        <v>4500</v>
      </c>
      <c r="F20" s="55">
        <v>1215</v>
      </c>
      <c r="G20" s="56">
        <f t="shared" ref="G20:G23" si="3">E20+F20</f>
        <v>5715</v>
      </c>
      <c r="H20" s="915">
        <f>G20</f>
        <v>5715</v>
      </c>
      <c r="I20" s="916"/>
      <c r="J20" s="493"/>
      <c r="L20" s="1303"/>
      <c r="M20" s="1303"/>
    </row>
    <row r="21" spans="1:13" ht="15" customHeight="1" x14ac:dyDescent="0.2">
      <c r="A21" s="954"/>
      <c r="B21" s="939" t="s">
        <v>477</v>
      </c>
      <c r="C21" s="74" t="s">
        <v>1232</v>
      </c>
      <c r="D21" s="626" t="s">
        <v>835</v>
      </c>
      <c r="E21" s="55">
        <v>3858</v>
      </c>
      <c r="F21" s="55">
        <v>1042</v>
      </c>
      <c r="G21" s="56">
        <f t="shared" si="3"/>
        <v>4900</v>
      </c>
      <c r="H21" s="915">
        <f>G21</f>
        <v>4900</v>
      </c>
      <c r="I21" s="916"/>
      <c r="J21" s="493"/>
      <c r="L21" s="1303"/>
      <c r="M21" s="1303"/>
    </row>
    <row r="22" spans="1:13" ht="15" customHeight="1" x14ac:dyDescent="0.2">
      <c r="A22" s="954"/>
      <c r="B22" s="939" t="s">
        <v>478</v>
      </c>
      <c r="C22" s="74" t="s">
        <v>1264</v>
      </c>
      <c r="D22" s="626" t="s">
        <v>835</v>
      </c>
      <c r="E22" s="55">
        <v>2871</v>
      </c>
      <c r="F22" s="55">
        <v>776</v>
      </c>
      <c r="G22" s="56">
        <f t="shared" si="3"/>
        <v>3647</v>
      </c>
      <c r="H22" s="915">
        <f>G22</f>
        <v>3647</v>
      </c>
      <c r="I22" s="916"/>
      <c r="J22" s="493"/>
      <c r="L22" s="1303"/>
      <c r="M22" s="1303"/>
    </row>
    <row r="23" spans="1:13" ht="34.5" customHeight="1" x14ac:dyDescent="0.2">
      <c r="A23" s="954"/>
      <c r="B23" s="939" t="s">
        <v>479</v>
      </c>
      <c r="C23" s="74" t="s">
        <v>1265</v>
      </c>
      <c r="D23" s="626" t="s">
        <v>469</v>
      </c>
      <c r="E23" s="402">
        <v>3200</v>
      </c>
      <c r="F23" s="402">
        <v>864</v>
      </c>
      <c r="G23" s="404">
        <f t="shared" si="3"/>
        <v>4064</v>
      </c>
      <c r="H23" s="1322">
        <f>G23</f>
        <v>4064</v>
      </c>
      <c r="I23" s="916"/>
      <c r="J23" s="493"/>
      <c r="L23" s="1303"/>
      <c r="M23" s="1303"/>
    </row>
    <row r="24" spans="1:13" ht="13.5" customHeight="1" thickBot="1" x14ac:dyDescent="0.25">
      <c r="A24" s="954"/>
      <c r="B24" s="939"/>
      <c r="C24" s="74"/>
      <c r="D24" s="55"/>
      <c r="E24" s="92"/>
      <c r="F24" s="92"/>
      <c r="G24" s="72"/>
      <c r="H24" s="51"/>
      <c r="I24" s="92"/>
      <c r="J24" s="628"/>
      <c r="L24" s="1303"/>
      <c r="M24" s="1303"/>
    </row>
    <row r="25" spans="1:13" ht="12" customHeight="1" thickBot="1" x14ac:dyDescent="0.25">
      <c r="A25" s="954"/>
      <c r="B25" s="943"/>
      <c r="C25" s="405" t="s">
        <v>473</v>
      </c>
      <c r="D25" s="111"/>
      <c r="E25" s="640">
        <f>SUM(E19:E23)</f>
        <v>29429</v>
      </c>
      <c r="F25" s="640">
        <f>SUM(F19:F23)</f>
        <v>7947</v>
      </c>
      <c r="G25" s="640">
        <f t="shared" ref="G25:I25" si="4">SUM(G19:G23)</f>
        <v>37376</v>
      </c>
      <c r="H25" s="640">
        <f t="shared" si="4"/>
        <v>18326</v>
      </c>
      <c r="I25" s="640">
        <f t="shared" si="4"/>
        <v>19050</v>
      </c>
      <c r="J25" s="493"/>
      <c r="L25" s="1303"/>
      <c r="M25" s="1303"/>
    </row>
    <row r="26" spans="1:13" ht="12" customHeight="1" x14ac:dyDescent="0.2">
      <c r="A26" s="954"/>
      <c r="B26" s="944"/>
      <c r="C26" s="60"/>
      <c r="D26" s="55"/>
      <c r="E26" s="55"/>
      <c r="F26" s="55"/>
      <c r="G26" s="56"/>
      <c r="I26" s="509"/>
      <c r="J26" s="493"/>
      <c r="L26" s="1303"/>
      <c r="M26" s="1303"/>
    </row>
    <row r="27" spans="1:13" ht="15.75" customHeight="1" x14ac:dyDescent="0.2">
      <c r="A27" s="954"/>
      <c r="B27" s="945" t="s">
        <v>474</v>
      </c>
      <c r="C27" s="65" t="s">
        <v>475</v>
      </c>
      <c r="D27" s="62"/>
      <c r="E27" s="55"/>
      <c r="F27" s="55"/>
      <c r="G27" s="56"/>
      <c r="I27" s="509"/>
      <c r="J27" s="493"/>
      <c r="L27" s="1303"/>
      <c r="M27" s="1303"/>
    </row>
    <row r="28" spans="1:13" s="66" customFormat="1" ht="27" customHeight="1" x14ac:dyDescent="0.2">
      <c r="A28" s="955"/>
      <c r="B28" s="946" t="s">
        <v>969</v>
      </c>
      <c r="C28" s="61" t="s">
        <v>1105</v>
      </c>
      <c r="D28" s="402" t="s">
        <v>299</v>
      </c>
      <c r="E28" s="626">
        <v>341459</v>
      </c>
      <c r="F28" s="626">
        <v>92194</v>
      </c>
      <c r="G28" s="627">
        <f>E28+F28</f>
        <v>433653</v>
      </c>
      <c r="H28" s="403">
        <f t="shared" ref="H28:H32" si="5">G28</f>
        <v>433653</v>
      </c>
      <c r="I28" s="92"/>
      <c r="J28" s="494"/>
      <c r="L28" s="1302"/>
      <c r="M28" s="1302"/>
    </row>
    <row r="29" spans="1:13" s="66" customFormat="1" ht="27" customHeight="1" x14ac:dyDescent="0.2">
      <c r="A29" s="955"/>
      <c r="B29" s="946" t="s">
        <v>970</v>
      </c>
      <c r="C29" s="61" t="s">
        <v>1106</v>
      </c>
      <c r="D29" s="402" t="s">
        <v>299</v>
      </c>
      <c r="E29" s="626">
        <v>168002</v>
      </c>
      <c r="F29" s="626">
        <v>45361</v>
      </c>
      <c r="G29" s="627">
        <f>E29+F29</f>
        <v>213363</v>
      </c>
      <c r="H29" s="403">
        <f>G29</f>
        <v>213363</v>
      </c>
      <c r="I29" s="92"/>
      <c r="J29" s="494"/>
      <c r="L29" s="1302"/>
      <c r="M29" s="1302"/>
    </row>
    <row r="30" spans="1:13" s="66" customFormat="1" ht="26.25" customHeight="1" x14ac:dyDescent="0.2">
      <c r="A30" s="955"/>
      <c r="B30" s="946" t="s">
        <v>1097</v>
      </c>
      <c r="C30" s="61" t="s">
        <v>1104</v>
      </c>
      <c r="D30" s="626" t="s">
        <v>469</v>
      </c>
      <c r="E30" s="626">
        <v>9213</v>
      </c>
      <c r="F30" s="626">
        <v>2488</v>
      </c>
      <c r="G30" s="627">
        <f>E30+F30</f>
        <v>11701</v>
      </c>
      <c r="H30" s="403">
        <f>G30</f>
        <v>11701</v>
      </c>
      <c r="I30" s="92"/>
      <c r="J30" s="494"/>
      <c r="L30" s="1302"/>
      <c r="M30" s="1302"/>
    </row>
    <row r="31" spans="1:13" s="66" customFormat="1" ht="27.75" customHeight="1" x14ac:dyDescent="0.2">
      <c r="A31" s="955"/>
      <c r="B31" s="946" t="s">
        <v>1103</v>
      </c>
      <c r="C31" s="61" t="s">
        <v>1117</v>
      </c>
      <c r="D31" s="402" t="s">
        <v>299</v>
      </c>
      <c r="E31" s="626">
        <v>2395</v>
      </c>
      <c r="F31" s="626">
        <v>449</v>
      </c>
      <c r="G31" s="627">
        <f>E31+F31</f>
        <v>2844</v>
      </c>
      <c r="H31" s="403">
        <f>G31</f>
        <v>2844</v>
      </c>
      <c r="I31" s="92"/>
      <c r="J31" s="494"/>
      <c r="L31" s="1302"/>
      <c r="M31" s="1302"/>
    </row>
    <row r="32" spans="1:13" s="66" customFormat="1" ht="24.75" customHeight="1" x14ac:dyDescent="0.2">
      <c r="A32" s="955"/>
      <c r="B32" s="946" t="s">
        <v>476</v>
      </c>
      <c r="C32" s="61" t="s">
        <v>844</v>
      </c>
      <c r="D32" s="402" t="s">
        <v>469</v>
      </c>
      <c r="E32" s="626">
        <f>23622-15748</f>
        <v>7874</v>
      </c>
      <c r="F32" s="626">
        <f>6378-4252</f>
        <v>2126</v>
      </c>
      <c r="G32" s="627">
        <f t="shared" ref="G32:G40" si="6">E32+F32</f>
        <v>10000</v>
      </c>
      <c r="H32" s="403">
        <f t="shared" si="5"/>
        <v>10000</v>
      </c>
      <c r="I32" s="92"/>
      <c r="J32" s="494"/>
      <c r="L32" s="1302"/>
      <c r="M32" s="1302"/>
    </row>
    <row r="33" spans="1:13" s="66" customFormat="1" ht="27" customHeight="1" x14ac:dyDescent="0.2">
      <c r="A33" s="955"/>
      <c r="B33" s="946" t="s">
        <v>477</v>
      </c>
      <c r="C33" s="597" t="s">
        <v>1084</v>
      </c>
      <c r="D33" s="402" t="s">
        <v>469</v>
      </c>
      <c r="E33" s="626">
        <v>3000</v>
      </c>
      <c r="F33" s="626">
        <v>810</v>
      </c>
      <c r="G33" s="627">
        <f t="shared" si="6"/>
        <v>3810</v>
      </c>
      <c r="H33" s="403">
        <f>G33</f>
        <v>3810</v>
      </c>
      <c r="I33" s="626"/>
      <c r="J33" s="494"/>
      <c r="L33" s="1302"/>
      <c r="M33" s="1302"/>
    </row>
    <row r="34" spans="1:13" s="66" customFormat="1" ht="36.75" customHeight="1" x14ac:dyDescent="0.2">
      <c r="A34" s="955"/>
      <c r="B34" s="946" t="s">
        <v>478</v>
      </c>
      <c r="C34" s="750" t="s">
        <v>1233</v>
      </c>
      <c r="D34" s="626" t="s">
        <v>469</v>
      </c>
      <c r="E34" s="626">
        <v>53897</v>
      </c>
      <c r="F34" s="626">
        <v>14553</v>
      </c>
      <c r="G34" s="627">
        <f t="shared" si="6"/>
        <v>68450</v>
      </c>
      <c r="H34" s="403">
        <f>G34</f>
        <v>68450</v>
      </c>
      <c r="I34" s="626"/>
      <c r="J34" s="738"/>
      <c r="K34" s="739"/>
      <c r="L34" s="739"/>
      <c r="M34" s="739"/>
    </row>
    <row r="35" spans="1:13" s="66" customFormat="1" ht="26.25" customHeight="1" x14ac:dyDescent="0.2">
      <c r="A35" s="955"/>
      <c r="B35" s="946" t="s">
        <v>479</v>
      </c>
      <c r="C35" s="597" t="s">
        <v>876</v>
      </c>
      <c r="D35" s="402" t="s">
        <v>469</v>
      </c>
      <c r="E35" s="626">
        <v>2000</v>
      </c>
      <c r="F35" s="626">
        <v>540</v>
      </c>
      <c r="G35" s="627">
        <f t="shared" ref="G35" si="7">E35+F35</f>
        <v>2540</v>
      </c>
      <c r="H35" s="403">
        <f t="shared" ref="H35" si="8">G35</f>
        <v>2540</v>
      </c>
      <c r="I35" s="626"/>
      <c r="J35" s="494"/>
      <c r="K35" s="1302"/>
      <c r="L35" s="1302"/>
      <c r="M35" s="1302"/>
    </row>
    <row r="36" spans="1:13" s="66" customFormat="1" ht="21.75" customHeight="1" x14ac:dyDescent="0.2">
      <c r="A36" s="955"/>
      <c r="B36" s="946" t="s">
        <v>480</v>
      </c>
      <c r="C36" s="597" t="s">
        <v>836</v>
      </c>
      <c r="D36" s="402" t="s">
        <v>469</v>
      </c>
      <c r="E36" s="626">
        <v>5038</v>
      </c>
      <c r="F36" s="626">
        <v>1361</v>
      </c>
      <c r="G36" s="627">
        <f t="shared" si="6"/>
        <v>6399</v>
      </c>
      <c r="H36" s="403">
        <f t="shared" ref="H36" si="9">G36</f>
        <v>6399</v>
      </c>
      <c r="I36" s="626"/>
      <c r="J36" s="628"/>
      <c r="L36" s="1302"/>
      <c r="M36" s="1302"/>
    </row>
    <row r="37" spans="1:13" s="66" customFormat="1" ht="27" customHeight="1" x14ac:dyDescent="0.2">
      <c r="A37" s="955"/>
      <c r="B37" s="946" t="s">
        <v>1267</v>
      </c>
      <c r="C37" s="597" t="s">
        <v>908</v>
      </c>
      <c r="D37" s="402" t="s">
        <v>469</v>
      </c>
      <c r="E37" s="626">
        <v>50443</v>
      </c>
      <c r="F37" s="626">
        <v>0</v>
      </c>
      <c r="G37" s="627">
        <f t="shared" si="6"/>
        <v>50443</v>
      </c>
      <c r="H37" s="403"/>
      <c r="I37" s="626">
        <f>G37</f>
        <v>50443</v>
      </c>
      <c r="J37" s="628"/>
      <c r="L37" s="1302"/>
      <c r="M37" s="1302"/>
    </row>
    <row r="38" spans="1:13" s="66" customFormat="1" ht="14.25" customHeight="1" x14ac:dyDescent="0.2">
      <c r="A38" s="955"/>
      <c r="B38" s="946" t="s">
        <v>1268</v>
      </c>
      <c r="C38" s="597" t="s">
        <v>1269</v>
      </c>
      <c r="D38" s="626" t="s">
        <v>835</v>
      </c>
      <c r="E38" s="626">
        <v>550</v>
      </c>
      <c r="F38" s="626">
        <v>159</v>
      </c>
      <c r="G38" s="627">
        <f t="shared" si="6"/>
        <v>709</v>
      </c>
      <c r="H38" s="403"/>
      <c r="I38" s="626">
        <f>G38</f>
        <v>709</v>
      </c>
      <c r="J38" s="628"/>
      <c r="L38" s="1302"/>
      <c r="M38" s="1302"/>
    </row>
    <row r="39" spans="1:13" s="66" customFormat="1" ht="39.75" customHeight="1" x14ac:dyDescent="0.2">
      <c r="A39" s="955"/>
      <c r="B39" s="946" t="s">
        <v>1234</v>
      </c>
      <c r="C39" s="597" t="s">
        <v>1085</v>
      </c>
      <c r="D39" s="626" t="s">
        <v>835</v>
      </c>
      <c r="E39" s="626">
        <v>44785</v>
      </c>
      <c r="F39" s="626">
        <v>12092</v>
      </c>
      <c r="G39" s="627">
        <f t="shared" si="6"/>
        <v>56877</v>
      </c>
      <c r="H39" s="403">
        <f>G39</f>
        <v>56877</v>
      </c>
      <c r="I39" s="626"/>
      <c r="J39" s="628"/>
      <c r="L39" s="1302"/>
      <c r="M39" s="1302"/>
    </row>
    <row r="40" spans="1:13" s="66" customFormat="1" ht="39.75" customHeight="1" x14ac:dyDescent="0.2">
      <c r="A40" s="955"/>
      <c r="B40" s="946" t="s">
        <v>1235</v>
      </c>
      <c r="C40" s="597" t="s">
        <v>1236</v>
      </c>
      <c r="D40" s="626" t="s">
        <v>835</v>
      </c>
      <c r="E40" s="626">
        <v>19945</v>
      </c>
      <c r="F40" s="626">
        <v>5385</v>
      </c>
      <c r="G40" s="627">
        <f t="shared" si="6"/>
        <v>25330</v>
      </c>
      <c r="H40" s="403">
        <f>G40</f>
        <v>25330</v>
      </c>
      <c r="I40" s="626"/>
      <c r="J40" s="628"/>
      <c r="L40" s="1302"/>
      <c r="M40" s="1302"/>
    </row>
    <row r="41" spans="1:13" s="66" customFormat="1" ht="27.75" customHeight="1" x14ac:dyDescent="0.2">
      <c r="A41" s="955"/>
      <c r="B41" s="946" t="s">
        <v>483</v>
      </c>
      <c r="C41" s="744" t="s">
        <v>873</v>
      </c>
      <c r="D41" s="402" t="s">
        <v>469</v>
      </c>
      <c r="E41" s="626">
        <v>59888</v>
      </c>
      <c r="F41" s="626">
        <v>16170</v>
      </c>
      <c r="G41" s="627">
        <f t="shared" ref="G41:G52" si="10">SUM(E41:F41)</f>
        <v>76058</v>
      </c>
      <c r="H41" s="403">
        <f t="shared" ref="H41:H42" si="11">G41</f>
        <v>76058</v>
      </c>
      <c r="I41" s="626"/>
      <c r="J41" s="494"/>
      <c r="L41" s="1302"/>
      <c r="M41" s="1302"/>
    </row>
    <row r="42" spans="1:13" s="66" customFormat="1" ht="41.25" customHeight="1" x14ac:dyDescent="0.2">
      <c r="A42" s="955"/>
      <c r="B42" s="946" t="s">
        <v>517</v>
      </c>
      <c r="C42" s="793" t="s">
        <v>1237</v>
      </c>
      <c r="D42" s="402" t="s">
        <v>469</v>
      </c>
      <c r="E42" s="626">
        <v>509105</v>
      </c>
      <c r="F42" s="626">
        <v>137457</v>
      </c>
      <c r="G42" s="627">
        <f t="shared" si="10"/>
        <v>646562</v>
      </c>
      <c r="H42" s="403">
        <f t="shared" si="11"/>
        <v>646562</v>
      </c>
      <c r="I42" s="626"/>
      <c r="J42" s="494"/>
      <c r="L42" s="1302"/>
      <c r="M42" s="1302"/>
    </row>
    <row r="43" spans="1:13" s="66" customFormat="1" ht="21.75" customHeight="1" x14ac:dyDescent="0.2">
      <c r="A43" s="955"/>
      <c r="B43" s="946" t="s">
        <v>518</v>
      </c>
      <c r="C43" s="793" t="s">
        <v>965</v>
      </c>
      <c r="D43" s="626" t="s">
        <v>469</v>
      </c>
      <c r="E43" s="626">
        <v>1181</v>
      </c>
      <c r="F43" s="626">
        <v>319</v>
      </c>
      <c r="G43" s="627">
        <f t="shared" si="10"/>
        <v>1500</v>
      </c>
      <c r="H43" s="403"/>
      <c r="I43" s="626">
        <f>G43</f>
        <v>1500</v>
      </c>
      <c r="J43" s="494"/>
      <c r="L43" s="1302"/>
      <c r="M43" s="1302"/>
    </row>
    <row r="44" spans="1:13" s="66" customFormat="1" ht="42" customHeight="1" x14ac:dyDescent="0.2">
      <c r="A44" s="955"/>
      <c r="B44" s="946" t="s">
        <v>519</v>
      </c>
      <c r="C44" s="793" t="s">
        <v>1238</v>
      </c>
      <c r="D44" s="626" t="s">
        <v>469</v>
      </c>
      <c r="E44" s="626">
        <v>29575</v>
      </c>
      <c r="F44" s="626">
        <v>747</v>
      </c>
      <c r="G44" s="627">
        <f t="shared" si="10"/>
        <v>30322</v>
      </c>
      <c r="H44" s="403">
        <f t="shared" ref="H44:H51" si="12">G44</f>
        <v>30322</v>
      </c>
      <c r="I44" s="626"/>
      <c r="J44" s="494"/>
      <c r="L44" s="1302"/>
      <c r="M44" s="1302"/>
    </row>
    <row r="45" spans="1:13" s="66" customFormat="1" ht="36" customHeight="1" x14ac:dyDescent="0.2">
      <c r="A45" s="955"/>
      <c r="B45" s="946" t="s">
        <v>520</v>
      </c>
      <c r="C45" s="793" t="s">
        <v>1273</v>
      </c>
      <c r="D45" s="626" t="s">
        <v>469</v>
      </c>
      <c r="E45" s="626">
        <v>78307</v>
      </c>
      <c r="F45" s="626">
        <v>20338</v>
      </c>
      <c r="G45" s="627">
        <f t="shared" si="10"/>
        <v>98645</v>
      </c>
      <c r="H45" s="403">
        <f t="shared" si="12"/>
        <v>98645</v>
      </c>
      <c r="I45" s="626"/>
      <c r="J45" s="494"/>
      <c r="L45" s="1302"/>
      <c r="M45" s="1302"/>
    </row>
    <row r="46" spans="1:13" s="66" customFormat="1" ht="24.75" customHeight="1" x14ac:dyDescent="0.2">
      <c r="A46" s="955"/>
      <c r="B46" s="946" t="s">
        <v>521</v>
      </c>
      <c r="C46" s="793" t="s">
        <v>1108</v>
      </c>
      <c r="D46" s="626" t="s">
        <v>469</v>
      </c>
      <c r="E46" s="626">
        <v>22217</v>
      </c>
      <c r="F46" s="626">
        <v>5998</v>
      </c>
      <c r="G46" s="627">
        <f t="shared" si="10"/>
        <v>28215</v>
      </c>
      <c r="H46" s="403">
        <f t="shared" si="12"/>
        <v>28215</v>
      </c>
      <c r="I46" s="626"/>
      <c r="J46" s="494"/>
      <c r="L46" s="1302"/>
      <c r="M46" s="1302"/>
    </row>
    <row r="47" spans="1:13" s="66" customFormat="1" ht="33" customHeight="1" x14ac:dyDescent="0.2">
      <c r="A47" s="955"/>
      <c r="B47" s="946" t="s">
        <v>522</v>
      </c>
      <c r="C47" s="793" t="s">
        <v>1109</v>
      </c>
      <c r="D47" s="626" t="s">
        <v>469</v>
      </c>
      <c r="E47" s="626">
        <v>10377</v>
      </c>
      <c r="F47" s="626"/>
      <c r="G47" s="627">
        <f t="shared" si="10"/>
        <v>10377</v>
      </c>
      <c r="H47" s="403">
        <f t="shared" si="12"/>
        <v>10377</v>
      </c>
      <c r="I47" s="904"/>
      <c r="J47" s="494"/>
      <c r="L47" s="1302"/>
    </row>
    <row r="48" spans="1:13" s="66" customFormat="1" ht="20.25" customHeight="1" x14ac:dyDescent="0.2">
      <c r="A48" s="955"/>
      <c r="B48" s="946" t="s">
        <v>523</v>
      </c>
      <c r="C48" s="793" t="s">
        <v>1239</v>
      </c>
      <c r="D48" s="626" t="s">
        <v>299</v>
      </c>
      <c r="E48" s="626">
        <v>2537</v>
      </c>
      <c r="F48" s="626">
        <v>686</v>
      </c>
      <c r="G48" s="627">
        <f t="shared" si="10"/>
        <v>3223</v>
      </c>
      <c r="H48" s="403">
        <f t="shared" si="12"/>
        <v>3223</v>
      </c>
      <c r="I48" s="904"/>
      <c r="J48" s="494"/>
      <c r="L48" s="1302"/>
    </row>
    <row r="49" spans="1:12" s="66" customFormat="1" ht="22.5" customHeight="1" x14ac:dyDescent="0.2">
      <c r="A49" s="955"/>
      <c r="B49" s="946" t="s">
        <v>524</v>
      </c>
      <c r="C49" s="793" t="s">
        <v>1240</v>
      </c>
      <c r="D49" s="626" t="s">
        <v>469</v>
      </c>
      <c r="E49" s="626">
        <v>4510</v>
      </c>
      <c r="F49" s="626">
        <v>1218</v>
      </c>
      <c r="G49" s="627">
        <f t="shared" si="10"/>
        <v>5728</v>
      </c>
      <c r="H49" s="403">
        <f t="shared" si="12"/>
        <v>5728</v>
      </c>
      <c r="I49" s="904"/>
      <c r="J49" s="494"/>
      <c r="L49" s="1302"/>
    </row>
    <row r="50" spans="1:12" s="66" customFormat="1" ht="17.25" customHeight="1" x14ac:dyDescent="0.2">
      <c r="A50" s="955"/>
      <c r="B50" s="946" t="s">
        <v>526</v>
      </c>
      <c r="C50" s="793" t="s">
        <v>1244</v>
      </c>
      <c r="D50" s="626" t="s">
        <v>469</v>
      </c>
      <c r="E50" s="626">
        <v>659296</v>
      </c>
      <c r="F50" s="626">
        <v>178010</v>
      </c>
      <c r="G50" s="627">
        <f t="shared" si="10"/>
        <v>837306</v>
      </c>
      <c r="H50" s="403">
        <f t="shared" si="12"/>
        <v>837306</v>
      </c>
      <c r="I50" s="904"/>
      <c r="J50" s="494"/>
      <c r="L50" s="1302"/>
    </row>
    <row r="51" spans="1:12" s="66" customFormat="1" ht="16.5" customHeight="1" x14ac:dyDescent="0.2">
      <c r="A51" s="955"/>
      <c r="B51" s="946" t="s">
        <v>527</v>
      </c>
      <c r="C51" s="793" t="s">
        <v>1241</v>
      </c>
      <c r="D51" s="626" t="s">
        <v>469</v>
      </c>
      <c r="E51" s="626">
        <v>975</v>
      </c>
      <c r="F51" s="626">
        <v>264</v>
      </c>
      <c r="G51" s="627">
        <f t="shared" si="10"/>
        <v>1239</v>
      </c>
      <c r="H51" s="403">
        <f t="shared" si="12"/>
        <v>1239</v>
      </c>
      <c r="I51" s="904"/>
      <c r="J51" s="494"/>
      <c r="L51" s="1302"/>
    </row>
    <row r="52" spans="1:12" s="66" customFormat="1" ht="16.5" customHeight="1" x14ac:dyDescent="0.2">
      <c r="A52" s="955"/>
      <c r="B52" s="946" t="s">
        <v>528</v>
      </c>
      <c r="C52" s="793" t="s">
        <v>1270</v>
      </c>
      <c r="D52" s="626" t="s">
        <v>299</v>
      </c>
      <c r="E52" s="626">
        <v>2776</v>
      </c>
      <c r="F52" s="626">
        <v>750</v>
      </c>
      <c r="G52" s="627">
        <f t="shared" si="10"/>
        <v>3526</v>
      </c>
      <c r="H52" s="403"/>
      <c r="I52" s="904">
        <f>G52</f>
        <v>3526</v>
      </c>
      <c r="J52" s="494"/>
      <c r="L52" s="1302"/>
    </row>
    <row r="53" spans="1:12" s="66" customFormat="1" ht="28.5" customHeight="1" x14ac:dyDescent="0.2">
      <c r="A53" s="955"/>
      <c r="B53" s="946" t="s">
        <v>529</v>
      </c>
      <c r="C53" s="793" t="s">
        <v>1266</v>
      </c>
      <c r="D53" s="626" t="s">
        <v>299</v>
      </c>
      <c r="E53" s="626">
        <v>12502</v>
      </c>
      <c r="F53" s="626">
        <v>3376</v>
      </c>
      <c r="G53" s="627">
        <f>E53+F53</f>
        <v>15878</v>
      </c>
      <c r="H53" s="403">
        <f>G53</f>
        <v>15878</v>
      </c>
      <c r="I53" s="904"/>
      <c r="J53" s="494"/>
      <c r="L53" s="1302"/>
    </row>
    <row r="54" spans="1:12" s="66" customFormat="1" ht="7.5" customHeight="1" thickBot="1" x14ac:dyDescent="0.25">
      <c r="A54" s="955"/>
      <c r="B54" s="946"/>
      <c r="C54" s="793"/>
      <c r="D54" s="626"/>
      <c r="E54" s="626"/>
      <c r="F54" s="626"/>
      <c r="G54" s="627"/>
      <c r="H54" s="403"/>
      <c r="I54" s="904"/>
      <c r="J54" s="494"/>
      <c r="L54" s="1302"/>
    </row>
    <row r="55" spans="1:12" ht="13.9" customHeight="1" thickBot="1" x14ac:dyDescent="0.25">
      <c r="A55" s="954"/>
      <c r="B55" s="947"/>
      <c r="C55" s="58" t="s">
        <v>484</v>
      </c>
      <c r="D55" s="67"/>
      <c r="E55" s="639">
        <f>SUM(E28:E53)</f>
        <v>2101847</v>
      </c>
      <c r="F55" s="639">
        <f t="shared" ref="F55:I55" si="13">SUM(F28:F53)</f>
        <v>542851</v>
      </c>
      <c r="G55" s="639">
        <f t="shared" si="13"/>
        <v>2644698</v>
      </c>
      <c r="H55" s="639">
        <f t="shared" si="13"/>
        <v>2588520</v>
      </c>
      <c r="I55" s="639">
        <f t="shared" si="13"/>
        <v>56178</v>
      </c>
      <c r="J55" s="493"/>
      <c r="L55" s="1303"/>
    </row>
    <row r="56" spans="1:12" s="66" customFormat="1" ht="13.9" customHeight="1" x14ac:dyDescent="0.2">
      <c r="A56" s="955"/>
      <c r="B56" s="941"/>
      <c r="C56" s="57"/>
      <c r="D56" s="62"/>
      <c r="E56" s="55"/>
      <c r="F56" s="55"/>
      <c r="G56" s="56"/>
      <c r="H56" s="50"/>
      <c r="I56" s="1294"/>
      <c r="J56" s="494"/>
      <c r="L56" s="1302"/>
    </row>
    <row r="57" spans="1:12" s="66" customFormat="1" ht="13.9" customHeight="1" x14ac:dyDescent="0.2">
      <c r="A57" s="955"/>
      <c r="B57" s="939"/>
      <c r="C57" s="57"/>
      <c r="D57" s="62"/>
      <c r="E57" s="55"/>
      <c r="F57" s="55"/>
      <c r="G57" s="56"/>
      <c r="H57" s="50"/>
      <c r="I57" s="900"/>
      <c r="J57" s="494"/>
      <c r="L57" s="1302"/>
    </row>
    <row r="58" spans="1:12" s="70" customFormat="1" ht="15.75" customHeight="1" x14ac:dyDescent="0.15">
      <c r="A58" s="957"/>
      <c r="B58" s="942" t="s">
        <v>485</v>
      </c>
      <c r="C58" s="68" t="s">
        <v>486</v>
      </c>
      <c r="D58" s="69"/>
      <c r="E58" s="56"/>
      <c r="F58" s="56"/>
      <c r="G58" s="56"/>
      <c r="H58" s="79"/>
      <c r="I58" s="1295"/>
      <c r="J58" s="495"/>
      <c r="L58" s="1305"/>
    </row>
    <row r="59" spans="1:12" s="70" customFormat="1" ht="15.75" customHeight="1" x14ac:dyDescent="0.15">
      <c r="A59" s="957"/>
      <c r="B59" s="946" t="s">
        <v>468</v>
      </c>
      <c r="C59" s="57" t="s">
        <v>1086</v>
      </c>
      <c r="D59" s="401" t="s">
        <v>297</v>
      </c>
      <c r="E59" s="740">
        <v>6000</v>
      </c>
      <c r="F59" s="740">
        <v>1620</v>
      </c>
      <c r="G59" s="741">
        <f>E59+F59</f>
        <v>7620</v>
      </c>
      <c r="H59" s="742">
        <v>7620</v>
      </c>
      <c r="I59" s="1296"/>
      <c r="J59" s="495"/>
      <c r="L59" s="1305"/>
    </row>
    <row r="60" spans="1:12" s="70" customFormat="1" ht="15.75" customHeight="1" x14ac:dyDescent="0.2">
      <c r="A60" s="957"/>
      <c r="B60" s="946" t="s">
        <v>476</v>
      </c>
      <c r="C60" s="71" t="s">
        <v>167</v>
      </c>
      <c r="D60" s="401" t="s">
        <v>297</v>
      </c>
      <c r="E60" s="402">
        <v>1000</v>
      </c>
      <c r="F60" s="402">
        <v>270</v>
      </c>
      <c r="G60" s="404">
        <f>SUM(E60:F60)</f>
        <v>1270</v>
      </c>
      <c r="H60" s="743"/>
      <c r="I60" s="901">
        <v>1270</v>
      </c>
      <c r="J60" s="495"/>
      <c r="L60" s="1305"/>
    </row>
    <row r="61" spans="1:12" s="70" customFormat="1" ht="31.5" customHeight="1" x14ac:dyDescent="0.15">
      <c r="A61" s="957"/>
      <c r="B61" s="946" t="s">
        <v>477</v>
      </c>
      <c r="C61" s="597" t="s">
        <v>909</v>
      </c>
      <c r="D61" s="401" t="s">
        <v>1274</v>
      </c>
      <c r="E61" s="402">
        <v>12598</v>
      </c>
      <c r="F61" s="402">
        <v>3402</v>
      </c>
      <c r="G61" s="404">
        <f t="shared" ref="G61:G64" si="14">E61+F61</f>
        <v>16000</v>
      </c>
      <c r="H61" s="743"/>
      <c r="I61" s="901">
        <f>G61</f>
        <v>16000</v>
      </c>
      <c r="J61" s="495"/>
    </row>
    <row r="62" spans="1:12" s="70" customFormat="1" ht="16.5" customHeight="1" x14ac:dyDescent="0.15">
      <c r="A62" s="957"/>
      <c r="B62" s="946" t="s">
        <v>478</v>
      </c>
      <c r="C62" s="793" t="s">
        <v>1244</v>
      </c>
      <c r="D62" s="401" t="s">
        <v>1274</v>
      </c>
      <c r="E62" s="402">
        <v>40267</v>
      </c>
      <c r="F62" s="402">
        <v>10872</v>
      </c>
      <c r="G62" s="404">
        <f t="shared" si="14"/>
        <v>51139</v>
      </c>
      <c r="H62" s="1317">
        <f>G62</f>
        <v>51139</v>
      </c>
      <c r="I62" s="901"/>
      <c r="J62" s="495"/>
    </row>
    <row r="63" spans="1:12" s="70" customFormat="1" ht="26.25" customHeight="1" x14ac:dyDescent="0.15">
      <c r="A63" s="957"/>
      <c r="B63" s="946" t="s">
        <v>479</v>
      </c>
      <c r="C63" s="750" t="s">
        <v>1242</v>
      </c>
      <c r="D63" s="401" t="s">
        <v>1274</v>
      </c>
      <c r="E63" s="402">
        <v>2527</v>
      </c>
      <c r="F63" s="402">
        <v>698</v>
      </c>
      <c r="G63" s="404">
        <f t="shared" si="14"/>
        <v>3225</v>
      </c>
      <c r="H63" s="1317">
        <f>G63</f>
        <v>3225</v>
      </c>
      <c r="I63" s="901"/>
      <c r="J63" s="495"/>
    </row>
    <row r="64" spans="1:12" s="70" customFormat="1" ht="26.25" customHeight="1" x14ac:dyDescent="0.15">
      <c r="A64" s="957"/>
      <c r="B64" s="946" t="s">
        <v>480</v>
      </c>
      <c r="C64" s="750" t="s">
        <v>1271</v>
      </c>
      <c r="D64" s="401" t="s">
        <v>1274</v>
      </c>
      <c r="E64" s="402">
        <v>6299</v>
      </c>
      <c r="F64" s="402">
        <v>1701</v>
      </c>
      <c r="G64" s="404">
        <f t="shared" si="14"/>
        <v>8000</v>
      </c>
      <c r="H64" s="1317">
        <f>G64</f>
        <v>8000</v>
      </c>
      <c r="I64" s="901"/>
      <c r="J64" s="495"/>
    </row>
    <row r="65" spans="1:16" s="70" customFormat="1" ht="9.75" customHeight="1" thickBot="1" x14ac:dyDescent="0.2">
      <c r="A65" s="957"/>
      <c r="B65" s="946"/>
      <c r="C65" s="597"/>
      <c r="D65" s="401"/>
      <c r="E65" s="402"/>
      <c r="F65" s="402"/>
      <c r="G65" s="404"/>
      <c r="H65" s="743"/>
      <c r="I65" s="901"/>
      <c r="J65" s="495"/>
    </row>
    <row r="66" spans="1:16" s="70" customFormat="1" ht="12" customHeight="1" thickBot="1" x14ac:dyDescent="0.2">
      <c r="A66" s="957"/>
      <c r="B66" s="956"/>
      <c r="C66" s="58" t="s">
        <v>488</v>
      </c>
      <c r="D66" s="67"/>
      <c r="E66" s="59">
        <f>SUM(E59:E64)</f>
        <v>68691</v>
      </c>
      <c r="F66" s="59">
        <f t="shared" ref="F66:I66" si="15">SUM(F59:F64)</f>
        <v>18563</v>
      </c>
      <c r="G66" s="59">
        <f t="shared" si="15"/>
        <v>87254</v>
      </c>
      <c r="H66" s="59">
        <f t="shared" si="15"/>
        <v>69984</v>
      </c>
      <c r="I66" s="59">
        <f t="shared" si="15"/>
        <v>17270</v>
      </c>
      <c r="J66" s="891"/>
    </row>
    <row r="67" spans="1:16" s="70" customFormat="1" ht="12" customHeight="1" x14ac:dyDescent="0.15">
      <c r="A67" s="957"/>
      <c r="B67" s="942"/>
      <c r="C67" s="68"/>
      <c r="D67" s="69"/>
      <c r="E67" s="56"/>
      <c r="F67" s="56"/>
      <c r="G67" s="56"/>
      <c r="H67" s="56"/>
      <c r="I67" s="1294"/>
      <c r="J67" s="495"/>
    </row>
    <row r="68" spans="1:16" s="70" customFormat="1" ht="12" customHeight="1" x14ac:dyDescent="0.15">
      <c r="A68" s="957"/>
      <c r="B68" s="942"/>
      <c r="C68" s="68"/>
      <c r="D68" s="69"/>
      <c r="E68" s="56"/>
      <c r="F68" s="56"/>
      <c r="G68" s="56"/>
      <c r="H68" s="79"/>
      <c r="I68" s="1295"/>
      <c r="J68" s="495"/>
    </row>
    <row r="69" spans="1:16" s="48" customFormat="1" ht="15" customHeight="1" x14ac:dyDescent="0.2">
      <c r="A69" s="952"/>
      <c r="B69" s="942" t="s">
        <v>489</v>
      </c>
      <c r="C69" s="54" t="s">
        <v>490</v>
      </c>
      <c r="D69" s="56"/>
      <c r="E69" s="56"/>
      <c r="F69" s="56"/>
      <c r="G69" s="56"/>
      <c r="H69" s="51"/>
      <c r="I69" s="1298"/>
      <c r="J69" s="496"/>
    </row>
    <row r="70" spans="1:16" s="48" customFormat="1" ht="15" customHeight="1" x14ac:dyDescent="0.2">
      <c r="A70" s="952"/>
      <c r="B70" s="939" t="s">
        <v>468</v>
      </c>
      <c r="C70" s="74" t="s">
        <v>1091</v>
      </c>
      <c r="D70" s="401" t="s">
        <v>297</v>
      </c>
      <c r="E70" s="55">
        <v>6693</v>
      </c>
      <c r="F70" s="55">
        <v>1807</v>
      </c>
      <c r="G70" s="55">
        <f>E70+F70</f>
        <v>8500</v>
      </c>
      <c r="H70" s="51"/>
      <c r="I70" s="1298">
        <f>G70</f>
        <v>8500</v>
      </c>
      <c r="J70" s="496"/>
    </row>
    <row r="71" spans="1:16" s="48" customFormat="1" ht="15" customHeight="1" thickBot="1" x14ac:dyDescent="0.25">
      <c r="A71" s="952"/>
      <c r="B71" s="942"/>
      <c r="C71" s="74"/>
      <c r="D71" s="62"/>
      <c r="E71" s="55"/>
      <c r="F71" s="55"/>
      <c r="G71" s="56"/>
      <c r="H71" s="51"/>
      <c r="I71" s="1298"/>
      <c r="J71" s="496"/>
    </row>
    <row r="72" spans="1:16" s="48" customFormat="1" ht="13.5" customHeight="1" thickBot="1" x14ac:dyDescent="0.25">
      <c r="A72" s="952"/>
      <c r="B72" s="956"/>
      <c r="C72" s="73" t="s">
        <v>491</v>
      </c>
      <c r="D72" s="59"/>
      <c r="E72" s="59">
        <f>E70</f>
        <v>6693</v>
      </c>
      <c r="F72" s="59">
        <f t="shared" ref="F72:I72" si="16">F70</f>
        <v>1807</v>
      </c>
      <c r="G72" s="59">
        <f t="shared" si="16"/>
        <v>8500</v>
      </c>
      <c r="H72" s="59">
        <f t="shared" si="16"/>
        <v>0</v>
      </c>
      <c r="I72" s="1297">
        <f t="shared" si="16"/>
        <v>8500</v>
      </c>
      <c r="J72" s="496"/>
    </row>
    <row r="73" spans="1:16" s="48" customFormat="1" ht="13.5" customHeight="1" x14ac:dyDescent="0.2">
      <c r="A73" s="952"/>
      <c r="B73" s="942"/>
      <c r="C73" s="54"/>
      <c r="D73" s="56"/>
      <c r="E73" s="56"/>
      <c r="F73" s="56"/>
      <c r="G73" s="56"/>
      <c r="H73" s="56"/>
      <c r="I73" s="1294"/>
      <c r="J73" s="496"/>
    </row>
    <row r="74" spans="1:16" s="48" customFormat="1" ht="13.5" customHeight="1" x14ac:dyDescent="0.2">
      <c r="A74" s="952"/>
      <c r="B74" s="942" t="s">
        <v>88</v>
      </c>
      <c r="C74" s="54" t="s">
        <v>168</v>
      </c>
      <c r="D74" s="56"/>
      <c r="E74" s="508"/>
      <c r="F74" s="508"/>
      <c r="G74" s="55"/>
      <c r="H74" s="92"/>
      <c r="I74" s="900"/>
      <c r="J74" s="508"/>
    </row>
    <row r="75" spans="1:16" s="48" customFormat="1" ht="33.75" customHeight="1" x14ac:dyDescent="0.2">
      <c r="A75" s="952"/>
      <c r="B75" s="939" t="s">
        <v>487</v>
      </c>
      <c r="C75" s="74" t="s">
        <v>1187</v>
      </c>
      <c r="D75" s="402" t="s">
        <v>297</v>
      </c>
      <c r="E75" s="402">
        <v>4490</v>
      </c>
      <c r="F75" s="402">
        <v>1212</v>
      </c>
      <c r="G75" s="404">
        <f>SUM(E75:F75)</f>
        <v>5702</v>
      </c>
      <c r="H75" s="626">
        <v>1003</v>
      </c>
      <c r="I75" s="901">
        <f>G75-H75</f>
        <v>4699</v>
      </c>
      <c r="J75" s="508"/>
    </row>
    <row r="76" spans="1:16" s="48" customFormat="1" ht="25.5" customHeight="1" x14ac:dyDescent="0.2">
      <c r="A76" s="952"/>
      <c r="B76" s="939" t="s">
        <v>651</v>
      </c>
      <c r="C76" s="897" t="s">
        <v>1088</v>
      </c>
      <c r="D76" s="401" t="s">
        <v>297</v>
      </c>
      <c r="E76" s="402">
        <v>114613</v>
      </c>
      <c r="F76" s="402">
        <v>30946</v>
      </c>
      <c r="G76" s="404">
        <f>SUM(E76:F76)</f>
        <v>145559</v>
      </c>
      <c r="H76" s="626"/>
      <c r="I76" s="901">
        <f>G76</f>
        <v>145559</v>
      </c>
      <c r="J76" s="508"/>
    </row>
    <row r="77" spans="1:16" s="48" customFormat="1" ht="25.5" customHeight="1" x14ac:dyDescent="0.2">
      <c r="A77" s="952"/>
      <c r="B77" s="939" t="s">
        <v>1243</v>
      </c>
      <c r="C77" s="793" t="s">
        <v>1244</v>
      </c>
      <c r="D77" s="401" t="s">
        <v>469</v>
      </c>
      <c r="E77" s="402">
        <v>1150</v>
      </c>
      <c r="F77" s="402">
        <v>311</v>
      </c>
      <c r="G77" s="404">
        <f>SUM(E77:F77)</f>
        <v>1461</v>
      </c>
      <c r="H77" s="626">
        <f>G77</f>
        <v>1461</v>
      </c>
      <c r="I77" s="901"/>
      <c r="J77" s="508"/>
    </row>
    <row r="78" spans="1:16" s="48" customFormat="1" ht="7.5" customHeight="1" thickBot="1" x14ac:dyDescent="0.25">
      <c r="A78" s="952"/>
      <c r="B78" s="948"/>
      <c r="C78" s="407"/>
      <c r="D78" s="898"/>
      <c r="E78" s="718"/>
      <c r="F78" s="718"/>
      <c r="G78" s="719"/>
      <c r="H78" s="899"/>
      <c r="I78" s="902"/>
      <c r="J78" s="896"/>
      <c r="L78" s="508"/>
      <c r="M78" s="508"/>
    </row>
    <row r="79" spans="1:16" s="48" customFormat="1" ht="12.75" customHeight="1" thickBot="1" x14ac:dyDescent="0.25">
      <c r="A79" s="952"/>
      <c r="B79" s="948"/>
      <c r="C79" s="406" t="s">
        <v>169</v>
      </c>
      <c r="D79" s="409"/>
      <c r="E79" s="409">
        <f>SUM(E75:E78)</f>
        <v>120253</v>
      </c>
      <c r="F79" s="409">
        <f>SUM(F75:F78)</f>
        <v>32469</v>
      </c>
      <c r="G79" s="409">
        <f>SUM(G75:G78)</f>
        <v>152722</v>
      </c>
      <c r="H79" s="409">
        <f>SUM(H75:H78)</f>
        <v>2464</v>
      </c>
      <c r="I79" s="409">
        <f>SUM(I75:I78)</f>
        <v>150258</v>
      </c>
      <c r="J79" s="892"/>
      <c r="L79" s="1304"/>
      <c r="M79" s="1304"/>
      <c r="O79" s="890"/>
      <c r="P79" s="890"/>
    </row>
    <row r="80" spans="1:16" s="48" customFormat="1" ht="12.75" customHeight="1" x14ac:dyDescent="0.2">
      <c r="A80" s="952"/>
      <c r="B80" s="939"/>
      <c r="C80" s="54"/>
      <c r="D80" s="56"/>
      <c r="E80" s="56"/>
      <c r="F80" s="56"/>
      <c r="G80" s="56"/>
      <c r="H80" s="51"/>
      <c r="I80" s="92"/>
      <c r="J80" s="892"/>
      <c r="L80" s="508"/>
      <c r="M80" s="508"/>
      <c r="O80" s="890"/>
    </row>
    <row r="81" spans="1:14" s="48" customFormat="1" ht="24" customHeight="1" x14ac:dyDescent="0.2">
      <c r="A81" s="952"/>
      <c r="B81" s="942" t="s">
        <v>89</v>
      </c>
      <c r="C81" s="54" t="s">
        <v>72</v>
      </c>
      <c r="D81" s="56"/>
      <c r="E81" s="56"/>
      <c r="F81" s="56"/>
      <c r="G81" s="56"/>
      <c r="H81" s="51"/>
      <c r="I81" s="92"/>
      <c r="J81" s="496"/>
      <c r="L81" s="508"/>
      <c r="M81" s="508"/>
    </row>
    <row r="82" spans="1:14" s="48" customFormat="1" ht="24" customHeight="1" x14ac:dyDescent="0.2">
      <c r="A82" s="952"/>
      <c r="B82" s="942"/>
      <c r="C82" s="54"/>
      <c r="D82" s="56"/>
      <c r="E82" s="56"/>
      <c r="F82" s="56"/>
      <c r="G82" s="56"/>
      <c r="H82" s="51"/>
      <c r="I82" s="92"/>
      <c r="J82" s="496"/>
      <c r="L82" s="508"/>
      <c r="M82" s="508"/>
    </row>
    <row r="83" spans="1:14" s="48" customFormat="1" ht="8.25" customHeight="1" thickBot="1" x14ac:dyDescent="0.25">
      <c r="A83" s="952"/>
      <c r="B83" s="939"/>
      <c r="C83" s="74"/>
      <c r="D83" s="401"/>
      <c r="E83" s="402"/>
      <c r="F83" s="402"/>
      <c r="G83" s="404"/>
      <c r="H83" s="403"/>
      <c r="I83" s="626"/>
      <c r="J83" s="496"/>
      <c r="L83" s="508"/>
      <c r="M83" s="508"/>
    </row>
    <row r="84" spans="1:14" s="48" customFormat="1" ht="22.5" customHeight="1" thickBot="1" x14ac:dyDescent="0.25">
      <c r="A84" s="952"/>
      <c r="B84" s="949"/>
      <c r="C84" s="408" t="s">
        <v>492</v>
      </c>
      <c r="D84" s="411"/>
      <c r="E84" s="59">
        <f>E82</f>
        <v>0</v>
      </c>
      <c r="F84" s="59">
        <f t="shared" ref="F84:I84" si="17">F82</f>
        <v>0</v>
      </c>
      <c r="G84" s="59">
        <f t="shared" si="17"/>
        <v>0</v>
      </c>
      <c r="H84" s="59">
        <f t="shared" si="17"/>
        <v>0</v>
      </c>
      <c r="I84" s="59">
        <f t="shared" si="17"/>
        <v>0</v>
      </c>
      <c r="J84" s="496"/>
      <c r="L84" s="508"/>
      <c r="M84" s="508"/>
    </row>
    <row r="85" spans="1:14" s="48" customFormat="1" ht="12.75" customHeight="1" x14ac:dyDescent="0.2">
      <c r="A85" s="952"/>
      <c r="B85" s="939"/>
      <c r="C85" s="75"/>
      <c r="D85" s="55"/>
      <c r="E85" s="56"/>
      <c r="F85" s="56"/>
      <c r="G85" s="56"/>
      <c r="H85" s="51"/>
      <c r="I85" s="92"/>
      <c r="J85" s="496"/>
      <c r="L85" s="508"/>
      <c r="M85" s="508"/>
    </row>
    <row r="86" spans="1:14" s="48" customFormat="1" ht="12" customHeight="1" x14ac:dyDescent="0.2">
      <c r="A86" s="952"/>
      <c r="B86" s="939"/>
      <c r="C86" s="74"/>
      <c r="D86" s="55"/>
      <c r="E86" s="55"/>
      <c r="F86" s="55"/>
      <c r="G86" s="56"/>
      <c r="H86" s="51"/>
      <c r="I86" s="92"/>
      <c r="J86" s="496"/>
      <c r="L86" s="508"/>
      <c r="M86" s="508"/>
    </row>
    <row r="87" spans="1:14" s="48" customFormat="1" ht="12.75" customHeight="1" x14ac:dyDescent="0.2">
      <c r="A87" s="952"/>
      <c r="B87" s="942" t="s">
        <v>90</v>
      </c>
      <c r="C87" s="54" t="s">
        <v>292</v>
      </c>
      <c r="D87" s="55"/>
      <c r="E87" s="55"/>
      <c r="F87" s="55"/>
      <c r="G87" s="56"/>
      <c r="H87" s="51"/>
      <c r="I87" s="92"/>
      <c r="J87" s="496"/>
      <c r="L87" s="508"/>
      <c r="M87" s="508"/>
    </row>
    <row r="88" spans="1:14" s="76" customFormat="1" ht="13.5" customHeight="1" x14ac:dyDescent="0.2">
      <c r="A88" s="958"/>
      <c r="B88" s="939" t="s">
        <v>468</v>
      </c>
      <c r="C88" s="74" t="s">
        <v>73</v>
      </c>
      <c r="D88" s="55"/>
      <c r="E88" s="885">
        <v>1863</v>
      </c>
      <c r="F88" s="885"/>
      <c r="G88" s="886">
        <f>SUM(E88:F88)</f>
        <v>1863</v>
      </c>
      <c r="H88" s="1018">
        <f>G88</f>
        <v>1863</v>
      </c>
      <c r="I88" s="596"/>
      <c r="J88" s="1004"/>
      <c r="L88" s="805"/>
      <c r="M88" s="805"/>
    </row>
    <row r="89" spans="1:14" s="76" customFormat="1" ht="13.5" customHeight="1" x14ac:dyDescent="0.2">
      <c r="A89" s="958"/>
      <c r="B89" s="939" t="s">
        <v>476</v>
      </c>
      <c r="C89" s="74" t="s">
        <v>1027</v>
      </c>
      <c r="D89" s="55"/>
      <c r="E89" s="885">
        <v>3000</v>
      </c>
      <c r="F89" s="885"/>
      <c r="G89" s="886">
        <f>E89+F89</f>
        <v>3000</v>
      </c>
      <c r="H89" s="1018">
        <f>G89</f>
        <v>3000</v>
      </c>
      <c r="I89" s="596"/>
      <c r="J89" s="1004"/>
      <c r="L89" s="805"/>
      <c r="M89" s="805"/>
    </row>
    <row r="90" spans="1:14" s="76" customFormat="1" ht="24.75" customHeight="1" x14ac:dyDescent="0.2">
      <c r="A90" s="958"/>
      <c r="B90" s="939" t="s">
        <v>477</v>
      </c>
      <c r="C90" s="638" t="s">
        <v>1081</v>
      </c>
      <c r="D90" s="626"/>
      <c r="E90" s="626">
        <v>14321</v>
      </c>
      <c r="F90" s="626"/>
      <c r="G90" s="886">
        <f>E90+F90</f>
        <v>14321</v>
      </c>
      <c r="H90" s="403"/>
      <c r="I90" s="626">
        <f>G90</f>
        <v>14321</v>
      </c>
      <c r="J90" s="497"/>
      <c r="L90" s="805"/>
      <c r="M90" s="805"/>
    </row>
    <row r="91" spans="1:14" s="76" customFormat="1" ht="12" customHeight="1" thickBot="1" x14ac:dyDescent="0.25">
      <c r="A91" s="958"/>
      <c r="B91" s="939" t="s">
        <v>478</v>
      </c>
      <c r="C91" s="638" t="s">
        <v>1216</v>
      </c>
      <c r="D91" s="626"/>
      <c r="E91" s="626">
        <v>13887</v>
      </c>
      <c r="F91" s="626"/>
      <c r="G91" s="627">
        <v>13887</v>
      </c>
      <c r="H91" s="403">
        <v>13887</v>
      </c>
      <c r="I91" s="626"/>
      <c r="J91" s="497"/>
      <c r="L91" s="805"/>
      <c r="M91" s="805"/>
    </row>
    <row r="92" spans="1:14" s="48" customFormat="1" ht="13.5" customHeight="1" thickBot="1" x14ac:dyDescent="0.25">
      <c r="A92" s="952"/>
      <c r="B92" s="949"/>
      <c r="C92" s="73" t="s">
        <v>493</v>
      </c>
      <c r="D92" s="59"/>
      <c r="E92" s="59">
        <f>SUM(E88:E91)</f>
        <v>33071</v>
      </c>
      <c r="F92" s="59">
        <f>SUM(F88:F91)</f>
        <v>0</v>
      </c>
      <c r="G92" s="59">
        <f>SUM(G88:G91)</f>
        <v>33071</v>
      </c>
      <c r="H92" s="59">
        <f>SUM(H88:H91)</f>
        <v>18750</v>
      </c>
      <c r="I92" s="59">
        <f>SUM(I88:I91)</f>
        <v>14321</v>
      </c>
      <c r="J92" s="496"/>
      <c r="L92" s="508"/>
      <c r="M92" s="508"/>
    </row>
    <row r="93" spans="1:14" s="48" customFormat="1" ht="12.75" customHeight="1" x14ac:dyDescent="0.2">
      <c r="A93" s="952"/>
      <c r="B93" s="939"/>
      <c r="C93" s="54"/>
      <c r="D93" s="55"/>
      <c r="E93" s="55"/>
      <c r="F93" s="55"/>
      <c r="G93" s="56"/>
      <c r="H93" s="51"/>
      <c r="I93" s="92"/>
      <c r="J93" s="496"/>
      <c r="L93" s="508"/>
      <c r="M93" s="508"/>
    </row>
    <row r="94" spans="1:14" ht="12.75" customHeight="1" x14ac:dyDescent="0.2">
      <c r="A94" s="954"/>
      <c r="B94" s="942" t="s">
        <v>495</v>
      </c>
      <c r="C94" s="54" t="s">
        <v>880</v>
      </c>
      <c r="D94" s="55"/>
      <c r="E94" s="55"/>
      <c r="F94" s="55"/>
      <c r="G94" s="56"/>
      <c r="I94" s="509"/>
      <c r="J94" s="493"/>
      <c r="L94" s="1303"/>
      <c r="M94" s="1303"/>
    </row>
    <row r="95" spans="1:14" s="76" customFormat="1" ht="15" customHeight="1" x14ac:dyDescent="0.2">
      <c r="A95" s="958"/>
      <c r="B95" s="939" t="s">
        <v>468</v>
      </c>
      <c r="C95" s="74" t="s">
        <v>952</v>
      </c>
      <c r="D95" s="402"/>
      <c r="E95" s="402">
        <v>5000</v>
      </c>
      <c r="F95" s="402"/>
      <c r="G95" s="404">
        <f>E95</f>
        <v>5000</v>
      </c>
      <c r="H95" s="852"/>
      <c r="I95" s="402">
        <f>G95</f>
        <v>5000</v>
      </c>
      <c r="J95" s="497"/>
      <c r="L95" s="805"/>
      <c r="M95" s="805"/>
      <c r="N95" s="805"/>
    </row>
    <row r="96" spans="1:14" s="76" customFormat="1" ht="12" customHeight="1" thickBot="1" x14ac:dyDescent="0.25">
      <c r="A96" s="958"/>
      <c r="B96" s="939"/>
      <c r="C96" s="74"/>
      <c r="D96" s="55"/>
      <c r="E96" s="55"/>
      <c r="F96" s="55"/>
      <c r="G96" s="56"/>
      <c r="H96" s="110"/>
      <c r="I96" s="55"/>
      <c r="J96" s="497"/>
      <c r="L96" s="805"/>
      <c r="M96" s="805"/>
    </row>
    <row r="97" spans="1:20" s="48" customFormat="1" ht="21.75" customHeight="1" thickBot="1" x14ac:dyDescent="0.25">
      <c r="A97" s="952"/>
      <c r="B97" s="949"/>
      <c r="C97" s="73" t="s">
        <v>494</v>
      </c>
      <c r="D97" s="427"/>
      <c r="E97" s="427">
        <f>SUM(E95:E95)</f>
        <v>5000</v>
      </c>
      <c r="F97" s="427">
        <f>SUM(F95:F95)</f>
        <v>0</v>
      </c>
      <c r="G97" s="427">
        <f>SUM(G95:G95)</f>
        <v>5000</v>
      </c>
      <c r="H97" s="427">
        <f>SUM(H95:H95)</f>
        <v>0</v>
      </c>
      <c r="I97" s="427">
        <f>SUM(I95:I95)</f>
        <v>5000</v>
      </c>
      <c r="J97" s="496"/>
      <c r="L97" s="508"/>
      <c r="M97" s="508"/>
    </row>
    <row r="98" spans="1:20" s="48" customFormat="1" ht="13.5" customHeight="1" x14ac:dyDescent="0.2">
      <c r="A98" s="952"/>
      <c r="B98" s="939"/>
      <c r="C98" s="54"/>
      <c r="D98" s="56"/>
      <c r="E98" s="56"/>
      <c r="F98" s="56"/>
      <c r="G98" s="56"/>
      <c r="H98" s="56"/>
      <c r="I98" s="56"/>
      <c r="J98" s="496"/>
      <c r="L98" s="508"/>
      <c r="M98" s="508"/>
    </row>
    <row r="99" spans="1:20" s="48" customFormat="1" ht="13.5" customHeight="1" thickBot="1" x14ac:dyDescent="0.25">
      <c r="A99" s="952"/>
      <c r="B99" s="948"/>
      <c r="C99" s="406"/>
      <c r="D99" s="409"/>
      <c r="E99" s="409"/>
      <c r="F99" s="409"/>
      <c r="G99" s="409"/>
      <c r="H99" s="410"/>
      <c r="I99" s="410"/>
      <c r="J99" s="496"/>
      <c r="L99" s="508"/>
      <c r="M99" s="508"/>
    </row>
    <row r="100" spans="1:20" s="48" customFormat="1" ht="13.5" customHeight="1" thickBot="1" x14ac:dyDescent="0.25">
      <c r="A100" s="952"/>
      <c r="B100" s="949"/>
      <c r="C100" s="405" t="s">
        <v>170</v>
      </c>
      <c r="D100" s="111"/>
      <c r="E100" s="111">
        <f>E16+E25+E55+E66+E72+E79+E84+E92+E97</f>
        <v>2372763</v>
      </c>
      <c r="F100" s="111">
        <f>F16+F25+F55+F66+F72+F79+F84+F92+F97</f>
        <v>605736</v>
      </c>
      <c r="G100" s="111">
        <f>G16+G25+G55+G66+G72+G79+G84+G92+G97</f>
        <v>2978499</v>
      </c>
      <c r="H100" s="111">
        <f>H16+H25+H55+H66+H72+H79+H84+H92+H97</f>
        <v>2707922</v>
      </c>
      <c r="I100" s="629">
        <f>I16+I25+I55+I66+I72+I79+I84+I92+I97</f>
        <v>270577</v>
      </c>
      <c r="J100" s="508"/>
      <c r="L100" s="508"/>
      <c r="M100" s="508"/>
    </row>
    <row r="101" spans="1:20" s="48" customFormat="1" ht="13.5" customHeight="1" x14ac:dyDescent="0.2">
      <c r="A101" s="952"/>
      <c r="B101" s="939"/>
      <c r="C101" s="54"/>
      <c r="D101" s="56"/>
      <c r="E101" s="56"/>
      <c r="F101" s="56"/>
      <c r="G101" s="56"/>
      <c r="H101" s="92"/>
      <c r="I101" s="92"/>
      <c r="J101" s="496"/>
      <c r="L101" s="508"/>
      <c r="M101" s="508"/>
    </row>
    <row r="102" spans="1:20" s="77" customFormat="1" ht="13.5" customHeight="1" x14ac:dyDescent="0.15">
      <c r="A102" s="950"/>
      <c r="B102" s="939"/>
      <c r="C102" s="54"/>
      <c r="D102" s="56"/>
      <c r="E102" s="56"/>
      <c r="F102" s="56"/>
      <c r="G102" s="56"/>
      <c r="H102" s="72"/>
      <c r="I102" s="72"/>
      <c r="J102" s="498"/>
      <c r="L102" s="518"/>
      <c r="M102" s="518"/>
    </row>
    <row r="103" spans="1:20" s="77" customFormat="1" ht="15.75" customHeight="1" x14ac:dyDescent="0.15">
      <c r="A103" s="950"/>
      <c r="B103" s="942" t="s">
        <v>498</v>
      </c>
      <c r="C103" s="54" t="s">
        <v>496</v>
      </c>
      <c r="D103" s="56"/>
      <c r="E103" s="56"/>
      <c r="F103" s="56"/>
      <c r="G103" s="56"/>
      <c r="H103" s="72"/>
      <c r="I103" s="903"/>
      <c r="J103" s="518"/>
      <c r="L103" s="518"/>
      <c r="M103" s="518"/>
    </row>
    <row r="104" spans="1:20" s="717" customFormat="1" ht="21.75" customHeight="1" x14ac:dyDescent="0.2">
      <c r="A104" s="951"/>
      <c r="B104" s="939" t="s">
        <v>468</v>
      </c>
      <c r="C104" s="74" t="s">
        <v>1030</v>
      </c>
      <c r="D104" s="402" t="s">
        <v>297</v>
      </c>
      <c r="E104" s="626">
        <v>1000</v>
      </c>
      <c r="F104" s="626">
        <v>270</v>
      </c>
      <c r="G104" s="627">
        <f>SUM(E104:F104)</f>
        <v>1270</v>
      </c>
      <c r="H104" s="626"/>
      <c r="I104" s="904">
        <f>G104</f>
        <v>1270</v>
      </c>
      <c r="J104" s="889"/>
      <c r="L104" s="889"/>
    </row>
    <row r="105" spans="1:20" s="77" customFormat="1" ht="21.75" customHeight="1" x14ac:dyDescent="0.15">
      <c r="A105" s="950"/>
      <c r="B105" s="939" t="s">
        <v>476</v>
      </c>
      <c r="C105" s="74" t="s">
        <v>861</v>
      </c>
      <c r="D105" s="402" t="s">
        <v>297</v>
      </c>
      <c r="E105" s="402">
        <v>1520</v>
      </c>
      <c r="F105" s="402">
        <v>410</v>
      </c>
      <c r="G105" s="404">
        <f>SUM(E105:F105)</f>
        <v>1930</v>
      </c>
      <c r="H105" s="626">
        <f>G105</f>
        <v>1930</v>
      </c>
      <c r="I105" s="905"/>
      <c r="J105" s="518"/>
      <c r="L105" s="518"/>
      <c r="T105" s="518"/>
    </row>
    <row r="106" spans="1:20" s="77" customFormat="1" ht="21.75" customHeight="1" x14ac:dyDescent="0.15">
      <c r="A106" s="950"/>
      <c r="B106" s="939" t="s">
        <v>477</v>
      </c>
      <c r="C106" s="74" t="s">
        <v>1087</v>
      </c>
      <c r="D106" s="402" t="s">
        <v>297</v>
      </c>
      <c r="E106" s="402">
        <v>6063</v>
      </c>
      <c r="F106" s="402">
        <v>1637</v>
      </c>
      <c r="G106" s="404">
        <f>SUM(E106:F106)</f>
        <v>7700</v>
      </c>
      <c r="H106" s="626"/>
      <c r="I106" s="905">
        <f>G106</f>
        <v>7700</v>
      </c>
      <c r="J106" s="518"/>
      <c r="L106" s="518"/>
      <c r="T106" s="518"/>
    </row>
    <row r="107" spans="1:20" s="77" customFormat="1" ht="12.75" customHeight="1" thickBot="1" x14ac:dyDescent="0.2">
      <c r="A107" s="950"/>
      <c r="B107" s="948"/>
      <c r="C107" s="74"/>
      <c r="D107" s="402"/>
      <c r="E107" s="402"/>
      <c r="F107" s="402"/>
      <c r="G107" s="404"/>
      <c r="H107" s="403"/>
      <c r="I107" s="626"/>
      <c r="J107" s="498"/>
      <c r="K107" s="518"/>
      <c r="L107" s="518"/>
      <c r="M107" s="518"/>
    </row>
    <row r="108" spans="1:20" s="77" customFormat="1" ht="21.75" customHeight="1" thickBot="1" x14ac:dyDescent="0.2">
      <c r="A108" s="950"/>
      <c r="B108" s="949"/>
      <c r="C108" s="73" t="s">
        <v>497</v>
      </c>
      <c r="D108" s="59"/>
      <c r="E108" s="794">
        <f>SUM(E104:E106)</f>
        <v>8583</v>
      </c>
      <c r="F108" s="794">
        <f t="shared" ref="F108:I108" si="18">SUM(F104:F106)</f>
        <v>2317</v>
      </c>
      <c r="G108" s="794">
        <f t="shared" si="18"/>
        <v>10900</v>
      </c>
      <c r="H108" s="794">
        <f t="shared" si="18"/>
        <v>1930</v>
      </c>
      <c r="I108" s="794">
        <f t="shared" si="18"/>
        <v>8970</v>
      </c>
      <c r="J108" s="498"/>
      <c r="L108" s="518"/>
      <c r="M108" s="518"/>
    </row>
    <row r="109" spans="1:20" s="77" customFormat="1" ht="13.5" customHeight="1" x14ac:dyDescent="0.15">
      <c r="A109" s="950"/>
      <c r="B109" s="939"/>
      <c r="C109" s="54"/>
      <c r="D109" s="56"/>
      <c r="E109" s="56"/>
      <c r="F109" s="56"/>
      <c r="G109" s="56"/>
      <c r="H109" s="64"/>
      <c r="I109" s="72"/>
      <c r="J109" s="498"/>
      <c r="L109" s="518"/>
      <c r="M109" s="518"/>
    </row>
    <row r="110" spans="1:20" s="77" customFormat="1" ht="13.5" customHeight="1" x14ac:dyDescent="0.15">
      <c r="A110" s="950"/>
      <c r="B110" s="1056" t="s">
        <v>171</v>
      </c>
      <c r="C110" s="60" t="s">
        <v>75</v>
      </c>
      <c r="D110" s="72"/>
      <c r="E110" s="72"/>
      <c r="F110" s="72"/>
      <c r="G110" s="72"/>
      <c r="H110" s="64"/>
      <c r="I110" s="72"/>
      <c r="J110" s="498"/>
      <c r="L110" s="518"/>
      <c r="M110" s="518"/>
    </row>
    <row r="111" spans="1:20" s="48" customFormat="1" ht="27" customHeight="1" x14ac:dyDescent="0.2">
      <c r="A111" s="952"/>
      <c r="B111" s="946" t="s">
        <v>468</v>
      </c>
      <c r="C111" s="1057" t="s">
        <v>1115</v>
      </c>
      <c r="D111" s="626" t="s">
        <v>299</v>
      </c>
      <c r="E111" s="626">
        <v>17323</v>
      </c>
      <c r="F111" s="626">
        <v>4677</v>
      </c>
      <c r="G111" s="627">
        <f>E111+F111</f>
        <v>22000</v>
      </c>
      <c r="H111" s="403"/>
      <c r="I111" s="626">
        <f>G111</f>
        <v>22000</v>
      </c>
      <c r="J111" s="496"/>
      <c r="L111" s="508"/>
      <c r="M111" s="508"/>
    </row>
    <row r="112" spans="1:20" s="48" customFormat="1" ht="15.75" customHeight="1" x14ac:dyDescent="0.2">
      <c r="A112" s="952"/>
      <c r="B112" s="946" t="s">
        <v>476</v>
      </c>
      <c r="C112" s="1057" t="s">
        <v>1245</v>
      </c>
      <c r="D112" s="626" t="s">
        <v>299</v>
      </c>
      <c r="E112" s="626">
        <v>3465</v>
      </c>
      <c r="F112" s="626">
        <v>935</v>
      </c>
      <c r="G112" s="627">
        <f>E112+F112</f>
        <v>4400</v>
      </c>
      <c r="H112" s="403">
        <f>G112</f>
        <v>4400</v>
      </c>
      <c r="I112" s="626"/>
      <c r="J112" s="496"/>
      <c r="L112" s="508"/>
      <c r="M112" s="508"/>
    </row>
    <row r="113" spans="1:13" s="48" customFormat="1" ht="10.5" customHeight="1" thickBot="1" x14ac:dyDescent="0.25">
      <c r="A113" s="952"/>
      <c r="B113" s="946"/>
      <c r="C113" s="1057"/>
      <c r="D113" s="626"/>
      <c r="E113" s="626"/>
      <c r="F113" s="626"/>
      <c r="G113" s="627"/>
      <c r="H113" s="403"/>
      <c r="I113" s="626"/>
      <c r="J113" s="496"/>
      <c r="L113" s="508"/>
      <c r="M113" s="508"/>
    </row>
    <row r="114" spans="1:13" s="48" customFormat="1" ht="21.75" customHeight="1" thickBot="1" x14ac:dyDescent="0.25">
      <c r="A114" s="952"/>
      <c r="B114" s="1058"/>
      <c r="C114" s="1059" t="s">
        <v>74</v>
      </c>
      <c r="D114" s="1060"/>
      <c r="E114" s="1060">
        <f>SUM(E111:E112)</f>
        <v>20788</v>
      </c>
      <c r="F114" s="1060">
        <f t="shared" ref="F114:I114" si="19">SUM(F111:F112)</f>
        <v>5612</v>
      </c>
      <c r="G114" s="1060">
        <f t="shared" si="19"/>
        <v>26400</v>
      </c>
      <c r="H114" s="1060">
        <f t="shared" si="19"/>
        <v>4400</v>
      </c>
      <c r="I114" s="1060">
        <f t="shared" si="19"/>
        <v>22000</v>
      </c>
      <c r="J114" s="496"/>
      <c r="L114" s="508"/>
      <c r="M114" s="508"/>
    </row>
    <row r="115" spans="1:13" s="48" customFormat="1" ht="13.5" customHeight="1" x14ac:dyDescent="0.2">
      <c r="A115" s="952"/>
      <c r="B115" s="1009"/>
      <c r="C115" s="1010"/>
      <c r="D115" s="1012"/>
      <c r="E115" s="1012"/>
      <c r="F115" s="1012"/>
      <c r="G115" s="1012"/>
      <c r="H115" s="1013"/>
      <c r="I115" s="1300"/>
      <c r="J115" s="496"/>
      <c r="L115" s="508"/>
    </row>
    <row r="116" spans="1:13" s="77" customFormat="1" ht="26.25" customHeight="1" x14ac:dyDescent="0.2">
      <c r="A116" s="950"/>
      <c r="B116" s="946"/>
      <c r="C116" s="60" t="s">
        <v>838</v>
      </c>
      <c r="D116" s="72"/>
      <c r="E116" s="92"/>
      <c r="F116" s="92"/>
      <c r="G116" s="72"/>
      <c r="H116" s="64"/>
      <c r="I116" s="903"/>
      <c r="J116" s="498"/>
      <c r="L116" s="518"/>
    </row>
    <row r="117" spans="1:13" s="77" customFormat="1" ht="21.75" customHeight="1" x14ac:dyDescent="0.15">
      <c r="A117" s="950"/>
      <c r="B117" s="946" t="s">
        <v>468</v>
      </c>
      <c r="C117" s="1057" t="s">
        <v>950</v>
      </c>
      <c r="D117" s="626" t="s">
        <v>297</v>
      </c>
      <c r="E117" s="626">
        <v>3937</v>
      </c>
      <c r="F117" s="626">
        <v>1063</v>
      </c>
      <c r="G117" s="627">
        <f>SUM(E117:F117)</f>
        <v>5000</v>
      </c>
      <c r="H117" s="1066"/>
      <c r="I117" s="904">
        <f>G117</f>
        <v>5000</v>
      </c>
      <c r="J117" s="498"/>
    </row>
    <row r="118" spans="1:13" s="77" customFormat="1" ht="12" customHeight="1" thickBot="1" x14ac:dyDescent="0.25">
      <c r="A118" s="950"/>
      <c r="B118" s="946"/>
      <c r="C118" s="1057"/>
      <c r="D118" s="92"/>
      <c r="E118" s="92"/>
      <c r="F118" s="92"/>
      <c r="G118" s="92"/>
      <c r="H118" s="64"/>
      <c r="I118" s="1298"/>
      <c r="J118" s="498"/>
    </row>
    <row r="119" spans="1:13" s="77" customFormat="1" ht="21.75" customHeight="1" thickBot="1" x14ac:dyDescent="0.2">
      <c r="A119" s="950"/>
      <c r="B119" s="1065"/>
      <c r="C119" s="1067" t="s">
        <v>837</v>
      </c>
      <c r="D119" s="1068"/>
      <c r="E119" s="1060">
        <f>SUM(E117:E118)</f>
        <v>3937</v>
      </c>
      <c r="F119" s="1060">
        <f>SUM(F117:F118)</f>
        <v>1063</v>
      </c>
      <c r="G119" s="1060">
        <f>SUM(G117:G118)</f>
        <v>5000</v>
      </c>
      <c r="H119" s="1060">
        <f>SUM(H117:H118)</f>
        <v>0</v>
      </c>
      <c r="I119" s="1299">
        <f>SUM(I117:I118)</f>
        <v>5000</v>
      </c>
      <c r="J119" s="498"/>
    </row>
    <row r="120" spans="1:13" s="77" customFormat="1" ht="13.5" customHeight="1" x14ac:dyDescent="0.15">
      <c r="A120" s="950"/>
      <c r="B120" s="1005"/>
      <c r="C120" s="1006"/>
      <c r="D120" s="1007"/>
      <c r="E120" s="1007"/>
      <c r="F120" s="1007"/>
      <c r="G120" s="1007"/>
      <c r="H120" s="1007"/>
      <c r="I120" s="1301"/>
      <c r="J120" s="498"/>
    </row>
    <row r="121" spans="1:13" s="77" customFormat="1" ht="13.5" customHeight="1" x14ac:dyDescent="0.15">
      <c r="A121" s="950"/>
      <c r="B121" s="1056"/>
      <c r="C121" s="60" t="s">
        <v>672</v>
      </c>
      <c r="D121" s="72"/>
      <c r="E121" s="72"/>
      <c r="F121" s="72"/>
      <c r="G121" s="72"/>
      <c r="H121" s="72"/>
      <c r="I121" s="903"/>
      <c r="J121" s="498"/>
    </row>
    <row r="122" spans="1:13" s="717" customFormat="1" ht="21.75" customHeight="1" x14ac:dyDescent="0.2">
      <c r="A122" s="951"/>
      <c r="B122" s="946" t="s">
        <v>468</v>
      </c>
      <c r="C122" s="1057" t="s">
        <v>950</v>
      </c>
      <c r="D122" s="626" t="s">
        <v>297</v>
      </c>
      <c r="E122" s="626">
        <v>2362</v>
      </c>
      <c r="F122" s="626">
        <v>638</v>
      </c>
      <c r="G122" s="627">
        <f>SUM(E122:F122)</f>
        <v>3000</v>
      </c>
      <c r="H122" s="626">
        <v>0</v>
      </c>
      <c r="I122" s="904">
        <f>G122</f>
        <v>3000</v>
      </c>
      <c r="J122" s="716"/>
    </row>
    <row r="123" spans="1:13" s="717" customFormat="1" ht="12.75" customHeight="1" thickBot="1" x14ac:dyDescent="0.25">
      <c r="A123" s="951"/>
      <c r="B123" s="946"/>
      <c r="C123" s="1057"/>
      <c r="D123" s="626"/>
      <c r="E123" s="626"/>
      <c r="F123" s="626"/>
      <c r="G123" s="627"/>
      <c r="H123" s="626"/>
      <c r="I123" s="904"/>
      <c r="J123" s="716"/>
    </row>
    <row r="124" spans="1:13" s="77" customFormat="1" ht="21.75" customHeight="1" thickBot="1" x14ac:dyDescent="0.2">
      <c r="A124" s="950"/>
      <c r="B124" s="1065"/>
      <c r="C124" s="1059" t="s">
        <v>16</v>
      </c>
      <c r="D124" s="1060"/>
      <c r="E124" s="1060">
        <f>SUM(E122:E123)</f>
        <v>2362</v>
      </c>
      <c r="F124" s="1060">
        <f>SUM(F122:F123)</f>
        <v>638</v>
      </c>
      <c r="G124" s="1060">
        <f>SUM(G122:G123)</f>
        <v>3000</v>
      </c>
      <c r="H124" s="1060">
        <f>SUM(H122:H123)</f>
        <v>0</v>
      </c>
      <c r="I124" s="1299">
        <f>SUM(I122:I123)</f>
        <v>3000</v>
      </c>
      <c r="J124" s="498"/>
    </row>
    <row r="125" spans="1:13" s="77" customFormat="1" ht="13.5" customHeight="1" x14ac:dyDescent="0.15">
      <c r="A125" s="950"/>
      <c r="B125" s="1005"/>
      <c r="C125" s="1006"/>
      <c r="D125" s="1007"/>
      <c r="E125" s="1007"/>
      <c r="F125" s="1007"/>
      <c r="G125" s="1007"/>
      <c r="H125" s="1007"/>
      <c r="I125" s="1007"/>
      <c r="J125" s="498"/>
      <c r="L125" s="518"/>
      <c r="M125" s="518"/>
    </row>
    <row r="126" spans="1:13" s="77" customFormat="1" ht="13.5" customHeight="1" x14ac:dyDescent="0.15">
      <c r="A126" s="950"/>
      <c r="B126" s="1056"/>
      <c r="C126" s="60" t="s">
        <v>933</v>
      </c>
      <c r="D126" s="72"/>
      <c r="E126" s="72"/>
      <c r="F126" s="72"/>
      <c r="G126" s="72"/>
      <c r="H126" s="72"/>
      <c r="I126" s="72"/>
      <c r="J126" s="498"/>
      <c r="L126" s="518"/>
      <c r="M126" s="518"/>
    </row>
    <row r="127" spans="1:13" s="717" customFormat="1" ht="21.75" customHeight="1" x14ac:dyDescent="0.2">
      <c r="A127" s="951"/>
      <c r="B127" s="946" t="s">
        <v>468</v>
      </c>
      <c r="C127" s="1057" t="s">
        <v>1116</v>
      </c>
      <c r="D127" s="626" t="s">
        <v>297</v>
      </c>
      <c r="E127" s="626">
        <v>1575</v>
      </c>
      <c r="F127" s="626">
        <v>425</v>
      </c>
      <c r="G127" s="627">
        <f>E127+F127</f>
        <v>2000</v>
      </c>
      <c r="H127" s="626">
        <f>G127</f>
        <v>2000</v>
      </c>
      <c r="I127" s="1061"/>
      <c r="J127" s="716"/>
      <c r="L127" s="889"/>
      <c r="M127" s="889"/>
    </row>
    <row r="128" spans="1:13" s="717" customFormat="1" ht="12" customHeight="1" thickBot="1" x14ac:dyDescent="0.25">
      <c r="A128" s="951"/>
      <c r="B128" s="1062"/>
      <c r="C128" s="1063"/>
      <c r="D128" s="899"/>
      <c r="E128" s="899"/>
      <c r="F128" s="899"/>
      <c r="G128" s="1064"/>
      <c r="H128" s="899"/>
      <c r="I128" s="1064"/>
      <c r="J128" s="716"/>
      <c r="L128" s="889"/>
      <c r="M128" s="889"/>
    </row>
    <row r="129" spans="1:15" s="717" customFormat="1" ht="21.75" customHeight="1" thickBot="1" x14ac:dyDescent="0.25">
      <c r="A129" s="951"/>
      <c r="B129" s="1065"/>
      <c r="C129" s="1059" t="s">
        <v>179</v>
      </c>
      <c r="D129" s="1060"/>
      <c r="E129" s="1060">
        <f>SUM(E127:E127)</f>
        <v>1575</v>
      </c>
      <c r="F129" s="1060">
        <f>SUM(F127:F127)</f>
        <v>425</v>
      </c>
      <c r="G129" s="1060">
        <f>SUM(G127:G127)</f>
        <v>2000</v>
      </c>
      <c r="H129" s="1060">
        <f>SUM(H127:H127)</f>
        <v>2000</v>
      </c>
      <c r="I129" s="1060"/>
      <c r="J129" s="716"/>
      <c r="L129" s="889"/>
      <c r="M129" s="889"/>
    </row>
    <row r="130" spans="1:15" s="77" customFormat="1" ht="13.5" customHeight="1" x14ac:dyDescent="0.2">
      <c r="A130" s="950"/>
      <c r="B130" s="1009"/>
      <c r="C130" s="1010"/>
      <c r="D130" s="1012"/>
      <c r="E130" s="1012"/>
      <c r="F130" s="1012"/>
      <c r="G130" s="1007"/>
      <c r="H130" s="1008"/>
      <c r="I130" s="1007"/>
      <c r="J130" s="498"/>
      <c r="L130" s="518"/>
      <c r="M130" s="518"/>
      <c r="O130" s="518"/>
    </row>
    <row r="131" spans="1:15" s="77" customFormat="1" ht="13.5" customHeight="1" x14ac:dyDescent="0.15">
      <c r="A131" s="950"/>
      <c r="B131" s="1056" t="s">
        <v>499</v>
      </c>
      <c r="C131" s="60" t="s">
        <v>500</v>
      </c>
      <c r="D131" s="72"/>
      <c r="E131" s="72"/>
      <c r="F131" s="72"/>
      <c r="G131" s="72"/>
      <c r="H131" s="64"/>
      <c r="I131" s="72"/>
      <c r="J131" s="498"/>
      <c r="L131" s="518"/>
      <c r="M131" s="518"/>
    </row>
    <row r="132" spans="1:15" s="77" customFormat="1" ht="11.25" customHeight="1" thickBot="1" x14ac:dyDescent="0.25">
      <c r="A132" s="950"/>
      <c r="B132" s="1014"/>
      <c r="C132" s="1057"/>
      <c r="D132" s="92"/>
      <c r="E132" s="92"/>
      <c r="F132" s="92"/>
      <c r="G132" s="72"/>
      <c r="H132" s="51"/>
      <c r="I132" s="92"/>
      <c r="J132" s="498"/>
      <c r="L132" s="518"/>
      <c r="M132" s="518"/>
    </row>
    <row r="133" spans="1:15" s="77" customFormat="1" ht="21.75" customHeight="1" thickBot="1" x14ac:dyDescent="0.25">
      <c r="A133" s="950"/>
      <c r="B133" s="1011"/>
      <c r="C133" s="1069" t="s">
        <v>501</v>
      </c>
      <c r="D133" s="1070"/>
      <c r="E133" s="639">
        <f>E131</f>
        <v>0</v>
      </c>
      <c r="F133" s="639">
        <f t="shared" ref="F133:H133" si="20">F131</f>
        <v>0</v>
      </c>
      <c r="G133" s="639">
        <f t="shared" si="20"/>
        <v>0</v>
      </c>
      <c r="H133" s="639">
        <f t="shared" si="20"/>
        <v>0</v>
      </c>
      <c r="I133" s="639"/>
      <c r="J133" s="498"/>
      <c r="L133" s="518"/>
      <c r="M133" s="518"/>
    </row>
    <row r="134" spans="1:15" s="48" customFormat="1" ht="13.5" customHeight="1" thickBot="1" x14ac:dyDescent="0.25">
      <c r="A134" s="952"/>
      <c r="B134" s="1009"/>
      <c r="C134" s="1010"/>
      <c r="D134" s="1012"/>
      <c r="E134" s="1012"/>
      <c r="F134" s="1012"/>
      <c r="G134" s="1007"/>
      <c r="H134" s="1013"/>
      <c r="I134" s="1012"/>
      <c r="J134" s="496"/>
      <c r="L134" s="508"/>
      <c r="M134" s="508"/>
    </row>
    <row r="135" spans="1:15" s="77" customFormat="1" ht="20.25" customHeight="1" thickBot="1" x14ac:dyDescent="0.2">
      <c r="A135" s="950"/>
      <c r="B135" s="1058"/>
      <c r="C135" s="1069" t="s">
        <v>502</v>
      </c>
      <c r="D135" s="794"/>
      <c r="E135" s="794">
        <f>E16+E25+E55+E66+E72+E79+E84+E92+E97+E108+E114+E119+E124+E133+E129</f>
        <v>2410008</v>
      </c>
      <c r="F135" s="794">
        <f>F16+F25+F55+F66+F72+F79+F84+F92+F97+F108+F114+F119+F124+F133+F129</f>
        <v>615791</v>
      </c>
      <c r="G135" s="794">
        <f>G16+G25+G55+G66+G72+G79+G84+G92+G97+G108+G114+G119+G124+G133+G129</f>
        <v>3025799</v>
      </c>
      <c r="H135" s="794">
        <f>H16+H25+H55+H66+H72+H79+H84+H92+H97+H108+H114+H119+H124+H133+H129</f>
        <v>2716252</v>
      </c>
      <c r="I135" s="794">
        <f>I16+I25+I55+I66+I72+I79+I84+I92+I97+I108+I114+I119+I124+I133+I129</f>
        <v>309547</v>
      </c>
      <c r="J135" s="498"/>
      <c r="L135" s="518"/>
      <c r="M135" s="518"/>
    </row>
    <row r="138" spans="1:15" ht="14.1" customHeight="1" x14ac:dyDescent="0.2">
      <c r="F138" s="78"/>
      <c r="G138" s="79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2020 évi állami tám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létszám</vt:lpstr>
      <vt:lpstr>Munka3</vt:lpstr>
      <vt:lpstr>Munka6</vt:lpstr>
      <vt:lpstr>likvid</vt:lpstr>
      <vt:lpstr>Munka1</vt:lpstr>
      <vt:lpstr>2019 évi 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'2019 évi létszám'!Nyomtatási_cím</vt:lpstr>
      <vt:lpstr>'ellátottak önk.'!Nyomtatási_cím</vt:lpstr>
      <vt:lpstr>'felh. bev.  '!Nyomtatási_cím</vt:lpstr>
      <vt:lpstr>'felhalm. kiad.  '!Nyomtatási_cím</vt:lpstr>
      <vt:lpstr>'kötváll. '!Nyomtatási_cím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2020-11-03T09:41:55Z</cp:lastPrinted>
  <dcterms:created xsi:type="dcterms:W3CDTF">2013-12-16T15:47:29Z</dcterms:created>
  <dcterms:modified xsi:type="dcterms:W3CDTF">2020-11-03T09:46:41Z</dcterms:modified>
</cp:coreProperties>
</file>