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5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2.1.sz.mell  " sheetId="73" r:id="rId5"/>
    <sheet name="2.2.sz.mell  " sheetId="61" r:id="rId6"/>
    <sheet name="ELLENŐRZÉS-1.sz.2.a.sz.2.b.sz." sheetId="76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9.1. sz. mell" sheetId="3" r:id="rId13"/>
    <sheet name="9.1.1. sz. mell " sheetId="119" r:id="rId14"/>
    <sheet name="9.1.2. sz. mell " sheetId="120" r:id="rId15"/>
    <sheet name="9.2. sz. mell" sheetId="79" r:id="rId16"/>
    <sheet name="9.2.1. sz. mell" sheetId="122" r:id="rId17"/>
    <sheet name="9.3. sz. mell" sheetId="105" r:id="rId18"/>
    <sheet name="9.3.1. sz. mell" sheetId="125" r:id="rId19"/>
    <sheet name="10.sz.mell" sheetId="89" r:id="rId20"/>
    <sheet name="1. sz tájékoztató t." sheetId="87" r:id="rId21"/>
    <sheet name="3. sz tájékoztató t." sheetId="88" r:id="rId22"/>
    <sheet name="4.sz tájékoztató t." sheetId="24" r:id="rId23"/>
    <sheet name="5.sz tájékoztató t." sheetId="2" r:id="rId24"/>
    <sheet name="6.sz tájékoztató t." sheetId="70" r:id="rId25"/>
    <sheet name="7. sz tájékoztató t." sheetId="128" r:id="rId26"/>
    <sheet name="Munka1" sheetId="94" r:id="rId27"/>
  </sheet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'!$1:$6</definedName>
    <definedName name="_xlnm.Print_Titles" localSheetId="15">'9.2. sz. mell'!$1:$6</definedName>
    <definedName name="_xlnm.Print_Titles" localSheetId="16">'9.2.1. sz. mell'!$1:$6</definedName>
    <definedName name="_xlnm.Print_Titles" localSheetId="17">'9.3. sz. mell'!$1:$6</definedName>
    <definedName name="_xlnm.Print_Titles" localSheetId="18">'9.3.1. sz. mell'!$1:$6</definedName>
    <definedName name="_xlnm.Print_Area" localSheetId="20">'1. sz tájékoztató t.'!$A$1:$E$144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25">'7. sz tájékoztató t.'!$A$1:$E$37</definedName>
  </definedNames>
  <calcPr calcId="114210" fullCalcOnLoad="1"/>
</workbook>
</file>

<file path=xl/calcChain.xml><?xml version="1.0" encoding="utf-8"?>
<calcChain xmlns="http://schemas.openxmlformats.org/spreadsheetml/2006/main">
  <c r="C1" i="125"/>
  <c r="C1" i="105"/>
  <c r="C1" i="122"/>
  <c r="C1" i="79"/>
  <c r="C1" i="120"/>
  <c r="C1" i="119"/>
  <c r="C1" i="3"/>
  <c r="F1" i="61"/>
  <c r="F1" i="73"/>
  <c r="D39" i="70"/>
  <c r="D26"/>
  <c r="C111" i="119"/>
  <c r="C111" i="3"/>
  <c r="C111" i="116"/>
  <c r="C111" i="1"/>
  <c r="D30" i="88"/>
  <c r="C30"/>
  <c r="N26" i="24"/>
  <c r="E26"/>
  <c r="O26"/>
  <c r="O25"/>
  <c r="F10" i="63"/>
  <c r="C116" i="87"/>
  <c r="C95"/>
  <c r="D95"/>
  <c r="D90"/>
  <c r="D125"/>
  <c r="D151"/>
  <c r="D116"/>
  <c r="D111"/>
  <c r="D126"/>
  <c r="D130"/>
  <c r="D137"/>
  <c r="D142"/>
  <c r="D150"/>
  <c r="E116"/>
  <c r="E108"/>
  <c r="E95"/>
  <c r="E90"/>
  <c r="E125"/>
  <c r="E151"/>
  <c r="C98" i="119"/>
  <c r="C119"/>
  <c r="C98" i="120"/>
  <c r="C93"/>
  <c r="C128"/>
  <c r="C98" i="117"/>
  <c r="C119" i="116"/>
  <c r="C114"/>
  <c r="C98"/>
  <c r="D35" i="70"/>
  <c r="D31"/>
  <c r="D11"/>
  <c r="B33" i="2"/>
  <c r="B30"/>
  <c r="B27"/>
  <c r="B19"/>
  <c r="B13"/>
  <c r="B34"/>
  <c r="C119" i="120"/>
  <c r="A1" i="78"/>
  <c r="C119" i="117"/>
  <c r="C98" i="1"/>
  <c r="C93"/>
  <c r="C128"/>
  <c r="C119"/>
  <c r="C98" i="3"/>
  <c r="C93"/>
  <c r="C128"/>
  <c r="C119"/>
  <c r="C114"/>
  <c r="C29"/>
  <c r="C8" i="128"/>
  <c r="E26" i="87"/>
  <c r="D26"/>
  <c r="C26"/>
  <c r="C29" i="120"/>
  <c r="C29" i="119"/>
  <c r="C26" i="117"/>
  <c r="C26" i="116"/>
  <c r="C26" i="1"/>
  <c r="F3" i="64"/>
  <c r="C3" i="1"/>
  <c r="E3" i="63"/>
  <c r="E3" i="64"/>
  <c r="C18" i="73"/>
  <c r="C146" i="120"/>
  <c r="C140"/>
  <c r="C146" i="119"/>
  <c r="C140"/>
  <c r="C140" i="3"/>
  <c r="E3" i="128"/>
  <c r="E26"/>
  <c r="C3"/>
  <c r="C26"/>
  <c r="D3"/>
  <c r="D26"/>
  <c r="E29"/>
  <c r="D29"/>
  <c r="C29"/>
  <c r="C33"/>
  <c r="C35"/>
  <c r="E8"/>
  <c r="E20"/>
  <c r="E22"/>
  <c r="D8"/>
  <c r="D20"/>
  <c r="D22"/>
  <c r="C20"/>
  <c r="C22"/>
  <c r="C51" i="125"/>
  <c r="C45"/>
  <c r="C51" i="105"/>
  <c r="C45"/>
  <c r="C52" i="122"/>
  <c r="C46"/>
  <c r="C58"/>
  <c r="E111" i="87"/>
  <c r="E126"/>
  <c r="E130"/>
  <c r="E137"/>
  <c r="E142"/>
  <c r="E150"/>
  <c r="C142"/>
  <c r="C137"/>
  <c r="C130"/>
  <c r="C126"/>
  <c r="C150"/>
  <c r="C111"/>
  <c r="C90"/>
  <c r="C125"/>
  <c r="C151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4"/>
  <c r="E84"/>
  <c r="C79"/>
  <c r="C75"/>
  <c r="C72"/>
  <c r="C67"/>
  <c r="C63"/>
  <c r="C84"/>
  <c r="C57"/>
  <c r="C52"/>
  <c r="C46"/>
  <c r="C34"/>
  <c r="C19"/>
  <c r="C12"/>
  <c r="C5"/>
  <c r="C62"/>
  <c r="C85"/>
  <c r="C37" i="125"/>
  <c r="C30"/>
  <c r="C26"/>
  <c r="C20"/>
  <c r="C8"/>
  <c r="C36"/>
  <c r="C41"/>
  <c r="C38" i="122"/>
  <c r="C31"/>
  <c r="C26"/>
  <c r="C20"/>
  <c r="C8"/>
  <c r="C37"/>
  <c r="C42"/>
  <c r="C133" i="120"/>
  <c r="C129"/>
  <c r="C154"/>
  <c r="C114"/>
  <c r="C82"/>
  <c r="C78"/>
  <c r="C75"/>
  <c r="C70"/>
  <c r="C66"/>
  <c r="C89"/>
  <c r="C60"/>
  <c r="C55"/>
  <c r="C49"/>
  <c r="C37"/>
  <c r="C22"/>
  <c r="C15"/>
  <c r="C8"/>
  <c r="C133" i="119"/>
  <c r="C129"/>
  <c r="C154"/>
  <c r="C93"/>
  <c r="C128"/>
  <c r="C155"/>
  <c r="C114"/>
  <c r="C82"/>
  <c r="C78"/>
  <c r="C75"/>
  <c r="C70"/>
  <c r="C66"/>
  <c r="C89"/>
  <c r="C60"/>
  <c r="C55"/>
  <c r="C49"/>
  <c r="C37"/>
  <c r="C22"/>
  <c r="C15"/>
  <c r="C8"/>
  <c r="C65"/>
  <c r="C90"/>
  <c r="C145" i="117"/>
  <c r="C140"/>
  <c r="C133"/>
  <c r="C129"/>
  <c r="C153"/>
  <c r="C159"/>
  <c r="C114"/>
  <c r="C93"/>
  <c r="C128"/>
  <c r="C154"/>
  <c r="C79"/>
  <c r="C75"/>
  <c r="C72"/>
  <c r="C67"/>
  <c r="C63"/>
  <c r="C86"/>
  <c r="C57"/>
  <c r="C52"/>
  <c r="C46"/>
  <c r="C34"/>
  <c r="C19"/>
  <c r="C12"/>
  <c r="C62"/>
  <c r="C5"/>
  <c r="C3"/>
  <c r="C91"/>
  <c r="C3" i="116"/>
  <c r="C91"/>
  <c r="C145"/>
  <c r="C140"/>
  <c r="C133"/>
  <c r="C129"/>
  <c r="C153"/>
  <c r="C93"/>
  <c r="C128"/>
  <c r="C154"/>
  <c r="C79"/>
  <c r="C75"/>
  <c r="C72"/>
  <c r="C67"/>
  <c r="C86"/>
  <c r="C159"/>
  <c r="C63"/>
  <c r="C57"/>
  <c r="C52"/>
  <c r="C46"/>
  <c r="C34"/>
  <c r="C19"/>
  <c r="C12"/>
  <c r="C5"/>
  <c r="C62"/>
  <c r="C26" i="79"/>
  <c r="C146" i="3"/>
  <c r="C133"/>
  <c r="E29" i="73"/>
  <c r="E18"/>
  <c r="E30"/>
  <c r="C145" i="1"/>
  <c r="C133"/>
  <c r="A1" i="70"/>
  <c r="B3" i="2"/>
  <c r="A1"/>
  <c r="A1" i="24"/>
  <c r="C3" i="87"/>
  <c r="C88"/>
  <c r="D3"/>
  <c r="D88"/>
  <c r="A20" i="89"/>
  <c r="F3" i="63"/>
  <c r="D3"/>
  <c r="D3" i="64"/>
  <c r="C4" i="62"/>
  <c r="D4"/>
  <c r="E4"/>
  <c r="A12" i="75"/>
  <c r="A11" i="76"/>
  <c r="A4"/>
  <c r="C37" i="105"/>
  <c r="C30"/>
  <c r="C26"/>
  <c r="C20"/>
  <c r="C8"/>
  <c r="C36"/>
  <c r="C41"/>
  <c r="C52" i="79"/>
  <c r="C38"/>
  <c r="C31"/>
  <c r="C20"/>
  <c r="C129" i="3"/>
  <c r="C154"/>
  <c r="C82"/>
  <c r="C78"/>
  <c r="C75"/>
  <c r="C70"/>
  <c r="C66"/>
  <c r="C89"/>
  <c r="C60"/>
  <c r="C55"/>
  <c r="C49"/>
  <c r="C37"/>
  <c r="C22"/>
  <c r="C15"/>
  <c r="C8"/>
  <c r="C65"/>
  <c r="C90"/>
  <c r="E17" i="61"/>
  <c r="C17"/>
  <c r="D6" i="76"/>
  <c r="C140" i="1"/>
  <c r="C129"/>
  <c r="C153"/>
  <c r="B14" i="76"/>
  <c r="C114" i="1"/>
  <c r="C79"/>
  <c r="C75"/>
  <c r="C72"/>
  <c r="C67"/>
  <c r="C63"/>
  <c r="C86"/>
  <c r="C57"/>
  <c r="C52"/>
  <c r="C46"/>
  <c r="C34"/>
  <c r="C19"/>
  <c r="C12"/>
  <c r="C62"/>
  <c r="C5"/>
  <c r="E30" i="61"/>
  <c r="E31"/>
  <c r="C18"/>
  <c r="C30"/>
  <c r="E33"/>
  <c r="D13" i="76"/>
  <c r="C19" i="73"/>
  <c r="C24" i="61"/>
  <c r="C24" i="73"/>
  <c r="C29"/>
  <c r="C46" i="79"/>
  <c r="C58"/>
  <c r="C8"/>
  <c r="C37"/>
  <c r="C42"/>
  <c r="E16" i="89"/>
  <c r="F16"/>
  <c r="D16"/>
  <c r="C16"/>
  <c r="G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O21" i="24"/>
  <c r="O9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1"/>
  <c r="F12"/>
  <c r="F13"/>
  <c r="F14"/>
  <c r="F15"/>
  <c r="F16"/>
  <c r="F17"/>
  <c r="F18"/>
  <c r="F19"/>
  <c r="F20"/>
  <c r="F21"/>
  <c r="B21"/>
  <c r="D21"/>
  <c r="E21"/>
  <c r="O5" i="24"/>
  <c r="N14"/>
  <c r="M14"/>
  <c r="M26"/>
  <c r="L14"/>
  <c r="L26"/>
  <c r="L27"/>
  <c r="K14"/>
  <c r="K26"/>
  <c r="J14"/>
  <c r="I14"/>
  <c r="H14"/>
  <c r="G14"/>
  <c r="G26"/>
  <c r="F14"/>
  <c r="E14"/>
  <c r="D14"/>
  <c r="C14"/>
  <c r="C26"/>
  <c r="D26"/>
  <c r="F26"/>
  <c r="H26"/>
  <c r="I26"/>
  <c r="I27"/>
  <c r="J26"/>
  <c r="O24"/>
  <c r="O23"/>
  <c r="O22"/>
  <c r="O20"/>
  <c r="O19"/>
  <c r="O18"/>
  <c r="O17"/>
  <c r="O16"/>
  <c r="O13"/>
  <c r="O12"/>
  <c r="O11"/>
  <c r="O10"/>
  <c r="O8"/>
  <c r="O7"/>
  <c r="O6"/>
  <c r="C32" i="61"/>
  <c r="C3" i="77"/>
  <c r="D33" i="128"/>
  <c r="D35"/>
  <c r="E33"/>
  <c r="E35"/>
  <c r="C57" i="105"/>
  <c r="D14" i="76"/>
  <c r="E32" i="61"/>
  <c r="C31" i="73"/>
  <c r="E31"/>
  <c r="C31" i="61"/>
  <c r="C33"/>
  <c r="D62" i="87"/>
  <c r="D85"/>
  <c r="F24" i="64"/>
  <c r="C65" i="120"/>
  <c r="C90"/>
  <c r="E62" i="87"/>
  <c r="E85"/>
  <c r="C57" i="125"/>
  <c r="D27" i="24"/>
  <c r="J27"/>
  <c r="H27"/>
  <c r="G27"/>
  <c r="F27"/>
  <c r="E27"/>
  <c r="N27"/>
  <c r="M27"/>
  <c r="K27"/>
  <c r="O14"/>
  <c r="E14" i="76"/>
  <c r="B6"/>
  <c r="E6"/>
  <c r="C158" i="1"/>
  <c r="C87"/>
  <c r="B8" i="76"/>
  <c r="B7"/>
  <c r="C159" i="1"/>
  <c r="C158" i="116"/>
  <c r="C87"/>
  <c r="D15" i="76"/>
  <c r="C30" i="73"/>
  <c r="D8" i="76"/>
  <c r="D7"/>
  <c r="C32" i="73"/>
  <c r="E32"/>
  <c r="C87" i="117"/>
  <c r="C158"/>
  <c r="C154" i="1"/>
  <c r="B15" i="76"/>
  <c r="E15"/>
  <c r="B13"/>
  <c r="E13"/>
  <c r="C155" i="3"/>
  <c r="C155" i="120"/>
  <c r="E3" i="87"/>
  <c r="E88"/>
  <c r="C91" i="1"/>
  <c r="C27" i="24"/>
  <c r="C4" i="73"/>
  <c r="O27" i="24"/>
  <c r="E8" i="76"/>
  <c r="E4" i="73"/>
  <c r="E4" i="61"/>
  <c r="C4"/>
  <c r="E7" i="76"/>
</calcChain>
</file>

<file path=xl/sharedStrings.xml><?xml version="1.0" encoding="utf-8"?>
<sst xmlns="http://schemas.openxmlformats.org/spreadsheetml/2006/main" count="3204" uniqueCount="608">
  <si>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</si>
  <si>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</si>
  <si>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</si>
  <si>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</si>
  <si>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Az önkormányzat által adott közvetett támogatások
(kedvezmények)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</si>
  <si>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</si>
  <si>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</si>
  <si>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</si>
  <si>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</si>
  <si>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</si>
  <si>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</si>
  <si>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</si>
  <si>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</si>
  <si>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</si>
  <si>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</si>
  <si>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</si>
  <si>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</si>
  <si>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</si>
  <si>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</si>
  <si>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</si>
  <si>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</si>
  <si>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</si>
  <si>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</si>
  <si>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</si>
  <si>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</si>
  <si>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</si>
  <si>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</si>
  <si>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</si>
  <si>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</si>
  <si>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</si>
  <si>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</si>
  <si>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</si>
  <si>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</si>
  <si>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</si>
  <si>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</si>
  <si>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</si>
  <si>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</si>
  <si>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</si>
  <si>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</si>
  <si>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</si>
  <si>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</si>
  <si>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</si>
  <si>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</si>
  <si>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</si>
  <si>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</si>
  <si>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</si>
  <si>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</si>
  <si>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</si>
  <si>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</si>
  <si>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</si>
  <si>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</si>
  <si>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</si>
  <si>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</si>
  <si>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</si>
  <si>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</si>
  <si>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</si>
  <si>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</si>
  <si>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</si>
  <si>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</si>
  <si>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</si>
  <si>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</si>
  <si>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</si>
  <si>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</si>
  <si>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</si>
  <si>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</si>
  <si>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</si>
  <si>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</si>
  <si>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</si>
  <si>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</si>
  <si>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</si>
  <si>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</si>
  <si>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</si>
  <si>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</si>
  <si>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</si>
  <si>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</si>
  <si>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</si>
  <si>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</si>
  <si>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</si>
  <si>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</si>
  <si>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</si>
  <si>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</si>
  <si>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</si>
  <si>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</si>
  <si>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</si>
  <si>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</si>
  <si>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</si>
  <si>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</si>
  <si>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</si>
  <si>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</si>
  <si>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</si>
  <si>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</si>
  <si>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</si>
  <si>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</si>
  <si>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</si>
  <si>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</si>
  <si>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</si>
  <si>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</si>
  <si>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</si>
  <si>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</si>
  <si>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</si>
  <si>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</si>
  <si>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</si>
  <si>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</si>
  <si>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</si>
  <si>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</si>
  <si>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</si>
  <si>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</si>
  <si>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</si>
  <si>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</si>
  <si>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</si>
  <si>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</si>
  <si>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</si>
  <si>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</si>
  <si>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</si>
  <si>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</si>
  <si>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</si>
  <si>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</si>
  <si>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</si>
  <si>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</si>
  <si>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</si>
  <si>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</si>
  <si>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</si>
  <si>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</si>
  <si>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</si>
  <si>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</si>
  <si>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</si>
  <si>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</si>
  <si>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</si>
  <si>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</si>
  <si>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</si>
  <si>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</si>
  <si>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</si>
  <si>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</si>
  <si>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</si>
  <si>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</si>
  <si>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</si>
  <si>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</si>
  <si>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</si>
  <si>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</si>
  <si>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</si>
  <si>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</si>
  <si>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</si>
  <si>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</si>
  <si>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</si>
  <si>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</si>
  <si>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</si>
  <si>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</si>
  <si>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</si>
  <si>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</si>
  <si>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</si>
  <si>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</si>
  <si>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</si>
  <si>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</si>
  <si>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</si>
  <si>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</si>
  <si>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</si>
  <si>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</si>
  <si>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</si>
  <si>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</si>
  <si>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</si>
  <si>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</si>
  <si>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</si>
  <si>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</si>
  <si>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</si>
  <si>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</si>
  <si>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</si>
  <si>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</si>
  <si>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</si>
  <si>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</si>
  <si>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</si>
  <si>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</si>
  <si>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</si>
  <si>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</si>
  <si>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</si>
  <si>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</si>
  <si>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</si>
  <si>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</si>
  <si>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</si>
  <si>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</si>
  <si>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</si>
  <si>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</si>
  <si>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</si>
  <si>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</si>
  <si>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</si>
  <si>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</si>
  <si>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</si>
  <si>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</si>
  <si>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</si>
  <si>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</si>
  <si>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</si>
  <si>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</si>
  <si>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</si>
  <si>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</si>
  <si>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</si>
  <si>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</si>
  <si>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</si>
  <si>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</si>
  <si>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</si>
  <si>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</si>
  <si>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</si>
  <si>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</si>
  <si>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</si>
  <si>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</si>
  <si>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</si>
  <si>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</si>
  <si>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</si>
  <si>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</si>
  <si>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</si>
  <si>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</si>
  <si>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</si>
  <si>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</si>
  <si>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</si>
  <si>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</si>
  <si>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</si>
  <si>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</si>
  <si>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</si>
  <si>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</si>
  <si>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</si>
  <si>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</si>
  <si>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</si>
  <si>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</si>
  <si>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</si>
  <si>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</si>
  <si>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</si>
  <si>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</si>
  <si>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</si>
  <si>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</si>
  <si>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</si>
  <si>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</si>
  <si>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</si>
  <si>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</si>
  <si>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</si>
  <si>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</si>
  <si>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</si>
  <si>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</si>
  <si>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</si>
  <si>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</si>
  <si>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</si>
  <si>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</si>
  <si>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</si>
  <si>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</si>
  <si>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</si>
  <si>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</si>
  <si>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</si>
  <si>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</si>
  <si>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</si>
  <si>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</si>
  <si>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</si>
  <si>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</si>
  <si>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</si>
  <si>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</si>
  <si>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</si>
  <si>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</si>
  <si>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</si>
  <si>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</si>
  <si>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</si>
  <si>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</si>
  <si>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</si>
  <si>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</si>
  <si>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</si>
  <si>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</si>
  <si>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</si>
  <si>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</si>
  <si>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</si>
  <si>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</si>
  <si>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</si>
  <si>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</si>
  <si>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</si>
  <si>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</si>
  <si>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</si>
  <si>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</si>
  <si>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</si>
  <si>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</si>
  <si>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</si>
  <si>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</si>
  <si>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</si>
  <si>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</si>
  <si>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</si>
  <si>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</si>
  <si>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</si>
  <si>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</si>
  <si>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</si>
  <si>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</si>
  <si>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</si>
  <si>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</si>
  <si>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</si>
  <si>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</si>
  <si>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</si>
  <si>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</si>
  <si>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</si>
  <si>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</si>
  <si>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</si>
  <si>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</si>
  <si>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</si>
  <si>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</si>
  <si>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</si>
  <si>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</si>
  <si>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</si>
  <si>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</si>
  <si>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</si>
  <si>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</si>
  <si>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</si>
  <si>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</si>
  <si>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</si>
  <si>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</si>
  <si>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</si>
  <si>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</si>
  <si>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</si>
  <si>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</si>
  <si>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</si>
  <si>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</si>
  <si>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</si>
  <si>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</si>
  <si>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</si>
  <si>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</si>
  <si>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</si>
  <si>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</si>
  <si>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</si>
  <si>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</si>
  <si>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</si>
  <si>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</si>
  <si>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</si>
  <si>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</si>
  <si>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</si>
  <si>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</si>
  <si>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</si>
  <si>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</si>
  <si>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</si>
  <si>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</si>
  <si>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</si>
  <si>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</si>
  <si>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</si>
  <si>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</si>
  <si>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</si>
  <si>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</si>
  <si>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</si>
  <si>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</si>
  <si>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</si>
  <si>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</si>
  <si>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</si>
  <si>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</si>
  <si>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</si>
  <si>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</si>
  <si>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</si>
  <si>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</si>
  <si>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</si>
  <si>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</si>
  <si>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</si>
  <si>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</si>
  <si>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</si>
  <si>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</si>
  <si>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</si>
  <si>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</si>
  <si>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</si>
  <si>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</si>
  <si>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</si>
  <si>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</si>
  <si>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</si>
  <si>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</si>
  <si>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</si>
  <si>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</si>
  <si>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</si>
  <si>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</si>
  <si>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</si>
  <si>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</si>
  <si>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</si>
  <si>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</si>
  <si>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</si>
  <si>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</si>
  <si>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</si>
  <si>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</si>
  <si>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</si>
  <si>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</si>
  <si>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</si>
  <si>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</si>
  <si>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</si>
  <si>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</si>
  <si>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</si>
  <si>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</si>
  <si>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</si>
  <si>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</si>
  <si>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</si>
  <si>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</si>
  <si>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</si>
  <si>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</si>
  <si>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</si>
  <si>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</si>
  <si>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</si>
  <si>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</si>
  <si>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</si>
  <si>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</si>
  <si>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</si>
  <si>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</si>
  <si>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</si>
  <si>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</si>
  <si>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</si>
  <si>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</si>
  <si>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</si>
  <si>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</si>
  <si>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</si>
  <si>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</si>
  <si>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</si>
  <si>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</si>
  <si>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</si>
  <si>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</si>
  <si>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</si>
  <si>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</si>
  <si>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</si>
  <si>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</si>
  <si>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</si>
  <si>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</si>
  <si>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</si>
  <si>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</si>
  <si>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</si>
  <si>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</si>
  <si>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</si>
  <si>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</si>
  <si>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</si>
  <si>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</si>
  <si>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</si>
  <si>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</si>
  <si>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</si>
  <si>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</si>
  <si>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</si>
  <si>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</si>
  <si>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</si>
  <si>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</si>
  <si>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</si>
  <si>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</si>
  <si>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</si>
  <si>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</si>
  <si>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</si>
  <si>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</si>
  <si>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</si>
  <si>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</si>
  <si>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</si>
  <si>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</si>
  <si>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</si>
  <si>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</si>
  <si>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</si>
  <si>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</si>
  <si>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</si>
  <si>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</si>
  <si>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</si>
  <si>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</si>
  <si>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</si>
  <si>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</si>
  <si>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</si>
  <si>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</si>
  <si>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</si>
  <si>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</si>
  <si>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</si>
  <si>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</si>
  <si>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</si>
  <si>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</si>
  <si>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</si>
  <si>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</si>
  <si>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</si>
  <si>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</si>
  <si>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</si>
  <si>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</si>
  <si>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</si>
  <si>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</si>
  <si>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</si>
  <si>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</si>
  <si>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</si>
  <si>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</si>
  <si>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</si>
  <si>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</si>
  <si>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</si>
  <si>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</si>
  <si>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</si>
  <si>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</si>
  <si>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</si>
  <si>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</si>
  <si>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</si>
  <si>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</si>
  <si>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</si>
  <si>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</si>
  <si>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</si>
  <si>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</si>
  <si>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</si>
  <si>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</si>
  <si>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</si>
  <si>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</si>
  <si>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</si>
  <si>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</si>
  <si>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</si>
  <si>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</si>
  <si>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</si>
  <si>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</si>
  <si>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</si>
  <si>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</si>
  <si>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</si>
  <si>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</si>
  <si>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</si>
  <si>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</si>
  <si>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</si>
  <si>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</si>
  <si>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</si>
  <si>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</si>
  <si>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</si>
  <si>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</si>
  <si>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</si>
  <si>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</si>
  <si>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</si>
  <si>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</si>
  <si>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</si>
  <si>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</si>
  <si>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</si>
  <si>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</si>
  <si>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</si>
  <si>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</si>
  <si>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</si>
  <si>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</si>
  <si>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</si>
  <si>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</si>
  <si>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</si>
  <si>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</si>
  <si>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</si>
  <si>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</si>
  <si>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</si>
  <si>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</si>
  <si>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</si>
  <si>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</si>
  <si>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</si>
  <si>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</si>
  <si>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</si>
  <si>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Magánszemélyek kommunális adója</t>
  </si>
  <si>
    <t>Murakeresztúri Közös Önkormányzati Hivatal</t>
  </si>
  <si>
    <t>Murakeresztúri Óvoda</t>
  </si>
  <si>
    <t>Kossuth Lajos utcai járda felújítása</t>
  </si>
  <si>
    <t>2016</t>
  </si>
  <si>
    <t>Murakeresztúr Község Önkormányzat adósságot keletkeztető ügyletekből és kezességvállalásokból fennálló kötelezettségei</t>
  </si>
  <si>
    <t>Murakeresztúr Község Önkormányzat saját bevételeinek részletezése az adósságot keletkeztető ügyletből származó tárgyévi fizetési kötelezettség megállapításához</t>
  </si>
  <si>
    <t>Államháztartáson belüli megelőlegezések visszafizetések</t>
  </si>
  <si>
    <t>Informatikai eszköz (NAS) beszerzés</t>
  </si>
  <si>
    <t>Térköves járda építés Keresztúrok keresztjéhez</t>
  </si>
  <si>
    <t>Konyhabútor vásárlás (szolgálati lakásba)</t>
  </si>
  <si>
    <t>Közfoglalkoztatáshoz kis értékű tárgyi eszköz (szerszámok, kisgépek) beszerzése</t>
  </si>
  <si>
    <t>Közfoglalkoztatáshoz önjáró fűnyíró vásárlás</t>
  </si>
  <si>
    <t>Óvodába kis értékű tárgyxi eszköz beszerzés</t>
  </si>
  <si>
    <t>Általános működési támogatások</t>
  </si>
  <si>
    <t>Önkormányzati hivatal működésének támogatása</t>
  </si>
  <si>
    <t>Zöldterület kezelés támogatása</t>
  </si>
  <si>
    <t>Közvilágítás támogatása</t>
  </si>
  <si>
    <t>Köztemető fenntartás, működtetés támogatása</t>
  </si>
  <si>
    <t>Közutak fenntartása támogatása</t>
  </si>
  <si>
    <t>Egyéb önkormányzati feladatok támogatása</t>
  </si>
  <si>
    <t>Lakott külterülettel kapcsolatos feladatok támogatása</t>
  </si>
  <si>
    <t>Általános működési támogatások összesen:</t>
  </si>
  <si>
    <t>Egyes köznevelési  feladatok támogatásai</t>
  </si>
  <si>
    <t>Óvodapedagógusok bértámogtása</t>
  </si>
  <si>
    <t>Óvodapedagógusok kiegészítő bértámogtása</t>
  </si>
  <si>
    <t>Óvodapedagógusok munkáját segítők bértámogatása</t>
  </si>
  <si>
    <t>Óvodaműködtetési támogatás</t>
  </si>
  <si>
    <t>Egyes köznevelési  feladatok támogatásai összesen:</t>
  </si>
  <si>
    <t>Szociális, gyermekjóléti és gyermekétkeztetési feldatok támogatásai</t>
  </si>
  <si>
    <t>Szociális feladatok egyéb támogatása</t>
  </si>
  <si>
    <t>Szociális étkeztetés támogatása</t>
  </si>
  <si>
    <t>Házi segítségnyújtás támogatása</t>
  </si>
  <si>
    <t>Gyermekétkeztetés támogatása</t>
  </si>
  <si>
    <t>Szociális, gyermekjóléti és gyermekétkeztetési feldatok támogatásai összesen:</t>
  </si>
  <si>
    <t>Kulturális feladatok támogatása</t>
  </si>
  <si>
    <t>Könyvtári, közművelődési feladatok támogatása</t>
  </si>
  <si>
    <t>Kulturális feladatok támogatása összesen:</t>
  </si>
  <si>
    <t>4. tájékoztató tábla</t>
  </si>
  <si>
    <t>Család- és gyermekjóléti szolgálat támogatása</t>
  </si>
  <si>
    <t>Rászoruló gyermekek intézményen kívüli szünidei étkeztetésének támogatása</t>
  </si>
  <si>
    <t>Működési célú kiegészítő támogatások</t>
  </si>
  <si>
    <t>Bérkompenzáció támogatása</t>
  </si>
  <si>
    <t>Kiegészítő támogatások összesen:</t>
  </si>
  <si>
    <t>Egyéb működési támogatások államháztartáson belülre</t>
  </si>
  <si>
    <t>Muramenti Nemzetiségi Területfejlesztési Társulás</t>
  </si>
  <si>
    <t>működési támogatás</t>
  </si>
  <si>
    <t>Nagykanizsa és Térsége Önkormányzati Társulás</t>
  </si>
  <si>
    <t>Egészségügyi Társulás Eszteregnye</t>
  </si>
  <si>
    <t>működési támogatás (háziorvosi ügyelet működtetéséhez)</t>
  </si>
  <si>
    <t>Emberi Erőforrás Támogatáskezelő</t>
  </si>
  <si>
    <t>Bursa Hungarica támogatás</t>
  </si>
  <si>
    <t>Műk.tám.államháztartáson belülre összesen:</t>
  </si>
  <si>
    <t>Egyéb működési támogatások államháztartáson kívülre</t>
  </si>
  <si>
    <t>Horgász Egyesület Murakeresztúr</t>
  </si>
  <si>
    <t>Tűzoltó Egyesület Murakeresztúr</t>
  </si>
  <si>
    <t>Közművelődési Egyesület Murakeresztúr</t>
  </si>
  <si>
    <t>Polgárőrség Murakeresztúr</t>
  </si>
  <si>
    <t>Sport Egyesület Murakeresztúr</t>
  </si>
  <si>
    <t>Zrínyi Kadétok Hagyományőrző Egyesülete</t>
  </si>
  <si>
    <t>Szent-kereszt Egyesület</t>
  </si>
  <si>
    <t>56-os Emlékműért Polgári Egyesület</t>
  </si>
  <si>
    <t>COR 98 Bt.</t>
  </si>
  <si>
    <t>iskolaeü.támogatás átadása</t>
  </si>
  <si>
    <t>Műk.tám.államháztartáson kívülre összesen:</t>
  </si>
  <si>
    <t>fogorvosi OEP támogatás átadása</t>
  </si>
  <si>
    <t>Dr. Puskár Dental Kft.</t>
  </si>
  <si>
    <t>Felhalmozási célú támogatások államháztartáson kívülre</t>
  </si>
  <si>
    <t>pályázati önrész biztosításárhoz</t>
  </si>
  <si>
    <t>TEFA támogatás</t>
  </si>
  <si>
    <t>Felhalm. célú támog. államháztartáson kívülre össz:</t>
  </si>
  <si>
    <t>Felhalmozási célú támogatások államháztartáson belülre</t>
  </si>
  <si>
    <t>Felhalm. célú támog. államháztartáson belülre  össz:</t>
  </si>
  <si>
    <t>Működésiközpontosított előirányzatok</t>
  </si>
  <si>
    <t>Villanytűzhely vásárlás</t>
  </si>
  <si>
    <t>Vendég étkezők térítési díja ( az önkormányzat és intézményei nyugdíjas dolgozóinak térítési díj kedvezménye</t>
  </si>
  <si>
    <t xml:space="preserve">    ebből:               Magánszemélyek kommunális adója </t>
  </si>
  <si>
    <t>Murakeresztúri Egyházközség</t>
  </si>
  <si>
    <t>böllér-fesztivál támogatása</t>
  </si>
  <si>
    <t>34.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</si>
</sst>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67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17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9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9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4" xfId="0" applyFont="1" applyFill="1" applyBorder="1" applyAlignment="1" applyProtection="1">
      <alignment vertical="center" wrapTex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2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6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8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3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19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19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28" xfId="0" applyFont="1" applyFill="1" applyBorder="1" applyAlignment="1" applyProtection="1">
      <alignment horizontal="left" vertical="center" wrapText="1"/>
      <protection locked="0"/>
    </xf>
    <xf numFmtId="0" fontId="27" fillId="0" borderId="29" xfId="0" applyFont="1" applyFill="1" applyBorder="1" applyAlignment="1" applyProtection="1">
      <alignment horizontal="left" vertical="center" wrapText="1"/>
      <protection locked="0"/>
    </xf>
    <xf numFmtId="0" fontId="27" fillId="0" borderId="30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2" xfId="0" applyFont="1" applyFill="1" applyBorder="1" applyAlignment="1" applyProtection="1">
      <alignment horizontal="right"/>
    </xf>
    <xf numFmtId="164" fontId="36" fillId="0" borderId="32" xfId="4" applyNumberFormat="1" applyFont="1" applyFill="1" applyBorder="1" applyAlignment="1" applyProtection="1">
      <alignment horizontal="left" vertical="center"/>
    </xf>
    <xf numFmtId="0" fontId="30" fillId="0" borderId="2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4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3" xfId="1" applyNumberFormat="1" applyFont="1" applyFill="1" applyBorder="1"/>
    <xf numFmtId="165" fontId="15" fillId="0" borderId="18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3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1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9" xfId="1" applyNumberFormat="1" applyFont="1" applyFill="1" applyBorder="1" applyProtection="1"/>
    <xf numFmtId="165" fontId="30" fillId="0" borderId="17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165" fontId="30" fillId="0" borderId="22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 wrapText="1"/>
    </xf>
    <xf numFmtId="164" fontId="29" fillId="0" borderId="3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35" xfId="0" applyNumberFormat="1" applyFont="1" applyFill="1" applyBorder="1" applyAlignment="1" applyProtection="1">
      <alignment horizontal="left" vertical="center" wrapText="1" indent="2"/>
    </xf>
    <xf numFmtId="3" fontId="32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6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164" fontId="8" fillId="0" borderId="39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0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0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0" fillId="0" borderId="43" xfId="0" applyFill="1" applyBorder="1" applyProtection="1"/>
    <xf numFmtId="0" fontId="6" fillId="0" borderId="43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0" xfId="0" applyFont="1" applyBorder="1" applyAlignment="1" applyProtection="1">
      <alignment horizontal="lef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8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8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4" xfId="1" applyNumberFormat="1" applyFont="1" applyFill="1" applyBorder="1" applyProtection="1">
      <protection locked="0"/>
    </xf>
    <xf numFmtId="165" fontId="30" fillId="0" borderId="39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6" xfId="0" applyFont="1" applyFill="1" applyBorder="1" applyAlignment="1" applyProtection="1">
      <alignment horizontal="right" vertical="center" wrapText="1" indent="1"/>
    </xf>
    <xf numFmtId="164" fontId="8" fillId="0" borderId="39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6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6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4" xfId="0" applyFont="1" applyBorder="1" applyAlignment="1">
      <alignment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0" xfId="4" applyFont="1" applyFill="1" applyBorder="1" applyAlignment="1" applyProtection="1">
      <alignment horizontal="center" vertical="center" wrapText="1"/>
    </xf>
    <xf numFmtId="164" fontId="27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6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6" xfId="4" applyFont="1" applyFill="1" applyBorder="1" applyAlignment="1" applyProtection="1">
      <alignment horizontal="center" vertical="center" wrapText="1"/>
    </xf>
    <xf numFmtId="164" fontId="22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1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9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0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33" xfId="4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0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19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20" xfId="4" applyFont="1" applyFill="1" applyBorder="1" applyAlignment="1" applyProtection="1">
      <alignment horizontal="left" vertical="center" wrapText="1" indent="1"/>
    </xf>
    <xf numFmtId="0" fontId="20" fillId="0" borderId="21" xfId="4" applyFont="1" applyFill="1" applyBorder="1" applyAlignment="1" applyProtection="1">
      <alignment vertical="center" wrapText="1"/>
    </xf>
    <xf numFmtId="164" fontId="20" fillId="0" borderId="34" xfId="4" applyNumberFormat="1" applyFont="1" applyFill="1" applyBorder="1" applyAlignment="1" applyProtection="1">
      <alignment horizontal="right" vertical="center" wrapText="1" indent="1"/>
    </xf>
    <xf numFmtId="0" fontId="22" fillId="0" borderId="24" xfId="4" applyFont="1" applyFill="1" applyBorder="1" applyAlignment="1" applyProtection="1">
      <alignment horizontal="left" vertical="center" wrapText="1" indent="7"/>
    </xf>
    <xf numFmtId="164" fontId="28" fillId="0" borderId="19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7" xfId="4" applyNumberFormat="1" applyFont="1" applyFill="1" applyBorder="1" applyAlignment="1" applyProtection="1">
      <alignment horizontal="right" vertical="center" wrapText="1" indent="1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3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7" xfId="4" applyFont="1" applyFill="1" applyBorder="1" applyAlignment="1" applyProtection="1">
      <alignment horizontal="center" vertical="center" wrapText="1"/>
    </xf>
    <xf numFmtId="0" fontId="29" fillId="0" borderId="21" xfId="4" applyFont="1" applyFill="1" applyBorder="1" applyAlignment="1" applyProtection="1">
      <alignment vertical="center" wrapText="1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9" xfId="4" applyFont="1" applyFill="1" applyBorder="1" applyAlignment="1" applyProtection="1">
      <alignment horizontal="center" vertical="center"/>
    </xf>
    <xf numFmtId="164" fontId="8" fillId="0" borderId="19" xfId="0" applyNumberFormat="1" applyFont="1" applyFill="1" applyBorder="1" applyAlignment="1" applyProtection="1">
      <alignment horizontal="center" wrapText="1"/>
    </xf>
    <xf numFmtId="164" fontId="29" fillId="0" borderId="34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0" fontId="28" fillId="0" borderId="29" xfId="0" applyFont="1" applyFill="1" applyBorder="1" applyAlignment="1" applyProtection="1">
      <alignment horizontal="left" vertical="center" wrapText="1"/>
      <protection locked="0"/>
    </xf>
    <xf numFmtId="0" fontId="28" fillId="0" borderId="30" xfId="0" applyFont="1" applyFill="1" applyBorder="1" applyAlignment="1" applyProtection="1">
      <alignment horizontal="left" vertical="center" wrapText="1"/>
      <protection locked="0"/>
    </xf>
    <xf numFmtId="164" fontId="28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wrapText="1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30" fillId="0" borderId="3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164" fontId="0" fillId="0" borderId="8" xfId="0" applyNumberFormat="1" applyFill="1" applyBorder="1" applyAlignment="1" applyProtection="1">
      <alignment horizontal="left" vertical="center" wrapText="1"/>
      <protection locked="0"/>
    </xf>
    <xf numFmtId="0" fontId="22" fillId="0" borderId="1" xfId="5" applyFont="1" applyFill="1" applyBorder="1" applyAlignment="1" applyProtection="1">
      <alignment horizontal="left" vertical="center" indent="1"/>
    </xf>
    <xf numFmtId="0" fontId="27" fillId="0" borderId="5" xfId="0" applyFont="1" applyFill="1" applyBorder="1" applyAlignment="1" applyProtection="1">
      <alignment vertical="center" wrapText="1"/>
    </xf>
    <xf numFmtId="164" fontId="36" fillId="0" borderId="32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2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3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17" xfId="4" applyFont="1" applyFill="1" applyBorder="1" applyAlignment="1">
      <alignment horizontal="center" vertical="center" wrapText="1"/>
    </xf>
    <xf numFmtId="0" fontId="32" fillId="0" borderId="22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63" xfId="5" applyFont="1" applyFill="1" applyBorder="1" applyAlignment="1" applyProtection="1">
      <alignment horizontal="left" vertical="center" indent="1"/>
    </xf>
    <xf numFmtId="0" fontId="21" fillId="0" borderId="42" xfId="5" applyFont="1" applyFill="1" applyBorder="1" applyAlignment="1" applyProtection="1">
      <alignment horizontal="left" vertical="center" indent="1"/>
    </xf>
    <xf numFmtId="0" fontId="21" fillId="0" borderId="33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49" xfId="0" applyFont="1" applyFill="1" applyBorder="1" applyAlignment="1">
      <alignment horizontal="center" textRotation="180"/>
    </xf>
    <xf numFmtId="0" fontId="36" fillId="0" borderId="0" xfId="0" applyFont="1" applyAlignment="1" applyProtection="1">
      <alignment horizontal="right"/>
    </xf>
    <xf numFmtId="0" fontId="31" fillId="0" borderId="41" xfId="0" applyFont="1" applyBorder="1" applyAlignment="1" applyProtection="1">
      <alignment horizontal="left" vertical="center" indent="2"/>
    </xf>
    <xf numFmtId="0" fontId="31" fillId="0" borderId="40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5" sqref="A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123</v>
      </c>
    </row>
    <row r="4" spans="1:2">
      <c r="A4" s="139"/>
      <c r="B4" s="139"/>
    </row>
    <row r="5" spans="1:2" s="151" customFormat="1" ht="15.75">
      <c r="A5" s="88" t="s">
        <v>522</v>
      </c>
      <c r="B5" s="150"/>
    </row>
    <row r="6" spans="1:2">
      <c r="A6" s="139"/>
      <c r="B6" s="139"/>
    </row>
    <row r="7" spans="1:2">
      <c r="A7" s="139" t="s">
        <v>507</v>
      </c>
      <c r="B7" s="139" t="s">
        <v>456</v>
      </c>
    </row>
    <row r="8" spans="1:2">
      <c r="A8" s="139" t="s">
        <v>508</v>
      </c>
      <c r="B8" s="139" t="s">
        <v>457</v>
      </c>
    </row>
    <row r="9" spans="1:2">
      <c r="A9" s="139" t="s">
        <v>509</v>
      </c>
      <c r="B9" s="139" t="s">
        <v>458</v>
      </c>
    </row>
    <row r="10" spans="1:2">
      <c r="A10" s="139"/>
      <c r="B10" s="139"/>
    </row>
    <row r="11" spans="1:2">
      <c r="A11" s="139"/>
      <c r="B11" s="139"/>
    </row>
    <row r="12" spans="1:2" s="151" customFormat="1" ht="15.75">
      <c r="A12" s="88" t="str">
        <f>+CONCATENATE(LEFT(A5,4),". évi előirányzat KIADÁSOK")</f>
        <v>2016. évi előirányzat KIADÁSOK</v>
      </c>
      <c r="B12" s="150"/>
    </row>
    <row r="13" spans="1:2">
      <c r="A13" s="139"/>
      <c r="B13" s="139"/>
    </row>
    <row r="14" spans="1:2">
      <c r="A14" s="139" t="s">
        <v>510</v>
      </c>
      <c r="B14" s="139" t="s">
        <v>459</v>
      </c>
    </row>
    <row r="15" spans="1:2">
      <c r="A15" s="139" t="s">
        <v>511</v>
      </c>
      <c r="B15" s="139" t="s">
        <v>460</v>
      </c>
    </row>
    <row r="16" spans="1:2">
      <c r="A16" s="139" t="s">
        <v>512</v>
      </c>
      <c r="B16" s="139" t="s">
        <v>461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A2" sqref="A2"/>
    </sheetView>
  </sheetViews>
  <sheetFormatPr defaultRowHeight="15"/>
  <cols>
    <col min="1" max="1" width="5.6640625" style="153" customWidth="1"/>
    <col min="2" max="2" width="66.83203125" style="153" customWidth="1"/>
    <col min="3" max="3" width="27" style="153" customWidth="1"/>
    <col min="4" max="16384" width="9.33203125" style="153"/>
  </cols>
  <sheetData>
    <row r="1" spans="1:4" ht="33" customHeight="1">
      <c r="A1" s="539" t="str">
        <f ca="1">+CONCATENATE("Murakeresztúr Község Önkormányzat ",CONCATENATE(LEFT(ÖSSZEFÜGGÉSEK!A5,4),". évi adósságot keletkeztető fejlesztési céljai"))</f>
        <v>Murakeresztúr Község Önkormányzat 2016. évi adósságot keletkeztető fejlesztési céljai</v>
      </c>
      <c r="B1" s="539"/>
      <c r="C1" s="539"/>
    </row>
    <row r="2" spans="1:4" ht="15.95" customHeight="1" thickBot="1">
      <c r="A2" s="154"/>
      <c r="B2" s="154"/>
      <c r="C2" s="165" t="s">
        <v>50</v>
      </c>
      <c r="D2" s="160"/>
    </row>
    <row r="3" spans="1:4" ht="26.25" customHeight="1" thickBot="1">
      <c r="A3" s="184" t="s">
        <v>12</v>
      </c>
      <c r="B3" s="185" t="s">
        <v>164</v>
      </c>
      <c r="C3" s="186" t="s">
        <v>188</v>
      </c>
    </row>
    <row r="4" spans="1:4" ht="15.75" thickBot="1">
      <c r="A4" s="187"/>
      <c r="B4" s="511" t="s">
        <v>462</v>
      </c>
      <c r="C4" s="512" t="s">
        <v>463</v>
      </c>
    </row>
    <row r="5" spans="1:4">
      <c r="A5" s="188" t="s">
        <v>14</v>
      </c>
      <c r="B5" s="195"/>
      <c r="C5" s="192"/>
    </row>
    <row r="6" spans="1:4">
      <c r="A6" s="189" t="s">
        <v>15</v>
      </c>
      <c r="B6" s="196"/>
      <c r="C6" s="193"/>
    </row>
    <row r="7" spans="1:4" ht="15.75" thickBot="1">
      <c r="A7" s="190" t="s">
        <v>16</v>
      </c>
      <c r="B7" s="197"/>
      <c r="C7" s="194"/>
    </row>
    <row r="8" spans="1:4" s="467" customFormat="1" ht="17.25" customHeight="1" thickBot="1">
      <c r="A8" s="468" t="s">
        <v>17</v>
      </c>
      <c r="B8" s="134" t="s">
        <v>165</v>
      </c>
      <c r="C8" s="191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4/2016. (III.1.)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zoomScaleNormal="100" workbookViewId="0">
      <selection activeCell="C14" sqref="C14"/>
    </sheetView>
  </sheetViews>
  <sheetFormatPr defaultRowHeight="12.75"/>
  <cols>
    <col min="1" max="1" width="47.16406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58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5.5" customHeight="1">
      <c r="A1" s="551" t="s">
        <v>0</v>
      </c>
      <c r="B1" s="551"/>
      <c r="C1" s="551"/>
      <c r="D1" s="551"/>
      <c r="E1" s="551"/>
      <c r="F1" s="551"/>
    </row>
    <row r="2" spans="1:6" ht="22.5" customHeight="1" thickBot="1">
      <c r="A2" s="200"/>
      <c r="B2" s="58"/>
      <c r="C2" s="58"/>
      <c r="D2" s="58"/>
      <c r="E2" s="58"/>
      <c r="F2" s="54" t="s">
        <v>57</v>
      </c>
    </row>
    <row r="3" spans="1:6" s="47" customFormat="1" ht="44.25" customHeight="1" thickBot="1">
      <c r="A3" s="201" t="s">
        <v>61</v>
      </c>
      <c r="B3" s="202" t="s">
        <v>62</v>
      </c>
      <c r="C3" s="202" t="s">
        <v>63</v>
      </c>
      <c r="D3" s="202" t="str">
        <f ca="1">+CONCATENATE("Felhasználás   ",LEFT(ÖSSZEFÜGGÉSEK!A5,4)-1,". XII. 31-ig")</f>
        <v>Felhasználás   2015. XII. 31-ig</v>
      </c>
      <c r="E3" s="202" t="str">
        <f ca="1">+'1.1.sz.mell.'!C3</f>
        <v>2016. évi előirányzat</v>
      </c>
      <c r="F3" s="55" t="str">
        <f ca="1">+CONCATENATE(LEFT(ÖSSZEFÜGGÉSEK!A5,4),". utáni szükséglet")</f>
        <v>2016. utáni szükséglet</v>
      </c>
    </row>
    <row r="4" spans="1:6" s="58" customFormat="1" ht="12" customHeight="1" thickBot="1">
      <c r="A4" s="56" t="s">
        <v>462</v>
      </c>
      <c r="B4" s="57" t="s">
        <v>463</v>
      </c>
      <c r="C4" s="57" t="s">
        <v>464</v>
      </c>
      <c r="D4" s="57" t="s">
        <v>466</v>
      </c>
      <c r="E4" s="57" t="s">
        <v>465</v>
      </c>
      <c r="F4" s="514" t="s">
        <v>526</v>
      </c>
    </row>
    <row r="5" spans="1:6" ht="15.95" customHeight="1">
      <c r="A5" s="469" t="s">
        <v>536</v>
      </c>
      <c r="B5" s="25">
        <v>635</v>
      </c>
      <c r="C5" s="471" t="s">
        <v>532</v>
      </c>
      <c r="D5" s="25"/>
      <c r="E5" s="25">
        <v>635</v>
      </c>
      <c r="F5" s="59">
        <f t="shared" ref="F5:F20" si="0">B5-D5-E5</f>
        <v>0</v>
      </c>
    </row>
    <row r="6" spans="1:6" ht="15.95" customHeight="1">
      <c r="A6" s="469" t="s">
        <v>537</v>
      </c>
      <c r="B6" s="25">
        <v>650</v>
      </c>
      <c r="C6" s="471" t="s">
        <v>532</v>
      </c>
      <c r="D6" s="25"/>
      <c r="E6" s="25">
        <v>650</v>
      </c>
      <c r="F6" s="59">
        <f t="shared" si="0"/>
        <v>0</v>
      </c>
    </row>
    <row r="7" spans="1:6" ht="15.95" customHeight="1">
      <c r="A7" s="469" t="s">
        <v>538</v>
      </c>
      <c r="B7" s="25">
        <v>254</v>
      </c>
      <c r="C7" s="471" t="s">
        <v>532</v>
      </c>
      <c r="D7" s="25"/>
      <c r="E7" s="25">
        <v>254</v>
      </c>
      <c r="F7" s="59">
        <f t="shared" si="0"/>
        <v>0</v>
      </c>
    </row>
    <row r="8" spans="1:6" ht="24" customHeight="1">
      <c r="A8" s="470" t="s">
        <v>539</v>
      </c>
      <c r="B8" s="25">
        <v>645</v>
      </c>
      <c r="C8" s="471" t="s">
        <v>532</v>
      </c>
      <c r="D8" s="25"/>
      <c r="E8" s="25">
        <v>645</v>
      </c>
      <c r="F8" s="59">
        <f t="shared" si="0"/>
        <v>0</v>
      </c>
    </row>
    <row r="9" spans="1:6" ht="15.95" customHeight="1">
      <c r="A9" s="469" t="s">
        <v>540</v>
      </c>
      <c r="B9" s="25">
        <v>830</v>
      </c>
      <c r="C9" s="471" t="s">
        <v>532</v>
      </c>
      <c r="D9" s="25"/>
      <c r="E9" s="25">
        <v>830</v>
      </c>
      <c r="F9" s="59">
        <f t="shared" si="0"/>
        <v>0</v>
      </c>
    </row>
    <row r="10" spans="1:6" ht="15.95" customHeight="1">
      <c r="A10" s="469" t="s">
        <v>602</v>
      </c>
      <c r="B10" s="25">
        <v>100</v>
      </c>
      <c r="C10" s="471" t="s">
        <v>532</v>
      </c>
      <c r="D10" s="25"/>
      <c r="E10" s="25">
        <v>100</v>
      </c>
      <c r="F10" s="59">
        <f t="shared" si="0"/>
        <v>0</v>
      </c>
    </row>
    <row r="11" spans="1:6" ht="15.95" customHeight="1">
      <c r="A11" s="526" t="s">
        <v>541</v>
      </c>
      <c r="B11" s="25">
        <v>100</v>
      </c>
      <c r="C11" s="471" t="s">
        <v>532</v>
      </c>
      <c r="D11" s="25"/>
      <c r="E11" s="25">
        <v>100</v>
      </c>
      <c r="F11" s="59">
        <f t="shared" si="0"/>
        <v>0</v>
      </c>
    </row>
    <row r="12" spans="1:6" ht="15.95" customHeight="1">
      <c r="A12" s="469"/>
      <c r="B12" s="25"/>
      <c r="C12" s="471"/>
      <c r="D12" s="25"/>
      <c r="E12" s="25"/>
      <c r="F12" s="59">
        <f t="shared" si="0"/>
        <v>0</v>
      </c>
    </row>
    <row r="13" spans="1:6" ht="15.95" customHeight="1">
      <c r="A13" s="469"/>
      <c r="B13" s="25"/>
      <c r="C13" s="471"/>
      <c r="D13" s="25"/>
      <c r="E13" s="25"/>
      <c r="F13" s="59">
        <f t="shared" si="0"/>
        <v>0</v>
      </c>
    </row>
    <row r="14" spans="1:6" ht="15.95" customHeight="1">
      <c r="A14" s="469"/>
      <c r="B14" s="25"/>
      <c r="C14" s="471"/>
      <c r="D14" s="25"/>
      <c r="E14" s="25"/>
      <c r="F14" s="59">
        <f t="shared" si="0"/>
        <v>0</v>
      </c>
    </row>
    <row r="15" spans="1:6" ht="15.95" customHeight="1">
      <c r="A15" s="469"/>
      <c r="B15" s="25"/>
      <c r="C15" s="471"/>
      <c r="D15" s="25"/>
      <c r="E15" s="25"/>
      <c r="F15" s="59">
        <f t="shared" si="0"/>
        <v>0</v>
      </c>
    </row>
    <row r="16" spans="1:6" ht="15.95" customHeight="1">
      <c r="A16" s="469"/>
      <c r="B16" s="25"/>
      <c r="C16" s="471"/>
      <c r="D16" s="25"/>
      <c r="E16" s="25"/>
      <c r="F16" s="59">
        <f t="shared" si="0"/>
        <v>0</v>
      </c>
    </row>
    <row r="17" spans="1:6" ht="15.95" customHeight="1">
      <c r="A17" s="469"/>
      <c r="B17" s="25"/>
      <c r="C17" s="471"/>
      <c r="D17" s="25"/>
      <c r="E17" s="25"/>
      <c r="F17" s="59">
        <f t="shared" si="0"/>
        <v>0</v>
      </c>
    </row>
    <row r="18" spans="1:6" ht="15.95" customHeight="1">
      <c r="A18" s="469"/>
      <c r="B18" s="25"/>
      <c r="C18" s="471"/>
      <c r="D18" s="25"/>
      <c r="E18" s="25"/>
      <c r="F18" s="59">
        <f t="shared" si="0"/>
        <v>0</v>
      </c>
    </row>
    <row r="19" spans="1:6" ht="15.95" customHeight="1">
      <c r="A19" s="469"/>
      <c r="B19" s="25"/>
      <c r="C19" s="471"/>
      <c r="D19" s="25"/>
      <c r="E19" s="25"/>
      <c r="F19" s="59">
        <f t="shared" si="0"/>
        <v>0</v>
      </c>
    </row>
    <row r="20" spans="1:6" ht="15.95" customHeight="1" thickBot="1">
      <c r="A20" s="469"/>
      <c r="B20" s="25"/>
      <c r="C20" s="471"/>
      <c r="D20" s="25"/>
      <c r="E20" s="25"/>
      <c r="F20" s="59">
        <f t="shared" si="0"/>
        <v>0</v>
      </c>
    </row>
    <row r="21" spans="1:6" s="63" customFormat="1" ht="18" customHeight="1" thickBot="1">
      <c r="A21" s="203" t="s">
        <v>60</v>
      </c>
      <c r="B21" s="61">
        <f>SUM(B5:B20)</f>
        <v>3214</v>
      </c>
      <c r="C21" s="122"/>
      <c r="D21" s="61">
        <f>SUM(D5:D20)</f>
        <v>0</v>
      </c>
      <c r="E21" s="61">
        <f>SUM(E5:E20)</f>
        <v>3214</v>
      </c>
      <c r="F21" s="62">
        <f>SUM(F5:F20)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4/2016. (III.1.)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E7" sqref="E7"/>
    </sheetView>
  </sheetViews>
  <sheetFormatPr defaultRowHeight="12.75"/>
  <cols>
    <col min="1" max="1" width="60.66406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44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4.75" customHeight="1">
      <c r="A1" s="551" t="s">
        <v>1</v>
      </c>
      <c r="B1" s="551"/>
      <c r="C1" s="551"/>
      <c r="D1" s="551"/>
      <c r="E1" s="551"/>
      <c r="F1" s="551"/>
    </row>
    <row r="2" spans="1:6" ht="23.25" customHeight="1" thickBot="1">
      <c r="A2" s="200"/>
      <c r="B2" s="58"/>
      <c r="C2" s="58"/>
      <c r="D2" s="58"/>
      <c r="E2" s="58"/>
      <c r="F2" s="54" t="s">
        <v>57</v>
      </c>
    </row>
    <row r="3" spans="1:6" s="47" customFormat="1" ht="48.75" customHeight="1" thickBot="1">
      <c r="A3" s="201" t="s">
        <v>64</v>
      </c>
      <c r="B3" s="202" t="s">
        <v>62</v>
      </c>
      <c r="C3" s="202" t="s">
        <v>63</v>
      </c>
      <c r="D3" s="202" t="str">
        <f ca="1">+'6.sz.mell.'!D3</f>
        <v>Felhasználás   2015. XII. 31-ig</v>
      </c>
      <c r="E3" s="202" t="str">
        <f ca="1">+'6.sz.mell.'!E3</f>
        <v>2016. évi előirányzat</v>
      </c>
      <c r="F3" s="513" t="str">
        <f ca="1">+CONCATENATE(LEFT(ÖSSZEFÜGGÉSEK!A5,4),". utáni szükséglet ",CHAR(10),"")</f>
        <v xml:space="preserve">2016. utáni szükséglet 
</v>
      </c>
    </row>
    <row r="4" spans="1:6" s="58" customFormat="1" ht="15" customHeight="1" thickBot="1">
      <c r="A4" s="56" t="s">
        <v>462</v>
      </c>
      <c r="B4" s="57" t="s">
        <v>463</v>
      </c>
      <c r="C4" s="57" t="s">
        <v>464</v>
      </c>
      <c r="D4" s="57" t="s">
        <v>466</v>
      </c>
      <c r="E4" s="57" t="s">
        <v>465</v>
      </c>
      <c r="F4" s="515" t="s">
        <v>526</v>
      </c>
    </row>
    <row r="5" spans="1:6" ht="15.95" customHeight="1">
      <c r="A5" s="64" t="s">
        <v>531</v>
      </c>
      <c r="B5" s="65">
        <v>14100</v>
      </c>
      <c r="C5" s="472" t="s">
        <v>532</v>
      </c>
      <c r="D5" s="65"/>
      <c r="E5" s="65">
        <v>14100</v>
      </c>
      <c r="F5" s="66">
        <f t="shared" ref="F5:F23" si="0">B5-D5-E5</f>
        <v>0</v>
      </c>
    </row>
    <row r="6" spans="1:6" ht="15.95" customHeight="1">
      <c r="A6" s="64"/>
      <c r="B6" s="65"/>
      <c r="C6" s="472"/>
      <c r="D6" s="65"/>
      <c r="E6" s="65"/>
      <c r="F6" s="66">
        <f t="shared" si="0"/>
        <v>0</v>
      </c>
    </row>
    <row r="7" spans="1:6" ht="15.95" customHeight="1">
      <c r="A7" s="64"/>
      <c r="B7" s="65"/>
      <c r="C7" s="472"/>
      <c r="D7" s="65"/>
      <c r="E7" s="65"/>
      <c r="F7" s="66">
        <f t="shared" si="0"/>
        <v>0</v>
      </c>
    </row>
    <row r="8" spans="1:6" ht="15.95" customHeight="1">
      <c r="A8" s="64"/>
      <c r="B8" s="65"/>
      <c r="C8" s="472"/>
      <c r="D8" s="65"/>
      <c r="E8" s="65"/>
      <c r="F8" s="66">
        <f t="shared" si="0"/>
        <v>0</v>
      </c>
    </row>
    <row r="9" spans="1:6" ht="15.95" customHeight="1">
      <c r="A9" s="64"/>
      <c r="B9" s="65"/>
      <c r="C9" s="472"/>
      <c r="D9" s="65"/>
      <c r="E9" s="65"/>
      <c r="F9" s="66">
        <f t="shared" si="0"/>
        <v>0</v>
      </c>
    </row>
    <row r="10" spans="1:6" ht="15.95" customHeight="1">
      <c r="A10" s="64"/>
      <c r="B10" s="65"/>
      <c r="C10" s="472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472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472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472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472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472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472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472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472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472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472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472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472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473"/>
      <c r="D23" s="68"/>
      <c r="E23" s="68"/>
      <c r="F23" s="69">
        <f t="shared" si="0"/>
        <v>0</v>
      </c>
    </row>
    <row r="24" spans="1:6" s="63" customFormat="1" ht="18" customHeight="1" thickBot="1">
      <c r="A24" s="203" t="s">
        <v>60</v>
      </c>
      <c r="B24" s="204">
        <f>SUM(B5:B23)</f>
        <v>14100</v>
      </c>
      <c r="C24" s="123"/>
      <c r="D24" s="204">
        <f>SUM(D5:D23)</f>
        <v>0</v>
      </c>
      <c r="E24" s="204">
        <f>SUM(E5:E23)</f>
        <v>14100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4/2016. (III.1.)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7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385" customWidth="1"/>
    <col min="2" max="2" width="72" style="386" customWidth="1"/>
    <col min="3" max="3" width="25" style="387" customWidth="1"/>
    <col min="4" max="16384" width="9.33203125" style="3"/>
  </cols>
  <sheetData>
    <row r="1" spans="1:3" s="2" customFormat="1" ht="16.5" customHeight="1" thickBot="1">
      <c r="A1" s="227"/>
      <c r="B1" s="229"/>
      <c r="C1" s="252" t="str">
        <f ca="1">+CONCATENATE("8.1. melléklet a 4/",LEFT(ÖSSZEFÜGGÉSEK!A5,4),". (III.1.) önkormányzati rendelethez")</f>
        <v>8.1. melléklet a 4/2016. (III.1.) önkormányzati rendelethez</v>
      </c>
    </row>
    <row r="2" spans="1:3" s="89" customFormat="1" ht="21" customHeight="1">
      <c r="A2" s="402" t="s">
        <v>58</v>
      </c>
      <c r="B2" s="349" t="s">
        <v>189</v>
      </c>
      <c r="C2" s="351" t="s">
        <v>49</v>
      </c>
    </row>
    <row r="3" spans="1:3" s="89" customFormat="1" ht="16.5" thickBot="1">
      <c r="A3" s="230" t="s">
        <v>167</v>
      </c>
      <c r="B3" s="350" t="s">
        <v>369</v>
      </c>
      <c r="C3" s="484" t="s">
        <v>49</v>
      </c>
    </row>
    <row r="4" spans="1:3" s="90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352" t="s">
        <v>51</v>
      </c>
    </row>
    <row r="6" spans="1:3" s="71" customFormat="1" ht="12.95" customHeight="1" thickBot="1">
      <c r="A6" s="208"/>
      <c r="B6" s="209" t="s">
        <v>462</v>
      </c>
      <c r="C6" s="210" t="s">
        <v>463</v>
      </c>
    </row>
    <row r="7" spans="1:3" s="71" customFormat="1" ht="15.95" customHeight="1" thickBot="1">
      <c r="A7" s="235"/>
      <c r="B7" s="236" t="s">
        <v>52</v>
      </c>
      <c r="C7" s="353"/>
    </row>
    <row r="8" spans="1:3" s="71" customFormat="1" ht="12" customHeight="1" thickBot="1">
      <c r="A8" s="33" t="s">
        <v>14</v>
      </c>
      <c r="B8" s="21" t="s">
        <v>219</v>
      </c>
      <c r="C8" s="288">
        <f>+C9+C10+C11+C12+C13+C14</f>
        <v>127758</v>
      </c>
    </row>
    <row r="9" spans="1:3" s="91" customFormat="1" ht="12" customHeight="1">
      <c r="A9" s="431" t="s">
        <v>91</v>
      </c>
      <c r="B9" s="412" t="s">
        <v>220</v>
      </c>
      <c r="C9" s="291">
        <v>53407</v>
      </c>
    </row>
    <row r="10" spans="1:3" s="92" customFormat="1" ht="12" customHeight="1">
      <c r="A10" s="432" t="s">
        <v>92</v>
      </c>
      <c r="B10" s="413" t="s">
        <v>221</v>
      </c>
      <c r="C10" s="290">
        <v>26305</v>
      </c>
    </row>
    <row r="11" spans="1:3" s="92" customFormat="1" ht="12" customHeight="1">
      <c r="A11" s="432" t="s">
        <v>93</v>
      </c>
      <c r="B11" s="413" t="s">
        <v>513</v>
      </c>
      <c r="C11" s="290">
        <v>43541</v>
      </c>
    </row>
    <row r="12" spans="1:3" s="92" customFormat="1" ht="12" customHeight="1">
      <c r="A12" s="432" t="s">
        <v>94</v>
      </c>
      <c r="B12" s="413" t="s">
        <v>223</v>
      </c>
      <c r="C12" s="290">
        <v>2009</v>
      </c>
    </row>
    <row r="13" spans="1:3" s="92" customFormat="1" ht="12" customHeight="1">
      <c r="A13" s="432" t="s">
        <v>120</v>
      </c>
      <c r="B13" s="413" t="s">
        <v>471</v>
      </c>
      <c r="C13" s="290">
        <v>2496</v>
      </c>
    </row>
    <row r="14" spans="1:3" s="91" customFormat="1" ht="12" customHeight="1" thickBot="1">
      <c r="A14" s="433" t="s">
        <v>95</v>
      </c>
      <c r="B14" s="414" t="s">
        <v>402</v>
      </c>
      <c r="C14" s="290"/>
    </row>
    <row r="15" spans="1:3" s="91" customFormat="1" ht="12" customHeight="1" thickBot="1">
      <c r="A15" s="33" t="s">
        <v>15</v>
      </c>
      <c r="B15" s="283" t="s">
        <v>224</v>
      </c>
      <c r="C15" s="288">
        <f>+C16+C17+C18+C19+C20</f>
        <v>29729</v>
      </c>
    </row>
    <row r="16" spans="1:3" s="91" customFormat="1" ht="12" customHeight="1">
      <c r="A16" s="431" t="s">
        <v>97</v>
      </c>
      <c r="B16" s="412" t="s">
        <v>225</v>
      </c>
      <c r="C16" s="291"/>
    </row>
    <row r="17" spans="1:3" s="91" customFormat="1" ht="12" customHeight="1">
      <c r="A17" s="432" t="s">
        <v>98</v>
      </c>
      <c r="B17" s="413" t="s">
        <v>226</v>
      </c>
      <c r="C17" s="290"/>
    </row>
    <row r="18" spans="1:3" s="91" customFormat="1" ht="12" customHeight="1">
      <c r="A18" s="432" t="s">
        <v>99</v>
      </c>
      <c r="B18" s="413" t="s">
        <v>392</v>
      </c>
      <c r="C18" s="290"/>
    </row>
    <row r="19" spans="1:3" s="91" customFormat="1" ht="12" customHeight="1">
      <c r="A19" s="432" t="s">
        <v>100</v>
      </c>
      <c r="B19" s="413" t="s">
        <v>393</v>
      </c>
      <c r="C19" s="290"/>
    </row>
    <row r="20" spans="1:3" s="91" customFormat="1" ht="12" customHeight="1">
      <c r="A20" s="432" t="s">
        <v>101</v>
      </c>
      <c r="B20" s="413" t="s">
        <v>227</v>
      </c>
      <c r="C20" s="290">
        <v>29729</v>
      </c>
    </row>
    <row r="21" spans="1:3" s="92" customFormat="1" ht="12" customHeight="1" thickBot="1">
      <c r="A21" s="433" t="s">
        <v>110</v>
      </c>
      <c r="B21" s="414" t="s">
        <v>228</v>
      </c>
      <c r="C21" s="292"/>
    </row>
    <row r="22" spans="1:3" s="92" customFormat="1" ht="12" customHeight="1" thickBot="1">
      <c r="A22" s="33" t="s">
        <v>16</v>
      </c>
      <c r="B22" s="21" t="s">
        <v>229</v>
      </c>
      <c r="C22" s="288">
        <f>+C23+C24+C25+C26+C27</f>
        <v>1475</v>
      </c>
    </row>
    <row r="23" spans="1:3" s="92" customFormat="1" ht="12" customHeight="1">
      <c r="A23" s="431" t="s">
        <v>80</v>
      </c>
      <c r="B23" s="412" t="s">
        <v>230</v>
      </c>
      <c r="C23" s="291"/>
    </row>
    <row r="24" spans="1:3" s="91" customFormat="1" ht="12" customHeight="1">
      <c r="A24" s="432" t="s">
        <v>81</v>
      </c>
      <c r="B24" s="413" t="s">
        <v>231</v>
      </c>
      <c r="C24" s="290"/>
    </row>
    <row r="25" spans="1:3" s="92" customFormat="1" ht="12" customHeight="1">
      <c r="A25" s="432" t="s">
        <v>82</v>
      </c>
      <c r="B25" s="413" t="s">
        <v>394</v>
      </c>
      <c r="C25" s="290"/>
    </row>
    <row r="26" spans="1:3" s="92" customFormat="1" ht="12" customHeight="1">
      <c r="A26" s="432" t="s">
        <v>83</v>
      </c>
      <c r="B26" s="413" t="s">
        <v>395</v>
      </c>
      <c r="C26" s="290"/>
    </row>
    <row r="27" spans="1:3" s="92" customFormat="1" ht="12" customHeight="1">
      <c r="A27" s="432" t="s">
        <v>135</v>
      </c>
      <c r="B27" s="413" t="s">
        <v>232</v>
      </c>
      <c r="C27" s="290">
        <v>1475</v>
      </c>
    </row>
    <row r="28" spans="1:3" s="92" customFormat="1" ht="12" customHeight="1" thickBot="1">
      <c r="A28" s="433" t="s">
        <v>136</v>
      </c>
      <c r="B28" s="414" t="s">
        <v>233</v>
      </c>
      <c r="C28" s="292"/>
    </row>
    <row r="29" spans="1:3" s="92" customFormat="1" ht="12" customHeight="1" thickBot="1">
      <c r="A29" s="33" t="s">
        <v>137</v>
      </c>
      <c r="B29" s="21" t="s">
        <v>524</v>
      </c>
      <c r="C29" s="294">
        <f>+C30+C34+C35+C36+C32+C33</f>
        <v>42420</v>
      </c>
    </row>
    <row r="30" spans="1:3" s="92" customFormat="1" ht="12" customHeight="1">
      <c r="A30" s="431" t="s">
        <v>235</v>
      </c>
      <c r="B30" s="412" t="s">
        <v>528</v>
      </c>
      <c r="C30" s="407">
        <v>8300</v>
      </c>
    </row>
    <row r="31" spans="1:3" s="92" customFormat="1" ht="12" customHeight="1">
      <c r="A31" s="432" t="s">
        <v>236</v>
      </c>
      <c r="B31" s="413" t="s">
        <v>519</v>
      </c>
      <c r="C31" s="290"/>
    </row>
    <row r="32" spans="1:3" s="92" customFormat="1" ht="12" customHeight="1">
      <c r="A32" s="432" t="s">
        <v>237</v>
      </c>
      <c r="B32" s="413" t="s">
        <v>520</v>
      </c>
      <c r="C32" s="290">
        <v>30000</v>
      </c>
    </row>
    <row r="33" spans="1:3" s="92" customFormat="1" ht="12" customHeight="1">
      <c r="A33" s="432" t="s">
        <v>238</v>
      </c>
      <c r="B33" s="413" t="s">
        <v>521</v>
      </c>
      <c r="C33" s="290">
        <v>200</v>
      </c>
    </row>
    <row r="34" spans="1:3" s="92" customFormat="1" ht="12" customHeight="1">
      <c r="A34" s="432" t="s">
        <v>515</v>
      </c>
      <c r="B34" s="413" t="s">
        <v>239</v>
      </c>
      <c r="C34" s="290">
        <v>3600</v>
      </c>
    </row>
    <row r="35" spans="1:3" s="92" customFormat="1" ht="12" customHeight="1">
      <c r="A35" s="432" t="s">
        <v>516</v>
      </c>
      <c r="B35" s="413" t="s">
        <v>240</v>
      </c>
      <c r="C35" s="290"/>
    </row>
    <row r="36" spans="1:3" s="92" customFormat="1" ht="12" customHeight="1" thickBot="1">
      <c r="A36" s="433" t="s">
        <v>517</v>
      </c>
      <c r="B36" s="510" t="s">
        <v>241</v>
      </c>
      <c r="C36" s="292">
        <v>320</v>
      </c>
    </row>
    <row r="37" spans="1:3" s="92" customFormat="1" ht="12" customHeight="1" thickBot="1">
      <c r="A37" s="33" t="s">
        <v>18</v>
      </c>
      <c r="B37" s="21" t="s">
        <v>403</v>
      </c>
      <c r="C37" s="288">
        <f>SUM(C38:C48)</f>
        <v>32089</v>
      </c>
    </row>
    <row r="38" spans="1:3" s="92" customFormat="1" ht="12" customHeight="1">
      <c r="A38" s="431" t="s">
        <v>84</v>
      </c>
      <c r="B38" s="412" t="s">
        <v>244</v>
      </c>
      <c r="C38" s="291"/>
    </row>
    <row r="39" spans="1:3" s="92" customFormat="1" ht="12" customHeight="1">
      <c r="A39" s="432" t="s">
        <v>85</v>
      </c>
      <c r="B39" s="413" t="s">
        <v>245</v>
      </c>
      <c r="C39" s="290">
        <v>9541</v>
      </c>
    </row>
    <row r="40" spans="1:3" s="92" customFormat="1" ht="12" customHeight="1">
      <c r="A40" s="432" t="s">
        <v>86</v>
      </c>
      <c r="B40" s="413" t="s">
        <v>246</v>
      </c>
      <c r="C40" s="290">
        <v>100</v>
      </c>
    </row>
    <row r="41" spans="1:3" s="92" customFormat="1" ht="12" customHeight="1">
      <c r="A41" s="432" t="s">
        <v>139</v>
      </c>
      <c r="B41" s="413" t="s">
        <v>247</v>
      </c>
      <c r="C41" s="290">
        <v>7082</v>
      </c>
    </row>
    <row r="42" spans="1:3" s="92" customFormat="1" ht="12" customHeight="1">
      <c r="A42" s="432" t="s">
        <v>140</v>
      </c>
      <c r="B42" s="413" t="s">
        <v>248</v>
      </c>
      <c r="C42" s="290">
        <v>10424</v>
      </c>
    </row>
    <row r="43" spans="1:3" s="92" customFormat="1" ht="12" customHeight="1">
      <c r="A43" s="432" t="s">
        <v>141</v>
      </c>
      <c r="B43" s="413" t="s">
        <v>249</v>
      </c>
      <c r="C43" s="290">
        <v>4842</v>
      </c>
    </row>
    <row r="44" spans="1:3" s="92" customFormat="1" ht="12" customHeight="1">
      <c r="A44" s="432" t="s">
        <v>142</v>
      </c>
      <c r="B44" s="413" t="s">
        <v>250</v>
      </c>
      <c r="C44" s="290"/>
    </row>
    <row r="45" spans="1:3" s="92" customFormat="1" ht="12" customHeight="1">
      <c r="A45" s="432" t="s">
        <v>143</v>
      </c>
      <c r="B45" s="413" t="s">
        <v>523</v>
      </c>
      <c r="C45" s="290">
        <v>100</v>
      </c>
    </row>
    <row r="46" spans="1:3" s="92" customFormat="1" ht="12" customHeight="1">
      <c r="A46" s="432" t="s">
        <v>242</v>
      </c>
      <c r="B46" s="413" t="s">
        <v>252</v>
      </c>
      <c r="C46" s="293"/>
    </row>
    <row r="47" spans="1:3" s="92" customFormat="1" ht="12" customHeight="1">
      <c r="A47" s="433" t="s">
        <v>243</v>
      </c>
      <c r="B47" s="414" t="s">
        <v>405</v>
      </c>
      <c r="C47" s="398"/>
    </row>
    <row r="48" spans="1:3" s="92" customFormat="1" ht="12" customHeight="1" thickBot="1">
      <c r="A48" s="433" t="s">
        <v>404</v>
      </c>
      <c r="B48" s="414" t="s">
        <v>253</v>
      </c>
      <c r="C48" s="398"/>
    </row>
    <row r="49" spans="1:3" s="92" customFormat="1" ht="12" customHeight="1" thickBot="1">
      <c r="A49" s="33" t="s">
        <v>19</v>
      </c>
      <c r="B49" s="21" t="s">
        <v>254</v>
      </c>
      <c r="C49" s="288">
        <f>SUM(C50:C54)</f>
        <v>0</v>
      </c>
    </row>
    <row r="50" spans="1:3" s="92" customFormat="1" ht="12" customHeight="1">
      <c r="A50" s="431" t="s">
        <v>87</v>
      </c>
      <c r="B50" s="412" t="s">
        <v>258</v>
      </c>
      <c r="C50" s="457"/>
    </row>
    <row r="51" spans="1:3" s="92" customFormat="1" ht="12" customHeight="1">
      <c r="A51" s="432" t="s">
        <v>88</v>
      </c>
      <c r="B51" s="413" t="s">
        <v>259</v>
      </c>
      <c r="C51" s="293"/>
    </row>
    <row r="52" spans="1:3" s="92" customFormat="1" ht="12" customHeight="1">
      <c r="A52" s="432" t="s">
        <v>255</v>
      </c>
      <c r="B52" s="413" t="s">
        <v>260</v>
      </c>
      <c r="C52" s="293"/>
    </row>
    <row r="53" spans="1:3" s="92" customFormat="1" ht="12" customHeight="1">
      <c r="A53" s="432" t="s">
        <v>256</v>
      </c>
      <c r="B53" s="413" t="s">
        <v>261</v>
      </c>
      <c r="C53" s="293"/>
    </row>
    <row r="54" spans="1:3" s="92" customFormat="1" ht="12" customHeight="1" thickBot="1">
      <c r="A54" s="433" t="s">
        <v>257</v>
      </c>
      <c r="B54" s="414" t="s">
        <v>262</v>
      </c>
      <c r="C54" s="398"/>
    </row>
    <row r="55" spans="1:3" s="92" customFormat="1" ht="12" customHeight="1" thickBot="1">
      <c r="A55" s="33" t="s">
        <v>144</v>
      </c>
      <c r="B55" s="21" t="s">
        <v>263</v>
      </c>
      <c r="C55" s="288">
        <f>SUM(C56:C58)</f>
        <v>2185</v>
      </c>
    </row>
    <row r="56" spans="1:3" s="92" customFormat="1" ht="12" customHeight="1">
      <c r="A56" s="431" t="s">
        <v>89</v>
      </c>
      <c r="B56" s="412" t="s">
        <v>264</v>
      </c>
      <c r="C56" s="291"/>
    </row>
    <row r="57" spans="1:3" s="92" customFormat="1" ht="12" customHeight="1">
      <c r="A57" s="432" t="s">
        <v>90</v>
      </c>
      <c r="B57" s="413" t="s">
        <v>396</v>
      </c>
      <c r="C57" s="290"/>
    </row>
    <row r="58" spans="1:3" s="92" customFormat="1" ht="12" customHeight="1">
      <c r="A58" s="432" t="s">
        <v>267</v>
      </c>
      <c r="B58" s="413" t="s">
        <v>265</v>
      </c>
      <c r="C58" s="290">
        <v>2185</v>
      </c>
    </row>
    <row r="59" spans="1:3" s="92" customFormat="1" ht="12" customHeight="1" thickBot="1">
      <c r="A59" s="433" t="s">
        <v>268</v>
      </c>
      <c r="B59" s="414" t="s">
        <v>266</v>
      </c>
      <c r="C59" s="292"/>
    </row>
    <row r="60" spans="1:3" s="92" customFormat="1" ht="12" customHeight="1" thickBot="1">
      <c r="A60" s="33" t="s">
        <v>21</v>
      </c>
      <c r="B60" s="283" t="s">
        <v>269</v>
      </c>
      <c r="C60" s="288">
        <f>SUM(C61:C63)</f>
        <v>278</v>
      </c>
    </row>
    <row r="61" spans="1:3" s="92" customFormat="1" ht="12" customHeight="1">
      <c r="A61" s="431" t="s">
        <v>145</v>
      </c>
      <c r="B61" s="412" t="s">
        <v>271</v>
      </c>
      <c r="C61" s="293"/>
    </row>
    <row r="62" spans="1:3" s="92" customFormat="1" ht="12" customHeight="1">
      <c r="A62" s="432" t="s">
        <v>146</v>
      </c>
      <c r="B62" s="413" t="s">
        <v>397</v>
      </c>
      <c r="C62" s="293">
        <v>278</v>
      </c>
    </row>
    <row r="63" spans="1:3" s="92" customFormat="1" ht="12" customHeight="1">
      <c r="A63" s="432" t="s">
        <v>195</v>
      </c>
      <c r="B63" s="413" t="s">
        <v>272</v>
      </c>
      <c r="C63" s="293"/>
    </row>
    <row r="64" spans="1:3" s="92" customFormat="1" ht="12" customHeight="1" thickBot="1">
      <c r="A64" s="433" t="s">
        <v>270</v>
      </c>
      <c r="B64" s="414" t="s">
        <v>273</v>
      </c>
      <c r="C64" s="293"/>
    </row>
    <row r="65" spans="1:3" s="92" customFormat="1" ht="12" customHeight="1" thickBot="1">
      <c r="A65" s="33" t="s">
        <v>22</v>
      </c>
      <c r="B65" s="21" t="s">
        <v>274</v>
      </c>
      <c r="C65" s="294">
        <f>+C8+C15+C22+C29+C37+C49+C55+C60</f>
        <v>235934</v>
      </c>
    </row>
    <row r="66" spans="1:3" s="92" customFormat="1" ht="12" customHeight="1" thickBot="1">
      <c r="A66" s="434" t="s">
        <v>365</v>
      </c>
      <c r="B66" s="283" t="s">
        <v>276</v>
      </c>
      <c r="C66" s="288">
        <f>SUM(C67:C69)</f>
        <v>0</v>
      </c>
    </row>
    <row r="67" spans="1:3" s="92" customFormat="1" ht="12" customHeight="1">
      <c r="A67" s="431" t="s">
        <v>307</v>
      </c>
      <c r="B67" s="412" t="s">
        <v>277</v>
      </c>
      <c r="C67" s="293"/>
    </row>
    <row r="68" spans="1:3" s="92" customFormat="1" ht="12" customHeight="1">
      <c r="A68" s="432" t="s">
        <v>316</v>
      </c>
      <c r="B68" s="413" t="s">
        <v>278</v>
      </c>
      <c r="C68" s="293"/>
    </row>
    <row r="69" spans="1:3" s="92" customFormat="1" ht="12" customHeight="1" thickBot="1">
      <c r="A69" s="433" t="s">
        <v>317</v>
      </c>
      <c r="B69" s="415" t="s">
        <v>279</v>
      </c>
      <c r="C69" s="293"/>
    </row>
    <row r="70" spans="1:3" s="92" customFormat="1" ht="12" customHeight="1" thickBot="1">
      <c r="A70" s="434" t="s">
        <v>280</v>
      </c>
      <c r="B70" s="283" t="s">
        <v>281</v>
      </c>
      <c r="C70" s="288">
        <f>SUM(C71:C74)</f>
        <v>0</v>
      </c>
    </row>
    <row r="71" spans="1:3" s="92" customFormat="1" ht="12" customHeight="1">
      <c r="A71" s="431" t="s">
        <v>121</v>
      </c>
      <c r="B71" s="412" t="s">
        <v>282</v>
      </c>
      <c r="C71" s="293"/>
    </row>
    <row r="72" spans="1:3" s="92" customFormat="1" ht="12" customHeight="1">
      <c r="A72" s="432" t="s">
        <v>122</v>
      </c>
      <c r="B72" s="413" t="s">
        <v>283</v>
      </c>
      <c r="C72" s="293"/>
    </row>
    <row r="73" spans="1:3" s="92" customFormat="1" ht="12" customHeight="1">
      <c r="A73" s="432" t="s">
        <v>308</v>
      </c>
      <c r="B73" s="413" t="s">
        <v>284</v>
      </c>
      <c r="C73" s="293"/>
    </row>
    <row r="74" spans="1:3" s="92" customFormat="1" ht="12" customHeight="1" thickBot="1">
      <c r="A74" s="433" t="s">
        <v>309</v>
      </c>
      <c r="B74" s="414" t="s">
        <v>285</v>
      </c>
      <c r="C74" s="293"/>
    </row>
    <row r="75" spans="1:3" s="92" customFormat="1" ht="12" customHeight="1" thickBot="1">
      <c r="A75" s="434" t="s">
        <v>286</v>
      </c>
      <c r="B75" s="283" t="s">
        <v>287</v>
      </c>
      <c r="C75" s="288">
        <f>SUM(C76:C77)</f>
        <v>23745</v>
      </c>
    </row>
    <row r="76" spans="1:3" s="92" customFormat="1" ht="12" customHeight="1">
      <c r="A76" s="431" t="s">
        <v>310</v>
      </c>
      <c r="B76" s="412" t="s">
        <v>288</v>
      </c>
      <c r="C76" s="293">
        <v>23745</v>
      </c>
    </row>
    <row r="77" spans="1:3" s="92" customFormat="1" ht="12" customHeight="1" thickBot="1">
      <c r="A77" s="433" t="s">
        <v>311</v>
      </c>
      <c r="B77" s="414" t="s">
        <v>289</v>
      </c>
      <c r="C77" s="293"/>
    </row>
    <row r="78" spans="1:3" s="91" customFormat="1" ht="12" customHeight="1" thickBot="1">
      <c r="A78" s="434" t="s">
        <v>290</v>
      </c>
      <c r="B78" s="283" t="s">
        <v>291</v>
      </c>
      <c r="C78" s="288">
        <f>SUM(C79:C81)</f>
        <v>0</v>
      </c>
    </row>
    <row r="79" spans="1:3" s="92" customFormat="1" ht="12" customHeight="1">
      <c r="A79" s="431" t="s">
        <v>312</v>
      </c>
      <c r="B79" s="412" t="s">
        <v>292</v>
      </c>
      <c r="C79" s="293"/>
    </row>
    <row r="80" spans="1:3" s="92" customFormat="1" ht="12" customHeight="1">
      <c r="A80" s="432" t="s">
        <v>313</v>
      </c>
      <c r="B80" s="413" t="s">
        <v>293</v>
      </c>
      <c r="C80" s="293"/>
    </row>
    <row r="81" spans="1:3" s="92" customFormat="1" ht="12" customHeight="1" thickBot="1">
      <c r="A81" s="433" t="s">
        <v>314</v>
      </c>
      <c r="B81" s="414" t="s">
        <v>294</v>
      </c>
      <c r="C81" s="293"/>
    </row>
    <row r="82" spans="1:3" s="92" customFormat="1" ht="12" customHeight="1" thickBot="1">
      <c r="A82" s="434" t="s">
        <v>295</v>
      </c>
      <c r="B82" s="283" t="s">
        <v>315</v>
      </c>
      <c r="C82" s="288">
        <f>SUM(C83:C86)</f>
        <v>0</v>
      </c>
    </row>
    <row r="83" spans="1:3" s="92" customFormat="1" ht="12" customHeight="1">
      <c r="A83" s="435" t="s">
        <v>296</v>
      </c>
      <c r="B83" s="412" t="s">
        <v>297</v>
      </c>
      <c r="C83" s="293"/>
    </row>
    <row r="84" spans="1:3" s="92" customFormat="1" ht="12" customHeight="1">
      <c r="A84" s="436" t="s">
        <v>298</v>
      </c>
      <c r="B84" s="413" t="s">
        <v>299</v>
      </c>
      <c r="C84" s="293"/>
    </row>
    <row r="85" spans="1:3" s="92" customFormat="1" ht="12" customHeight="1">
      <c r="A85" s="436" t="s">
        <v>300</v>
      </c>
      <c r="B85" s="413" t="s">
        <v>301</v>
      </c>
      <c r="C85" s="293"/>
    </row>
    <row r="86" spans="1:3" s="91" customFormat="1" ht="12" customHeight="1" thickBot="1">
      <c r="A86" s="437" t="s">
        <v>302</v>
      </c>
      <c r="B86" s="414" t="s">
        <v>303</v>
      </c>
      <c r="C86" s="293"/>
    </row>
    <row r="87" spans="1:3" s="91" customFormat="1" ht="12" customHeight="1" thickBot="1">
      <c r="A87" s="434" t="s">
        <v>304</v>
      </c>
      <c r="B87" s="283" t="s">
        <v>444</v>
      </c>
      <c r="C87" s="458"/>
    </row>
    <row r="88" spans="1:3" s="91" customFormat="1" ht="12" customHeight="1" thickBot="1">
      <c r="A88" s="434" t="s">
        <v>472</v>
      </c>
      <c r="B88" s="283" t="s">
        <v>305</v>
      </c>
      <c r="C88" s="458"/>
    </row>
    <row r="89" spans="1:3" s="91" customFormat="1" ht="12" customHeight="1" thickBot="1">
      <c r="A89" s="434" t="s">
        <v>473</v>
      </c>
      <c r="B89" s="419" t="s">
        <v>447</v>
      </c>
      <c r="C89" s="294">
        <f>+C66+C70+C75+C78+C82+C88+C87</f>
        <v>23745</v>
      </c>
    </row>
    <row r="90" spans="1:3" s="91" customFormat="1" ht="12" customHeight="1" thickBot="1">
      <c r="A90" s="438" t="s">
        <v>474</v>
      </c>
      <c r="B90" s="420" t="s">
        <v>475</v>
      </c>
      <c r="C90" s="294">
        <f>+C65+C89</f>
        <v>259679</v>
      </c>
    </row>
    <row r="91" spans="1:3" s="92" customFormat="1" ht="15" customHeight="1" thickBot="1">
      <c r="A91" s="241"/>
      <c r="B91" s="242"/>
      <c r="C91" s="358"/>
    </row>
    <row r="92" spans="1:3" s="71" customFormat="1" ht="16.5" customHeight="1" thickBot="1">
      <c r="A92" s="245"/>
      <c r="B92" s="246" t="s">
        <v>53</v>
      </c>
      <c r="C92" s="360"/>
    </row>
    <row r="93" spans="1:3" s="93" customFormat="1" ht="12" customHeight="1" thickBot="1">
      <c r="A93" s="404" t="s">
        <v>14</v>
      </c>
      <c r="B93" s="27" t="s">
        <v>479</v>
      </c>
      <c r="C93" s="287">
        <f>+C94+C95+C96+C97+C98+C111</f>
        <v>166315</v>
      </c>
    </row>
    <row r="94" spans="1:3" ht="12" customHeight="1">
      <c r="A94" s="439" t="s">
        <v>91</v>
      </c>
      <c r="B94" s="10" t="s">
        <v>45</v>
      </c>
      <c r="C94" s="289">
        <v>57957</v>
      </c>
    </row>
    <row r="95" spans="1:3" ht="12" customHeight="1">
      <c r="A95" s="432" t="s">
        <v>92</v>
      </c>
      <c r="B95" s="8" t="s">
        <v>147</v>
      </c>
      <c r="C95" s="290">
        <v>12834</v>
      </c>
    </row>
    <row r="96" spans="1:3" ht="12" customHeight="1">
      <c r="A96" s="432" t="s">
        <v>93</v>
      </c>
      <c r="B96" s="8" t="s">
        <v>119</v>
      </c>
      <c r="C96" s="292">
        <v>63587</v>
      </c>
    </row>
    <row r="97" spans="1:3" ht="12" customHeight="1">
      <c r="A97" s="432" t="s">
        <v>94</v>
      </c>
      <c r="B97" s="11" t="s">
        <v>148</v>
      </c>
      <c r="C97" s="292">
        <v>4335</v>
      </c>
    </row>
    <row r="98" spans="1:3" ht="12" customHeight="1">
      <c r="A98" s="432" t="s">
        <v>105</v>
      </c>
      <c r="B98" s="19" t="s">
        <v>149</v>
      </c>
      <c r="C98" s="292">
        <f>C105+C110</f>
        <v>7139</v>
      </c>
    </row>
    <row r="99" spans="1:3" ht="12" customHeight="1">
      <c r="A99" s="432" t="s">
        <v>95</v>
      </c>
      <c r="B99" s="8" t="s">
        <v>476</v>
      </c>
      <c r="C99" s="292"/>
    </row>
    <row r="100" spans="1:3" ht="12" customHeight="1">
      <c r="A100" s="432" t="s">
        <v>96</v>
      </c>
      <c r="B100" s="146" t="s">
        <v>410</v>
      </c>
      <c r="C100" s="292"/>
    </row>
    <row r="101" spans="1:3" ht="12" customHeight="1">
      <c r="A101" s="432" t="s">
        <v>106</v>
      </c>
      <c r="B101" s="146" t="s">
        <v>409</v>
      </c>
      <c r="C101" s="292"/>
    </row>
    <row r="102" spans="1:3" ht="12" customHeight="1">
      <c r="A102" s="432" t="s">
        <v>107</v>
      </c>
      <c r="B102" s="146" t="s">
        <v>321</v>
      </c>
      <c r="C102" s="292"/>
    </row>
    <row r="103" spans="1:3" ht="12" customHeight="1">
      <c r="A103" s="432" t="s">
        <v>108</v>
      </c>
      <c r="B103" s="147" t="s">
        <v>322</v>
      </c>
      <c r="C103" s="292"/>
    </row>
    <row r="104" spans="1:3" ht="12" customHeight="1">
      <c r="A104" s="432" t="s">
        <v>109</v>
      </c>
      <c r="B104" s="147" t="s">
        <v>323</v>
      </c>
      <c r="C104" s="292"/>
    </row>
    <row r="105" spans="1:3" ht="12" customHeight="1">
      <c r="A105" s="432" t="s">
        <v>111</v>
      </c>
      <c r="B105" s="146" t="s">
        <v>324</v>
      </c>
      <c r="C105" s="292">
        <v>2307</v>
      </c>
    </row>
    <row r="106" spans="1:3" ht="12" customHeight="1">
      <c r="A106" s="432" t="s">
        <v>150</v>
      </c>
      <c r="B106" s="146" t="s">
        <v>325</v>
      </c>
      <c r="C106" s="292"/>
    </row>
    <row r="107" spans="1:3" ht="12" customHeight="1">
      <c r="A107" s="432" t="s">
        <v>319</v>
      </c>
      <c r="B107" s="147" t="s">
        <v>326</v>
      </c>
      <c r="C107" s="292"/>
    </row>
    <row r="108" spans="1:3" ht="12" customHeight="1">
      <c r="A108" s="440" t="s">
        <v>320</v>
      </c>
      <c r="B108" s="148" t="s">
        <v>327</v>
      </c>
      <c r="C108" s="292"/>
    </row>
    <row r="109" spans="1:3" ht="12" customHeight="1">
      <c r="A109" s="432" t="s">
        <v>407</v>
      </c>
      <c r="B109" s="148" t="s">
        <v>328</v>
      </c>
      <c r="C109" s="292"/>
    </row>
    <row r="110" spans="1:3" ht="12" customHeight="1">
      <c r="A110" s="432" t="s">
        <v>408</v>
      </c>
      <c r="B110" s="147" t="s">
        <v>329</v>
      </c>
      <c r="C110" s="290">
        <v>4832</v>
      </c>
    </row>
    <row r="111" spans="1:3" ht="12" customHeight="1">
      <c r="A111" s="432" t="s">
        <v>412</v>
      </c>
      <c r="B111" s="11" t="s">
        <v>46</v>
      </c>
      <c r="C111" s="290">
        <f>C112+C113</f>
        <v>20463</v>
      </c>
    </row>
    <row r="112" spans="1:3" ht="12" customHeight="1">
      <c r="A112" s="433" t="s">
        <v>413</v>
      </c>
      <c r="B112" s="8" t="s">
        <v>477</v>
      </c>
      <c r="C112" s="292">
        <v>6865</v>
      </c>
    </row>
    <row r="113" spans="1:3" ht="12" customHeight="1" thickBot="1">
      <c r="A113" s="441" t="s">
        <v>414</v>
      </c>
      <c r="B113" s="149" t="s">
        <v>478</v>
      </c>
      <c r="C113" s="296">
        <v>13598</v>
      </c>
    </row>
    <row r="114" spans="1:3" ht="12" customHeight="1" thickBot="1">
      <c r="A114" s="33" t="s">
        <v>15</v>
      </c>
      <c r="B114" s="26" t="s">
        <v>330</v>
      </c>
      <c r="C114" s="288">
        <f>+C115+C117+C119</f>
        <v>17964</v>
      </c>
    </row>
    <row r="115" spans="1:3" ht="12" customHeight="1">
      <c r="A115" s="431" t="s">
        <v>97</v>
      </c>
      <c r="B115" s="8" t="s">
        <v>193</v>
      </c>
      <c r="C115" s="291">
        <v>3114</v>
      </c>
    </row>
    <row r="116" spans="1:3" ht="12" customHeight="1">
      <c r="A116" s="431" t="s">
        <v>98</v>
      </c>
      <c r="B116" s="12" t="s">
        <v>334</v>
      </c>
      <c r="C116" s="291"/>
    </row>
    <row r="117" spans="1:3" ht="12" customHeight="1">
      <c r="A117" s="431" t="s">
        <v>99</v>
      </c>
      <c r="B117" s="12" t="s">
        <v>151</v>
      </c>
      <c r="C117" s="290">
        <v>14100</v>
      </c>
    </row>
    <row r="118" spans="1:3" ht="12" customHeight="1">
      <c r="A118" s="431" t="s">
        <v>100</v>
      </c>
      <c r="B118" s="12" t="s">
        <v>335</v>
      </c>
      <c r="C118" s="271"/>
    </row>
    <row r="119" spans="1:3" ht="12" customHeight="1">
      <c r="A119" s="431" t="s">
        <v>101</v>
      </c>
      <c r="B119" s="285" t="s">
        <v>196</v>
      </c>
      <c r="C119" s="271">
        <f>C123+C127</f>
        <v>750</v>
      </c>
    </row>
    <row r="120" spans="1:3" ht="12" customHeight="1">
      <c r="A120" s="431" t="s">
        <v>110</v>
      </c>
      <c r="B120" s="284" t="s">
        <v>398</v>
      </c>
      <c r="C120" s="271"/>
    </row>
    <row r="121" spans="1:3" ht="12" customHeight="1">
      <c r="A121" s="431" t="s">
        <v>112</v>
      </c>
      <c r="B121" s="408" t="s">
        <v>340</v>
      </c>
      <c r="C121" s="271"/>
    </row>
    <row r="122" spans="1:3" ht="12" customHeight="1">
      <c r="A122" s="431" t="s">
        <v>152</v>
      </c>
      <c r="B122" s="147" t="s">
        <v>323</v>
      </c>
      <c r="C122" s="271"/>
    </row>
    <row r="123" spans="1:3" ht="12" customHeight="1">
      <c r="A123" s="431" t="s">
        <v>153</v>
      </c>
      <c r="B123" s="147" t="s">
        <v>339</v>
      </c>
      <c r="C123" s="271">
        <v>50</v>
      </c>
    </row>
    <row r="124" spans="1:3" ht="12" customHeight="1">
      <c r="A124" s="431" t="s">
        <v>154</v>
      </c>
      <c r="B124" s="147" t="s">
        <v>338</v>
      </c>
      <c r="C124" s="271"/>
    </row>
    <row r="125" spans="1:3" ht="12" customHeight="1">
      <c r="A125" s="431" t="s">
        <v>331</v>
      </c>
      <c r="B125" s="147" t="s">
        <v>326</v>
      </c>
      <c r="C125" s="271"/>
    </row>
    <row r="126" spans="1:3" ht="12" customHeight="1">
      <c r="A126" s="431" t="s">
        <v>332</v>
      </c>
      <c r="B126" s="147" t="s">
        <v>337</v>
      </c>
      <c r="C126" s="271"/>
    </row>
    <row r="127" spans="1:3" ht="12" customHeight="1" thickBot="1">
      <c r="A127" s="440" t="s">
        <v>333</v>
      </c>
      <c r="B127" s="147" t="s">
        <v>336</v>
      </c>
      <c r="C127" s="273">
        <v>700</v>
      </c>
    </row>
    <row r="128" spans="1:3" ht="12" customHeight="1" thickBot="1">
      <c r="A128" s="33" t="s">
        <v>16</v>
      </c>
      <c r="B128" s="127" t="s">
        <v>417</v>
      </c>
      <c r="C128" s="288">
        <f>+C93+C114</f>
        <v>184279</v>
      </c>
    </row>
    <row r="129" spans="1:11" ht="12" customHeight="1" thickBot="1">
      <c r="A129" s="33" t="s">
        <v>17</v>
      </c>
      <c r="B129" s="127" t="s">
        <v>418</v>
      </c>
      <c r="C129" s="288">
        <f>+C130+C131+C132</f>
        <v>0</v>
      </c>
    </row>
    <row r="130" spans="1:11" s="93" customFormat="1" ht="12" customHeight="1">
      <c r="A130" s="431" t="s">
        <v>235</v>
      </c>
      <c r="B130" s="9" t="s">
        <v>482</v>
      </c>
      <c r="C130" s="271"/>
    </row>
    <row r="131" spans="1:11" ht="12" customHeight="1">
      <c r="A131" s="431" t="s">
        <v>236</v>
      </c>
      <c r="B131" s="9" t="s">
        <v>426</v>
      </c>
      <c r="C131" s="271"/>
    </row>
    <row r="132" spans="1:11" ht="12" customHeight="1" thickBot="1">
      <c r="A132" s="440" t="s">
        <v>237</v>
      </c>
      <c r="B132" s="7" t="s">
        <v>481</v>
      </c>
      <c r="C132" s="271"/>
    </row>
    <row r="133" spans="1:11" ht="12" customHeight="1" thickBot="1">
      <c r="A133" s="33" t="s">
        <v>18</v>
      </c>
      <c r="B133" s="127" t="s">
        <v>419</v>
      </c>
      <c r="C133" s="288">
        <f>+C134+C135+C136+C137+C138+C139</f>
        <v>0</v>
      </c>
    </row>
    <row r="134" spans="1:11" ht="12" customHeight="1">
      <c r="A134" s="431" t="s">
        <v>84</v>
      </c>
      <c r="B134" s="9" t="s">
        <v>428</v>
      </c>
      <c r="C134" s="271"/>
    </row>
    <row r="135" spans="1:11" ht="12" customHeight="1">
      <c r="A135" s="431" t="s">
        <v>85</v>
      </c>
      <c r="B135" s="9" t="s">
        <v>420</v>
      </c>
      <c r="C135" s="271"/>
    </row>
    <row r="136" spans="1:11" ht="12" customHeight="1">
      <c r="A136" s="431" t="s">
        <v>86</v>
      </c>
      <c r="B136" s="9" t="s">
        <v>421</v>
      </c>
      <c r="C136" s="271"/>
    </row>
    <row r="137" spans="1:11" ht="12" customHeight="1">
      <c r="A137" s="431" t="s">
        <v>139</v>
      </c>
      <c r="B137" s="9" t="s">
        <v>480</v>
      </c>
      <c r="C137" s="271"/>
    </row>
    <row r="138" spans="1:11" ht="12" customHeight="1">
      <c r="A138" s="431" t="s">
        <v>140</v>
      </c>
      <c r="B138" s="9" t="s">
        <v>423</v>
      </c>
      <c r="C138" s="271"/>
    </row>
    <row r="139" spans="1:11" s="93" customFormat="1" ht="12" customHeight="1" thickBot="1">
      <c r="A139" s="440" t="s">
        <v>141</v>
      </c>
      <c r="B139" s="7" t="s">
        <v>424</v>
      </c>
      <c r="C139" s="271"/>
    </row>
    <row r="140" spans="1:11" ht="12" customHeight="1" thickBot="1">
      <c r="A140" s="33" t="s">
        <v>19</v>
      </c>
      <c r="B140" s="127" t="s">
        <v>504</v>
      </c>
      <c r="C140" s="294">
        <f>+C141+C142+C144+C145+C143</f>
        <v>75400</v>
      </c>
      <c r="K140" s="253"/>
    </row>
    <row r="141" spans="1:11">
      <c r="A141" s="431" t="s">
        <v>87</v>
      </c>
      <c r="B141" s="9" t="s">
        <v>341</v>
      </c>
      <c r="C141" s="271"/>
    </row>
    <row r="142" spans="1:11" ht="12" customHeight="1">
      <c r="A142" s="431" t="s">
        <v>88</v>
      </c>
      <c r="B142" s="9" t="s">
        <v>342</v>
      </c>
      <c r="C142" s="271">
        <v>4586</v>
      </c>
    </row>
    <row r="143" spans="1:11" ht="12" customHeight="1">
      <c r="A143" s="431" t="s">
        <v>255</v>
      </c>
      <c r="B143" s="9" t="s">
        <v>503</v>
      </c>
      <c r="C143" s="271">
        <v>70814</v>
      </c>
    </row>
    <row r="144" spans="1:11" s="93" customFormat="1" ht="12" customHeight="1">
      <c r="A144" s="431" t="s">
        <v>256</v>
      </c>
      <c r="B144" s="9" t="s">
        <v>433</v>
      </c>
      <c r="C144" s="271"/>
    </row>
    <row r="145" spans="1:3" s="93" customFormat="1" ht="12" customHeight="1" thickBot="1">
      <c r="A145" s="440" t="s">
        <v>257</v>
      </c>
      <c r="B145" s="7" t="s">
        <v>361</v>
      </c>
      <c r="C145" s="271"/>
    </row>
    <row r="146" spans="1:3" s="93" customFormat="1" ht="12" customHeight="1" thickBot="1">
      <c r="A146" s="33" t="s">
        <v>20</v>
      </c>
      <c r="B146" s="127" t="s">
        <v>434</v>
      </c>
      <c r="C146" s="297">
        <f>+C147+C148+C149+C150+C151</f>
        <v>0</v>
      </c>
    </row>
    <row r="147" spans="1:3" s="93" customFormat="1" ht="12" customHeight="1">
      <c r="A147" s="431" t="s">
        <v>89</v>
      </c>
      <c r="B147" s="9" t="s">
        <v>429</v>
      </c>
      <c r="C147" s="271"/>
    </row>
    <row r="148" spans="1:3" s="93" customFormat="1" ht="12" customHeight="1">
      <c r="A148" s="431" t="s">
        <v>90</v>
      </c>
      <c r="B148" s="9" t="s">
        <v>436</v>
      </c>
      <c r="C148" s="271"/>
    </row>
    <row r="149" spans="1:3" s="93" customFormat="1" ht="12" customHeight="1">
      <c r="A149" s="431" t="s">
        <v>267</v>
      </c>
      <c r="B149" s="9" t="s">
        <v>431</v>
      </c>
      <c r="C149" s="271"/>
    </row>
    <row r="150" spans="1:3" s="93" customFormat="1" ht="12" customHeight="1">
      <c r="A150" s="431" t="s">
        <v>268</v>
      </c>
      <c r="B150" s="9" t="s">
        <v>483</v>
      </c>
      <c r="C150" s="271"/>
    </row>
    <row r="151" spans="1:3" ht="12.75" customHeight="1" thickBot="1">
      <c r="A151" s="440" t="s">
        <v>435</v>
      </c>
      <c r="B151" s="7" t="s">
        <v>438</v>
      </c>
      <c r="C151" s="273"/>
    </row>
    <row r="152" spans="1:3" ht="12.75" customHeight="1" thickBot="1">
      <c r="A152" s="485" t="s">
        <v>21</v>
      </c>
      <c r="B152" s="127" t="s">
        <v>439</v>
      </c>
      <c r="C152" s="297"/>
    </row>
    <row r="153" spans="1:3" ht="12.75" customHeight="1" thickBot="1">
      <c r="A153" s="485" t="s">
        <v>22</v>
      </c>
      <c r="B153" s="127" t="s">
        <v>440</v>
      </c>
      <c r="C153" s="297"/>
    </row>
    <row r="154" spans="1:3" ht="12" customHeight="1" thickBot="1">
      <c r="A154" s="33" t="s">
        <v>23</v>
      </c>
      <c r="B154" s="127" t="s">
        <v>442</v>
      </c>
      <c r="C154" s="422">
        <f>+C129+C133+C140+C146+C152+C153</f>
        <v>75400</v>
      </c>
    </row>
    <row r="155" spans="1:3" ht="15" customHeight="1" thickBot="1">
      <c r="A155" s="442" t="s">
        <v>24</v>
      </c>
      <c r="B155" s="377" t="s">
        <v>441</v>
      </c>
      <c r="C155" s="422">
        <f>+C128+C154</f>
        <v>259679</v>
      </c>
    </row>
    <row r="156" spans="1:3" ht="15" customHeight="1" thickBot="1">
      <c r="A156" s="250" t="s">
        <v>484</v>
      </c>
      <c r="B156" s="251"/>
      <c r="C156" s="124">
        <v>18</v>
      </c>
    </row>
    <row r="157" spans="1:3" ht="14.25" customHeight="1" thickBot="1">
      <c r="A157" s="250" t="s">
        <v>170</v>
      </c>
      <c r="B157" s="251"/>
      <c r="C157" s="124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7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385" customWidth="1"/>
    <col min="2" max="2" width="72" style="386" customWidth="1"/>
    <col min="3" max="3" width="25" style="387" customWidth="1"/>
    <col min="4" max="16384" width="9.33203125" style="3"/>
  </cols>
  <sheetData>
    <row r="1" spans="1:3" s="2" customFormat="1" ht="16.5" customHeight="1" thickBot="1">
      <c r="A1" s="227"/>
      <c r="B1" s="229"/>
      <c r="C1" s="252" t="str">
        <f ca="1">+CONCATENATE("8.1.1. melléklet a 4/",LEFT(ÖSSZEFÜGGÉSEK!A5,4),". (III.1.) önkormányzati rendelethez")</f>
        <v>8.1.1. melléklet a 4/2016. (III.1.) önkormányzati rendelethez</v>
      </c>
    </row>
    <row r="2" spans="1:3" s="89" customFormat="1" ht="21" customHeight="1">
      <c r="A2" s="402" t="s">
        <v>58</v>
      </c>
      <c r="B2" s="349" t="s">
        <v>189</v>
      </c>
      <c r="C2" s="351" t="s">
        <v>49</v>
      </c>
    </row>
    <row r="3" spans="1:3" s="89" customFormat="1" ht="16.5" thickBot="1">
      <c r="A3" s="230" t="s">
        <v>167</v>
      </c>
      <c r="B3" s="350" t="s">
        <v>399</v>
      </c>
      <c r="C3" s="484" t="s">
        <v>55</v>
      </c>
    </row>
    <row r="4" spans="1:3" s="90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352" t="s">
        <v>51</v>
      </c>
    </row>
    <row r="6" spans="1:3" s="71" customFormat="1" ht="12.95" customHeight="1" thickBot="1">
      <c r="A6" s="208"/>
      <c r="B6" s="209" t="s">
        <v>462</v>
      </c>
      <c r="C6" s="210" t="s">
        <v>463</v>
      </c>
    </row>
    <row r="7" spans="1:3" s="71" customFormat="1" ht="15.95" customHeight="1" thickBot="1">
      <c r="A7" s="235"/>
      <c r="B7" s="236" t="s">
        <v>52</v>
      </c>
      <c r="C7" s="353"/>
    </row>
    <row r="8" spans="1:3" s="71" customFormat="1" ht="12" customHeight="1" thickBot="1">
      <c r="A8" s="33" t="s">
        <v>14</v>
      </c>
      <c r="B8" s="21" t="s">
        <v>219</v>
      </c>
      <c r="C8" s="288">
        <f>+C9+C10+C11+C12+C13+C14</f>
        <v>127758</v>
      </c>
    </row>
    <row r="9" spans="1:3" s="91" customFormat="1" ht="12" customHeight="1">
      <c r="A9" s="431" t="s">
        <v>91</v>
      </c>
      <c r="B9" s="412" t="s">
        <v>220</v>
      </c>
      <c r="C9" s="291">
        <v>53407</v>
      </c>
    </row>
    <row r="10" spans="1:3" s="92" customFormat="1" ht="12" customHeight="1">
      <c r="A10" s="432" t="s">
        <v>92</v>
      </c>
      <c r="B10" s="413" t="s">
        <v>221</v>
      </c>
      <c r="C10" s="290">
        <v>26305</v>
      </c>
    </row>
    <row r="11" spans="1:3" s="92" customFormat="1" ht="12" customHeight="1">
      <c r="A11" s="432" t="s">
        <v>93</v>
      </c>
      <c r="B11" s="413" t="s">
        <v>513</v>
      </c>
      <c r="C11" s="290">
        <v>43541</v>
      </c>
    </row>
    <row r="12" spans="1:3" s="92" customFormat="1" ht="12" customHeight="1">
      <c r="A12" s="432" t="s">
        <v>94</v>
      </c>
      <c r="B12" s="413" t="s">
        <v>223</v>
      </c>
      <c r="C12" s="290">
        <v>2009</v>
      </c>
    </row>
    <row r="13" spans="1:3" s="92" customFormat="1" ht="12" customHeight="1">
      <c r="A13" s="432" t="s">
        <v>120</v>
      </c>
      <c r="B13" s="413" t="s">
        <v>471</v>
      </c>
      <c r="C13" s="290">
        <v>2496</v>
      </c>
    </row>
    <row r="14" spans="1:3" s="91" customFormat="1" ht="12" customHeight="1" thickBot="1">
      <c r="A14" s="433" t="s">
        <v>95</v>
      </c>
      <c r="B14" s="414" t="s">
        <v>402</v>
      </c>
      <c r="C14" s="290"/>
    </row>
    <row r="15" spans="1:3" s="91" customFormat="1" ht="12" customHeight="1" thickBot="1">
      <c r="A15" s="33" t="s">
        <v>15</v>
      </c>
      <c r="B15" s="283" t="s">
        <v>224</v>
      </c>
      <c r="C15" s="288">
        <f>+C16+C17+C18+C19+C20</f>
        <v>29729</v>
      </c>
    </row>
    <row r="16" spans="1:3" s="91" customFormat="1" ht="12" customHeight="1">
      <c r="A16" s="431" t="s">
        <v>97</v>
      </c>
      <c r="B16" s="412" t="s">
        <v>225</v>
      </c>
      <c r="C16" s="291"/>
    </row>
    <row r="17" spans="1:3" s="91" customFormat="1" ht="12" customHeight="1">
      <c r="A17" s="432" t="s">
        <v>98</v>
      </c>
      <c r="B17" s="413" t="s">
        <v>226</v>
      </c>
      <c r="C17" s="290"/>
    </row>
    <row r="18" spans="1:3" s="91" customFormat="1" ht="12" customHeight="1">
      <c r="A18" s="432" t="s">
        <v>99</v>
      </c>
      <c r="B18" s="413" t="s">
        <v>392</v>
      </c>
      <c r="C18" s="290"/>
    </row>
    <row r="19" spans="1:3" s="91" customFormat="1" ht="12" customHeight="1">
      <c r="A19" s="432" t="s">
        <v>100</v>
      </c>
      <c r="B19" s="413" t="s">
        <v>393</v>
      </c>
      <c r="C19" s="290"/>
    </row>
    <row r="20" spans="1:3" s="91" customFormat="1" ht="12" customHeight="1">
      <c r="A20" s="432" t="s">
        <v>101</v>
      </c>
      <c r="B20" s="413" t="s">
        <v>227</v>
      </c>
      <c r="C20" s="290">
        <v>29729</v>
      </c>
    </row>
    <row r="21" spans="1:3" s="92" customFormat="1" ht="12" customHeight="1" thickBot="1">
      <c r="A21" s="433" t="s">
        <v>110</v>
      </c>
      <c r="B21" s="414" t="s">
        <v>228</v>
      </c>
      <c r="C21" s="292"/>
    </row>
    <row r="22" spans="1:3" s="92" customFormat="1" ht="12" customHeight="1" thickBot="1">
      <c r="A22" s="33" t="s">
        <v>16</v>
      </c>
      <c r="B22" s="21" t="s">
        <v>229</v>
      </c>
      <c r="C22" s="288">
        <f>+C23+C24+C25+C26+C27</f>
        <v>1475</v>
      </c>
    </row>
    <row r="23" spans="1:3" s="92" customFormat="1" ht="12" customHeight="1">
      <c r="A23" s="431" t="s">
        <v>80</v>
      </c>
      <c r="B23" s="412" t="s">
        <v>230</v>
      </c>
      <c r="C23" s="291"/>
    </row>
    <row r="24" spans="1:3" s="91" customFormat="1" ht="12" customHeight="1">
      <c r="A24" s="432" t="s">
        <v>81</v>
      </c>
      <c r="B24" s="413" t="s">
        <v>231</v>
      </c>
      <c r="C24" s="290"/>
    </row>
    <row r="25" spans="1:3" s="92" customFormat="1" ht="12" customHeight="1">
      <c r="A25" s="432" t="s">
        <v>82</v>
      </c>
      <c r="B25" s="413" t="s">
        <v>394</v>
      </c>
      <c r="C25" s="290"/>
    </row>
    <row r="26" spans="1:3" s="92" customFormat="1" ht="12" customHeight="1">
      <c r="A26" s="432" t="s">
        <v>83</v>
      </c>
      <c r="B26" s="413" t="s">
        <v>395</v>
      </c>
      <c r="C26" s="290"/>
    </row>
    <row r="27" spans="1:3" s="92" customFormat="1" ht="12" customHeight="1">
      <c r="A27" s="432" t="s">
        <v>135</v>
      </c>
      <c r="B27" s="413" t="s">
        <v>232</v>
      </c>
      <c r="C27" s="290">
        <v>1475</v>
      </c>
    </row>
    <row r="28" spans="1:3" s="92" customFormat="1" ht="12" customHeight="1" thickBot="1">
      <c r="A28" s="433" t="s">
        <v>136</v>
      </c>
      <c r="B28" s="414" t="s">
        <v>233</v>
      </c>
      <c r="C28" s="292"/>
    </row>
    <row r="29" spans="1:3" s="92" customFormat="1" ht="12" customHeight="1" thickBot="1">
      <c r="A29" s="33" t="s">
        <v>137</v>
      </c>
      <c r="B29" s="21" t="s">
        <v>524</v>
      </c>
      <c r="C29" s="294">
        <f>SUM(C30:C36)</f>
        <v>39540</v>
      </c>
    </row>
    <row r="30" spans="1:3" s="92" customFormat="1" ht="12" customHeight="1">
      <c r="A30" s="431" t="s">
        <v>235</v>
      </c>
      <c r="B30" s="412" t="s">
        <v>528</v>
      </c>
      <c r="C30" s="291">
        <v>8300</v>
      </c>
    </row>
    <row r="31" spans="1:3" s="92" customFormat="1" ht="12" customHeight="1">
      <c r="A31" s="432" t="s">
        <v>236</v>
      </c>
      <c r="B31" s="413" t="s">
        <v>519</v>
      </c>
      <c r="C31" s="290"/>
    </row>
    <row r="32" spans="1:3" s="92" customFormat="1" ht="12" customHeight="1">
      <c r="A32" s="432" t="s">
        <v>237</v>
      </c>
      <c r="B32" s="413" t="s">
        <v>520</v>
      </c>
      <c r="C32" s="290">
        <v>27120</v>
      </c>
    </row>
    <row r="33" spans="1:3" s="92" customFormat="1" ht="12" customHeight="1">
      <c r="A33" s="432" t="s">
        <v>238</v>
      </c>
      <c r="B33" s="413" t="s">
        <v>521</v>
      </c>
      <c r="C33" s="290">
        <v>200</v>
      </c>
    </row>
    <row r="34" spans="1:3" s="92" customFormat="1" ht="12" customHeight="1">
      <c r="A34" s="432" t="s">
        <v>515</v>
      </c>
      <c r="B34" s="413" t="s">
        <v>239</v>
      </c>
      <c r="C34" s="290">
        <v>3600</v>
      </c>
    </row>
    <row r="35" spans="1:3" s="92" customFormat="1" ht="12" customHeight="1">
      <c r="A35" s="432" t="s">
        <v>516</v>
      </c>
      <c r="B35" s="413" t="s">
        <v>240</v>
      </c>
      <c r="C35" s="290"/>
    </row>
    <row r="36" spans="1:3" s="92" customFormat="1" ht="12" customHeight="1" thickBot="1">
      <c r="A36" s="433" t="s">
        <v>517</v>
      </c>
      <c r="B36" s="510" t="s">
        <v>241</v>
      </c>
      <c r="C36" s="292">
        <v>320</v>
      </c>
    </row>
    <row r="37" spans="1:3" s="92" customFormat="1" ht="12" customHeight="1" thickBot="1">
      <c r="A37" s="33" t="s">
        <v>18</v>
      </c>
      <c r="B37" s="21" t="s">
        <v>403</v>
      </c>
      <c r="C37" s="288">
        <f>SUM(C38:C48)</f>
        <v>22731</v>
      </c>
    </row>
    <row r="38" spans="1:3" s="92" customFormat="1" ht="12" customHeight="1">
      <c r="A38" s="431" t="s">
        <v>84</v>
      </c>
      <c r="B38" s="412" t="s">
        <v>244</v>
      </c>
      <c r="C38" s="291"/>
    </row>
    <row r="39" spans="1:3" s="92" customFormat="1" ht="12" customHeight="1">
      <c r="A39" s="432" t="s">
        <v>85</v>
      </c>
      <c r="B39" s="413" t="s">
        <v>245</v>
      </c>
      <c r="C39" s="290">
        <v>2173</v>
      </c>
    </row>
    <row r="40" spans="1:3" s="92" customFormat="1" ht="12" customHeight="1">
      <c r="A40" s="432" t="s">
        <v>86</v>
      </c>
      <c r="B40" s="413" t="s">
        <v>246</v>
      </c>
      <c r="C40" s="290">
        <v>100</v>
      </c>
    </row>
    <row r="41" spans="1:3" s="92" customFormat="1" ht="12" customHeight="1">
      <c r="A41" s="432" t="s">
        <v>139</v>
      </c>
      <c r="B41" s="413" t="s">
        <v>247</v>
      </c>
      <c r="C41" s="290">
        <v>7082</v>
      </c>
    </row>
    <row r="42" spans="1:3" s="92" customFormat="1" ht="12" customHeight="1">
      <c r="A42" s="432" t="s">
        <v>140</v>
      </c>
      <c r="B42" s="413" t="s">
        <v>248</v>
      </c>
      <c r="C42" s="290">
        <v>10424</v>
      </c>
    </row>
    <row r="43" spans="1:3" s="92" customFormat="1" ht="12" customHeight="1">
      <c r="A43" s="432" t="s">
        <v>141</v>
      </c>
      <c r="B43" s="413" t="s">
        <v>249</v>
      </c>
      <c r="C43" s="290">
        <v>2852</v>
      </c>
    </row>
    <row r="44" spans="1:3" s="92" customFormat="1" ht="12" customHeight="1">
      <c r="A44" s="432" t="s">
        <v>142</v>
      </c>
      <c r="B44" s="413" t="s">
        <v>250</v>
      </c>
      <c r="C44" s="290"/>
    </row>
    <row r="45" spans="1:3" s="92" customFormat="1" ht="12" customHeight="1">
      <c r="A45" s="432" t="s">
        <v>143</v>
      </c>
      <c r="B45" s="413" t="s">
        <v>523</v>
      </c>
      <c r="C45" s="290">
        <v>100</v>
      </c>
    </row>
    <row r="46" spans="1:3" s="92" customFormat="1" ht="12" customHeight="1">
      <c r="A46" s="432" t="s">
        <v>242</v>
      </c>
      <c r="B46" s="413" t="s">
        <v>252</v>
      </c>
      <c r="C46" s="293"/>
    </row>
    <row r="47" spans="1:3" s="92" customFormat="1" ht="12" customHeight="1">
      <c r="A47" s="433" t="s">
        <v>243</v>
      </c>
      <c r="B47" s="414" t="s">
        <v>405</v>
      </c>
      <c r="C47" s="398"/>
    </row>
    <row r="48" spans="1:3" s="92" customFormat="1" ht="12" customHeight="1" thickBot="1">
      <c r="A48" s="433" t="s">
        <v>404</v>
      </c>
      <c r="B48" s="414" t="s">
        <v>253</v>
      </c>
      <c r="C48" s="398"/>
    </row>
    <row r="49" spans="1:3" s="92" customFormat="1" ht="12" customHeight="1" thickBot="1">
      <c r="A49" s="33" t="s">
        <v>19</v>
      </c>
      <c r="B49" s="21" t="s">
        <v>254</v>
      </c>
      <c r="C49" s="288">
        <f>SUM(C50:C54)</f>
        <v>0</v>
      </c>
    </row>
    <row r="50" spans="1:3" s="92" customFormat="1" ht="12" customHeight="1">
      <c r="A50" s="431" t="s">
        <v>87</v>
      </c>
      <c r="B50" s="412" t="s">
        <v>258</v>
      </c>
      <c r="C50" s="457"/>
    </row>
    <row r="51" spans="1:3" s="92" customFormat="1" ht="12" customHeight="1">
      <c r="A51" s="432" t="s">
        <v>88</v>
      </c>
      <c r="B51" s="413" t="s">
        <v>259</v>
      </c>
      <c r="C51" s="293"/>
    </row>
    <row r="52" spans="1:3" s="92" customFormat="1" ht="12" customHeight="1">
      <c r="A52" s="432" t="s">
        <v>255</v>
      </c>
      <c r="B52" s="413" t="s">
        <v>260</v>
      </c>
      <c r="C52" s="293"/>
    </row>
    <row r="53" spans="1:3" s="92" customFormat="1" ht="12" customHeight="1">
      <c r="A53" s="432" t="s">
        <v>256</v>
      </c>
      <c r="B53" s="413" t="s">
        <v>261</v>
      </c>
      <c r="C53" s="293"/>
    </row>
    <row r="54" spans="1:3" s="92" customFormat="1" ht="12" customHeight="1" thickBot="1">
      <c r="A54" s="433" t="s">
        <v>257</v>
      </c>
      <c r="B54" s="414" t="s">
        <v>262</v>
      </c>
      <c r="C54" s="398"/>
    </row>
    <row r="55" spans="1:3" s="92" customFormat="1" ht="12" customHeight="1" thickBot="1">
      <c r="A55" s="33" t="s">
        <v>144</v>
      </c>
      <c r="B55" s="21" t="s">
        <v>263</v>
      </c>
      <c r="C55" s="288">
        <f>SUM(C56:C58)</f>
        <v>0</v>
      </c>
    </row>
    <row r="56" spans="1:3" s="92" customFormat="1" ht="12" customHeight="1">
      <c r="A56" s="431" t="s">
        <v>89</v>
      </c>
      <c r="B56" s="412" t="s">
        <v>264</v>
      </c>
      <c r="C56" s="291"/>
    </row>
    <row r="57" spans="1:3" s="92" customFormat="1" ht="12" customHeight="1">
      <c r="A57" s="432" t="s">
        <v>90</v>
      </c>
      <c r="B57" s="413" t="s">
        <v>396</v>
      </c>
      <c r="C57" s="290"/>
    </row>
    <row r="58" spans="1:3" s="92" customFormat="1" ht="12" customHeight="1">
      <c r="A58" s="432" t="s">
        <v>267</v>
      </c>
      <c r="B58" s="413" t="s">
        <v>265</v>
      </c>
      <c r="C58" s="290"/>
    </row>
    <row r="59" spans="1:3" s="92" customFormat="1" ht="12" customHeight="1" thickBot="1">
      <c r="A59" s="433" t="s">
        <v>268</v>
      </c>
      <c r="B59" s="414" t="s">
        <v>266</v>
      </c>
      <c r="C59" s="292"/>
    </row>
    <row r="60" spans="1:3" s="92" customFormat="1" ht="12" customHeight="1" thickBot="1">
      <c r="A60" s="33" t="s">
        <v>21</v>
      </c>
      <c r="B60" s="283" t="s">
        <v>269</v>
      </c>
      <c r="C60" s="288">
        <f>SUM(C61:C63)</f>
        <v>2185</v>
      </c>
    </row>
    <row r="61" spans="1:3" s="92" customFormat="1" ht="12" customHeight="1">
      <c r="A61" s="431" t="s">
        <v>145</v>
      </c>
      <c r="B61" s="412" t="s">
        <v>271</v>
      </c>
      <c r="C61" s="293"/>
    </row>
    <row r="62" spans="1:3" s="92" customFormat="1" ht="12" customHeight="1">
      <c r="A62" s="432" t="s">
        <v>146</v>
      </c>
      <c r="B62" s="413" t="s">
        <v>397</v>
      </c>
      <c r="C62" s="293"/>
    </row>
    <row r="63" spans="1:3" s="92" customFormat="1" ht="12" customHeight="1">
      <c r="A63" s="432" t="s">
        <v>195</v>
      </c>
      <c r="B63" s="413" t="s">
        <v>272</v>
      </c>
      <c r="C63" s="293">
        <v>2185</v>
      </c>
    </row>
    <row r="64" spans="1:3" s="92" customFormat="1" ht="12" customHeight="1" thickBot="1">
      <c r="A64" s="433" t="s">
        <v>270</v>
      </c>
      <c r="B64" s="414" t="s">
        <v>273</v>
      </c>
      <c r="C64" s="293"/>
    </row>
    <row r="65" spans="1:3" s="92" customFormat="1" ht="12" customHeight="1" thickBot="1">
      <c r="A65" s="33" t="s">
        <v>22</v>
      </c>
      <c r="B65" s="21" t="s">
        <v>274</v>
      </c>
      <c r="C65" s="294">
        <f>+C8+C15+C22+C29+C37+C49+C55+C60</f>
        <v>223418</v>
      </c>
    </row>
    <row r="66" spans="1:3" s="92" customFormat="1" ht="12" customHeight="1" thickBot="1">
      <c r="A66" s="434" t="s">
        <v>365</v>
      </c>
      <c r="B66" s="283" t="s">
        <v>276</v>
      </c>
      <c r="C66" s="288">
        <f>SUM(C67:C69)</f>
        <v>278</v>
      </c>
    </row>
    <row r="67" spans="1:3" s="92" customFormat="1" ht="12" customHeight="1">
      <c r="A67" s="431" t="s">
        <v>307</v>
      </c>
      <c r="B67" s="412" t="s">
        <v>277</v>
      </c>
      <c r="C67" s="293"/>
    </row>
    <row r="68" spans="1:3" s="92" customFormat="1" ht="12" customHeight="1">
      <c r="A68" s="432" t="s">
        <v>316</v>
      </c>
      <c r="B68" s="413" t="s">
        <v>278</v>
      </c>
      <c r="C68" s="293">
        <v>278</v>
      </c>
    </row>
    <row r="69" spans="1:3" s="92" customFormat="1" ht="12" customHeight="1" thickBot="1">
      <c r="A69" s="433" t="s">
        <v>317</v>
      </c>
      <c r="B69" s="415" t="s">
        <v>279</v>
      </c>
      <c r="C69" s="293"/>
    </row>
    <row r="70" spans="1:3" s="92" customFormat="1" ht="12" customHeight="1" thickBot="1">
      <c r="A70" s="434" t="s">
        <v>280</v>
      </c>
      <c r="B70" s="283" t="s">
        <v>281</v>
      </c>
      <c r="C70" s="288">
        <f>SUM(C71:C74)</f>
        <v>0</v>
      </c>
    </row>
    <row r="71" spans="1:3" s="92" customFormat="1" ht="12" customHeight="1">
      <c r="A71" s="431" t="s">
        <v>121</v>
      </c>
      <c r="B71" s="412" t="s">
        <v>282</v>
      </c>
      <c r="C71" s="293"/>
    </row>
    <row r="72" spans="1:3" s="92" customFormat="1" ht="12" customHeight="1">
      <c r="A72" s="432" t="s">
        <v>122</v>
      </c>
      <c r="B72" s="413" t="s">
        <v>283</v>
      </c>
      <c r="C72" s="293"/>
    </row>
    <row r="73" spans="1:3" s="92" customFormat="1" ht="12" customHeight="1">
      <c r="A73" s="432" t="s">
        <v>308</v>
      </c>
      <c r="B73" s="413" t="s">
        <v>284</v>
      </c>
      <c r="C73" s="293"/>
    </row>
    <row r="74" spans="1:3" s="92" customFormat="1" ht="12" customHeight="1" thickBot="1">
      <c r="A74" s="433" t="s">
        <v>309</v>
      </c>
      <c r="B74" s="414" t="s">
        <v>285</v>
      </c>
      <c r="C74" s="293"/>
    </row>
    <row r="75" spans="1:3" s="92" customFormat="1" ht="12" customHeight="1" thickBot="1">
      <c r="A75" s="434" t="s">
        <v>286</v>
      </c>
      <c r="B75" s="283" t="s">
        <v>287</v>
      </c>
      <c r="C75" s="288">
        <f>SUM(C76:C77)</f>
        <v>23745</v>
      </c>
    </row>
    <row r="76" spans="1:3" s="92" customFormat="1" ht="12" customHeight="1">
      <c r="A76" s="431" t="s">
        <v>310</v>
      </c>
      <c r="B76" s="412" t="s">
        <v>288</v>
      </c>
      <c r="C76" s="293">
        <v>23745</v>
      </c>
    </row>
    <row r="77" spans="1:3" s="92" customFormat="1" ht="12" customHeight="1" thickBot="1">
      <c r="A77" s="433" t="s">
        <v>311</v>
      </c>
      <c r="B77" s="414" t="s">
        <v>289</v>
      </c>
      <c r="C77" s="293"/>
    </row>
    <row r="78" spans="1:3" s="91" customFormat="1" ht="12" customHeight="1" thickBot="1">
      <c r="A78" s="434" t="s">
        <v>290</v>
      </c>
      <c r="B78" s="283" t="s">
        <v>291</v>
      </c>
      <c r="C78" s="288">
        <f>SUM(C79:C81)</f>
        <v>0</v>
      </c>
    </row>
    <row r="79" spans="1:3" s="92" customFormat="1" ht="12" customHeight="1">
      <c r="A79" s="431" t="s">
        <v>312</v>
      </c>
      <c r="B79" s="412" t="s">
        <v>292</v>
      </c>
      <c r="C79" s="293"/>
    </row>
    <row r="80" spans="1:3" s="92" customFormat="1" ht="12" customHeight="1">
      <c r="A80" s="432" t="s">
        <v>313</v>
      </c>
      <c r="B80" s="413" t="s">
        <v>293</v>
      </c>
      <c r="C80" s="293"/>
    </row>
    <row r="81" spans="1:3" s="92" customFormat="1" ht="12" customHeight="1" thickBot="1">
      <c r="A81" s="433" t="s">
        <v>314</v>
      </c>
      <c r="B81" s="414" t="s">
        <v>294</v>
      </c>
      <c r="C81" s="293"/>
    </row>
    <row r="82" spans="1:3" s="92" customFormat="1" ht="12" customHeight="1" thickBot="1">
      <c r="A82" s="434" t="s">
        <v>295</v>
      </c>
      <c r="B82" s="283" t="s">
        <v>315</v>
      </c>
      <c r="C82" s="288">
        <f>SUM(C83:C86)</f>
        <v>0</v>
      </c>
    </row>
    <row r="83" spans="1:3" s="92" customFormat="1" ht="12" customHeight="1">
      <c r="A83" s="435" t="s">
        <v>296</v>
      </c>
      <c r="B83" s="412" t="s">
        <v>297</v>
      </c>
      <c r="C83" s="293"/>
    </row>
    <row r="84" spans="1:3" s="92" customFormat="1" ht="12" customHeight="1">
      <c r="A84" s="436" t="s">
        <v>298</v>
      </c>
      <c r="B84" s="413" t="s">
        <v>299</v>
      </c>
      <c r="C84" s="293"/>
    </row>
    <row r="85" spans="1:3" s="92" customFormat="1" ht="12" customHeight="1">
      <c r="A85" s="436" t="s">
        <v>300</v>
      </c>
      <c r="B85" s="413" t="s">
        <v>301</v>
      </c>
      <c r="C85" s="293"/>
    </row>
    <row r="86" spans="1:3" s="91" customFormat="1" ht="12" customHeight="1" thickBot="1">
      <c r="A86" s="437" t="s">
        <v>302</v>
      </c>
      <c r="B86" s="414" t="s">
        <v>303</v>
      </c>
      <c r="C86" s="293"/>
    </row>
    <row r="87" spans="1:3" s="91" customFormat="1" ht="12" customHeight="1" thickBot="1">
      <c r="A87" s="434" t="s">
        <v>304</v>
      </c>
      <c r="B87" s="283" t="s">
        <v>444</v>
      </c>
      <c r="C87" s="458"/>
    </row>
    <row r="88" spans="1:3" s="91" customFormat="1" ht="12" customHeight="1" thickBot="1">
      <c r="A88" s="434" t="s">
        <v>472</v>
      </c>
      <c r="B88" s="283" t="s">
        <v>305</v>
      </c>
      <c r="C88" s="458"/>
    </row>
    <row r="89" spans="1:3" s="91" customFormat="1" ht="12" customHeight="1" thickBot="1">
      <c r="A89" s="434" t="s">
        <v>473</v>
      </c>
      <c r="B89" s="419" t="s">
        <v>447</v>
      </c>
      <c r="C89" s="294">
        <f>+C66+C70+C75+C78+C82+C88+C87</f>
        <v>24023</v>
      </c>
    </row>
    <row r="90" spans="1:3" s="91" customFormat="1" ht="12" customHeight="1" thickBot="1">
      <c r="A90" s="438" t="s">
        <v>474</v>
      </c>
      <c r="B90" s="420" t="s">
        <v>475</v>
      </c>
      <c r="C90" s="294">
        <f>+C65+C89</f>
        <v>247441</v>
      </c>
    </row>
    <row r="91" spans="1:3" s="92" customFormat="1" ht="15" customHeight="1" thickBot="1">
      <c r="A91" s="241"/>
      <c r="B91" s="242"/>
      <c r="C91" s="358"/>
    </row>
    <row r="92" spans="1:3" s="71" customFormat="1" ht="16.5" customHeight="1" thickBot="1">
      <c r="A92" s="245"/>
      <c r="B92" s="246" t="s">
        <v>53</v>
      </c>
      <c r="C92" s="360"/>
    </row>
    <row r="93" spans="1:3" s="93" customFormat="1" ht="12" customHeight="1" thickBot="1">
      <c r="A93" s="404" t="s">
        <v>14</v>
      </c>
      <c r="B93" s="27" t="s">
        <v>479</v>
      </c>
      <c r="C93" s="287">
        <f>+C94+C95+C96+C97+C98+C111</f>
        <v>154777</v>
      </c>
    </row>
    <row r="94" spans="1:3" ht="12" customHeight="1">
      <c r="A94" s="439" t="s">
        <v>91</v>
      </c>
      <c r="B94" s="10" t="s">
        <v>45</v>
      </c>
      <c r="C94" s="289">
        <v>56181</v>
      </c>
    </row>
    <row r="95" spans="1:3" ht="12" customHeight="1">
      <c r="A95" s="432" t="s">
        <v>92</v>
      </c>
      <c r="B95" s="8" t="s">
        <v>147</v>
      </c>
      <c r="C95" s="290">
        <v>12355</v>
      </c>
    </row>
    <row r="96" spans="1:3" ht="12" customHeight="1">
      <c r="A96" s="432" t="s">
        <v>93</v>
      </c>
      <c r="B96" s="8" t="s">
        <v>119</v>
      </c>
      <c r="C96" s="292">
        <v>57114</v>
      </c>
    </row>
    <row r="97" spans="1:3" ht="12" customHeight="1">
      <c r="A97" s="432" t="s">
        <v>94</v>
      </c>
      <c r="B97" s="11" t="s">
        <v>148</v>
      </c>
      <c r="C97" s="292">
        <v>4335</v>
      </c>
    </row>
    <row r="98" spans="1:3" ht="12" customHeight="1">
      <c r="A98" s="432" t="s">
        <v>105</v>
      </c>
      <c r="B98" s="19" t="s">
        <v>149</v>
      </c>
      <c r="C98" s="292">
        <f>C105+C110</f>
        <v>4329</v>
      </c>
    </row>
    <row r="99" spans="1:3" ht="12" customHeight="1">
      <c r="A99" s="432" t="s">
        <v>95</v>
      </c>
      <c r="B99" s="8" t="s">
        <v>476</v>
      </c>
      <c r="C99" s="292"/>
    </row>
    <row r="100" spans="1:3" ht="12" customHeight="1">
      <c r="A100" s="432" t="s">
        <v>96</v>
      </c>
      <c r="B100" s="146" t="s">
        <v>410</v>
      </c>
      <c r="C100" s="292"/>
    </row>
    <row r="101" spans="1:3" ht="12" customHeight="1">
      <c r="A101" s="432" t="s">
        <v>106</v>
      </c>
      <c r="B101" s="146" t="s">
        <v>409</v>
      </c>
      <c r="C101" s="292"/>
    </row>
    <row r="102" spans="1:3" ht="12" customHeight="1">
      <c r="A102" s="432" t="s">
        <v>107</v>
      </c>
      <c r="B102" s="146" t="s">
        <v>321</v>
      </c>
      <c r="C102" s="292"/>
    </row>
    <row r="103" spans="1:3" ht="12" customHeight="1">
      <c r="A103" s="432" t="s">
        <v>108</v>
      </c>
      <c r="B103" s="147" t="s">
        <v>322</v>
      </c>
      <c r="C103" s="292"/>
    </row>
    <row r="104" spans="1:3" ht="12" customHeight="1">
      <c r="A104" s="432" t="s">
        <v>109</v>
      </c>
      <c r="B104" s="147" t="s">
        <v>323</v>
      </c>
      <c r="C104" s="292"/>
    </row>
    <row r="105" spans="1:3" ht="12" customHeight="1">
      <c r="A105" s="432" t="s">
        <v>111</v>
      </c>
      <c r="B105" s="146" t="s">
        <v>324</v>
      </c>
      <c r="C105" s="292">
        <v>1697</v>
      </c>
    </row>
    <row r="106" spans="1:3" ht="12" customHeight="1">
      <c r="A106" s="432" t="s">
        <v>150</v>
      </c>
      <c r="B106" s="146" t="s">
        <v>325</v>
      </c>
      <c r="C106" s="292"/>
    </row>
    <row r="107" spans="1:3" ht="12" customHeight="1">
      <c r="A107" s="432" t="s">
        <v>319</v>
      </c>
      <c r="B107" s="147" t="s">
        <v>326</v>
      </c>
      <c r="C107" s="292"/>
    </row>
    <row r="108" spans="1:3" ht="12" customHeight="1">
      <c r="A108" s="440" t="s">
        <v>320</v>
      </c>
      <c r="B108" s="148" t="s">
        <v>327</v>
      </c>
      <c r="C108" s="292"/>
    </row>
    <row r="109" spans="1:3" ht="12" customHeight="1">
      <c r="A109" s="432" t="s">
        <v>407</v>
      </c>
      <c r="B109" s="148" t="s">
        <v>328</v>
      </c>
      <c r="C109" s="292"/>
    </row>
    <row r="110" spans="1:3" ht="12" customHeight="1">
      <c r="A110" s="432" t="s">
        <v>408</v>
      </c>
      <c r="B110" s="147" t="s">
        <v>329</v>
      </c>
      <c r="C110" s="290">
        <v>2632</v>
      </c>
    </row>
    <row r="111" spans="1:3" ht="12" customHeight="1">
      <c r="A111" s="432" t="s">
        <v>412</v>
      </c>
      <c r="B111" s="11" t="s">
        <v>46</v>
      </c>
      <c r="C111" s="290">
        <f>C112+C113</f>
        <v>20463</v>
      </c>
    </row>
    <row r="112" spans="1:3" ht="12" customHeight="1">
      <c r="A112" s="433" t="s">
        <v>413</v>
      </c>
      <c r="B112" s="8" t="s">
        <v>477</v>
      </c>
      <c r="C112" s="292">
        <v>6865</v>
      </c>
    </row>
    <row r="113" spans="1:3" ht="12" customHeight="1" thickBot="1">
      <c r="A113" s="441" t="s">
        <v>414</v>
      </c>
      <c r="B113" s="149" t="s">
        <v>478</v>
      </c>
      <c r="C113" s="296">
        <v>13598</v>
      </c>
    </row>
    <row r="114" spans="1:3" ht="12" customHeight="1" thickBot="1">
      <c r="A114" s="33" t="s">
        <v>15</v>
      </c>
      <c r="B114" s="26" t="s">
        <v>330</v>
      </c>
      <c r="C114" s="288">
        <f>+C115+C117+C119</f>
        <v>17264</v>
      </c>
    </row>
    <row r="115" spans="1:3" ht="12" customHeight="1">
      <c r="A115" s="431" t="s">
        <v>97</v>
      </c>
      <c r="B115" s="8" t="s">
        <v>193</v>
      </c>
      <c r="C115" s="291">
        <v>3114</v>
      </c>
    </row>
    <row r="116" spans="1:3" ht="12" customHeight="1">
      <c r="A116" s="431" t="s">
        <v>98</v>
      </c>
      <c r="B116" s="12" t="s">
        <v>334</v>
      </c>
      <c r="C116" s="291"/>
    </row>
    <row r="117" spans="1:3" ht="12" customHeight="1">
      <c r="A117" s="431" t="s">
        <v>99</v>
      </c>
      <c r="B117" s="12" t="s">
        <v>151</v>
      </c>
      <c r="C117" s="290">
        <v>14100</v>
      </c>
    </row>
    <row r="118" spans="1:3" ht="12" customHeight="1">
      <c r="A118" s="431" t="s">
        <v>100</v>
      </c>
      <c r="B118" s="12" t="s">
        <v>335</v>
      </c>
      <c r="C118" s="271"/>
    </row>
    <row r="119" spans="1:3" ht="12" customHeight="1">
      <c r="A119" s="431" t="s">
        <v>101</v>
      </c>
      <c r="B119" s="285" t="s">
        <v>196</v>
      </c>
      <c r="C119" s="271">
        <f>C123</f>
        <v>50</v>
      </c>
    </row>
    <row r="120" spans="1:3" ht="12" customHeight="1">
      <c r="A120" s="431" t="s">
        <v>110</v>
      </c>
      <c r="B120" s="284" t="s">
        <v>398</v>
      </c>
      <c r="C120" s="271"/>
    </row>
    <row r="121" spans="1:3" ht="12" customHeight="1">
      <c r="A121" s="431" t="s">
        <v>112</v>
      </c>
      <c r="B121" s="408" t="s">
        <v>340</v>
      </c>
      <c r="C121" s="271"/>
    </row>
    <row r="122" spans="1:3" ht="12" customHeight="1">
      <c r="A122" s="431" t="s">
        <v>152</v>
      </c>
      <c r="B122" s="147" t="s">
        <v>323</v>
      </c>
      <c r="C122" s="271"/>
    </row>
    <row r="123" spans="1:3" ht="12" customHeight="1">
      <c r="A123" s="431" t="s">
        <v>153</v>
      </c>
      <c r="B123" s="147" t="s">
        <v>339</v>
      </c>
      <c r="C123" s="271">
        <v>50</v>
      </c>
    </row>
    <row r="124" spans="1:3" ht="12" customHeight="1">
      <c r="A124" s="431" t="s">
        <v>154</v>
      </c>
      <c r="B124" s="147" t="s">
        <v>338</v>
      </c>
      <c r="C124" s="271"/>
    </row>
    <row r="125" spans="1:3" ht="12" customHeight="1">
      <c r="A125" s="431" t="s">
        <v>331</v>
      </c>
      <c r="B125" s="147" t="s">
        <v>326</v>
      </c>
      <c r="C125" s="271"/>
    </row>
    <row r="126" spans="1:3" ht="12" customHeight="1">
      <c r="A126" s="431" t="s">
        <v>332</v>
      </c>
      <c r="B126" s="147" t="s">
        <v>337</v>
      </c>
      <c r="C126" s="271"/>
    </row>
    <row r="127" spans="1:3" ht="12" customHeight="1" thickBot="1">
      <c r="A127" s="440" t="s">
        <v>333</v>
      </c>
      <c r="B127" s="147" t="s">
        <v>336</v>
      </c>
      <c r="C127" s="273"/>
    </row>
    <row r="128" spans="1:3" ht="12" customHeight="1" thickBot="1">
      <c r="A128" s="33" t="s">
        <v>16</v>
      </c>
      <c r="B128" s="127" t="s">
        <v>417</v>
      </c>
      <c r="C128" s="288">
        <f>+C93+C114</f>
        <v>172041</v>
      </c>
    </row>
    <row r="129" spans="1:11" ht="12" customHeight="1" thickBot="1">
      <c r="A129" s="33" t="s">
        <v>17</v>
      </c>
      <c r="B129" s="127" t="s">
        <v>418</v>
      </c>
      <c r="C129" s="288">
        <f>+C130+C131+C132</f>
        <v>0</v>
      </c>
    </row>
    <row r="130" spans="1:11" s="93" customFormat="1" ht="12" customHeight="1">
      <c r="A130" s="431" t="s">
        <v>235</v>
      </c>
      <c r="B130" s="9" t="s">
        <v>482</v>
      </c>
      <c r="C130" s="271"/>
    </row>
    <row r="131" spans="1:11" ht="12" customHeight="1">
      <c r="A131" s="431" t="s">
        <v>236</v>
      </c>
      <c r="B131" s="9" t="s">
        <v>426</v>
      </c>
      <c r="C131" s="271"/>
    </row>
    <row r="132" spans="1:11" ht="12" customHeight="1" thickBot="1">
      <c r="A132" s="440" t="s">
        <v>237</v>
      </c>
      <c r="B132" s="7" t="s">
        <v>481</v>
      </c>
      <c r="C132" s="271"/>
    </row>
    <row r="133" spans="1:11" ht="12" customHeight="1" thickBot="1">
      <c r="A133" s="33" t="s">
        <v>18</v>
      </c>
      <c r="B133" s="127" t="s">
        <v>419</v>
      </c>
      <c r="C133" s="288">
        <f>+C134+C135+C136+C137+C138+C139</f>
        <v>0</v>
      </c>
    </row>
    <row r="134" spans="1:11" ht="12" customHeight="1">
      <c r="A134" s="431" t="s">
        <v>84</v>
      </c>
      <c r="B134" s="9" t="s">
        <v>428</v>
      </c>
      <c r="C134" s="271"/>
    </row>
    <row r="135" spans="1:11" ht="12" customHeight="1">
      <c r="A135" s="431" t="s">
        <v>85</v>
      </c>
      <c r="B135" s="9" t="s">
        <v>420</v>
      </c>
      <c r="C135" s="271"/>
    </row>
    <row r="136" spans="1:11" ht="12" customHeight="1">
      <c r="A136" s="431" t="s">
        <v>86</v>
      </c>
      <c r="B136" s="9" t="s">
        <v>421</v>
      </c>
      <c r="C136" s="271"/>
    </row>
    <row r="137" spans="1:11" ht="12" customHeight="1">
      <c r="A137" s="431" t="s">
        <v>139</v>
      </c>
      <c r="B137" s="9" t="s">
        <v>480</v>
      </c>
      <c r="C137" s="271"/>
    </row>
    <row r="138" spans="1:11" ht="12" customHeight="1">
      <c r="A138" s="431" t="s">
        <v>140</v>
      </c>
      <c r="B138" s="9" t="s">
        <v>423</v>
      </c>
      <c r="C138" s="271"/>
    </row>
    <row r="139" spans="1:11" s="93" customFormat="1" ht="12" customHeight="1" thickBot="1">
      <c r="A139" s="440" t="s">
        <v>141</v>
      </c>
      <c r="B139" s="7" t="s">
        <v>424</v>
      </c>
      <c r="C139" s="271"/>
    </row>
    <row r="140" spans="1:11" ht="12" customHeight="1" thickBot="1">
      <c r="A140" s="33" t="s">
        <v>19</v>
      </c>
      <c r="B140" s="127" t="s">
        <v>504</v>
      </c>
      <c r="C140" s="294">
        <f>+C141+C142+C144+C145+C143</f>
        <v>75400</v>
      </c>
      <c r="K140" s="253"/>
    </row>
    <row r="141" spans="1:11">
      <c r="A141" s="431" t="s">
        <v>87</v>
      </c>
      <c r="B141" s="9" t="s">
        <v>341</v>
      </c>
      <c r="C141" s="271"/>
    </row>
    <row r="142" spans="1:11" ht="12" customHeight="1">
      <c r="A142" s="431" t="s">
        <v>88</v>
      </c>
      <c r="B142" s="9" t="s">
        <v>342</v>
      </c>
      <c r="C142" s="271">
        <v>4586</v>
      </c>
    </row>
    <row r="143" spans="1:11" s="93" customFormat="1" ht="12" customHeight="1">
      <c r="A143" s="431" t="s">
        <v>255</v>
      </c>
      <c r="B143" s="9" t="s">
        <v>503</v>
      </c>
      <c r="C143" s="271">
        <v>70814</v>
      </c>
    </row>
    <row r="144" spans="1:11" s="93" customFormat="1" ht="12" customHeight="1">
      <c r="A144" s="431" t="s">
        <v>256</v>
      </c>
      <c r="B144" s="9" t="s">
        <v>433</v>
      </c>
      <c r="C144" s="271"/>
    </row>
    <row r="145" spans="1:3" s="93" customFormat="1" ht="12" customHeight="1" thickBot="1">
      <c r="A145" s="440" t="s">
        <v>257</v>
      </c>
      <c r="B145" s="7" t="s">
        <v>361</v>
      </c>
      <c r="C145" s="271"/>
    </row>
    <row r="146" spans="1:3" s="93" customFormat="1" ht="12" customHeight="1" thickBot="1">
      <c r="A146" s="33" t="s">
        <v>20</v>
      </c>
      <c r="B146" s="127" t="s">
        <v>434</v>
      </c>
      <c r="C146" s="297">
        <f>+C147+C148+C149+C150+C151</f>
        <v>0</v>
      </c>
    </row>
    <row r="147" spans="1:3" s="93" customFormat="1" ht="12" customHeight="1">
      <c r="A147" s="431" t="s">
        <v>89</v>
      </c>
      <c r="B147" s="9" t="s">
        <v>429</v>
      </c>
      <c r="C147" s="271"/>
    </row>
    <row r="148" spans="1:3" s="93" customFormat="1" ht="12" customHeight="1">
      <c r="A148" s="431" t="s">
        <v>90</v>
      </c>
      <c r="B148" s="9" t="s">
        <v>436</v>
      </c>
      <c r="C148" s="271"/>
    </row>
    <row r="149" spans="1:3" s="93" customFormat="1" ht="12" customHeight="1">
      <c r="A149" s="431" t="s">
        <v>267</v>
      </c>
      <c r="B149" s="9" t="s">
        <v>431</v>
      </c>
      <c r="C149" s="271"/>
    </row>
    <row r="150" spans="1:3" ht="12.75" customHeight="1">
      <c r="A150" s="431" t="s">
        <v>268</v>
      </c>
      <c r="B150" s="9" t="s">
        <v>483</v>
      </c>
      <c r="C150" s="271"/>
    </row>
    <row r="151" spans="1:3" ht="12.75" customHeight="1" thickBot="1">
      <c r="A151" s="440" t="s">
        <v>435</v>
      </c>
      <c r="B151" s="7" t="s">
        <v>438</v>
      </c>
      <c r="C151" s="273"/>
    </row>
    <row r="152" spans="1:3" ht="12.75" customHeight="1" thickBot="1">
      <c r="A152" s="485" t="s">
        <v>21</v>
      </c>
      <c r="B152" s="127" t="s">
        <v>439</v>
      </c>
      <c r="C152" s="297"/>
    </row>
    <row r="153" spans="1:3" ht="12" customHeight="1" thickBot="1">
      <c r="A153" s="485" t="s">
        <v>22</v>
      </c>
      <c r="B153" s="127" t="s">
        <v>440</v>
      </c>
      <c r="C153" s="297"/>
    </row>
    <row r="154" spans="1:3" ht="15" customHeight="1" thickBot="1">
      <c r="A154" s="33" t="s">
        <v>23</v>
      </c>
      <c r="B154" s="127" t="s">
        <v>442</v>
      </c>
      <c r="C154" s="422">
        <f>+C129+C133+C140+C146+C152+C153</f>
        <v>75400</v>
      </c>
    </row>
    <row r="155" spans="1:3" ht="13.5" thickBot="1">
      <c r="A155" s="442" t="s">
        <v>24</v>
      </c>
      <c r="B155" s="377" t="s">
        <v>441</v>
      </c>
      <c r="C155" s="422">
        <f>+C128+C154</f>
        <v>247441</v>
      </c>
    </row>
    <row r="156" spans="1:3" ht="14.25" customHeight="1" thickBot="1">
      <c r="A156" s="250" t="s">
        <v>484</v>
      </c>
      <c r="B156" s="251"/>
      <c r="C156" s="124">
        <v>17</v>
      </c>
    </row>
    <row r="157" spans="1:3" ht="13.5" thickBot="1">
      <c r="A157" s="250" t="s">
        <v>170</v>
      </c>
      <c r="B157" s="251"/>
      <c r="C157" s="124">
        <v>20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7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385" customWidth="1"/>
    <col min="2" max="2" width="72" style="386" customWidth="1"/>
    <col min="3" max="3" width="25" style="387" customWidth="1"/>
    <col min="4" max="16384" width="9.33203125" style="3"/>
  </cols>
  <sheetData>
    <row r="1" spans="1:3" s="2" customFormat="1" ht="16.5" customHeight="1" thickBot="1">
      <c r="A1" s="227"/>
      <c r="B1" s="229"/>
      <c r="C1" s="252" t="str">
        <f ca="1">+CONCATENATE("8.1.2. melléklet a 4/",LEFT(ÖSSZEFÜGGÉSEK!A5,4),". (III.1.) önkormányzati rendelethez")</f>
        <v>8.1.2. melléklet a 4/2016. (III.1.) önkormányzati rendelethez</v>
      </c>
    </row>
    <row r="2" spans="1:3" s="89" customFormat="1" ht="21" customHeight="1">
      <c r="A2" s="402" t="s">
        <v>58</v>
      </c>
      <c r="B2" s="349" t="s">
        <v>189</v>
      </c>
      <c r="C2" s="351" t="s">
        <v>49</v>
      </c>
    </row>
    <row r="3" spans="1:3" s="89" customFormat="1" ht="16.5" thickBot="1">
      <c r="A3" s="230" t="s">
        <v>167</v>
      </c>
      <c r="B3" s="350" t="s">
        <v>400</v>
      </c>
      <c r="C3" s="484" t="s">
        <v>56</v>
      </c>
    </row>
    <row r="4" spans="1:3" s="90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352" t="s">
        <v>51</v>
      </c>
    </row>
    <row r="6" spans="1:3" s="71" customFormat="1" ht="12.95" customHeight="1" thickBot="1">
      <c r="A6" s="208"/>
      <c r="B6" s="209" t="s">
        <v>462</v>
      </c>
      <c r="C6" s="210" t="s">
        <v>463</v>
      </c>
    </row>
    <row r="7" spans="1:3" s="71" customFormat="1" ht="15.95" customHeight="1" thickBot="1">
      <c r="A7" s="235"/>
      <c r="B7" s="236" t="s">
        <v>52</v>
      </c>
      <c r="C7" s="353"/>
    </row>
    <row r="8" spans="1:3" s="71" customFormat="1" ht="12" customHeight="1" thickBot="1">
      <c r="A8" s="33" t="s">
        <v>14</v>
      </c>
      <c r="B8" s="21" t="s">
        <v>219</v>
      </c>
      <c r="C8" s="288">
        <f>+C9+C10+C11+C12+C13+C14</f>
        <v>0</v>
      </c>
    </row>
    <row r="9" spans="1:3" s="91" customFormat="1" ht="12" customHeight="1">
      <c r="A9" s="431" t="s">
        <v>91</v>
      </c>
      <c r="B9" s="412" t="s">
        <v>220</v>
      </c>
      <c r="C9" s="291"/>
    </row>
    <row r="10" spans="1:3" s="92" customFormat="1" ht="12" customHeight="1">
      <c r="A10" s="432" t="s">
        <v>92</v>
      </c>
      <c r="B10" s="413" t="s">
        <v>221</v>
      </c>
      <c r="C10" s="290"/>
    </row>
    <row r="11" spans="1:3" s="92" customFormat="1" ht="12" customHeight="1">
      <c r="A11" s="432" t="s">
        <v>93</v>
      </c>
      <c r="B11" s="413" t="s">
        <v>513</v>
      </c>
      <c r="C11" s="290"/>
    </row>
    <row r="12" spans="1:3" s="92" customFormat="1" ht="12" customHeight="1">
      <c r="A12" s="432" t="s">
        <v>94</v>
      </c>
      <c r="B12" s="413" t="s">
        <v>223</v>
      </c>
      <c r="C12" s="290"/>
    </row>
    <row r="13" spans="1:3" s="92" customFormat="1" ht="12" customHeight="1">
      <c r="A13" s="432" t="s">
        <v>120</v>
      </c>
      <c r="B13" s="413" t="s">
        <v>471</v>
      </c>
      <c r="C13" s="290"/>
    </row>
    <row r="14" spans="1:3" s="91" customFormat="1" ht="12" customHeight="1" thickBot="1">
      <c r="A14" s="433" t="s">
        <v>95</v>
      </c>
      <c r="B14" s="414" t="s">
        <v>402</v>
      </c>
      <c r="C14" s="290"/>
    </row>
    <row r="15" spans="1:3" s="91" customFormat="1" ht="12" customHeight="1" thickBot="1">
      <c r="A15" s="33" t="s">
        <v>15</v>
      </c>
      <c r="B15" s="283" t="s">
        <v>224</v>
      </c>
      <c r="C15" s="288">
        <f>+C16+C17+C18+C19+C20</f>
        <v>0</v>
      </c>
    </row>
    <row r="16" spans="1:3" s="91" customFormat="1" ht="12" customHeight="1">
      <c r="A16" s="431" t="s">
        <v>97</v>
      </c>
      <c r="B16" s="412" t="s">
        <v>225</v>
      </c>
      <c r="C16" s="291"/>
    </row>
    <row r="17" spans="1:3" s="91" customFormat="1" ht="12" customHeight="1">
      <c r="A17" s="432" t="s">
        <v>98</v>
      </c>
      <c r="B17" s="413" t="s">
        <v>226</v>
      </c>
      <c r="C17" s="290"/>
    </row>
    <row r="18" spans="1:3" s="91" customFormat="1" ht="12" customHeight="1">
      <c r="A18" s="432" t="s">
        <v>99</v>
      </c>
      <c r="B18" s="413" t="s">
        <v>392</v>
      </c>
      <c r="C18" s="290"/>
    </row>
    <row r="19" spans="1:3" s="91" customFormat="1" ht="12" customHeight="1">
      <c r="A19" s="432" t="s">
        <v>100</v>
      </c>
      <c r="B19" s="413" t="s">
        <v>393</v>
      </c>
      <c r="C19" s="290"/>
    </row>
    <row r="20" spans="1:3" s="91" customFormat="1" ht="12" customHeight="1">
      <c r="A20" s="432" t="s">
        <v>101</v>
      </c>
      <c r="B20" s="413" t="s">
        <v>227</v>
      </c>
      <c r="C20" s="290"/>
    </row>
    <row r="21" spans="1:3" s="92" customFormat="1" ht="12" customHeight="1" thickBot="1">
      <c r="A21" s="433" t="s">
        <v>110</v>
      </c>
      <c r="B21" s="414" t="s">
        <v>228</v>
      </c>
      <c r="C21" s="292"/>
    </row>
    <row r="22" spans="1:3" s="92" customFormat="1" ht="12" customHeight="1" thickBot="1">
      <c r="A22" s="33" t="s">
        <v>16</v>
      </c>
      <c r="B22" s="21" t="s">
        <v>229</v>
      </c>
      <c r="C22" s="288">
        <f>+C23+C24+C25+C26+C27</f>
        <v>0</v>
      </c>
    </row>
    <row r="23" spans="1:3" s="92" customFormat="1" ht="12" customHeight="1">
      <c r="A23" s="431" t="s">
        <v>80</v>
      </c>
      <c r="B23" s="412" t="s">
        <v>230</v>
      </c>
      <c r="C23" s="291"/>
    </row>
    <row r="24" spans="1:3" s="91" customFormat="1" ht="12" customHeight="1">
      <c r="A24" s="432" t="s">
        <v>81</v>
      </c>
      <c r="B24" s="413" t="s">
        <v>231</v>
      </c>
      <c r="C24" s="290"/>
    </row>
    <row r="25" spans="1:3" s="92" customFormat="1" ht="12" customHeight="1">
      <c r="A25" s="432" t="s">
        <v>82</v>
      </c>
      <c r="B25" s="413" t="s">
        <v>394</v>
      </c>
      <c r="C25" s="290"/>
    </row>
    <row r="26" spans="1:3" s="92" customFormat="1" ht="12" customHeight="1">
      <c r="A26" s="432" t="s">
        <v>83</v>
      </c>
      <c r="B26" s="413" t="s">
        <v>395</v>
      </c>
      <c r="C26" s="290"/>
    </row>
    <row r="27" spans="1:3" s="92" customFormat="1" ht="12" customHeight="1">
      <c r="A27" s="432" t="s">
        <v>135</v>
      </c>
      <c r="B27" s="413" t="s">
        <v>232</v>
      </c>
      <c r="C27" s="290"/>
    </row>
    <row r="28" spans="1:3" s="92" customFormat="1" ht="12" customHeight="1" thickBot="1">
      <c r="A28" s="433" t="s">
        <v>136</v>
      </c>
      <c r="B28" s="414" t="s">
        <v>233</v>
      </c>
      <c r="C28" s="292"/>
    </row>
    <row r="29" spans="1:3" s="92" customFormat="1" ht="12" customHeight="1" thickBot="1">
      <c r="A29" s="33" t="s">
        <v>137</v>
      </c>
      <c r="B29" s="21" t="s">
        <v>234</v>
      </c>
      <c r="C29" s="294">
        <f>SUM(C30:C36)</f>
        <v>2880</v>
      </c>
    </row>
    <row r="30" spans="1:3" s="92" customFormat="1" ht="12" customHeight="1">
      <c r="A30" s="431" t="s">
        <v>235</v>
      </c>
      <c r="B30" s="412" t="s">
        <v>518</v>
      </c>
      <c r="C30" s="291"/>
    </row>
    <row r="31" spans="1:3" s="92" customFormat="1" ht="12" customHeight="1">
      <c r="A31" s="432" t="s">
        <v>236</v>
      </c>
      <c r="B31" s="413" t="s">
        <v>519</v>
      </c>
      <c r="C31" s="290"/>
    </row>
    <row r="32" spans="1:3" s="92" customFormat="1" ht="12" customHeight="1">
      <c r="A32" s="432" t="s">
        <v>237</v>
      </c>
      <c r="B32" s="413" t="s">
        <v>520</v>
      </c>
      <c r="C32" s="290">
        <v>2880</v>
      </c>
    </row>
    <row r="33" spans="1:3" s="92" customFormat="1" ht="12" customHeight="1">
      <c r="A33" s="432" t="s">
        <v>238</v>
      </c>
      <c r="B33" s="413" t="s">
        <v>521</v>
      </c>
      <c r="C33" s="290"/>
    </row>
    <row r="34" spans="1:3" s="92" customFormat="1" ht="12" customHeight="1">
      <c r="A34" s="432" t="s">
        <v>515</v>
      </c>
      <c r="B34" s="413" t="s">
        <v>239</v>
      </c>
      <c r="C34" s="290"/>
    </row>
    <row r="35" spans="1:3" s="92" customFormat="1" ht="12" customHeight="1">
      <c r="A35" s="432" t="s">
        <v>516</v>
      </c>
      <c r="B35" s="413" t="s">
        <v>240</v>
      </c>
      <c r="C35" s="290"/>
    </row>
    <row r="36" spans="1:3" s="92" customFormat="1" ht="12" customHeight="1" thickBot="1">
      <c r="A36" s="433" t="s">
        <v>517</v>
      </c>
      <c r="B36" s="414" t="s">
        <v>241</v>
      </c>
      <c r="C36" s="292"/>
    </row>
    <row r="37" spans="1:3" s="92" customFormat="1" ht="12" customHeight="1" thickBot="1">
      <c r="A37" s="33" t="s">
        <v>18</v>
      </c>
      <c r="B37" s="21" t="s">
        <v>403</v>
      </c>
      <c r="C37" s="288">
        <f>SUM(C38:C48)</f>
        <v>9358</v>
      </c>
    </row>
    <row r="38" spans="1:3" s="92" customFormat="1" ht="12" customHeight="1">
      <c r="A38" s="431" t="s">
        <v>84</v>
      </c>
      <c r="B38" s="412" t="s">
        <v>244</v>
      </c>
      <c r="C38" s="291"/>
    </row>
    <row r="39" spans="1:3" s="92" customFormat="1" ht="12" customHeight="1">
      <c r="A39" s="432" t="s">
        <v>85</v>
      </c>
      <c r="B39" s="413" t="s">
        <v>245</v>
      </c>
      <c r="C39" s="290">
        <v>7368</v>
      </c>
    </row>
    <row r="40" spans="1:3" s="92" customFormat="1" ht="12" customHeight="1">
      <c r="A40" s="432" t="s">
        <v>86</v>
      </c>
      <c r="B40" s="413" t="s">
        <v>246</v>
      </c>
      <c r="C40" s="290"/>
    </row>
    <row r="41" spans="1:3" s="92" customFormat="1" ht="12" customHeight="1">
      <c r="A41" s="432" t="s">
        <v>139</v>
      </c>
      <c r="B41" s="413" t="s">
        <v>247</v>
      </c>
      <c r="C41" s="290"/>
    </row>
    <row r="42" spans="1:3" s="92" customFormat="1" ht="12" customHeight="1">
      <c r="A42" s="432" t="s">
        <v>140</v>
      </c>
      <c r="B42" s="413" t="s">
        <v>248</v>
      </c>
      <c r="C42" s="290"/>
    </row>
    <row r="43" spans="1:3" s="92" customFormat="1" ht="12" customHeight="1">
      <c r="A43" s="432" t="s">
        <v>141</v>
      </c>
      <c r="B43" s="413" t="s">
        <v>249</v>
      </c>
      <c r="C43" s="290">
        <v>1990</v>
      </c>
    </row>
    <row r="44" spans="1:3" s="92" customFormat="1" ht="12" customHeight="1">
      <c r="A44" s="432" t="s">
        <v>142</v>
      </c>
      <c r="B44" s="413" t="s">
        <v>250</v>
      </c>
      <c r="C44" s="290"/>
    </row>
    <row r="45" spans="1:3" s="92" customFormat="1" ht="12" customHeight="1">
      <c r="A45" s="432" t="s">
        <v>143</v>
      </c>
      <c r="B45" s="413" t="s">
        <v>525</v>
      </c>
      <c r="C45" s="290"/>
    </row>
    <row r="46" spans="1:3" s="92" customFormat="1" ht="12" customHeight="1">
      <c r="A46" s="432" t="s">
        <v>242</v>
      </c>
      <c r="B46" s="413" t="s">
        <v>252</v>
      </c>
      <c r="C46" s="293"/>
    </row>
    <row r="47" spans="1:3" s="92" customFormat="1" ht="12" customHeight="1">
      <c r="A47" s="433" t="s">
        <v>243</v>
      </c>
      <c r="B47" s="414" t="s">
        <v>405</v>
      </c>
      <c r="C47" s="398"/>
    </row>
    <row r="48" spans="1:3" s="92" customFormat="1" ht="12" customHeight="1" thickBot="1">
      <c r="A48" s="433" t="s">
        <v>404</v>
      </c>
      <c r="B48" s="414" t="s">
        <v>253</v>
      </c>
      <c r="C48" s="398"/>
    </row>
    <row r="49" spans="1:3" s="92" customFormat="1" ht="12" customHeight="1" thickBot="1">
      <c r="A49" s="33" t="s">
        <v>19</v>
      </c>
      <c r="B49" s="21" t="s">
        <v>254</v>
      </c>
      <c r="C49" s="288">
        <f>SUM(C50:C54)</f>
        <v>0</v>
      </c>
    </row>
    <row r="50" spans="1:3" s="92" customFormat="1" ht="12" customHeight="1">
      <c r="A50" s="431" t="s">
        <v>87</v>
      </c>
      <c r="B50" s="412" t="s">
        <v>258</v>
      </c>
      <c r="C50" s="457"/>
    </row>
    <row r="51" spans="1:3" s="92" customFormat="1" ht="12" customHeight="1">
      <c r="A51" s="432" t="s">
        <v>88</v>
      </c>
      <c r="B51" s="413" t="s">
        <v>259</v>
      </c>
      <c r="C51" s="293"/>
    </row>
    <row r="52" spans="1:3" s="92" customFormat="1" ht="12" customHeight="1">
      <c r="A52" s="432" t="s">
        <v>255</v>
      </c>
      <c r="B52" s="413" t="s">
        <v>260</v>
      </c>
      <c r="C52" s="293"/>
    </row>
    <row r="53" spans="1:3" s="92" customFormat="1" ht="12" customHeight="1">
      <c r="A53" s="432" t="s">
        <v>256</v>
      </c>
      <c r="B53" s="413" t="s">
        <v>261</v>
      </c>
      <c r="C53" s="293"/>
    </row>
    <row r="54" spans="1:3" s="92" customFormat="1" ht="12" customHeight="1" thickBot="1">
      <c r="A54" s="433" t="s">
        <v>257</v>
      </c>
      <c r="B54" s="414" t="s">
        <v>262</v>
      </c>
      <c r="C54" s="398"/>
    </row>
    <row r="55" spans="1:3" s="92" customFormat="1" ht="12" customHeight="1" thickBot="1">
      <c r="A55" s="33" t="s">
        <v>144</v>
      </c>
      <c r="B55" s="21" t="s">
        <v>263</v>
      </c>
      <c r="C55" s="288">
        <f>SUM(C56:C58)</f>
        <v>0</v>
      </c>
    </row>
    <row r="56" spans="1:3" s="92" customFormat="1" ht="12" customHeight="1">
      <c r="A56" s="431" t="s">
        <v>89</v>
      </c>
      <c r="B56" s="412" t="s">
        <v>264</v>
      </c>
      <c r="C56" s="291"/>
    </row>
    <row r="57" spans="1:3" s="92" customFormat="1" ht="12" customHeight="1">
      <c r="A57" s="432" t="s">
        <v>90</v>
      </c>
      <c r="B57" s="413" t="s">
        <v>396</v>
      </c>
      <c r="C57" s="290"/>
    </row>
    <row r="58" spans="1:3" s="92" customFormat="1" ht="12" customHeight="1">
      <c r="A58" s="432" t="s">
        <v>267</v>
      </c>
      <c r="B58" s="413" t="s">
        <v>265</v>
      </c>
      <c r="C58" s="290"/>
    </row>
    <row r="59" spans="1:3" s="92" customFormat="1" ht="12" customHeight="1" thickBot="1">
      <c r="A59" s="433" t="s">
        <v>268</v>
      </c>
      <c r="B59" s="414" t="s">
        <v>266</v>
      </c>
      <c r="C59" s="292"/>
    </row>
    <row r="60" spans="1:3" s="92" customFormat="1" ht="12" customHeight="1" thickBot="1">
      <c r="A60" s="33" t="s">
        <v>21</v>
      </c>
      <c r="B60" s="283" t="s">
        <v>269</v>
      </c>
      <c r="C60" s="288">
        <f>SUM(C61:C63)</f>
        <v>0</v>
      </c>
    </row>
    <row r="61" spans="1:3" s="92" customFormat="1" ht="12" customHeight="1">
      <c r="A61" s="431" t="s">
        <v>145</v>
      </c>
      <c r="B61" s="412" t="s">
        <v>271</v>
      </c>
      <c r="C61" s="293"/>
    </row>
    <row r="62" spans="1:3" s="92" customFormat="1" ht="12" customHeight="1">
      <c r="A62" s="432" t="s">
        <v>146</v>
      </c>
      <c r="B62" s="413" t="s">
        <v>397</v>
      </c>
      <c r="C62" s="293"/>
    </row>
    <row r="63" spans="1:3" s="92" customFormat="1" ht="12" customHeight="1">
      <c r="A63" s="432" t="s">
        <v>195</v>
      </c>
      <c r="B63" s="413" t="s">
        <v>272</v>
      </c>
      <c r="C63" s="293"/>
    </row>
    <row r="64" spans="1:3" s="92" customFormat="1" ht="12" customHeight="1" thickBot="1">
      <c r="A64" s="433" t="s">
        <v>270</v>
      </c>
      <c r="B64" s="414" t="s">
        <v>273</v>
      </c>
      <c r="C64" s="293"/>
    </row>
    <row r="65" spans="1:3" s="92" customFormat="1" ht="12" customHeight="1" thickBot="1">
      <c r="A65" s="33" t="s">
        <v>22</v>
      </c>
      <c r="B65" s="21" t="s">
        <v>274</v>
      </c>
      <c r="C65" s="294">
        <f>+C8+C15+C22+C29+C37+C49+C55+C60</f>
        <v>12238</v>
      </c>
    </row>
    <row r="66" spans="1:3" s="92" customFormat="1" ht="12" customHeight="1" thickBot="1">
      <c r="A66" s="434" t="s">
        <v>365</v>
      </c>
      <c r="B66" s="283" t="s">
        <v>276</v>
      </c>
      <c r="C66" s="288">
        <f>SUM(C67:C69)</f>
        <v>0</v>
      </c>
    </row>
    <row r="67" spans="1:3" s="92" customFormat="1" ht="12" customHeight="1">
      <c r="A67" s="431" t="s">
        <v>307</v>
      </c>
      <c r="B67" s="412" t="s">
        <v>277</v>
      </c>
      <c r="C67" s="293"/>
    </row>
    <row r="68" spans="1:3" s="92" customFormat="1" ht="12" customHeight="1">
      <c r="A68" s="432" t="s">
        <v>316</v>
      </c>
      <c r="B68" s="413" t="s">
        <v>278</v>
      </c>
      <c r="C68" s="293"/>
    </row>
    <row r="69" spans="1:3" s="92" customFormat="1" ht="12" customHeight="1" thickBot="1">
      <c r="A69" s="433" t="s">
        <v>317</v>
      </c>
      <c r="B69" s="415" t="s">
        <v>279</v>
      </c>
      <c r="C69" s="293"/>
    </row>
    <row r="70" spans="1:3" s="92" customFormat="1" ht="12" customHeight="1" thickBot="1">
      <c r="A70" s="434" t="s">
        <v>280</v>
      </c>
      <c r="B70" s="283" t="s">
        <v>281</v>
      </c>
      <c r="C70" s="288">
        <f>SUM(C71:C74)</f>
        <v>0</v>
      </c>
    </row>
    <row r="71" spans="1:3" s="92" customFormat="1" ht="12" customHeight="1">
      <c r="A71" s="431" t="s">
        <v>121</v>
      </c>
      <c r="B71" s="412" t="s">
        <v>282</v>
      </c>
      <c r="C71" s="293"/>
    </row>
    <row r="72" spans="1:3" s="92" customFormat="1" ht="12" customHeight="1">
      <c r="A72" s="432" t="s">
        <v>122</v>
      </c>
      <c r="B72" s="413" t="s">
        <v>283</v>
      </c>
      <c r="C72" s="293"/>
    </row>
    <row r="73" spans="1:3" s="92" customFormat="1" ht="12" customHeight="1">
      <c r="A73" s="432" t="s">
        <v>308</v>
      </c>
      <c r="B73" s="413" t="s">
        <v>284</v>
      </c>
      <c r="C73" s="293"/>
    </row>
    <row r="74" spans="1:3" s="92" customFormat="1" ht="12" customHeight="1" thickBot="1">
      <c r="A74" s="433" t="s">
        <v>309</v>
      </c>
      <c r="B74" s="414" t="s">
        <v>285</v>
      </c>
      <c r="C74" s="293"/>
    </row>
    <row r="75" spans="1:3" s="92" customFormat="1" ht="12" customHeight="1" thickBot="1">
      <c r="A75" s="434" t="s">
        <v>286</v>
      </c>
      <c r="B75" s="283" t="s">
        <v>287</v>
      </c>
      <c r="C75" s="288">
        <f>SUM(C76:C77)</f>
        <v>0</v>
      </c>
    </row>
    <row r="76" spans="1:3" s="92" customFormat="1" ht="12" customHeight="1">
      <c r="A76" s="431" t="s">
        <v>310</v>
      </c>
      <c r="B76" s="412" t="s">
        <v>288</v>
      </c>
      <c r="C76" s="293"/>
    </row>
    <row r="77" spans="1:3" s="92" customFormat="1" ht="12" customHeight="1" thickBot="1">
      <c r="A77" s="433" t="s">
        <v>311</v>
      </c>
      <c r="B77" s="414" t="s">
        <v>289</v>
      </c>
      <c r="C77" s="293"/>
    </row>
    <row r="78" spans="1:3" s="91" customFormat="1" ht="12" customHeight="1" thickBot="1">
      <c r="A78" s="434" t="s">
        <v>290</v>
      </c>
      <c r="B78" s="283" t="s">
        <v>291</v>
      </c>
      <c r="C78" s="288">
        <f>SUM(C79:C81)</f>
        <v>0</v>
      </c>
    </row>
    <row r="79" spans="1:3" s="92" customFormat="1" ht="12" customHeight="1">
      <c r="A79" s="431" t="s">
        <v>312</v>
      </c>
      <c r="B79" s="412" t="s">
        <v>292</v>
      </c>
      <c r="C79" s="293"/>
    </row>
    <row r="80" spans="1:3" s="92" customFormat="1" ht="12" customHeight="1">
      <c r="A80" s="432" t="s">
        <v>313</v>
      </c>
      <c r="B80" s="413" t="s">
        <v>293</v>
      </c>
      <c r="C80" s="293"/>
    </row>
    <row r="81" spans="1:3" s="92" customFormat="1" ht="12" customHeight="1" thickBot="1">
      <c r="A81" s="433" t="s">
        <v>314</v>
      </c>
      <c r="B81" s="414" t="s">
        <v>294</v>
      </c>
      <c r="C81" s="293"/>
    </row>
    <row r="82" spans="1:3" s="92" customFormat="1" ht="12" customHeight="1" thickBot="1">
      <c r="A82" s="434" t="s">
        <v>295</v>
      </c>
      <c r="B82" s="283" t="s">
        <v>315</v>
      </c>
      <c r="C82" s="288">
        <f>SUM(C83:C86)</f>
        <v>0</v>
      </c>
    </row>
    <row r="83" spans="1:3" s="92" customFormat="1" ht="12" customHeight="1">
      <c r="A83" s="435" t="s">
        <v>296</v>
      </c>
      <c r="B83" s="412" t="s">
        <v>297</v>
      </c>
      <c r="C83" s="293"/>
    </row>
    <row r="84" spans="1:3" s="92" customFormat="1" ht="12" customHeight="1">
      <c r="A84" s="436" t="s">
        <v>298</v>
      </c>
      <c r="B84" s="413" t="s">
        <v>299</v>
      </c>
      <c r="C84" s="293"/>
    </row>
    <row r="85" spans="1:3" s="92" customFormat="1" ht="12" customHeight="1">
      <c r="A85" s="436" t="s">
        <v>300</v>
      </c>
      <c r="B85" s="413" t="s">
        <v>301</v>
      </c>
      <c r="C85" s="293"/>
    </row>
    <row r="86" spans="1:3" s="91" customFormat="1" ht="12" customHeight="1" thickBot="1">
      <c r="A86" s="437" t="s">
        <v>302</v>
      </c>
      <c r="B86" s="414" t="s">
        <v>303</v>
      </c>
      <c r="C86" s="293"/>
    </row>
    <row r="87" spans="1:3" s="91" customFormat="1" ht="12" customHeight="1" thickBot="1">
      <c r="A87" s="434" t="s">
        <v>304</v>
      </c>
      <c r="B87" s="283" t="s">
        <v>444</v>
      </c>
      <c r="C87" s="458"/>
    </row>
    <row r="88" spans="1:3" s="91" customFormat="1" ht="12" customHeight="1" thickBot="1">
      <c r="A88" s="434" t="s">
        <v>472</v>
      </c>
      <c r="B88" s="283" t="s">
        <v>305</v>
      </c>
      <c r="C88" s="458"/>
    </row>
    <row r="89" spans="1:3" s="91" customFormat="1" ht="12" customHeight="1" thickBot="1">
      <c r="A89" s="434" t="s">
        <v>473</v>
      </c>
      <c r="B89" s="419" t="s">
        <v>447</v>
      </c>
      <c r="C89" s="294">
        <f>+C66+C70+C75+C78+C82+C88+C87</f>
        <v>0</v>
      </c>
    </row>
    <row r="90" spans="1:3" s="91" customFormat="1" ht="12" customHeight="1" thickBot="1">
      <c r="A90" s="438" t="s">
        <v>474</v>
      </c>
      <c r="B90" s="420" t="s">
        <v>475</v>
      </c>
      <c r="C90" s="294">
        <f>+C65+C89</f>
        <v>12238</v>
      </c>
    </row>
    <row r="91" spans="1:3" s="92" customFormat="1" ht="15" customHeight="1" thickBot="1">
      <c r="A91" s="241"/>
      <c r="B91" s="242"/>
      <c r="C91" s="358"/>
    </row>
    <row r="92" spans="1:3" s="71" customFormat="1" ht="16.5" customHeight="1" thickBot="1">
      <c r="A92" s="245"/>
      <c r="B92" s="246" t="s">
        <v>53</v>
      </c>
      <c r="C92" s="360"/>
    </row>
    <row r="93" spans="1:3" s="93" customFormat="1" ht="12" customHeight="1" thickBot="1">
      <c r="A93" s="404" t="s">
        <v>14</v>
      </c>
      <c r="B93" s="27" t="s">
        <v>479</v>
      </c>
      <c r="C93" s="287">
        <f>+C94+C95+C96+C97+C98+C111</f>
        <v>11538</v>
      </c>
    </row>
    <row r="94" spans="1:3" ht="12" customHeight="1">
      <c r="A94" s="439" t="s">
        <v>91</v>
      </c>
      <c r="B94" s="10" t="s">
        <v>45</v>
      </c>
      <c r="C94" s="289">
        <v>1776</v>
      </c>
    </row>
    <row r="95" spans="1:3" ht="12" customHeight="1">
      <c r="A95" s="432" t="s">
        <v>92</v>
      </c>
      <c r="B95" s="8" t="s">
        <v>147</v>
      </c>
      <c r="C95" s="290">
        <v>479</v>
      </c>
    </row>
    <row r="96" spans="1:3" ht="12" customHeight="1">
      <c r="A96" s="432" t="s">
        <v>93</v>
      </c>
      <c r="B96" s="8" t="s">
        <v>119</v>
      </c>
      <c r="C96" s="292">
        <v>6473</v>
      </c>
    </row>
    <row r="97" spans="1:3" ht="12" customHeight="1">
      <c r="A97" s="432" t="s">
        <v>94</v>
      </c>
      <c r="B97" s="11" t="s">
        <v>148</v>
      </c>
      <c r="C97" s="292"/>
    </row>
    <row r="98" spans="1:3" ht="12" customHeight="1">
      <c r="A98" s="432" t="s">
        <v>105</v>
      </c>
      <c r="B98" s="19" t="s">
        <v>149</v>
      </c>
      <c r="C98" s="292">
        <f>C110+C105</f>
        <v>2810</v>
      </c>
    </row>
    <row r="99" spans="1:3" ht="12" customHeight="1">
      <c r="A99" s="432" t="s">
        <v>95</v>
      </c>
      <c r="B99" s="8" t="s">
        <v>476</v>
      </c>
      <c r="C99" s="292"/>
    </row>
    <row r="100" spans="1:3" ht="12" customHeight="1">
      <c r="A100" s="432" t="s">
        <v>96</v>
      </c>
      <c r="B100" s="146" t="s">
        <v>410</v>
      </c>
      <c r="C100" s="292"/>
    </row>
    <row r="101" spans="1:3" ht="12" customHeight="1">
      <c r="A101" s="432" t="s">
        <v>106</v>
      </c>
      <c r="B101" s="146" t="s">
        <v>409</v>
      </c>
      <c r="C101" s="292"/>
    </row>
    <row r="102" spans="1:3" ht="12" customHeight="1">
      <c r="A102" s="432" t="s">
        <v>107</v>
      </c>
      <c r="B102" s="146" t="s">
        <v>321</v>
      </c>
      <c r="C102" s="292"/>
    </row>
    <row r="103" spans="1:3" ht="12" customHeight="1">
      <c r="A103" s="432" t="s">
        <v>108</v>
      </c>
      <c r="B103" s="147" t="s">
        <v>322</v>
      </c>
      <c r="C103" s="292"/>
    </row>
    <row r="104" spans="1:3" ht="12" customHeight="1">
      <c r="A104" s="432" t="s">
        <v>109</v>
      </c>
      <c r="B104" s="147" t="s">
        <v>323</v>
      </c>
      <c r="C104" s="292"/>
    </row>
    <row r="105" spans="1:3" ht="12" customHeight="1">
      <c r="A105" s="432" t="s">
        <v>111</v>
      </c>
      <c r="B105" s="146" t="s">
        <v>324</v>
      </c>
      <c r="C105" s="292">
        <v>610</v>
      </c>
    </row>
    <row r="106" spans="1:3" ht="12" customHeight="1">
      <c r="A106" s="432" t="s">
        <v>150</v>
      </c>
      <c r="B106" s="146" t="s">
        <v>325</v>
      </c>
      <c r="C106" s="292"/>
    </row>
    <row r="107" spans="1:3" ht="12" customHeight="1">
      <c r="A107" s="432" t="s">
        <v>319</v>
      </c>
      <c r="B107" s="147" t="s">
        <v>326</v>
      </c>
      <c r="C107" s="292"/>
    </row>
    <row r="108" spans="1:3" ht="12" customHeight="1">
      <c r="A108" s="440" t="s">
        <v>320</v>
      </c>
      <c r="B108" s="148" t="s">
        <v>327</v>
      </c>
      <c r="C108" s="292"/>
    </row>
    <row r="109" spans="1:3" ht="12" customHeight="1">
      <c r="A109" s="432" t="s">
        <v>407</v>
      </c>
      <c r="B109" s="148" t="s">
        <v>328</v>
      </c>
      <c r="C109" s="292"/>
    </row>
    <row r="110" spans="1:3" ht="12" customHeight="1">
      <c r="A110" s="432" t="s">
        <v>408</v>
      </c>
      <c r="B110" s="147" t="s">
        <v>329</v>
      </c>
      <c r="C110" s="290">
        <v>2200</v>
      </c>
    </row>
    <row r="111" spans="1:3" ht="12" customHeight="1">
      <c r="A111" s="432" t="s">
        <v>412</v>
      </c>
      <c r="B111" s="11" t="s">
        <v>46</v>
      </c>
      <c r="C111" s="290"/>
    </row>
    <row r="112" spans="1:3" ht="12" customHeight="1">
      <c r="A112" s="433" t="s">
        <v>413</v>
      </c>
      <c r="B112" s="8" t="s">
        <v>477</v>
      </c>
      <c r="C112" s="292"/>
    </row>
    <row r="113" spans="1:3" ht="12" customHeight="1" thickBot="1">
      <c r="A113" s="441" t="s">
        <v>414</v>
      </c>
      <c r="B113" s="149" t="s">
        <v>478</v>
      </c>
      <c r="C113" s="296"/>
    </row>
    <row r="114" spans="1:3" ht="12" customHeight="1" thickBot="1">
      <c r="A114" s="33" t="s">
        <v>15</v>
      </c>
      <c r="B114" s="26" t="s">
        <v>330</v>
      </c>
      <c r="C114" s="288">
        <f>+C115+C117+C119</f>
        <v>700</v>
      </c>
    </row>
    <row r="115" spans="1:3" ht="12" customHeight="1">
      <c r="A115" s="431" t="s">
        <v>97</v>
      </c>
      <c r="B115" s="8" t="s">
        <v>193</v>
      </c>
      <c r="C115" s="291"/>
    </row>
    <row r="116" spans="1:3" ht="12" customHeight="1">
      <c r="A116" s="431" t="s">
        <v>98</v>
      </c>
      <c r="B116" s="12" t="s">
        <v>334</v>
      </c>
      <c r="C116" s="291"/>
    </row>
    <row r="117" spans="1:3" ht="12" customHeight="1">
      <c r="A117" s="431" t="s">
        <v>99</v>
      </c>
      <c r="B117" s="12" t="s">
        <v>151</v>
      </c>
      <c r="C117" s="290"/>
    </row>
    <row r="118" spans="1:3" ht="12" customHeight="1">
      <c r="A118" s="431" t="s">
        <v>100</v>
      </c>
      <c r="B118" s="12" t="s">
        <v>335</v>
      </c>
      <c r="C118" s="271"/>
    </row>
    <row r="119" spans="1:3" ht="12" customHeight="1">
      <c r="A119" s="431" t="s">
        <v>101</v>
      </c>
      <c r="B119" s="285" t="s">
        <v>196</v>
      </c>
      <c r="C119" s="271">
        <f>C127</f>
        <v>700</v>
      </c>
    </row>
    <row r="120" spans="1:3" ht="12" customHeight="1">
      <c r="A120" s="431" t="s">
        <v>110</v>
      </c>
      <c r="B120" s="284" t="s">
        <v>398</v>
      </c>
      <c r="C120" s="271"/>
    </row>
    <row r="121" spans="1:3" ht="12" customHeight="1">
      <c r="A121" s="431" t="s">
        <v>112</v>
      </c>
      <c r="B121" s="408" t="s">
        <v>340</v>
      </c>
      <c r="C121" s="271"/>
    </row>
    <row r="122" spans="1:3" ht="12" customHeight="1">
      <c r="A122" s="431" t="s">
        <v>152</v>
      </c>
      <c r="B122" s="147" t="s">
        <v>323</v>
      </c>
      <c r="C122" s="271"/>
    </row>
    <row r="123" spans="1:3" ht="12" customHeight="1">
      <c r="A123" s="431" t="s">
        <v>153</v>
      </c>
      <c r="B123" s="147" t="s">
        <v>339</v>
      </c>
      <c r="C123" s="271"/>
    </row>
    <row r="124" spans="1:3" ht="12" customHeight="1">
      <c r="A124" s="431" t="s">
        <v>154</v>
      </c>
      <c r="B124" s="147" t="s">
        <v>338</v>
      </c>
      <c r="C124" s="271"/>
    </row>
    <row r="125" spans="1:3" ht="12" customHeight="1">
      <c r="A125" s="431" t="s">
        <v>331</v>
      </c>
      <c r="B125" s="147" t="s">
        <v>326</v>
      </c>
      <c r="C125" s="271"/>
    </row>
    <row r="126" spans="1:3" ht="12" customHeight="1">
      <c r="A126" s="431" t="s">
        <v>332</v>
      </c>
      <c r="B126" s="147" t="s">
        <v>337</v>
      </c>
      <c r="C126" s="271"/>
    </row>
    <row r="127" spans="1:3" ht="12" customHeight="1" thickBot="1">
      <c r="A127" s="440" t="s">
        <v>333</v>
      </c>
      <c r="B127" s="147" t="s">
        <v>336</v>
      </c>
      <c r="C127" s="273">
        <v>700</v>
      </c>
    </row>
    <row r="128" spans="1:3" ht="12" customHeight="1" thickBot="1">
      <c r="A128" s="33" t="s">
        <v>16</v>
      </c>
      <c r="B128" s="127" t="s">
        <v>417</v>
      </c>
      <c r="C128" s="288">
        <f>+C93+C114</f>
        <v>12238</v>
      </c>
    </row>
    <row r="129" spans="1:11" ht="12" customHeight="1" thickBot="1">
      <c r="A129" s="33" t="s">
        <v>17</v>
      </c>
      <c r="B129" s="127" t="s">
        <v>418</v>
      </c>
      <c r="C129" s="288">
        <f>+C130+C131+C132</f>
        <v>0</v>
      </c>
    </row>
    <row r="130" spans="1:11" s="93" customFormat="1" ht="12" customHeight="1">
      <c r="A130" s="431" t="s">
        <v>235</v>
      </c>
      <c r="B130" s="9" t="s">
        <v>482</v>
      </c>
      <c r="C130" s="271"/>
    </row>
    <row r="131" spans="1:11" ht="12" customHeight="1">
      <c r="A131" s="431" t="s">
        <v>236</v>
      </c>
      <c r="B131" s="9" t="s">
        <v>426</v>
      </c>
      <c r="C131" s="271"/>
    </row>
    <row r="132" spans="1:11" ht="12" customHeight="1" thickBot="1">
      <c r="A132" s="440" t="s">
        <v>237</v>
      </c>
      <c r="B132" s="7" t="s">
        <v>481</v>
      </c>
      <c r="C132" s="271"/>
    </row>
    <row r="133" spans="1:11" ht="12" customHeight="1" thickBot="1">
      <c r="A133" s="33" t="s">
        <v>18</v>
      </c>
      <c r="B133" s="127" t="s">
        <v>419</v>
      </c>
      <c r="C133" s="288">
        <f>+C134+C135+C136+C137+C138+C139</f>
        <v>0</v>
      </c>
    </row>
    <row r="134" spans="1:11" ht="12" customHeight="1">
      <c r="A134" s="431" t="s">
        <v>84</v>
      </c>
      <c r="B134" s="9" t="s">
        <v>428</v>
      </c>
      <c r="C134" s="271"/>
    </row>
    <row r="135" spans="1:11" ht="12" customHeight="1">
      <c r="A135" s="431" t="s">
        <v>85</v>
      </c>
      <c r="B135" s="9" t="s">
        <v>420</v>
      </c>
      <c r="C135" s="271"/>
    </row>
    <row r="136" spans="1:11" ht="12" customHeight="1">
      <c r="A136" s="431" t="s">
        <v>86</v>
      </c>
      <c r="B136" s="9" t="s">
        <v>421</v>
      </c>
      <c r="C136" s="271"/>
    </row>
    <row r="137" spans="1:11" ht="12" customHeight="1">
      <c r="A137" s="431" t="s">
        <v>139</v>
      </c>
      <c r="B137" s="9" t="s">
        <v>480</v>
      </c>
      <c r="C137" s="271"/>
    </row>
    <row r="138" spans="1:11" ht="12" customHeight="1">
      <c r="A138" s="431" t="s">
        <v>140</v>
      </c>
      <c r="B138" s="9" t="s">
        <v>423</v>
      </c>
      <c r="C138" s="271"/>
    </row>
    <row r="139" spans="1:11" s="93" customFormat="1" ht="12" customHeight="1" thickBot="1">
      <c r="A139" s="440" t="s">
        <v>141</v>
      </c>
      <c r="B139" s="7" t="s">
        <v>424</v>
      </c>
      <c r="C139" s="271"/>
    </row>
    <row r="140" spans="1:11" ht="12" customHeight="1" thickBot="1">
      <c r="A140" s="33" t="s">
        <v>19</v>
      </c>
      <c r="B140" s="127" t="s">
        <v>504</v>
      </c>
      <c r="C140" s="294">
        <f>+C141+C142+C144+C145+C143</f>
        <v>0</v>
      </c>
      <c r="K140" s="253"/>
    </row>
    <row r="141" spans="1:11">
      <c r="A141" s="431" t="s">
        <v>87</v>
      </c>
      <c r="B141" s="9" t="s">
        <v>341</v>
      </c>
      <c r="C141" s="271"/>
    </row>
    <row r="142" spans="1:11" ht="12" customHeight="1">
      <c r="A142" s="431" t="s">
        <v>88</v>
      </c>
      <c r="B142" s="9" t="s">
        <v>342</v>
      </c>
      <c r="C142" s="271"/>
    </row>
    <row r="143" spans="1:11" s="93" customFormat="1" ht="12" customHeight="1">
      <c r="A143" s="431" t="s">
        <v>255</v>
      </c>
      <c r="B143" s="9" t="s">
        <v>503</v>
      </c>
      <c r="C143" s="271"/>
    </row>
    <row r="144" spans="1:11" s="93" customFormat="1" ht="12" customHeight="1">
      <c r="A144" s="431" t="s">
        <v>256</v>
      </c>
      <c r="B144" s="9" t="s">
        <v>433</v>
      </c>
      <c r="C144" s="271"/>
    </row>
    <row r="145" spans="1:3" s="93" customFormat="1" ht="12" customHeight="1" thickBot="1">
      <c r="A145" s="440" t="s">
        <v>257</v>
      </c>
      <c r="B145" s="7" t="s">
        <v>361</v>
      </c>
      <c r="C145" s="271"/>
    </row>
    <row r="146" spans="1:3" s="93" customFormat="1" ht="12" customHeight="1" thickBot="1">
      <c r="A146" s="33" t="s">
        <v>20</v>
      </c>
      <c r="B146" s="127" t="s">
        <v>434</v>
      </c>
      <c r="C146" s="297">
        <f>+C147+C148+C149+C150+C151</f>
        <v>0</v>
      </c>
    </row>
    <row r="147" spans="1:3" s="93" customFormat="1" ht="12" customHeight="1">
      <c r="A147" s="431" t="s">
        <v>89</v>
      </c>
      <c r="B147" s="9" t="s">
        <v>429</v>
      </c>
      <c r="C147" s="271"/>
    </row>
    <row r="148" spans="1:3" s="93" customFormat="1" ht="12" customHeight="1">
      <c r="A148" s="431" t="s">
        <v>90</v>
      </c>
      <c r="B148" s="9" t="s">
        <v>436</v>
      </c>
      <c r="C148" s="271"/>
    </row>
    <row r="149" spans="1:3" s="93" customFormat="1" ht="12" customHeight="1">
      <c r="A149" s="431" t="s">
        <v>267</v>
      </c>
      <c r="B149" s="9" t="s">
        <v>431</v>
      </c>
      <c r="C149" s="271"/>
    </row>
    <row r="150" spans="1:3" ht="12.75" customHeight="1">
      <c r="A150" s="431" t="s">
        <v>268</v>
      </c>
      <c r="B150" s="9" t="s">
        <v>483</v>
      </c>
      <c r="C150" s="271"/>
    </row>
    <row r="151" spans="1:3" ht="12.75" customHeight="1" thickBot="1">
      <c r="A151" s="440" t="s">
        <v>435</v>
      </c>
      <c r="B151" s="7" t="s">
        <v>438</v>
      </c>
      <c r="C151" s="273"/>
    </row>
    <row r="152" spans="1:3" ht="12.75" customHeight="1" thickBot="1">
      <c r="A152" s="485" t="s">
        <v>21</v>
      </c>
      <c r="B152" s="127" t="s">
        <v>439</v>
      </c>
      <c r="C152" s="297"/>
    </row>
    <row r="153" spans="1:3" ht="12" customHeight="1" thickBot="1">
      <c r="A153" s="485" t="s">
        <v>22</v>
      </c>
      <c r="B153" s="127" t="s">
        <v>440</v>
      </c>
      <c r="C153" s="297"/>
    </row>
    <row r="154" spans="1:3" ht="15" customHeight="1" thickBot="1">
      <c r="A154" s="33" t="s">
        <v>23</v>
      </c>
      <c r="B154" s="127" t="s">
        <v>442</v>
      </c>
      <c r="C154" s="422">
        <f>+C129+C133+C140+C146+C152+C153</f>
        <v>0</v>
      </c>
    </row>
    <row r="155" spans="1:3" ht="13.5" thickBot="1">
      <c r="A155" s="442" t="s">
        <v>24</v>
      </c>
      <c r="B155" s="377" t="s">
        <v>441</v>
      </c>
      <c r="C155" s="422">
        <f>+C128+C154</f>
        <v>12238</v>
      </c>
    </row>
    <row r="156" spans="1:3" ht="14.25" customHeight="1" thickBot="1">
      <c r="A156" s="250" t="s">
        <v>484</v>
      </c>
      <c r="B156" s="251"/>
      <c r="C156" s="124">
        <v>1</v>
      </c>
    </row>
    <row r="157" spans="1:3" ht="13.5" thickBot="1">
      <c r="A157" s="250" t="s">
        <v>170</v>
      </c>
      <c r="B157" s="251"/>
      <c r="C157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48" customWidth="1"/>
    <col min="2" max="2" width="79.1640625" style="249" customWidth="1"/>
    <col min="3" max="3" width="25" style="249" customWidth="1"/>
    <col min="4" max="16384" width="9.33203125" style="249"/>
  </cols>
  <sheetData>
    <row r="1" spans="1:3" s="228" customFormat="1" ht="21" customHeight="1" thickBot="1">
      <c r="A1" s="227"/>
      <c r="B1" s="229"/>
      <c r="C1" s="451" t="str">
        <f ca="1">+CONCATENATE("8.2. melléklet a 4/",LEFT(ÖSSZEFÜGGÉSEK!A5,4),". (III.1.) önkormányzati rendelethez")</f>
        <v>8.2. melléklet a 4/2016. (III.1.) önkormányzati rendelethez</v>
      </c>
    </row>
    <row r="2" spans="1:3" s="452" customFormat="1" ht="25.5" customHeight="1">
      <c r="A2" s="402" t="s">
        <v>168</v>
      </c>
      <c r="B2" s="349" t="s">
        <v>529</v>
      </c>
      <c r="C2" s="363" t="s">
        <v>55</v>
      </c>
    </row>
    <row r="3" spans="1:3" s="452" customFormat="1" ht="24.75" thickBot="1">
      <c r="A3" s="445" t="s">
        <v>167</v>
      </c>
      <c r="B3" s="350" t="s">
        <v>369</v>
      </c>
      <c r="C3" s="364"/>
    </row>
    <row r="4" spans="1:3" s="453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234" t="s">
        <v>51</v>
      </c>
    </row>
    <row r="6" spans="1:3" s="454" customFormat="1" ht="12.95" customHeight="1" thickBot="1">
      <c r="A6" s="208"/>
      <c r="B6" s="209" t="s">
        <v>462</v>
      </c>
      <c r="C6" s="210" t="s">
        <v>463</v>
      </c>
    </row>
    <row r="7" spans="1:3" s="454" customFormat="1" ht="15.95" customHeight="1" thickBot="1">
      <c r="A7" s="235"/>
      <c r="B7" s="236" t="s">
        <v>52</v>
      </c>
      <c r="C7" s="237"/>
    </row>
    <row r="8" spans="1:3" s="365" customFormat="1" ht="12" customHeight="1" thickBot="1">
      <c r="A8" s="208" t="s">
        <v>14</v>
      </c>
      <c r="B8" s="238" t="s">
        <v>485</v>
      </c>
      <c r="C8" s="308">
        <f>SUM(C9:C19)</f>
        <v>0</v>
      </c>
    </row>
    <row r="9" spans="1:3" s="365" customFormat="1" ht="12" customHeight="1">
      <c r="A9" s="446" t="s">
        <v>91</v>
      </c>
      <c r="B9" s="10" t="s">
        <v>244</v>
      </c>
      <c r="C9" s="354"/>
    </row>
    <row r="10" spans="1:3" s="365" customFormat="1" ht="12" customHeight="1">
      <c r="A10" s="447" t="s">
        <v>92</v>
      </c>
      <c r="B10" s="8" t="s">
        <v>245</v>
      </c>
      <c r="C10" s="306"/>
    </row>
    <row r="11" spans="1:3" s="365" customFormat="1" ht="12" customHeight="1">
      <c r="A11" s="447" t="s">
        <v>93</v>
      </c>
      <c r="B11" s="8" t="s">
        <v>246</v>
      </c>
      <c r="C11" s="306"/>
    </row>
    <row r="12" spans="1:3" s="365" customFormat="1" ht="12" customHeight="1">
      <c r="A12" s="447" t="s">
        <v>94</v>
      </c>
      <c r="B12" s="8" t="s">
        <v>247</v>
      </c>
      <c r="C12" s="306"/>
    </row>
    <row r="13" spans="1:3" s="365" customFormat="1" ht="12" customHeight="1">
      <c r="A13" s="447" t="s">
        <v>120</v>
      </c>
      <c r="B13" s="8" t="s">
        <v>248</v>
      </c>
      <c r="C13" s="306"/>
    </row>
    <row r="14" spans="1:3" s="365" customFormat="1" ht="12" customHeight="1">
      <c r="A14" s="447" t="s">
        <v>95</v>
      </c>
      <c r="B14" s="8" t="s">
        <v>370</v>
      </c>
      <c r="C14" s="306"/>
    </row>
    <row r="15" spans="1:3" s="365" customFormat="1" ht="12" customHeight="1">
      <c r="A15" s="447" t="s">
        <v>96</v>
      </c>
      <c r="B15" s="7" t="s">
        <v>371</v>
      </c>
      <c r="C15" s="306"/>
    </row>
    <row r="16" spans="1:3" s="365" customFormat="1" ht="12" customHeight="1">
      <c r="A16" s="447" t="s">
        <v>106</v>
      </c>
      <c r="B16" s="8" t="s">
        <v>251</v>
      </c>
      <c r="C16" s="355"/>
    </row>
    <row r="17" spans="1:3" s="455" customFormat="1" ht="12" customHeight="1">
      <c r="A17" s="447" t="s">
        <v>107</v>
      </c>
      <c r="B17" s="8" t="s">
        <v>252</v>
      </c>
      <c r="C17" s="306"/>
    </row>
    <row r="18" spans="1:3" s="455" customFormat="1" ht="12" customHeight="1">
      <c r="A18" s="447" t="s">
        <v>108</v>
      </c>
      <c r="B18" s="8" t="s">
        <v>405</v>
      </c>
      <c r="C18" s="307"/>
    </row>
    <row r="19" spans="1:3" s="455" customFormat="1" ht="12" customHeight="1" thickBot="1">
      <c r="A19" s="447" t="s">
        <v>109</v>
      </c>
      <c r="B19" s="7" t="s">
        <v>253</v>
      </c>
      <c r="C19" s="307"/>
    </row>
    <row r="20" spans="1:3" s="365" customFormat="1" ht="12" customHeight="1" thickBot="1">
      <c r="A20" s="208" t="s">
        <v>15</v>
      </c>
      <c r="B20" s="238" t="s">
        <v>372</v>
      </c>
      <c r="C20" s="308">
        <f>SUM(C21:C23)</f>
        <v>0</v>
      </c>
    </row>
    <row r="21" spans="1:3" s="455" customFormat="1" ht="12" customHeight="1">
      <c r="A21" s="447" t="s">
        <v>97</v>
      </c>
      <c r="B21" s="9" t="s">
        <v>225</v>
      </c>
      <c r="C21" s="306"/>
    </row>
    <row r="22" spans="1:3" s="455" customFormat="1" ht="12" customHeight="1">
      <c r="A22" s="447" t="s">
        <v>98</v>
      </c>
      <c r="B22" s="8" t="s">
        <v>373</v>
      </c>
      <c r="C22" s="306"/>
    </row>
    <row r="23" spans="1:3" s="455" customFormat="1" ht="12" customHeight="1">
      <c r="A23" s="447" t="s">
        <v>99</v>
      </c>
      <c r="B23" s="8" t="s">
        <v>374</v>
      </c>
      <c r="C23" s="306"/>
    </row>
    <row r="24" spans="1:3" s="455" customFormat="1" ht="12" customHeight="1" thickBot="1">
      <c r="A24" s="447" t="s">
        <v>100</v>
      </c>
      <c r="B24" s="8" t="s">
        <v>486</v>
      </c>
      <c r="C24" s="306"/>
    </row>
    <row r="25" spans="1:3" s="455" customFormat="1" ht="12" customHeight="1" thickBot="1">
      <c r="A25" s="216" t="s">
        <v>16</v>
      </c>
      <c r="B25" s="127" t="s">
        <v>138</v>
      </c>
      <c r="C25" s="335"/>
    </row>
    <row r="26" spans="1:3" s="455" customFormat="1" ht="12" customHeight="1" thickBot="1">
      <c r="A26" s="216" t="s">
        <v>17</v>
      </c>
      <c r="B26" s="127" t="s">
        <v>487</v>
      </c>
      <c r="C26" s="308">
        <f>+C27+C28+C29</f>
        <v>0</v>
      </c>
    </row>
    <row r="27" spans="1:3" s="455" customFormat="1" ht="12" customHeight="1">
      <c r="A27" s="448" t="s">
        <v>235</v>
      </c>
      <c r="B27" s="449" t="s">
        <v>230</v>
      </c>
      <c r="C27" s="76"/>
    </row>
    <row r="28" spans="1:3" s="455" customFormat="1" ht="12" customHeight="1">
      <c r="A28" s="448" t="s">
        <v>236</v>
      </c>
      <c r="B28" s="449" t="s">
        <v>373</v>
      </c>
      <c r="C28" s="306"/>
    </row>
    <row r="29" spans="1:3" s="455" customFormat="1" ht="12" customHeight="1">
      <c r="A29" s="448" t="s">
        <v>237</v>
      </c>
      <c r="B29" s="450" t="s">
        <v>376</v>
      </c>
      <c r="C29" s="306"/>
    </row>
    <row r="30" spans="1:3" s="455" customFormat="1" ht="12" customHeight="1" thickBot="1">
      <c r="A30" s="447" t="s">
        <v>238</v>
      </c>
      <c r="B30" s="145" t="s">
        <v>488</v>
      </c>
      <c r="C30" s="83"/>
    </row>
    <row r="31" spans="1:3" s="455" customFormat="1" ht="12" customHeight="1" thickBot="1">
      <c r="A31" s="216" t="s">
        <v>18</v>
      </c>
      <c r="B31" s="127" t="s">
        <v>377</v>
      </c>
      <c r="C31" s="308">
        <f>+C32+C33+C34</f>
        <v>0</v>
      </c>
    </row>
    <row r="32" spans="1:3" s="455" customFormat="1" ht="12" customHeight="1">
      <c r="A32" s="448" t="s">
        <v>84</v>
      </c>
      <c r="B32" s="449" t="s">
        <v>258</v>
      </c>
      <c r="C32" s="76"/>
    </row>
    <row r="33" spans="1:3" s="455" customFormat="1" ht="12" customHeight="1">
      <c r="A33" s="448" t="s">
        <v>85</v>
      </c>
      <c r="B33" s="450" t="s">
        <v>259</v>
      </c>
      <c r="C33" s="309"/>
    </row>
    <row r="34" spans="1:3" s="455" customFormat="1" ht="12" customHeight="1" thickBot="1">
      <c r="A34" s="447" t="s">
        <v>86</v>
      </c>
      <c r="B34" s="145" t="s">
        <v>260</v>
      </c>
      <c r="C34" s="83"/>
    </row>
    <row r="35" spans="1:3" s="365" customFormat="1" ht="12" customHeight="1" thickBot="1">
      <c r="A35" s="216" t="s">
        <v>19</v>
      </c>
      <c r="B35" s="127" t="s">
        <v>346</v>
      </c>
      <c r="C35" s="335"/>
    </row>
    <row r="36" spans="1:3" s="365" customFormat="1" ht="12" customHeight="1" thickBot="1">
      <c r="A36" s="216" t="s">
        <v>20</v>
      </c>
      <c r="B36" s="127" t="s">
        <v>378</v>
      </c>
      <c r="C36" s="356"/>
    </row>
    <row r="37" spans="1:3" s="365" customFormat="1" ht="12" customHeight="1" thickBot="1">
      <c r="A37" s="208" t="s">
        <v>21</v>
      </c>
      <c r="B37" s="127" t="s">
        <v>379</v>
      </c>
      <c r="C37" s="357">
        <f>+C8+C20+C25+C26+C31+C35+C36</f>
        <v>0</v>
      </c>
    </row>
    <row r="38" spans="1:3" s="365" customFormat="1" ht="12" customHeight="1" thickBot="1">
      <c r="A38" s="239" t="s">
        <v>22</v>
      </c>
      <c r="B38" s="127" t="s">
        <v>380</v>
      </c>
      <c r="C38" s="357">
        <f>+C39+C40+C41</f>
        <v>40103</v>
      </c>
    </row>
    <row r="39" spans="1:3" s="365" customFormat="1" ht="12" customHeight="1">
      <c r="A39" s="448" t="s">
        <v>381</v>
      </c>
      <c r="B39" s="449" t="s">
        <v>203</v>
      </c>
      <c r="C39" s="76">
        <v>828</v>
      </c>
    </row>
    <row r="40" spans="1:3" s="365" customFormat="1" ht="12" customHeight="1">
      <c r="A40" s="448" t="s">
        <v>382</v>
      </c>
      <c r="B40" s="450" t="s">
        <v>2</v>
      </c>
      <c r="C40" s="309"/>
    </row>
    <row r="41" spans="1:3" s="455" customFormat="1" ht="12" customHeight="1" thickBot="1">
      <c r="A41" s="447" t="s">
        <v>383</v>
      </c>
      <c r="B41" s="145" t="s">
        <v>384</v>
      </c>
      <c r="C41" s="83">
        <v>39275</v>
      </c>
    </row>
    <row r="42" spans="1:3" s="455" customFormat="1" ht="15" customHeight="1" thickBot="1">
      <c r="A42" s="239" t="s">
        <v>23</v>
      </c>
      <c r="B42" s="240" t="s">
        <v>385</v>
      </c>
      <c r="C42" s="360">
        <f>+C37+C38</f>
        <v>40103</v>
      </c>
    </row>
    <row r="43" spans="1:3" s="455" customFormat="1" ht="15" customHeight="1">
      <c r="A43" s="241"/>
      <c r="B43" s="242"/>
      <c r="C43" s="358"/>
    </row>
    <row r="44" spans="1:3" ht="13.5" thickBot="1">
      <c r="A44" s="243"/>
      <c r="B44" s="244"/>
      <c r="C44" s="359"/>
    </row>
    <row r="45" spans="1:3" s="454" customFormat="1" ht="16.5" customHeight="1" thickBot="1">
      <c r="A45" s="245"/>
      <c r="B45" s="246" t="s">
        <v>53</v>
      </c>
      <c r="C45" s="360"/>
    </row>
    <row r="46" spans="1:3" s="456" customFormat="1" ht="12" customHeight="1" thickBot="1">
      <c r="A46" s="216" t="s">
        <v>14</v>
      </c>
      <c r="B46" s="127" t="s">
        <v>386</v>
      </c>
      <c r="C46" s="308">
        <f>SUM(C47:C51)</f>
        <v>40103</v>
      </c>
    </row>
    <row r="47" spans="1:3" ht="12" customHeight="1">
      <c r="A47" s="447" t="s">
        <v>91</v>
      </c>
      <c r="B47" s="9" t="s">
        <v>45</v>
      </c>
      <c r="C47" s="76">
        <v>22809</v>
      </c>
    </row>
    <row r="48" spans="1:3" ht="12" customHeight="1">
      <c r="A48" s="447" t="s">
        <v>92</v>
      </c>
      <c r="B48" s="8" t="s">
        <v>147</v>
      </c>
      <c r="C48" s="79">
        <v>6260</v>
      </c>
    </row>
    <row r="49" spans="1:3" ht="12" customHeight="1">
      <c r="A49" s="447" t="s">
        <v>93</v>
      </c>
      <c r="B49" s="8" t="s">
        <v>119</v>
      </c>
      <c r="C49" s="79">
        <v>11034</v>
      </c>
    </row>
    <row r="50" spans="1:3" ht="12" customHeight="1">
      <c r="A50" s="447" t="s">
        <v>94</v>
      </c>
      <c r="B50" s="8" t="s">
        <v>148</v>
      </c>
      <c r="C50" s="79"/>
    </row>
    <row r="51" spans="1:3" ht="12" customHeight="1" thickBot="1">
      <c r="A51" s="447" t="s">
        <v>120</v>
      </c>
      <c r="B51" s="8" t="s">
        <v>149</v>
      </c>
      <c r="C51" s="79"/>
    </row>
    <row r="52" spans="1:3" ht="12" customHeight="1" thickBot="1">
      <c r="A52" s="216" t="s">
        <v>15</v>
      </c>
      <c r="B52" s="127" t="s">
        <v>387</v>
      </c>
      <c r="C52" s="308">
        <f>SUM(C53:C55)</f>
        <v>0</v>
      </c>
    </row>
    <row r="53" spans="1:3" s="456" customFormat="1" ht="12" customHeight="1">
      <c r="A53" s="447" t="s">
        <v>97</v>
      </c>
      <c r="B53" s="9" t="s">
        <v>193</v>
      </c>
      <c r="C53" s="76"/>
    </row>
    <row r="54" spans="1:3" ht="12" customHeight="1">
      <c r="A54" s="447" t="s">
        <v>98</v>
      </c>
      <c r="B54" s="8" t="s">
        <v>151</v>
      </c>
      <c r="C54" s="79"/>
    </row>
    <row r="55" spans="1:3" ht="12" customHeight="1">
      <c r="A55" s="447" t="s">
        <v>99</v>
      </c>
      <c r="B55" s="8" t="s">
        <v>54</v>
      </c>
      <c r="C55" s="79"/>
    </row>
    <row r="56" spans="1:3" ht="12" customHeight="1" thickBot="1">
      <c r="A56" s="447" t="s">
        <v>100</v>
      </c>
      <c r="B56" s="8" t="s">
        <v>489</v>
      </c>
      <c r="C56" s="79"/>
    </row>
    <row r="57" spans="1:3" ht="12" customHeight="1" thickBot="1">
      <c r="A57" s="216" t="s">
        <v>16</v>
      </c>
      <c r="B57" s="127" t="s">
        <v>8</v>
      </c>
      <c r="C57" s="335"/>
    </row>
    <row r="58" spans="1:3" ht="15" customHeight="1" thickBot="1">
      <c r="A58" s="216" t="s">
        <v>17</v>
      </c>
      <c r="B58" s="247" t="s">
        <v>493</v>
      </c>
      <c r="C58" s="361">
        <f>+C46+C52+C57</f>
        <v>40103</v>
      </c>
    </row>
    <row r="59" spans="1:3" ht="13.5" thickBot="1">
      <c r="C59" s="362"/>
    </row>
    <row r="60" spans="1:3" ht="15" customHeight="1" thickBot="1">
      <c r="A60" s="250" t="s">
        <v>484</v>
      </c>
      <c r="B60" s="251"/>
      <c r="C60" s="124">
        <v>8</v>
      </c>
    </row>
    <row r="61" spans="1:3" ht="14.25" customHeight="1" thickBot="1">
      <c r="A61" s="250" t="s">
        <v>170</v>
      </c>
      <c r="B61" s="251"/>
      <c r="C61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48" customWidth="1"/>
    <col min="2" max="2" width="79.1640625" style="249" customWidth="1"/>
    <col min="3" max="3" width="25" style="249" customWidth="1"/>
    <col min="4" max="16384" width="9.33203125" style="249"/>
  </cols>
  <sheetData>
    <row r="1" spans="1:3" s="228" customFormat="1" ht="21" customHeight="1" thickBot="1">
      <c r="A1" s="227"/>
      <c r="B1" s="229"/>
      <c r="C1" s="451" t="str">
        <f ca="1">+CONCATENATE("8.2.1. melléklet a 4/",LEFT(ÖSSZEFÜGGÉSEK!A5,4),". (III.1.) önkormányzati rendelethez")</f>
        <v>8.2.1. melléklet a 4/2016. (III.1.) önkormányzati rendelethez</v>
      </c>
    </row>
    <row r="2" spans="1:3" s="452" customFormat="1" ht="25.5" customHeight="1">
      <c r="A2" s="402" t="s">
        <v>168</v>
      </c>
      <c r="B2" s="349" t="s">
        <v>529</v>
      </c>
      <c r="C2" s="363" t="s">
        <v>55</v>
      </c>
    </row>
    <row r="3" spans="1:3" s="452" customFormat="1" ht="24.75" thickBot="1">
      <c r="A3" s="445" t="s">
        <v>167</v>
      </c>
      <c r="B3" s="350" t="s">
        <v>388</v>
      </c>
      <c r="C3" s="364" t="s">
        <v>49</v>
      </c>
    </row>
    <row r="4" spans="1:3" s="453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234" t="s">
        <v>51</v>
      </c>
    </row>
    <row r="6" spans="1:3" s="454" customFormat="1" ht="12.95" customHeight="1" thickBot="1">
      <c r="A6" s="208"/>
      <c r="B6" s="209" t="s">
        <v>462</v>
      </c>
      <c r="C6" s="210" t="s">
        <v>463</v>
      </c>
    </row>
    <row r="7" spans="1:3" s="454" customFormat="1" ht="15.95" customHeight="1" thickBot="1">
      <c r="A7" s="235"/>
      <c r="B7" s="236" t="s">
        <v>52</v>
      </c>
      <c r="C7" s="237"/>
    </row>
    <row r="8" spans="1:3" s="365" customFormat="1" ht="12" customHeight="1" thickBot="1">
      <c r="A8" s="208" t="s">
        <v>14</v>
      </c>
      <c r="B8" s="238" t="s">
        <v>485</v>
      </c>
      <c r="C8" s="308">
        <f>SUM(C9:C19)</f>
        <v>0</v>
      </c>
    </row>
    <row r="9" spans="1:3" s="365" customFormat="1" ht="12" customHeight="1">
      <c r="A9" s="446" t="s">
        <v>91</v>
      </c>
      <c r="B9" s="10" t="s">
        <v>244</v>
      </c>
      <c r="C9" s="354"/>
    </row>
    <row r="10" spans="1:3" s="365" customFormat="1" ht="12" customHeight="1">
      <c r="A10" s="447" t="s">
        <v>92</v>
      </c>
      <c r="B10" s="8" t="s">
        <v>245</v>
      </c>
      <c r="C10" s="306"/>
    </row>
    <row r="11" spans="1:3" s="365" customFormat="1" ht="12" customHeight="1">
      <c r="A11" s="447" t="s">
        <v>93</v>
      </c>
      <c r="B11" s="8" t="s">
        <v>246</v>
      </c>
      <c r="C11" s="306"/>
    </row>
    <row r="12" spans="1:3" s="365" customFormat="1" ht="12" customHeight="1">
      <c r="A12" s="447" t="s">
        <v>94</v>
      </c>
      <c r="B12" s="8" t="s">
        <v>247</v>
      </c>
      <c r="C12" s="306"/>
    </row>
    <row r="13" spans="1:3" s="365" customFormat="1" ht="12" customHeight="1">
      <c r="A13" s="447" t="s">
        <v>120</v>
      </c>
      <c r="B13" s="8" t="s">
        <v>248</v>
      </c>
      <c r="C13" s="306"/>
    </row>
    <row r="14" spans="1:3" s="365" customFormat="1" ht="12" customHeight="1">
      <c r="A14" s="447" t="s">
        <v>95</v>
      </c>
      <c r="B14" s="8" t="s">
        <v>370</v>
      </c>
      <c r="C14" s="306"/>
    </row>
    <row r="15" spans="1:3" s="365" customFormat="1" ht="12" customHeight="1">
      <c r="A15" s="447" t="s">
        <v>96</v>
      </c>
      <c r="B15" s="7" t="s">
        <v>371</v>
      </c>
      <c r="C15" s="306"/>
    </row>
    <row r="16" spans="1:3" s="365" customFormat="1" ht="12" customHeight="1">
      <c r="A16" s="447" t="s">
        <v>106</v>
      </c>
      <c r="B16" s="8" t="s">
        <v>251</v>
      </c>
      <c r="C16" s="355"/>
    </row>
    <row r="17" spans="1:3" s="455" customFormat="1" ht="12" customHeight="1">
      <c r="A17" s="447" t="s">
        <v>107</v>
      </c>
      <c r="B17" s="8" t="s">
        <v>252</v>
      </c>
      <c r="C17" s="306"/>
    </row>
    <row r="18" spans="1:3" s="455" customFormat="1" ht="12" customHeight="1">
      <c r="A18" s="447" t="s">
        <v>108</v>
      </c>
      <c r="B18" s="8" t="s">
        <v>405</v>
      </c>
      <c r="C18" s="307"/>
    </row>
    <row r="19" spans="1:3" s="455" customFormat="1" ht="12" customHeight="1" thickBot="1">
      <c r="A19" s="447" t="s">
        <v>109</v>
      </c>
      <c r="B19" s="7" t="s">
        <v>253</v>
      </c>
      <c r="C19" s="307"/>
    </row>
    <row r="20" spans="1:3" s="365" customFormat="1" ht="12" customHeight="1" thickBot="1">
      <c r="A20" s="208" t="s">
        <v>15</v>
      </c>
      <c r="B20" s="238" t="s">
        <v>372</v>
      </c>
      <c r="C20" s="308">
        <f>SUM(C21:C23)</f>
        <v>0</v>
      </c>
    </row>
    <row r="21" spans="1:3" s="455" customFormat="1" ht="12" customHeight="1">
      <c r="A21" s="447" t="s">
        <v>97</v>
      </c>
      <c r="B21" s="9" t="s">
        <v>225</v>
      </c>
      <c r="C21" s="306"/>
    </row>
    <row r="22" spans="1:3" s="455" customFormat="1" ht="12" customHeight="1">
      <c r="A22" s="447" t="s">
        <v>98</v>
      </c>
      <c r="B22" s="8" t="s">
        <v>373</v>
      </c>
      <c r="C22" s="306"/>
    </row>
    <row r="23" spans="1:3" s="455" customFormat="1" ht="12" customHeight="1">
      <c r="A23" s="447" t="s">
        <v>99</v>
      </c>
      <c r="B23" s="8" t="s">
        <v>374</v>
      </c>
      <c r="C23" s="306"/>
    </row>
    <row r="24" spans="1:3" s="455" customFormat="1" ht="12" customHeight="1" thickBot="1">
      <c r="A24" s="447" t="s">
        <v>100</v>
      </c>
      <c r="B24" s="8" t="s">
        <v>486</v>
      </c>
      <c r="C24" s="306"/>
    </row>
    <row r="25" spans="1:3" s="455" customFormat="1" ht="12" customHeight="1" thickBot="1">
      <c r="A25" s="216" t="s">
        <v>16</v>
      </c>
      <c r="B25" s="127" t="s">
        <v>138</v>
      </c>
      <c r="C25" s="335"/>
    </row>
    <row r="26" spans="1:3" s="455" customFormat="1" ht="12" customHeight="1" thickBot="1">
      <c r="A26" s="216" t="s">
        <v>17</v>
      </c>
      <c r="B26" s="127" t="s">
        <v>487</v>
      </c>
      <c r="C26" s="308">
        <f>+C27+C28+C29</f>
        <v>0</v>
      </c>
    </row>
    <row r="27" spans="1:3" s="455" customFormat="1" ht="12" customHeight="1">
      <c r="A27" s="448" t="s">
        <v>235</v>
      </c>
      <c r="B27" s="449" t="s">
        <v>230</v>
      </c>
      <c r="C27" s="76"/>
    </row>
    <row r="28" spans="1:3" s="455" customFormat="1" ht="12" customHeight="1">
      <c r="A28" s="448" t="s">
        <v>236</v>
      </c>
      <c r="B28" s="449" t="s">
        <v>373</v>
      </c>
      <c r="C28" s="306"/>
    </row>
    <row r="29" spans="1:3" s="455" customFormat="1" ht="12" customHeight="1">
      <c r="A29" s="448" t="s">
        <v>237</v>
      </c>
      <c r="B29" s="450" t="s">
        <v>376</v>
      </c>
      <c r="C29" s="306"/>
    </row>
    <row r="30" spans="1:3" s="455" customFormat="1" ht="12" customHeight="1" thickBot="1">
      <c r="A30" s="447" t="s">
        <v>238</v>
      </c>
      <c r="B30" s="145" t="s">
        <v>488</v>
      </c>
      <c r="C30" s="83"/>
    </row>
    <row r="31" spans="1:3" s="455" customFormat="1" ht="12" customHeight="1" thickBot="1">
      <c r="A31" s="216" t="s">
        <v>18</v>
      </c>
      <c r="B31" s="127" t="s">
        <v>377</v>
      </c>
      <c r="C31" s="308">
        <f>+C32+C33+C34</f>
        <v>0</v>
      </c>
    </row>
    <row r="32" spans="1:3" s="455" customFormat="1" ht="12" customHeight="1">
      <c r="A32" s="448" t="s">
        <v>84</v>
      </c>
      <c r="B32" s="449" t="s">
        <v>258</v>
      </c>
      <c r="C32" s="76"/>
    </row>
    <row r="33" spans="1:3" s="455" customFormat="1" ht="12" customHeight="1">
      <c r="A33" s="448" t="s">
        <v>85</v>
      </c>
      <c r="B33" s="450" t="s">
        <v>259</v>
      </c>
      <c r="C33" s="309"/>
    </row>
    <row r="34" spans="1:3" s="455" customFormat="1" ht="12" customHeight="1" thickBot="1">
      <c r="A34" s="447" t="s">
        <v>86</v>
      </c>
      <c r="B34" s="145" t="s">
        <v>260</v>
      </c>
      <c r="C34" s="83"/>
    </row>
    <row r="35" spans="1:3" s="365" customFormat="1" ht="12" customHeight="1" thickBot="1">
      <c r="A35" s="216" t="s">
        <v>19</v>
      </c>
      <c r="B35" s="127" t="s">
        <v>346</v>
      </c>
      <c r="C35" s="335"/>
    </row>
    <row r="36" spans="1:3" s="365" customFormat="1" ht="12" customHeight="1" thickBot="1">
      <c r="A36" s="216" t="s">
        <v>20</v>
      </c>
      <c r="B36" s="127" t="s">
        <v>378</v>
      </c>
      <c r="C36" s="356"/>
    </row>
    <row r="37" spans="1:3" s="365" customFormat="1" ht="12" customHeight="1" thickBot="1">
      <c r="A37" s="208" t="s">
        <v>21</v>
      </c>
      <c r="B37" s="127" t="s">
        <v>379</v>
      </c>
      <c r="C37" s="357">
        <f>+C8+C20+C25+C26+C31+C35+C36</f>
        <v>0</v>
      </c>
    </row>
    <row r="38" spans="1:3" s="365" customFormat="1" ht="12" customHeight="1" thickBot="1">
      <c r="A38" s="239" t="s">
        <v>22</v>
      </c>
      <c r="B38" s="127" t="s">
        <v>380</v>
      </c>
      <c r="C38" s="357">
        <f>+C39+C40+C41</f>
        <v>40103</v>
      </c>
    </row>
    <row r="39" spans="1:3" s="365" customFormat="1" ht="12" customHeight="1">
      <c r="A39" s="448" t="s">
        <v>381</v>
      </c>
      <c r="B39" s="449" t="s">
        <v>203</v>
      </c>
      <c r="C39" s="76">
        <v>828</v>
      </c>
    </row>
    <row r="40" spans="1:3" s="365" customFormat="1" ht="12" customHeight="1">
      <c r="A40" s="448" t="s">
        <v>382</v>
      </c>
      <c r="B40" s="450" t="s">
        <v>2</v>
      </c>
      <c r="C40" s="309"/>
    </row>
    <row r="41" spans="1:3" s="455" customFormat="1" ht="12" customHeight="1" thickBot="1">
      <c r="A41" s="447" t="s">
        <v>383</v>
      </c>
      <c r="B41" s="145" t="s">
        <v>384</v>
      </c>
      <c r="C41" s="83">
        <v>39275</v>
      </c>
    </row>
    <row r="42" spans="1:3" s="455" customFormat="1" ht="15" customHeight="1" thickBot="1">
      <c r="A42" s="239" t="s">
        <v>23</v>
      </c>
      <c r="B42" s="240" t="s">
        <v>385</v>
      </c>
      <c r="C42" s="360">
        <f>+C37+C38</f>
        <v>40103</v>
      </c>
    </row>
    <row r="43" spans="1:3" s="455" customFormat="1" ht="15" customHeight="1">
      <c r="A43" s="241"/>
      <c r="B43" s="242"/>
      <c r="C43" s="358"/>
    </row>
    <row r="44" spans="1:3" ht="13.5" thickBot="1">
      <c r="A44" s="243"/>
      <c r="B44" s="244"/>
      <c r="C44" s="359"/>
    </row>
    <row r="45" spans="1:3" s="454" customFormat="1" ht="16.5" customHeight="1" thickBot="1">
      <c r="A45" s="245"/>
      <c r="B45" s="246" t="s">
        <v>53</v>
      </c>
      <c r="C45" s="360"/>
    </row>
    <row r="46" spans="1:3" s="456" customFormat="1" ht="12" customHeight="1" thickBot="1">
      <c r="A46" s="216" t="s">
        <v>14</v>
      </c>
      <c r="B46" s="127" t="s">
        <v>386</v>
      </c>
      <c r="C46" s="308">
        <f>SUM(C47:C51)</f>
        <v>40103</v>
      </c>
    </row>
    <row r="47" spans="1:3" ht="12" customHeight="1">
      <c r="A47" s="447" t="s">
        <v>91</v>
      </c>
      <c r="B47" s="9" t="s">
        <v>45</v>
      </c>
      <c r="C47" s="76">
        <v>22809</v>
      </c>
    </row>
    <row r="48" spans="1:3" ht="12" customHeight="1">
      <c r="A48" s="447" t="s">
        <v>92</v>
      </c>
      <c r="B48" s="8" t="s">
        <v>147</v>
      </c>
      <c r="C48" s="79">
        <v>6260</v>
      </c>
    </row>
    <row r="49" spans="1:3" ht="12" customHeight="1">
      <c r="A49" s="447" t="s">
        <v>93</v>
      </c>
      <c r="B49" s="8" t="s">
        <v>119</v>
      </c>
      <c r="C49" s="79">
        <v>11034</v>
      </c>
    </row>
    <row r="50" spans="1:3" ht="12" customHeight="1">
      <c r="A50" s="447" t="s">
        <v>94</v>
      </c>
      <c r="B50" s="8" t="s">
        <v>148</v>
      </c>
      <c r="C50" s="79"/>
    </row>
    <row r="51" spans="1:3" ht="12" customHeight="1" thickBot="1">
      <c r="A51" s="447" t="s">
        <v>120</v>
      </c>
      <c r="B51" s="8" t="s">
        <v>149</v>
      </c>
      <c r="C51" s="79"/>
    </row>
    <row r="52" spans="1:3" ht="12" customHeight="1" thickBot="1">
      <c r="A52" s="216" t="s">
        <v>15</v>
      </c>
      <c r="B52" s="127" t="s">
        <v>387</v>
      </c>
      <c r="C52" s="308">
        <f>SUM(C53:C55)</f>
        <v>0</v>
      </c>
    </row>
    <row r="53" spans="1:3" s="456" customFormat="1" ht="12" customHeight="1">
      <c r="A53" s="447" t="s">
        <v>97</v>
      </c>
      <c r="B53" s="9" t="s">
        <v>193</v>
      </c>
      <c r="C53" s="76"/>
    </row>
    <row r="54" spans="1:3" ht="12" customHeight="1">
      <c r="A54" s="447" t="s">
        <v>98</v>
      </c>
      <c r="B54" s="8" t="s">
        <v>151</v>
      </c>
      <c r="C54" s="79"/>
    </row>
    <row r="55" spans="1:3" ht="12" customHeight="1">
      <c r="A55" s="447" t="s">
        <v>99</v>
      </c>
      <c r="B55" s="8" t="s">
        <v>54</v>
      </c>
      <c r="C55" s="79"/>
    </row>
    <row r="56" spans="1:3" ht="12" customHeight="1" thickBot="1">
      <c r="A56" s="447" t="s">
        <v>100</v>
      </c>
      <c r="B56" s="8" t="s">
        <v>489</v>
      </c>
      <c r="C56" s="79"/>
    </row>
    <row r="57" spans="1:3" ht="15" customHeight="1" thickBot="1">
      <c r="A57" s="216" t="s">
        <v>16</v>
      </c>
      <c r="B57" s="127" t="s">
        <v>8</v>
      </c>
      <c r="C57" s="335"/>
    </row>
    <row r="58" spans="1:3" ht="13.5" thickBot="1">
      <c r="A58" s="216" t="s">
        <v>17</v>
      </c>
      <c r="B58" s="247" t="s">
        <v>493</v>
      </c>
      <c r="C58" s="361">
        <f>+C46+C52+C57</f>
        <v>40103</v>
      </c>
    </row>
    <row r="59" spans="1:3" ht="15" customHeight="1" thickBot="1">
      <c r="C59" s="362"/>
    </row>
    <row r="60" spans="1:3" ht="14.25" customHeight="1" thickBot="1">
      <c r="A60" s="250" t="s">
        <v>484</v>
      </c>
      <c r="B60" s="251"/>
      <c r="C60" s="124">
        <v>8</v>
      </c>
    </row>
    <row r="61" spans="1:3" ht="13.5" thickBot="1">
      <c r="A61" s="250" t="s">
        <v>170</v>
      </c>
      <c r="B61" s="251"/>
      <c r="C61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2" sqref="C2"/>
    </sheetView>
  </sheetViews>
  <sheetFormatPr defaultRowHeight="12.75"/>
  <cols>
    <col min="1" max="1" width="13.83203125" style="248" customWidth="1"/>
    <col min="2" max="2" width="79.1640625" style="249" customWidth="1"/>
    <col min="3" max="3" width="25" style="249" customWidth="1"/>
    <col min="4" max="16384" width="9.33203125" style="249"/>
  </cols>
  <sheetData>
    <row r="1" spans="1:3" s="228" customFormat="1" ht="21" customHeight="1" thickBot="1">
      <c r="A1" s="227"/>
      <c r="B1" s="229"/>
      <c r="C1" s="451" t="str">
        <f ca="1">+CONCATENATE("8.3. melléklet a 4/",LEFT(ÖSSZEFÜGGÉSEK!A5,4),". (III.1.) önkormányzati rendelethez")</f>
        <v>8.3. melléklet a 4/2016. (III.1.) önkormányzati rendelethez</v>
      </c>
    </row>
    <row r="2" spans="1:3" s="452" customFormat="1" ht="25.5" customHeight="1">
      <c r="A2" s="402" t="s">
        <v>168</v>
      </c>
      <c r="B2" s="349" t="s">
        <v>530</v>
      </c>
      <c r="C2" s="363" t="s">
        <v>56</v>
      </c>
    </row>
    <row r="3" spans="1:3" s="452" customFormat="1" ht="24.75" thickBot="1">
      <c r="A3" s="445" t="s">
        <v>167</v>
      </c>
      <c r="B3" s="350" t="s">
        <v>369</v>
      </c>
      <c r="C3" s="364"/>
    </row>
    <row r="4" spans="1:3" s="453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234" t="s">
        <v>51</v>
      </c>
    </row>
    <row r="6" spans="1:3" s="454" customFormat="1" ht="12.95" customHeight="1" thickBot="1">
      <c r="A6" s="208"/>
      <c r="B6" s="209" t="s">
        <v>462</v>
      </c>
      <c r="C6" s="210" t="s">
        <v>463</v>
      </c>
    </row>
    <row r="7" spans="1:3" s="454" customFormat="1" ht="15.95" customHeight="1" thickBot="1">
      <c r="A7" s="235"/>
      <c r="B7" s="236" t="s">
        <v>52</v>
      </c>
      <c r="C7" s="237"/>
    </row>
    <row r="8" spans="1:3" s="365" customFormat="1" ht="12" customHeight="1" thickBot="1">
      <c r="A8" s="208" t="s">
        <v>14</v>
      </c>
      <c r="B8" s="238" t="s">
        <v>485</v>
      </c>
      <c r="C8" s="308">
        <f>SUM(C9:C19)</f>
        <v>0</v>
      </c>
    </row>
    <row r="9" spans="1:3" s="365" customFormat="1" ht="12" customHeight="1">
      <c r="A9" s="446" t="s">
        <v>91</v>
      </c>
      <c r="B9" s="10" t="s">
        <v>244</v>
      </c>
      <c r="C9" s="354"/>
    </row>
    <row r="10" spans="1:3" s="365" customFormat="1" ht="12" customHeight="1">
      <c r="A10" s="447" t="s">
        <v>92</v>
      </c>
      <c r="B10" s="8" t="s">
        <v>245</v>
      </c>
      <c r="C10" s="306"/>
    </row>
    <row r="11" spans="1:3" s="365" customFormat="1" ht="12" customHeight="1">
      <c r="A11" s="447" t="s">
        <v>93</v>
      </c>
      <c r="B11" s="8" t="s">
        <v>246</v>
      </c>
      <c r="C11" s="306"/>
    </row>
    <row r="12" spans="1:3" s="365" customFormat="1" ht="12" customHeight="1">
      <c r="A12" s="447" t="s">
        <v>94</v>
      </c>
      <c r="B12" s="8" t="s">
        <v>247</v>
      </c>
      <c r="C12" s="306"/>
    </row>
    <row r="13" spans="1:3" s="365" customFormat="1" ht="12" customHeight="1">
      <c r="A13" s="447" t="s">
        <v>120</v>
      </c>
      <c r="B13" s="8" t="s">
        <v>248</v>
      </c>
      <c r="C13" s="306"/>
    </row>
    <row r="14" spans="1:3" s="365" customFormat="1" ht="12" customHeight="1">
      <c r="A14" s="447" t="s">
        <v>95</v>
      </c>
      <c r="B14" s="8" t="s">
        <v>370</v>
      </c>
      <c r="C14" s="306"/>
    </row>
    <row r="15" spans="1:3" s="365" customFormat="1" ht="12" customHeight="1">
      <c r="A15" s="447" t="s">
        <v>96</v>
      </c>
      <c r="B15" s="7" t="s">
        <v>371</v>
      </c>
      <c r="C15" s="306"/>
    </row>
    <row r="16" spans="1:3" s="365" customFormat="1" ht="12" customHeight="1">
      <c r="A16" s="447" t="s">
        <v>106</v>
      </c>
      <c r="B16" s="8" t="s">
        <v>251</v>
      </c>
      <c r="C16" s="355"/>
    </row>
    <row r="17" spans="1:3" s="455" customFormat="1" ht="12" customHeight="1">
      <c r="A17" s="447" t="s">
        <v>107</v>
      </c>
      <c r="B17" s="8" t="s">
        <v>252</v>
      </c>
      <c r="C17" s="306"/>
    </row>
    <row r="18" spans="1:3" s="455" customFormat="1" ht="12" customHeight="1">
      <c r="A18" s="447" t="s">
        <v>108</v>
      </c>
      <c r="B18" s="8" t="s">
        <v>405</v>
      </c>
      <c r="C18" s="307"/>
    </row>
    <row r="19" spans="1:3" s="455" customFormat="1" ht="12" customHeight="1" thickBot="1">
      <c r="A19" s="447" t="s">
        <v>109</v>
      </c>
      <c r="B19" s="7" t="s">
        <v>253</v>
      </c>
      <c r="C19" s="307"/>
    </row>
    <row r="20" spans="1:3" s="365" customFormat="1" ht="12" customHeight="1" thickBot="1">
      <c r="A20" s="208" t="s">
        <v>15</v>
      </c>
      <c r="B20" s="238" t="s">
        <v>372</v>
      </c>
      <c r="C20" s="308">
        <f>SUM(C21:C23)</f>
        <v>0</v>
      </c>
    </row>
    <row r="21" spans="1:3" s="455" customFormat="1" ht="12" customHeight="1">
      <c r="A21" s="447" t="s">
        <v>97</v>
      </c>
      <c r="B21" s="9" t="s">
        <v>225</v>
      </c>
      <c r="C21" s="306"/>
    </row>
    <row r="22" spans="1:3" s="455" customFormat="1" ht="12" customHeight="1">
      <c r="A22" s="447" t="s">
        <v>98</v>
      </c>
      <c r="B22" s="8" t="s">
        <v>373</v>
      </c>
      <c r="C22" s="306"/>
    </row>
    <row r="23" spans="1:3" s="455" customFormat="1" ht="12" customHeight="1">
      <c r="A23" s="447" t="s">
        <v>99</v>
      </c>
      <c r="B23" s="8" t="s">
        <v>374</v>
      </c>
      <c r="C23" s="306"/>
    </row>
    <row r="24" spans="1:3" s="455" customFormat="1" ht="12" customHeight="1" thickBot="1">
      <c r="A24" s="447" t="s">
        <v>100</v>
      </c>
      <c r="B24" s="8" t="s">
        <v>490</v>
      </c>
      <c r="C24" s="306"/>
    </row>
    <row r="25" spans="1:3" s="455" customFormat="1" ht="12" customHeight="1" thickBot="1">
      <c r="A25" s="216" t="s">
        <v>16</v>
      </c>
      <c r="B25" s="127" t="s">
        <v>138</v>
      </c>
      <c r="C25" s="335"/>
    </row>
    <row r="26" spans="1:3" s="455" customFormat="1" ht="12" customHeight="1" thickBot="1">
      <c r="A26" s="216" t="s">
        <v>17</v>
      </c>
      <c r="B26" s="127" t="s">
        <v>375</v>
      </c>
      <c r="C26" s="308">
        <f>+C27+C28</f>
        <v>0</v>
      </c>
    </row>
    <row r="27" spans="1:3" s="455" customFormat="1" ht="12" customHeight="1">
      <c r="A27" s="448" t="s">
        <v>235</v>
      </c>
      <c r="B27" s="449" t="s">
        <v>373</v>
      </c>
      <c r="C27" s="76"/>
    </row>
    <row r="28" spans="1:3" s="455" customFormat="1" ht="12" customHeight="1">
      <c r="A28" s="448" t="s">
        <v>236</v>
      </c>
      <c r="B28" s="450" t="s">
        <v>376</v>
      </c>
      <c r="C28" s="309"/>
    </row>
    <row r="29" spans="1:3" s="455" customFormat="1" ht="12" customHeight="1" thickBot="1">
      <c r="A29" s="447" t="s">
        <v>237</v>
      </c>
      <c r="B29" s="145" t="s">
        <v>491</v>
      </c>
      <c r="C29" s="83"/>
    </row>
    <row r="30" spans="1:3" s="455" customFormat="1" ht="12" customHeight="1" thickBot="1">
      <c r="A30" s="216" t="s">
        <v>18</v>
      </c>
      <c r="B30" s="127" t="s">
        <v>377</v>
      </c>
      <c r="C30" s="308">
        <f>+C31+C32+C33</f>
        <v>0</v>
      </c>
    </row>
    <row r="31" spans="1:3" s="455" customFormat="1" ht="12" customHeight="1">
      <c r="A31" s="448" t="s">
        <v>84</v>
      </c>
      <c r="B31" s="449" t="s">
        <v>258</v>
      </c>
      <c r="C31" s="76"/>
    </row>
    <row r="32" spans="1:3" s="455" customFormat="1" ht="12" customHeight="1">
      <c r="A32" s="448" t="s">
        <v>85</v>
      </c>
      <c r="B32" s="450" t="s">
        <v>259</v>
      </c>
      <c r="C32" s="309"/>
    </row>
    <row r="33" spans="1:3" s="455" customFormat="1" ht="12" customHeight="1" thickBot="1">
      <c r="A33" s="447" t="s">
        <v>86</v>
      </c>
      <c r="B33" s="145" t="s">
        <v>260</v>
      </c>
      <c r="C33" s="83"/>
    </row>
    <row r="34" spans="1:3" s="365" customFormat="1" ht="12" customHeight="1" thickBot="1">
      <c r="A34" s="216" t="s">
        <v>19</v>
      </c>
      <c r="B34" s="127" t="s">
        <v>346</v>
      </c>
      <c r="C34" s="335"/>
    </row>
    <row r="35" spans="1:3" s="365" customFormat="1" ht="12" customHeight="1" thickBot="1">
      <c r="A35" s="216" t="s">
        <v>20</v>
      </c>
      <c r="B35" s="127" t="s">
        <v>378</v>
      </c>
      <c r="C35" s="356"/>
    </row>
    <row r="36" spans="1:3" s="365" customFormat="1" ht="12" customHeight="1" thickBot="1">
      <c r="A36" s="208" t="s">
        <v>21</v>
      </c>
      <c r="B36" s="127" t="s">
        <v>492</v>
      </c>
      <c r="C36" s="357">
        <f>+C8+C20+C25+C26+C30+C34+C35</f>
        <v>0</v>
      </c>
    </row>
    <row r="37" spans="1:3" s="365" customFormat="1" ht="12" customHeight="1" thickBot="1">
      <c r="A37" s="239" t="s">
        <v>22</v>
      </c>
      <c r="B37" s="127" t="s">
        <v>380</v>
      </c>
      <c r="C37" s="357">
        <f>+C38+C39+C40</f>
        <v>32524</v>
      </c>
    </row>
    <row r="38" spans="1:3" s="365" customFormat="1" ht="12" customHeight="1">
      <c r="A38" s="448" t="s">
        <v>381</v>
      </c>
      <c r="B38" s="449" t="s">
        <v>203</v>
      </c>
      <c r="C38" s="76">
        <v>985</v>
      </c>
    </row>
    <row r="39" spans="1:3" s="365" customFormat="1" ht="12" customHeight="1">
      <c r="A39" s="448" t="s">
        <v>382</v>
      </c>
      <c r="B39" s="450" t="s">
        <v>2</v>
      </c>
      <c r="C39" s="309"/>
    </row>
    <row r="40" spans="1:3" s="455" customFormat="1" ht="12" customHeight="1" thickBot="1">
      <c r="A40" s="447" t="s">
        <v>383</v>
      </c>
      <c r="B40" s="145" t="s">
        <v>384</v>
      </c>
      <c r="C40" s="83">
        <v>31539</v>
      </c>
    </row>
    <row r="41" spans="1:3" s="455" customFormat="1" ht="15" customHeight="1" thickBot="1">
      <c r="A41" s="239" t="s">
        <v>23</v>
      </c>
      <c r="B41" s="240" t="s">
        <v>385</v>
      </c>
      <c r="C41" s="360">
        <f>+C36+C37</f>
        <v>32524</v>
      </c>
    </row>
    <row r="42" spans="1:3" s="455" customFormat="1" ht="15" customHeight="1">
      <c r="A42" s="241"/>
      <c r="B42" s="242"/>
      <c r="C42" s="358"/>
    </row>
    <row r="43" spans="1:3" ht="13.5" thickBot="1">
      <c r="A43" s="243"/>
      <c r="B43" s="244"/>
      <c r="C43" s="359"/>
    </row>
    <row r="44" spans="1:3" s="454" customFormat="1" ht="16.5" customHeight="1" thickBot="1">
      <c r="A44" s="245"/>
      <c r="B44" s="246" t="s">
        <v>53</v>
      </c>
      <c r="C44" s="360"/>
    </row>
    <row r="45" spans="1:3" s="456" customFormat="1" ht="12" customHeight="1" thickBot="1">
      <c r="A45" s="216" t="s">
        <v>14</v>
      </c>
      <c r="B45" s="127" t="s">
        <v>386</v>
      </c>
      <c r="C45" s="308">
        <f>SUM(C46:C50)</f>
        <v>32424</v>
      </c>
    </row>
    <row r="46" spans="1:3" ht="12" customHeight="1">
      <c r="A46" s="447" t="s">
        <v>91</v>
      </c>
      <c r="B46" s="9" t="s">
        <v>45</v>
      </c>
      <c r="C46" s="76">
        <v>21434</v>
      </c>
    </row>
    <row r="47" spans="1:3" ht="12" customHeight="1">
      <c r="A47" s="447" t="s">
        <v>92</v>
      </c>
      <c r="B47" s="8" t="s">
        <v>147</v>
      </c>
      <c r="C47" s="79">
        <v>5741</v>
      </c>
    </row>
    <row r="48" spans="1:3" ht="12" customHeight="1">
      <c r="A48" s="447" t="s">
        <v>93</v>
      </c>
      <c r="B48" s="8" t="s">
        <v>119</v>
      </c>
      <c r="C48" s="79">
        <v>5249</v>
      </c>
    </row>
    <row r="49" spans="1:3" ht="12" customHeight="1">
      <c r="A49" s="447" t="s">
        <v>94</v>
      </c>
      <c r="B49" s="8" t="s">
        <v>148</v>
      </c>
      <c r="C49" s="79"/>
    </row>
    <row r="50" spans="1:3" ht="12" customHeight="1" thickBot="1">
      <c r="A50" s="447" t="s">
        <v>120</v>
      </c>
      <c r="B50" s="8" t="s">
        <v>149</v>
      </c>
      <c r="C50" s="79"/>
    </row>
    <row r="51" spans="1:3" ht="12" customHeight="1" thickBot="1">
      <c r="A51" s="216" t="s">
        <v>15</v>
      </c>
      <c r="B51" s="127" t="s">
        <v>387</v>
      </c>
      <c r="C51" s="308">
        <f>SUM(C52:C54)</f>
        <v>100</v>
      </c>
    </row>
    <row r="52" spans="1:3" s="456" customFormat="1" ht="12" customHeight="1">
      <c r="A52" s="447" t="s">
        <v>97</v>
      </c>
      <c r="B52" s="9" t="s">
        <v>193</v>
      </c>
      <c r="C52" s="76">
        <v>100</v>
      </c>
    </row>
    <row r="53" spans="1:3" ht="12" customHeight="1">
      <c r="A53" s="447" t="s">
        <v>98</v>
      </c>
      <c r="B53" s="8" t="s">
        <v>151</v>
      </c>
      <c r="C53" s="79"/>
    </row>
    <row r="54" spans="1:3" ht="12" customHeight="1">
      <c r="A54" s="447" t="s">
        <v>99</v>
      </c>
      <c r="B54" s="8" t="s">
        <v>54</v>
      </c>
      <c r="C54" s="79"/>
    </row>
    <row r="55" spans="1:3" ht="12" customHeight="1" thickBot="1">
      <c r="A55" s="447" t="s">
        <v>100</v>
      </c>
      <c r="B55" s="8" t="s">
        <v>489</v>
      </c>
      <c r="C55" s="79"/>
    </row>
    <row r="56" spans="1:3" ht="15" customHeight="1" thickBot="1">
      <c r="A56" s="216" t="s">
        <v>16</v>
      </c>
      <c r="B56" s="127" t="s">
        <v>8</v>
      </c>
      <c r="C56" s="335"/>
    </row>
    <row r="57" spans="1:3" ht="13.5" thickBot="1">
      <c r="A57" s="216" t="s">
        <v>17</v>
      </c>
      <c r="B57" s="247" t="s">
        <v>493</v>
      </c>
      <c r="C57" s="361">
        <f>+C45+C51+C56</f>
        <v>32524</v>
      </c>
    </row>
    <row r="58" spans="1:3" ht="15" customHeight="1" thickBot="1">
      <c r="C58" s="362"/>
    </row>
    <row r="59" spans="1:3" ht="14.25" customHeight="1" thickBot="1">
      <c r="A59" s="250" t="s">
        <v>484</v>
      </c>
      <c r="B59" s="251"/>
      <c r="C59" s="124">
        <v>6</v>
      </c>
    </row>
    <row r="60" spans="1:3" ht="13.5" thickBot="1">
      <c r="A60" s="250" t="s">
        <v>170</v>
      </c>
      <c r="B60" s="251"/>
      <c r="C60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2" sqref="C2"/>
    </sheetView>
  </sheetViews>
  <sheetFormatPr defaultRowHeight="12.75"/>
  <cols>
    <col min="1" max="1" width="13.83203125" style="248" customWidth="1"/>
    <col min="2" max="2" width="79.1640625" style="249" customWidth="1"/>
    <col min="3" max="3" width="25" style="249" customWidth="1"/>
    <col min="4" max="16384" width="9.33203125" style="249"/>
  </cols>
  <sheetData>
    <row r="1" spans="1:3" s="228" customFormat="1" ht="21" customHeight="1" thickBot="1">
      <c r="A1" s="227"/>
      <c r="B1" s="229"/>
      <c r="C1" s="451" t="str">
        <f ca="1">+CONCATENATE("8.3.1. melléklet a 4/",LEFT(ÖSSZEFÜGGÉSEK!A5,4),". (III.1.) önkormányzati rendelethez")</f>
        <v>8.3.1. melléklet a 4/2016. (III.1.) önkormányzati rendelethez</v>
      </c>
    </row>
    <row r="2" spans="1:3" s="452" customFormat="1" ht="25.5" customHeight="1">
      <c r="A2" s="402" t="s">
        <v>168</v>
      </c>
      <c r="B2" s="349" t="s">
        <v>530</v>
      </c>
      <c r="C2" s="363" t="s">
        <v>56</v>
      </c>
    </row>
    <row r="3" spans="1:3" s="452" customFormat="1" ht="24.75" thickBot="1">
      <c r="A3" s="445" t="s">
        <v>167</v>
      </c>
      <c r="B3" s="350" t="s">
        <v>388</v>
      </c>
      <c r="C3" s="364" t="s">
        <v>49</v>
      </c>
    </row>
    <row r="4" spans="1:3" s="453" customFormat="1" ht="15.95" customHeight="1" thickBot="1">
      <c r="A4" s="231"/>
      <c r="B4" s="231"/>
      <c r="C4" s="232" t="s">
        <v>50</v>
      </c>
    </row>
    <row r="5" spans="1:3" ht="13.5" thickBot="1">
      <c r="A5" s="403" t="s">
        <v>169</v>
      </c>
      <c r="B5" s="233" t="s">
        <v>527</v>
      </c>
      <c r="C5" s="234" t="s">
        <v>51</v>
      </c>
    </row>
    <row r="6" spans="1:3" s="454" customFormat="1" ht="12.95" customHeight="1" thickBot="1">
      <c r="A6" s="208"/>
      <c r="B6" s="209" t="s">
        <v>462</v>
      </c>
      <c r="C6" s="210" t="s">
        <v>463</v>
      </c>
    </row>
    <row r="7" spans="1:3" s="454" customFormat="1" ht="15.95" customHeight="1" thickBot="1">
      <c r="A7" s="235"/>
      <c r="B7" s="236" t="s">
        <v>52</v>
      </c>
      <c r="C7" s="237"/>
    </row>
    <row r="8" spans="1:3" s="365" customFormat="1" ht="12" customHeight="1" thickBot="1">
      <c r="A8" s="208" t="s">
        <v>14</v>
      </c>
      <c r="B8" s="238" t="s">
        <v>485</v>
      </c>
      <c r="C8" s="308">
        <f>SUM(C9:C19)</f>
        <v>0</v>
      </c>
    </row>
    <row r="9" spans="1:3" s="365" customFormat="1" ht="12" customHeight="1">
      <c r="A9" s="446" t="s">
        <v>91</v>
      </c>
      <c r="B9" s="10" t="s">
        <v>244</v>
      </c>
      <c r="C9" s="354"/>
    </row>
    <row r="10" spans="1:3" s="365" customFormat="1" ht="12" customHeight="1">
      <c r="A10" s="447" t="s">
        <v>92</v>
      </c>
      <c r="B10" s="8" t="s">
        <v>245</v>
      </c>
      <c r="C10" s="306"/>
    </row>
    <row r="11" spans="1:3" s="365" customFormat="1" ht="12" customHeight="1">
      <c r="A11" s="447" t="s">
        <v>93</v>
      </c>
      <c r="B11" s="8" t="s">
        <v>246</v>
      </c>
      <c r="C11" s="306"/>
    </row>
    <row r="12" spans="1:3" s="365" customFormat="1" ht="12" customHeight="1">
      <c r="A12" s="447" t="s">
        <v>94</v>
      </c>
      <c r="B12" s="8" t="s">
        <v>247</v>
      </c>
      <c r="C12" s="306"/>
    </row>
    <row r="13" spans="1:3" s="365" customFormat="1" ht="12" customHeight="1">
      <c r="A13" s="447" t="s">
        <v>120</v>
      </c>
      <c r="B13" s="8" t="s">
        <v>248</v>
      </c>
      <c r="C13" s="306"/>
    </row>
    <row r="14" spans="1:3" s="365" customFormat="1" ht="12" customHeight="1">
      <c r="A14" s="447" t="s">
        <v>95</v>
      </c>
      <c r="B14" s="8" t="s">
        <v>370</v>
      </c>
      <c r="C14" s="306"/>
    </row>
    <row r="15" spans="1:3" s="365" customFormat="1" ht="12" customHeight="1">
      <c r="A15" s="447" t="s">
        <v>96</v>
      </c>
      <c r="B15" s="7" t="s">
        <v>371</v>
      </c>
      <c r="C15" s="306"/>
    </row>
    <row r="16" spans="1:3" s="365" customFormat="1" ht="12" customHeight="1">
      <c r="A16" s="447" t="s">
        <v>106</v>
      </c>
      <c r="B16" s="8" t="s">
        <v>251</v>
      </c>
      <c r="C16" s="355"/>
    </row>
    <row r="17" spans="1:3" s="455" customFormat="1" ht="12" customHeight="1">
      <c r="A17" s="447" t="s">
        <v>107</v>
      </c>
      <c r="B17" s="8" t="s">
        <v>252</v>
      </c>
      <c r="C17" s="306"/>
    </row>
    <row r="18" spans="1:3" s="455" customFormat="1" ht="12" customHeight="1">
      <c r="A18" s="447" t="s">
        <v>108</v>
      </c>
      <c r="B18" s="8" t="s">
        <v>405</v>
      </c>
      <c r="C18" s="307"/>
    </row>
    <row r="19" spans="1:3" s="455" customFormat="1" ht="12" customHeight="1" thickBot="1">
      <c r="A19" s="447" t="s">
        <v>109</v>
      </c>
      <c r="B19" s="7" t="s">
        <v>253</v>
      </c>
      <c r="C19" s="307"/>
    </row>
    <row r="20" spans="1:3" s="365" customFormat="1" ht="12" customHeight="1" thickBot="1">
      <c r="A20" s="208" t="s">
        <v>15</v>
      </c>
      <c r="B20" s="238" t="s">
        <v>372</v>
      </c>
      <c r="C20" s="308">
        <f>SUM(C21:C23)</f>
        <v>0</v>
      </c>
    </row>
    <row r="21" spans="1:3" s="455" customFormat="1" ht="12" customHeight="1">
      <c r="A21" s="447" t="s">
        <v>97</v>
      </c>
      <c r="B21" s="9" t="s">
        <v>225</v>
      </c>
      <c r="C21" s="306"/>
    </row>
    <row r="22" spans="1:3" s="455" customFormat="1" ht="12" customHeight="1">
      <c r="A22" s="447" t="s">
        <v>98</v>
      </c>
      <c r="B22" s="8" t="s">
        <v>373</v>
      </c>
      <c r="C22" s="306"/>
    </row>
    <row r="23" spans="1:3" s="455" customFormat="1" ht="12" customHeight="1">
      <c r="A23" s="447" t="s">
        <v>99</v>
      </c>
      <c r="B23" s="8" t="s">
        <v>374</v>
      </c>
      <c r="C23" s="306"/>
    </row>
    <row r="24" spans="1:3" s="455" customFormat="1" ht="12" customHeight="1" thickBot="1">
      <c r="A24" s="447" t="s">
        <v>100</v>
      </c>
      <c r="B24" s="8" t="s">
        <v>490</v>
      </c>
      <c r="C24" s="306"/>
    </row>
    <row r="25" spans="1:3" s="455" customFormat="1" ht="12" customHeight="1" thickBot="1">
      <c r="A25" s="216" t="s">
        <v>16</v>
      </c>
      <c r="B25" s="127" t="s">
        <v>138</v>
      </c>
      <c r="C25" s="335"/>
    </row>
    <row r="26" spans="1:3" s="455" customFormat="1" ht="12" customHeight="1" thickBot="1">
      <c r="A26" s="216" t="s">
        <v>17</v>
      </c>
      <c r="B26" s="127" t="s">
        <v>375</v>
      </c>
      <c r="C26" s="308">
        <f>+C27+C28</f>
        <v>0</v>
      </c>
    </row>
    <row r="27" spans="1:3" s="455" customFormat="1" ht="12" customHeight="1">
      <c r="A27" s="448" t="s">
        <v>235</v>
      </c>
      <c r="B27" s="449" t="s">
        <v>373</v>
      </c>
      <c r="C27" s="76"/>
    </row>
    <row r="28" spans="1:3" s="455" customFormat="1" ht="12" customHeight="1">
      <c r="A28" s="448" t="s">
        <v>236</v>
      </c>
      <c r="B28" s="450" t="s">
        <v>376</v>
      </c>
      <c r="C28" s="309"/>
    </row>
    <row r="29" spans="1:3" s="455" customFormat="1" ht="12" customHeight="1" thickBot="1">
      <c r="A29" s="447" t="s">
        <v>237</v>
      </c>
      <c r="B29" s="145" t="s">
        <v>491</v>
      </c>
      <c r="C29" s="83"/>
    </row>
    <row r="30" spans="1:3" s="455" customFormat="1" ht="12" customHeight="1" thickBot="1">
      <c r="A30" s="216" t="s">
        <v>18</v>
      </c>
      <c r="B30" s="127" t="s">
        <v>377</v>
      </c>
      <c r="C30" s="308">
        <f>+C31+C32+C33</f>
        <v>0</v>
      </c>
    </row>
    <row r="31" spans="1:3" s="455" customFormat="1" ht="12" customHeight="1">
      <c r="A31" s="448" t="s">
        <v>84</v>
      </c>
      <c r="B31" s="449" t="s">
        <v>258</v>
      </c>
      <c r="C31" s="76"/>
    </row>
    <row r="32" spans="1:3" s="455" customFormat="1" ht="12" customHeight="1">
      <c r="A32" s="448" t="s">
        <v>85</v>
      </c>
      <c r="B32" s="450" t="s">
        <v>259</v>
      </c>
      <c r="C32" s="309"/>
    </row>
    <row r="33" spans="1:3" s="455" customFormat="1" ht="12" customHeight="1" thickBot="1">
      <c r="A33" s="447" t="s">
        <v>86</v>
      </c>
      <c r="B33" s="145" t="s">
        <v>260</v>
      </c>
      <c r="C33" s="83"/>
    </row>
    <row r="34" spans="1:3" s="365" customFormat="1" ht="12" customHeight="1" thickBot="1">
      <c r="A34" s="216" t="s">
        <v>19</v>
      </c>
      <c r="B34" s="127" t="s">
        <v>346</v>
      </c>
      <c r="C34" s="335"/>
    </row>
    <row r="35" spans="1:3" s="365" customFormat="1" ht="12" customHeight="1" thickBot="1">
      <c r="A35" s="216" t="s">
        <v>20</v>
      </c>
      <c r="B35" s="127" t="s">
        <v>378</v>
      </c>
      <c r="C35" s="356"/>
    </row>
    <row r="36" spans="1:3" s="365" customFormat="1" ht="12" customHeight="1" thickBot="1">
      <c r="A36" s="208" t="s">
        <v>21</v>
      </c>
      <c r="B36" s="127" t="s">
        <v>492</v>
      </c>
      <c r="C36" s="357">
        <f>+C8+C20+C25+C26+C30+C34+C35</f>
        <v>0</v>
      </c>
    </row>
    <row r="37" spans="1:3" s="365" customFormat="1" ht="12" customHeight="1" thickBot="1">
      <c r="A37" s="239" t="s">
        <v>22</v>
      </c>
      <c r="B37" s="127" t="s">
        <v>380</v>
      </c>
      <c r="C37" s="357">
        <f>+C38+C39+C40</f>
        <v>32524</v>
      </c>
    </row>
    <row r="38" spans="1:3" s="365" customFormat="1" ht="12" customHeight="1">
      <c r="A38" s="448" t="s">
        <v>381</v>
      </c>
      <c r="B38" s="449" t="s">
        <v>203</v>
      </c>
      <c r="C38" s="76">
        <v>985</v>
      </c>
    </row>
    <row r="39" spans="1:3" s="365" customFormat="1" ht="12" customHeight="1">
      <c r="A39" s="448" t="s">
        <v>382</v>
      </c>
      <c r="B39" s="450" t="s">
        <v>2</v>
      </c>
      <c r="C39" s="309"/>
    </row>
    <row r="40" spans="1:3" s="455" customFormat="1" ht="12" customHeight="1" thickBot="1">
      <c r="A40" s="447" t="s">
        <v>383</v>
      </c>
      <c r="B40" s="145" t="s">
        <v>384</v>
      </c>
      <c r="C40" s="83">
        <v>31539</v>
      </c>
    </row>
    <row r="41" spans="1:3" s="455" customFormat="1" ht="15" customHeight="1" thickBot="1">
      <c r="A41" s="239" t="s">
        <v>23</v>
      </c>
      <c r="B41" s="240" t="s">
        <v>385</v>
      </c>
      <c r="C41" s="360">
        <f>+C36+C37</f>
        <v>32524</v>
      </c>
    </row>
    <row r="42" spans="1:3" s="455" customFormat="1" ht="15" customHeight="1">
      <c r="A42" s="241"/>
      <c r="B42" s="242"/>
      <c r="C42" s="358"/>
    </row>
    <row r="43" spans="1:3" ht="13.5" thickBot="1">
      <c r="A43" s="243"/>
      <c r="B43" s="244"/>
      <c r="C43" s="359"/>
    </row>
    <row r="44" spans="1:3" s="454" customFormat="1" ht="16.5" customHeight="1" thickBot="1">
      <c r="A44" s="245"/>
      <c r="B44" s="246" t="s">
        <v>53</v>
      </c>
      <c r="C44" s="360"/>
    </row>
    <row r="45" spans="1:3" s="456" customFormat="1" ht="12" customHeight="1" thickBot="1">
      <c r="A45" s="216" t="s">
        <v>14</v>
      </c>
      <c r="B45" s="127" t="s">
        <v>386</v>
      </c>
      <c r="C45" s="308">
        <f>SUM(C46:C50)</f>
        <v>32424</v>
      </c>
    </row>
    <row r="46" spans="1:3" ht="12" customHeight="1">
      <c r="A46" s="447" t="s">
        <v>91</v>
      </c>
      <c r="B46" s="9" t="s">
        <v>45</v>
      </c>
      <c r="C46" s="76">
        <v>21434</v>
      </c>
    </row>
    <row r="47" spans="1:3" ht="12" customHeight="1">
      <c r="A47" s="447" t="s">
        <v>92</v>
      </c>
      <c r="B47" s="8" t="s">
        <v>147</v>
      </c>
      <c r="C47" s="79">
        <v>5741</v>
      </c>
    </row>
    <row r="48" spans="1:3" ht="12" customHeight="1">
      <c r="A48" s="447" t="s">
        <v>93</v>
      </c>
      <c r="B48" s="8" t="s">
        <v>119</v>
      </c>
      <c r="C48" s="79">
        <v>5249</v>
      </c>
    </row>
    <row r="49" spans="1:3" ht="12" customHeight="1">
      <c r="A49" s="447" t="s">
        <v>94</v>
      </c>
      <c r="B49" s="8" t="s">
        <v>148</v>
      </c>
      <c r="C49" s="79"/>
    </row>
    <row r="50" spans="1:3" ht="12" customHeight="1" thickBot="1">
      <c r="A50" s="447" t="s">
        <v>120</v>
      </c>
      <c r="B50" s="8" t="s">
        <v>149</v>
      </c>
      <c r="C50" s="79"/>
    </row>
    <row r="51" spans="1:3" ht="12" customHeight="1" thickBot="1">
      <c r="A51" s="216" t="s">
        <v>15</v>
      </c>
      <c r="B51" s="127" t="s">
        <v>387</v>
      </c>
      <c r="C51" s="308">
        <f>SUM(C52:C54)</f>
        <v>100</v>
      </c>
    </row>
    <row r="52" spans="1:3" s="456" customFormat="1" ht="12" customHeight="1">
      <c r="A52" s="447" t="s">
        <v>97</v>
      </c>
      <c r="B52" s="9" t="s">
        <v>193</v>
      </c>
      <c r="C52" s="76">
        <v>100</v>
      </c>
    </row>
    <row r="53" spans="1:3" ht="12" customHeight="1">
      <c r="A53" s="447" t="s">
        <v>98</v>
      </c>
      <c r="B53" s="8" t="s">
        <v>151</v>
      </c>
      <c r="C53" s="79"/>
    </row>
    <row r="54" spans="1:3" ht="12" customHeight="1">
      <c r="A54" s="447" t="s">
        <v>99</v>
      </c>
      <c r="B54" s="8" t="s">
        <v>54</v>
      </c>
      <c r="C54" s="79"/>
    </row>
    <row r="55" spans="1:3" ht="12" customHeight="1" thickBot="1">
      <c r="A55" s="447" t="s">
        <v>100</v>
      </c>
      <c r="B55" s="8" t="s">
        <v>489</v>
      </c>
      <c r="C55" s="79"/>
    </row>
    <row r="56" spans="1:3" ht="15" customHeight="1" thickBot="1">
      <c r="A56" s="216" t="s">
        <v>16</v>
      </c>
      <c r="B56" s="127" t="s">
        <v>8</v>
      </c>
      <c r="C56" s="335"/>
    </row>
    <row r="57" spans="1:3" ht="13.5" thickBot="1">
      <c r="A57" s="216" t="s">
        <v>17</v>
      </c>
      <c r="B57" s="247" t="s">
        <v>493</v>
      </c>
      <c r="C57" s="361">
        <f>+C45+C51+C56</f>
        <v>32524</v>
      </c>
    </row>
    <row r="58" spans="1:3" ht="15" customHeight="1" thickBot="1">
      <c r="C58" s="362"/>
    </row>
    <row r="59" spans="1:3" ht="14.25" customHeight="1" thickBot="1">
      <c r="A59" s="250" t="s">
        <v>484</v>
      </c>
      <c r="B59" s="251"/>
      <c r="C59" s="124">
        <v>6</v>
      </c>
    </row>
    <row r="60" spans="1:3" ht="13.5" thickBot="1">
      <c r="A60" s="250" t="s">
        <v>170</v>
      </c>
      <c r="B60" s="251"/>
      <c r="C60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97" zoomScale="130" zoomScaleNormal="130" zoomScaleSheetLayoutView="100" workbookViewId="0">
      <selection activeCell="C107" sqref="C107"/>
    </sheetView>
  </sheetViews>
  <sheetFormatPr defaultRowHeight="15.75"/>
  <cols>
    <col min="1" max="1" width="9.5" style="378" customWidth="1"/>
    <col min="2" max="2" width="91.6640625" style="378" customWidth="1"/>
    <col min="3" max="3" width="21.6640625" style="379" customWidth="1"/>
    <col min="4" max="4" width="9" style="409" customWidth="1"/>
    <col min="5" max="16384" width="9.33203125" style="409"/>
  </cols>
  <sheetData>
    <row r="1" spans="1:3" ht="15.95" customHeight="1">
      <c r="A1" s="530" t="s">
        <v>11</v>
      </c>
      <c r="B1" s="530"/>
      <c r="C1" s="530"/>
    </row>
    <row r="2" spans="1:3" ht="15.95" customHeight="1" thickBot="1">
      <c r="A2" s="529" t="s">
        <v>124</v>
      </c>
      <c r="B2" s="529"/>
      <c r="C2" s="298" t="s">
        <v>194</v>
      </c>
    </row>
    <row r="3" spans="1:3" ht="38.1" customHeight="1" thickBot="1">
      <c r="A3" s="23" t="s">
        <v>65</v>
      </c>
      <c r="B3" s="24" t="s">
        <v>13</v>
      </c>
      <c r="C3" s="41" t="str">
        <f ca="1">+CONCATENATE(LEFT(ÖSSZEFÜGGÉSEK!A5,4),". évi előirányzat")</f>
        <v>2016. évi előirányzat</v>
      </c>
    </row>
    <row r="4" spans="1:3" s="410" customFormat="1" ht="12" customHeight="1" thickBot="1">
      <c r="A4" s="404"/>
      <c r="B4" s="405" t="s">
        <v>462</v>
      </c>
      <c r="C4" s="406" t="s">
        <v>463</v>
      </c>
    </row>
    <row r="5" spans="1:3" s="411" customFormat="1" ht="12" customHeight="1" thickBot="1">
      <c r="A5" s="20" t="s">
        <v>14</v>
      </c>
      <c r="B5" s="21" t="s">
        <v>219</v>
      </c>
      <c r="C5" s="288">
        <f>+C6+C7+C8+C9+C10+C11</f>
        <v>127758</v>
      </c>
    </row>
    <row r="6" spans="1:3" s="411" customFormat="1" ht="12" customHeight="1">
      <c r="A6" s="15" t="s">
        <v>91</v>
      </c>
      <c r="B6" s="412" t="s">
        <v>220</v>
      </c>
      <c r="C6" s="291">
        <v>53407</v>
      </c>
    </row>
    <row r="7" spans="1:3" s="411" customFormat="1" ht="12" customHeight="1">
      <c r="A7" s="14" t="s">
        <v>92</v>
      </c>
      <c r="B7" s="413" t="s">
        <v>221</v>
      </c>
      <c r="C7" s="290">
        <v>26305</v>
      </c>
    </row>
    <row r="8" spans="1:3" s="411" customFormat="1" ht="12" customHeight="1">
      <c r="A8" s="14" t="s">
        <v>93</v>
      </c>
      <c r="B8" s="413" t="s">
        <v>513</v>
      </c>
      <c r="C8" s="290">
        <v>43541</v>
      </c>
    </row>
    <row r="9" spans="1:3" s="411" customFormat="1" ht="12" customHeight="1">
      <c r="A9" s="14" t="s">
        <v>94</v>
      </c>
      <c r="B9" s="413" t="s">
        <v>223</v>
      </c>
      <c r="C9" s="290">
        <v>2009</v>
      </c>
    </row>
    <row r="10" spans="1:3" s="411" customFormat="1" ht="12" customHeight="1">
      <c r="A10" s="14" t="s">
        <v>120</v>
      </c>
      <c r="B10" s="284" t="s">
        <v>401</v>
      </c>
      <c r="C10" s="290">
        <v>2496</v>
      </c>
    </row>
    <row r="11" spans="1:3" s="411" customFormat="1" ht="12" customHeight="1" thickBot="1">
      <c r="A11" s="16" t="s">
        <v>95</v>
      </c>
      <c r="B11" s="285" t="s">
        <v>402</v>
      </c>
      <c r="C11" s="290"/>
    </row>
    <row r="12" spans="1:3" s="411" customFormat="1" ht="12" customHeight="1" thickBot="1">
      <c r="A12" s="20" t="s">
        <v>15</v>
      </c>
      <c r="B12" s="283" t="s">
        <v>224</v>
      </c>
      <c r="C12" s="288">
        <f>+C13+C14+C15+C16+C17</f>
        <v>29729</v>
      </c>
    </row>
    <row r="13" spans="1:3" s="411" customFormat="1" ht="12" customHeight="1">
      <c r="A13" s="15" t="s">
        <v>97</v>
      </c>
      <c r="B13" s="412" t="s">
        <v>225</v>
      </c>
      <c r="C13" s="291"/>
    </row>
    <row r="14" spans="1:3" s="411" customFormat="1" ht="12" customHeight="1">
      <c r="A14" s="14" t="s">
        <v>98</v>
      </c>
      <c r="B14" s="413" t="s">
        <v>226</v>
      </c>
      <c r="C14" s="290"/>
    </row>
    <row r="15" spans="1:3" s="411" customFormat="1" ht="12" customHeight="1">
      <c r="A15" s="14" t="s">
        <v>99</v>
      </c>
      <c r="B15" s="413" t="s">
        <v>392</v>
      </c>
      <c r="C15" s="290"/>
    </row>
    <row r="16" spans="1:3" s="411" customFormat="1" ht="12" customHeight="1">
      <c r="A16" s="14" t="s">
        <v>100</v>
      </c>
      <c r="B16" s="413" t="s">
        <v>393</v>
      </c>
      <c r="C16" s="290"/>
    </row>
    <row r="17" spans="1:3" s="411" customFormat="1" ht="12" customHeight="1">
      <c r="A17" s="14" t="s">
        <v>101</v>
      </c>
      <c r="B17" s="413" t="s">
        <v>227</v>
      </c>
      <c r="C17" s="290">
        <v>29729</v>
      </c>
    </row>
    <row r="18" spans="1:3" s="411" customFormat="1" ht="12" customHeight="1" thickBot="1">
      <c r="A18" s="16" t="s">
        <v>110</v>
      </c>
      <c r="B18" s="285" t="s">
        <v>228</v>
      </c>
      <c r="C18" s="292"/>
    </row>
    <row r="19" spans="1:3" s="411" customFormat="1" ht="12" customHeight="1" thickBot="1">
      <c r="A19" s="20" t="s">
        <v>16</v>
      </c>
      <c r="B19" s="21" t="s">
        <v>229</v>
      </c>
      <c r="C19" s="288">
        <f>+C20+C21+C22+C23+C24</f>
        <v>1475</v>
      </c>
    </row>
    <row r="20" spans="1:3" s="411" customFormat="1" ht="12" customHeight="1">
      <c r="A20" s="15" t="s">
        <v>80</v>
      </c>
      <c r="B20" s="412" t="s">
        <v>230</v>
      </c>
      <c r="C20" s="291"/>
    </row>
    <row r="21" spans="1:3" s="411" customFormat="1" ht="12" customHeight="1">
      <c r="A21" s="14" t="s">
        <v>81</v>
      </c>
      <c r="B21" s="413" t="s">
        <v>231</v>
      </c>
      <c r="C21" s="290"/>
    </row>
    <row r="22" spans="1:3" s="411" customFormat="1" ht="12" customHeight="1">
      <c r="A22" s="14" t="s">
        <v>82</v>
      </c>
      <c r="B22" s="413" t="s">
        <v>394</v>
      </c>
      <c r="C22" s="290"/>
    </row>
    <row r="23" spans="1:3" s="411" customFormat="1" ht="12" customHeight="1">
      <c r="A23" s="14" t="s">
        <v>83</v>
      </c>
      <c r="B23" s="413" t="s">
        <v>395</v>
      </c>
      <c r="C23" s="290"/>
    </row>
    <row r="24" spans="1:3" s="411" customFormat="1" ht="12" customHeight="1">
      <c r="A24" s="14" t="s">
        <v>135</v>
      </c>
      <c r="B24" s="413" t="s">
        <v>232</v>
      </c>
      <c r="C24" s="290">
        <v>1475</v>
      </c>
    </row>
    <row r="25" spans="1:3" s="411" customFormat="1" ht="12" customHeight="1" thickBot="1">
      <c r="A25" s="16" t="s">
        <v>136</v>
      </c>
      <c r="B25" s="414" t="s">
        <v>233</v>
      </c>
      <c r="C25" s="292"/>
    </row>
    <row r="26" spans="1:3" s="411" customFormat="1" ht="12" customHeight="1" thickBot="1">
      <c r="A26" s="20" t="s">
        <v>137</v>
      </c>
      <c r="B26" s="21" t="s">
        <v>514</v>
      </c>
      <c r="C26" s="294">
        <f>SUM(C27:C33)</f>
        <v>42420</v>
      </c>
    </row>
    <row r="27" spans="1:3" s="411" customFormat="1" ht="12" customHeight="1">
      <c r="A27" s="15" t="s">
        <v>235</v>
      </c>
      <c r="B27" s="412" t="s">
        <v>528</v>
      </c>
      <c r="C27" s="291">
        <v>8300</v>
      </c>
    </row>
    <row r="28" spans="1:3" s="411" customFormat="1" ht="12" customHeight="1">
      <c r="A28" s="14" t="s">
        <v>236</v>
      </c>
      <c r="B28" s="413" t="s">
        <v>519</v>
      </c>
      <c r="C28" s="290"/>
    </row>
    <row r="29" spans="1:3" s="411" customFormat="1" ht="12" customHeight="1">
      <c r="A29" s="14" t="s">
        <v>237</v>
      </c>
      <c r="B29" s="413" t="s">
        <v>520</v>
      </c>
      <c r="C29" s="290">
        <v>30000</v>
      </c>
    </row>
    <row r="30" spans="1:3" s="411" customFormat="1" ht="12" customHeight="1">
      <c r="A30" s="14" t="s">
        <v>238</v>
      </c>
      <c r="B30" s="413" t="s">
        <v>521</v>
      </c>
      <c r="C30" s="290">
        <v>200</v>
      </c>
    </row>
    <row r="31" spans="1:3" s="411" customFormat="1" ht="12" customHeight="1">
      <c r="A31" s="14" t="s">
        <v>515</v>
      </c>
      <c r="B31" s="413" t="s">
        <v>239</v>
      </c>
      <c r="C31" s="290">
        <v>3600</v>
      </c>
    </row>
    <row r="32" spans="1:3" s="411" customFormat="1" ht="12" customHeight="1">
      <c r="A32" s="14" t="s">
        <v>516</v>
      </c>
      <c r="B32" s="413" t="s">
        <v>240</v>
      </c>
      <c r="C32" s="290"/>
    </row>
    <row r="33" spans="1:3" s="411" customFormat="1" ht="12" customHeight="1" thickBot="1">
      <c r="A33" s="16" t="s">
        <v>517</v>
      </c>
      <c r="B33" s="510" t="s">
        <v>241</v>
      </c>
      <c r="C33" s="292">
        <v>320</v>
      </c>
    </row>
    <row r="34" spans="1:3" s="411" customFormat="1" ht="12" customHeight="1" thickBot="1">
      <c r="A34" s="20" t="s">
        <v>18</v>
      </c>
      <c r="B34" s="21" t="s">
        <v>403</v>
      </c>
      <c r="C34" s="288">
        <f>SUM(C35:C45)</f>
        <v>32089</v>
      </c>
    </row>
    <row r="35" spans="1:3" s="411" customFormat="1" ht="12" customHeight="1">
      <c r="A35" s="15" t="s">
        <v>84</v>
      </c>
      <c r="B35" s="412" t="s">
        <v>244</v>
      </c>
      <c r="C35" s="291"/>
    </row>
    <row r="36" spans="1:3" s="411" customFormat="1" ht="12" customHeight="1">
      <c r="A36" s="14" t="s">
        <v>85</v>
      </c>
      <c r="B36" s="413" t="s">
        <v>245</v>
      </c>
      <c r="C36" s="290">
        <v>9541</v>
      </c>
    </row>
    <row r="37" spans="1:3" s="411" customFormat="1" ht="12" customHeight="1">
      <c r="A37" s="14" t="s">
        <v>86</v>
      </c>
      <c r="B37" s="413" t="s">
        <v>246</v>
      </c>
      <c r="C37" s="290">
        <v>100</v>
      </c>
    </row>
    <row r="38" spans="1:3" s="411" customFormat="1" ht="12" customHeight="1">
      <c r="A38" s="14" t="s">
        <v>139</v>
      </c>
      <c r="B38" s="413" t="s">
        <v>247</v>
      </c>
      <c r="C38" s="290">
        <v>7082</v>
      </c>
    </row>
    <row r="39" spans="1:3" s="411" customFormat="1" ht="12" customHeight="1">
      <c r="A39" s="14" t="s">
        <v>140</v>
      </c>
      <c r="B39" s="413" t="s">
        <v>248</v>
      </c>
      <c r="C39" s="290">
        <v>10424</v>
      </c>
    </row>
    <row r="40" spans="1:3" s="411" customFormat="1" ht="12" customHeight="1">
      <c r="A40" s="14" t="s">
        <v>141</v>
      </c>
      <c r="B40" s="413" t="s">
        <v>249</v>
      </c>
      <c r="C40" s="290">
        <v>4842</v>
      </c>
    </row>
    <row r="41" spans="1:3" s="411" customFormat="1" ht="12" customHeight="1">
      <c r="A41" s="14" t="s">
        <v>142</v>
      </c>
      <c r="B41" s="413" t="s">
        <v>250</v>
      </c>
      <c r="C41" s="290"/>
    </row>
    <row r="42" spans="1:3" s="411" customFormat="1" ht="12" customHeight="1">
      <c r="A42" s="14" t="s">
        <v>143</v>
      </c>
      <c r="B42" s="413" t="s">
        <v>523</v>
      </c>
      <c r="C42" s="290">
        <v>100</v>
      </c>
    </row>
    <row r="43" spans="1:3" s="411" customFormat="1" ht="12" customHeight="1">
      <c r="A43" s="14" t="s">
        <v>242</v>
      </c>
      <c r="B43" s="413" t="s">
        <v>252</v>
      </c>
      <c r="C43" s="293"/>
    </row>
    <row r="44" spans="1:3" s="411" customFormat="1" ht="12" customHeight="1">
      <c r="A44" s="16" t="s">
        <v>243</v>
      </c>
      <c r="B44" s="414" t="s">
        <v>405</v>
      </c>
      <c r="C44" s="398"/>
    </row>
    <row r="45" spans="1:3" s="411" customFormat="1" ht="12" customHeight="1" thickBot="1">
      <c r="A45" s="16" t="s">
        <v>404</v>
      </c>
      <c r="B45" s="285" t="s">
        <v>253</v>
      </c>
      <c r="C45" s="398"/>
    </row>
    <row r="46" spans="1:3" s="411" customFormat="1" ht="12" customHeight="1" thickBot="1">
      <c r="A46" s="20" t="s">
        <v>19</v>
      </c>
      <c r="B46" s="21" t="s">
        <v>254</v>
      </c>
      <c r="C46" s="288">
        <f>SUM(C47:C51)</f>
        <v>0</v>
      </c>
    </row>
    <row r="47" spans="1:3" s="411" customFormat="1" ht="12" customHeight="1">
      <c r="A47" s="15" t="s">
        <v>87</v>
      </c>
      <c r="B47" s="412" t="s">
        <v>258</v>
      </c>
      <c r="C47" s="457"/>
    </row>
    <row r="48" spans="1:3" s="411" customFormat="1" ht="12" customHeight="1">
      <c r="A48" s="14" t="s">
        <v>88</v>
      </c>
      <c r="B48" s="413" t="s">
        <v>259</v>
      </c>
      <c r="C48" s="293"/>
    </row>
    <row r="49" spans="1:3" s="411" customFormat="1" ht="12" customHeight="1">
      <c r="A49" s="14" t="s">
        <v>255</v>
      </c>
      <c r="B49" s="413" t="s">
        <v>260</v>
      </c>
      <c r="C49" s="293"/>
    </row>
    <row r="50" spans="1:3" s="411" customFormat="1" ht="12" customHeight="1">
      <c r="A50" s="14" t="s">
        <v>256</v>
      </c>
      <c r="B50" s="413" t="s">
        <v>261</v>
      </c>
      <c r="C50" s="293"/>
    </row>
    <row r="51" spans="1:3" s="411" customFormat="1" ht="12" customHeight="1" thickBot="1">
      <c r="A51" s="16" t="s">
        <v>257</v>
      </c>
      <c r="B51" s="285" t="s">
        <v>262</v>
      </c>
      <c r="C51" s="398"/>
    </row>
    <row r="52" spans="1:3" s="411" customFormat="1" ht="12" customHeight="1" thickBot="1">
      <c r="A52" s="20" t="s">
        <v>144</v>
      </c>
      <c r="B52" s="21" t="s">
        <v>263</v>
      </c>
      <c r="C52" s="288">
        <f>SUM(C53:C55)</f>
        <v>2185</v>
      </c>
    </row>
    <row r="53" spans="1:3" s="411" customFormat="1" ht="12" customHeight="1">
      <c r="A53" s="15" t="s">
        <v>89</v>
      </c>
      <c r="B53" s="412" t="s">
        <v>264</v>
      </c>
      <c r="C53" s="291"/>
    </row>
    <row r="54" spans="1:3" s="411" customFormat="1" ht="12" customHeight="1">
      <c r="A54" s="14" t="s">
        <v>90</v>
      </c>
      <c r="B54" s="413" t="s">
        <v>396</v>
      </c>
      <c r="C54" s="290"/>
    </row>
    <row r="55" spans="1:3" s="411" customFormat="1" ht="12" customHeight="1">
      <c r="A55" s="14" t="s">
        <v>267</v>
      </c>
      <c r="B55" s="413" t="s">
        <v>265</v>
      </c>
      <c r="C55" s="290">
        <v>2185</v>
      </c>
    </row>
    <row r="56" spans="1:3" s="411" customFormat="1" ht="12" customHeight="1" thickBot="1">
      <c r="A56" s="16" t="s">
        <v>268</v>
      </c>
      <c r="B56" s="285" t="s">
        <v>266</v>
      </c>
      <c r="C56" s="292"/>
    </row>
    <row r="57" spans="1:3" s="411" customFormat="1" ht="12" customHeight="1" thickBot="1">
      <c r="A57" s="20" t="s">
        <v>21</v>
      </c>
      <c r="B57" s="283" t="s">
        <v>269</v>
      </c>
      <c r="C57" s="288">
        <f>SUM(C58:C60)</f>
        <v>278</v>
      </c>
    </row>
    <row r="58" spans="1:3" s="411" customFormat="1" ht="12" customHeight="1">
      <c r="A58" s="15" t="s">
        <v>145</v>
      </c>
      <c r="B58" s="412" t="s">
        <v>271</v>
      </c>
      <c r="C58" s="293"/>
    </row>
    <row r="59" spans="1:3" s="411" customFormat="1" ht="12" customHeight="1">
      <c r="A59" s="14" t="s">
        <v>146</v>
      </c>
      <c r="B59" s="413" t="s">
        <v>397</v>
      </c>
      <c r="C59" s="293">
        <v>278</v>
      </c>
    </row>
    <row r="60" spans="1:3" s="411" customFormat="1" ht="12" customHeight="1">
      <c r="A60" s="14" t="s">
        <v>195</v>
      </c>
      <c r="B60" s="413" t="s">
        <v>272</v>
      </c>
      <c r="C60" s="293"/>
    </row>
    <row r="61" spans="1:3" s="411" customFormat="1" ht="12" customHeight="1" thickBot="1">
      <c r="A61" s="16" t="s">
        <v>270</v>
      </c>
      <c r="B61" s="285" t="s">
        <v>273</v>
      </c>
      <c r="C61" s="293"/>
    </row>
    <row r="62" spans="1:3" s="411" customFormat="1" ht="12" customHeight="1" thickBot="1">
      <c r="A62" s="482" t="s">
        <v>445</v>
      </c>
      <c r="B62" s="21" t="s">
        <v>274</v>
      </c>
      <c r="C62" s="294">
        <f>+C5+C12+C19+C26+C34+C46+C52+C57</f>
        <v>235934</v>
      </c>
    </row>
    <row r="63" spans="1:3" s="411" customFormat="1" ht="12" customHeight="1" thickBot="1">
      <c r="A63" s="460" t="s">
        <v>275</v>
      </c>
      <c r="B63" s="283" t="s">
        <v>276</v>
      </c>
      <c r="C63" s="288">
        <f>SUM(C64:C66)</f>
        <v>0</v>
      </c>
    </row>
    <row r="64" spans="1:3" s="411" customFormat="1" ht="12" customHeight="1">
      <c r="A64" s="15" t="s">
        <v>307</v>
      </c>
      <c r="B64" s="412" t="s">
        <v>277</v>
      </c>
      <c r="C64" s="293"/>
    </row>
    <row r="65" spans="1:3" s="411" customFormat="1" ht="12" customHeight="1">
      <c r="A65" s="14" t="s">
        <v>316</v>
      </c>
      <c r="B65" s="413" t="s">
        <v>278</v>
      </c>
      <c r="C65" s="293"/>
    </row>
    <row r="66" spans="1:3" s="411" customFormat="1" ht="12" customHeight="1" thickBot="1">
      <c r="A66" s="16" t="s">
        <v>317</v>
      </c>
      <c r="B66" s="476" t="s">
        <v>430</v>
      </c>
      <c r="C66" s="293"/>
    </row>
    <row r="67" spans="1:3" s="411" customFormat="1" ht="12" customHeight="1" thickBot="1">
      <c r="A67" s="460" t="s">
        <v>280</v>
      </c>
      <c r="B67" s="283" t="s">
        <v>281</v>
      </c>
      <c r="C67" s="288">
        <f>SUM(C68:C71)</f>
        <v>0</v>
      </c>
    </row>
    <row r="68" spans="1:3" s="411" customFormat="1" ht="12" customHeight="1">
      <c r="A68" s="15" t="s">
        <v>121</v>
      </c>
      <c r="B68" s="412" t="s">
        <v>282</v>
      </c>
      <c r="C68" s="293"/>
    </row>
    <row r="69" spans="1:3" s="411" customFormat="1" ht="12" customHeight="1">
      <c r="A69" s="14" t="s">
        <v>122</v>
      </c>
      <c r="B69" s="413" t="s">
        <v>283</v>
      </c>
      <c r="C69" s="293"/>
    </row>
    <row r="70" spans="1:3" s="411" customFormat="1" ht="12" customHeight="1">
      <c r="A70" s="14" t="s">
        <v>308</v>
      </c>
      <c r="B70" s="413" t="s">
        <v>284</v>
      </c>
      <c r="C70" s="293"/>
    </row>
    <row r="71" spans="1:3" s="411" customFormat="1" ht="12" customHeight="1" thickBot="1">
      <c r="A71" s="16" t="s">
        <v>309</v>
      </c>
      <c r="B71" s="285" t="s">
        <v>285</v>
      </c>
      <c r="C71" s="293"/>
    </row>
    <row r="72" spans="1:3" s="411" customFormat="1" ht="12" customHeight="1" thickBot="1">
      <c r="A72" s="460" t="s">
        <v>286</v>
      </c>
      <c r="B72" s="283" t="s">
        <v>287</v>
      </c>
      <c r="C72" s="288">
        <f>SUM(C73:C74)</f>
        <v>25558</v>
      </c>
    </row>
    <row r="73" spans="1:3" s="411" customFormat="1" ht="12" customHeight="1">
      <c r="A73" s="15" t="s">
        <v>310</v>
      </c>
      <c r="B73" s="412" t="s">
        <v>288</v>
      </c>
      <c r="C73" s="293">
        <v>25558</v>
      </c>
    </row>
    <row r="74" spans="1:3" s="411" customFormat="1" ht="12" customHeight="1" thickBot="1">
      <c r="A74" s="16" t="s">
        <v>311</v>
      </c>
      <c r="B74" s="285" t="s">
        <v>289</v>
      </c>
      <c r="C74" s="293"/>
    </row>
    <row r="75" spans="1:3" s="411" customFormat="1" ht="12" customHeight="1" thickBot="1">
      <c r="A75" s="460" t="s">
        <v>290</v>
      </c>
      <c r="B75" s="283" t="s">
        <v>291</v>
      </c>
      <c r="C75" s="288">
        <f>SUM(C76:C78)</f>
        <v>0</v>
      </c>
    </row>
    <row r="76" spans="1:3" s="411" customFormat="1" ht="12" customHeight="1">
      <c r="A76" s="15" t="s">
        <v>312</v>
      </c>
      <c r="B76" s="412" t="s">
        <v>292</v>
      </c>
      <c r="C76" s="293"/>
    </row>
    <row r="77" spans="1:3" s="411" customFormat="1" ht="12" customHeight="1">
      <c r="A77" s="14" t="s">
        <v>313</v>
      </c>
      <c r="B77" s="413" t="s">
        <v>293</v>
      </c>
      <c r="C77" s="293"/>
    </row>
    <row r="78" spans="1:3" s="411" customFormat="1" ht="12" customHeight="1" thickBot="1">
      <c r="A78" s="16" t="s">
        <v>314</v>
      </c>
      <c r="B78" s="285" t="s">
        <v>294</v>
      </c>
      <c r="C78" s="293"/>
    </row>
    <row r="79" spans="1:3" s="411" customFormat="1" ht="12" customHeight="1" thickBot="1">
      <c r="A79" s="460" t="s">
        <v>295</v>
      </c>
      <c r="B79" s="283" t="s">
        <v>315</v>
      </c>
      <c r="C79" s="288">
        <f>SUM(C80:C83)</f>
        <v>0</v>
      </c>
    </row>
    <row r="80" spans="1:3" s="411" customFormat="1" ht="12" customHeight="1">
      <c r="A80" s="416" t="s">
        <v>296</v>
      </c>
      <c r="B80" s="412" t="s">
        <v>297</v>
      </c>
      <c r="C80" s="293"/>
    </row>
    <row r="81" spans="1:3" s="411" customFormat="1" ht="12" customHeight="1">
      <c r="A81" s="417" t="s">
        <v>298</v>
      </c>
      <c r="B81" s="413" t="s">
        <v>299</v>
      </c>
      <c r="C81" s="293"/>
    </row>
    <row r="82" spans="1:3" s="411" customFormat="1" ht="12" customHeight="1">
      <c r="A82" s="417" t="s">
        <v>300</v>
      </c>
      <c r="B82" s="413" t="s">
        <v>301</v>
      </c>
      <c r="C82" s="293"/>
    </row>
    <row r="83" spans="1:3" s="411" customFormat="1" ht="12" customHeight="1" thickBot="1">
      <c r="A83" s="418" t="s">
        <v>302</v>
      </c>
      <c r="B83" s="285" t="s">
        <v>303</v>
      </c>
      <c r="C83" s="293"/>
    </row>
    <row r="84" spans="1:3" s="411" customFormat="1" ht="12" customHeight="1" thickBot="1">
      <c r="A84" s="460" t="s">
        <v>304</v>
      </c>
      <c r="B84" s="283" t="s">
        <v>444</v>
      </c>
      <c r="C84" s="458"/>
    </row>
    <row r="85" spans="1:3" s="411" customFormat="1" ht="13.5" customHeight="1" thickBot="1">
      <c r="A85" s="460" t="s">
        <v>306</v>
      </c>
      <c r="B85" s="283" t="s">
        <v>305</v>
      </c>
      <c r="C85" s="458"/>
    </row>
    <row r="86" spans="1:3" s="411" customFormat="1" ht="15.75" customHeight="1" thickBot="1">
      <c r="A86" s="460" t="s">
        <v>318</v>
      </c>
      <c r="B86" s="419" t="s">
        <v>447</v>
      </c>
      <c r="C86" s="294">
        <f>+C63+C67+C72+C75+C79+C85+C84</f>
        <v>25558</v>
      </c>
    </row>
    <row r="87" spans="1:3" s="411" customFormat="1" ht="16.5" customHeight="1" thickBot="1">
      <c r="A87" s="461" t="s">
        <v>446</v>
      </c>
      <c r="B87" s="420" t="s">
        <v>448</v>
      </c>
      <c r="C87" s="294">
        <f>+C62+C86</f>
        <v>261492</v>
      </c>
    </row>
    <row r="88" spans="1:3" s="411" customFormat="1" ht="83.25" customHeight="1">
      <c r="A88" s="5"/>
      <c r="B88" s="6"/>
      <c r="C88" s="295"/>
    </row>
    <row r="89" spans="1:3" ht="16.5" customHeight="1">
      <c r="A89" s="530" t="s">
        <v>43</v>
      </c>
      <c r="B89" s="530"/>
      <c r="C89" s="530"/>
    </row>
    <row r="90" spans="1:3" s="421" customFormat="1" ht="16.5" customHeight="1" thickBot="1">
      <c r="A90" s="531" t="s">
        <v>125</v>
      </c>
      <c r="B90" s="531"/>
      <c r="C90" s="143" t="s">
        <v>194</v>
      </c>
    </row>
    <row r="91" spans="1:3" ht="38.1" customHeight="1" thickBot="1">
      <c r="A91" s="23" t="s">
        <v>65</v>
      </c>
      <c r="B91" s="24" t="s">
        <v>44</v>
      </c>
      <c r="C91" s="41" t="str">
        <f>+C3</f>
        <v>2016. évi előirányzat</v>
      </c>
    </row>
    <row r="92" spans="1:3" s="410" customFormat="1" ht="12" customHeight="1" thickBot="1">
      <c r="A92" s="33"/>
      <c r="B92" s="34" t="s">
        <v>462</v>
      </c>
      <c r="C92" s="35" t="s">
        <v>463</v>
      </c>
    </row>
    <row r="93" spans="1:3" ht="12" customHeight="1" thickBot="1">
      <c r="A93" s="22" t="s">
        <v>14</v>
      </c>
      <c r="B93" s="27" t="s">
        <v>406</v>
      </c>
      <c r="C93" s="287">
        <f>C94+C95+C96+C97+C98+C111</f>
        <v>238842</v>
      </c>
    </row>
    <row r="94" spans="1:3" ht="12" customHeight="1">
      <c r="A94" s="17" t="s">
        <v>91</v>
      </c>
      <c r="B94" s="10" t="s">
        <v>45</v>
      </c>
      <c r="C94" s="289">
        <v>102200</v>
      </c>
    </row>
    <row r="95" spans="1:3" ht="12" customHeight="1">
      <c r="A95" s="14" t="s">
        <v>92</v>
      </c>
      <c r="B95" s="8" t="s">
        <v>147</v>
      </c>
      <c r="C95" s="290">
        <v>24835</v>
      </c>
    </row>
    <row r="96" spans="1:3" ht="12" customHeight="1">
      <c r="A96" s="14" t="s">
        <v>93</v>
      </c>
      <c r="B96" s="8" t="s">
        <v>119</v>
      </c>
      <c r="C96" s="292">
        <v>79870</v>
      </c>
    </row>
    <row r="97" spans="1:3" ht="12" customHeight="1">
      <c r="A97" s="14" t="s">
        <v>94</v>
      </c>
      <c r="B97" s="11" t="s">
        <v>148</v>
      </c>
      <c r="C97" s="292">
        <v>4335</v>
      </c>
    </row>
    <row r="98" spans="1:3" ht="12" customHeight="1">
      <c r="A98" s="14" t="s">
        <v>105</v>
      </c>
      <c r="B98" s="19" t="s">
        <v>149</v>
      </c>
      <c r="C98" s="292">
        <f>C105+C110</f>
        <v>7139</v>
      </c>
    </row>
    <row r="99" spans="1:3" ht="12" customHeight="1">
      <c r="A99" s="14" t="s">
        <v>95</v>
      </c>
      <c r="B99" s="8" t="s">
        <v>411</v>
      </c>
      <c r="C99" s="292"/>
    </row>
    <row r="100" spans="1:3" ht="12" customHeight="1">
      <c r="A100" s="14" t="s">
        <v>96</v>
      </c>
      <c r="B100" s="148" t="s">
        <v>410</v>
      </c>
      <c r="C100" s="292"/>
    </row>
    <row r="101" spans="1:3" ht="12" customHeight="1">
      <c r="A101" s="14" t="s">
        <v>106</v>
      </c>
      <c r="B101" s="148" t="s">
        <v>409</v>
      </c>
      <c r="C101" s="292"/>
    </row>
    <row r="102" spans="1:3" ht="12" customHeight="1">
      <c r="A102" s="14" t="s">
        <v>107</v>
      </c>
      <c r="B102" s="146" t="s">
        <v>321</v>
      </c>
      <c r="C102" s="292"/>
    </row>
    <row r="103" spans="1:3" ht="12" customHeight="1">
      <c r="A103" s="14" t="s">
        <v>108</v>
      </c>
      <c r="B103" s="147" t="s">
        <v>322</v>
      </c>
      <c r="C103" s="292"/>
    </row>
    <row r="104" spans="1:3" ht="12" customHeight="1">
      <c r="A104" s="14" t="s">
        <v>109</v>
      </c>
      <c r="B104" s="147" t="s">
        <v>323</v>
      </c>
      <c r="C104" s="292"/>
    </row>
    <row r="105" spans="1:3" ht="12" customHeight="1">
      <c r="A105" s="14" t="s">
        <v>111</v>
      </c>
      <c r="B105" s="146" t="s">
        <v>324</v>
      </c>
      <c r="C105" s="292">
        <v>2307</v>
      </c>
    </row>
    <row r="106" spans="1:3" ht="12" customHeight="1">
      <c r="A106" s="14" t="s">
        <v>150</v>
      </c>
      <c r="B106" s="146" t="s">
        <v>325</v>
      </c>
      <c r="C106" s="292"/>
    </row>
    <row r="107" spans="1:3" ht="12" customHeight="1">
      <c r="A107" s="14" t="s">
        <v>319</v>
      </c>
      <c r="B107" s="147" t="s">
        <v>326</v>
      </c>
      <c r="C107" s="292"/>
    </row>
    <row r="108" spans="1:3" ht="12" customHeight="1">
      <c r="A108" s="13" t="s">
        <v>320</v>
      </c>
      <c r="B108" s="148" t="s">
        <v>327</v>
      </c>
      <c r="C108" s="292"/>
    </row>
    <row r="109" spans="1:3" ht="12" customHeight="1">
      <c r="A109" s="14" t="s">
        <v>407</v>
      </c>
      <c r="B109" s="148" t="s">
        <v>328</v>
      </c>
      <c r="C109" s="292"/>
    </row>
    <row r="110" spans="1:3" ht="12" customHeight="1">
      <c r="A110" s="16" t="s">
        <v>408</v>
      </c>
      <c r="B110" s="148" t="s">
        <v>329</v>
      </c>
      <c r="C110" s="292">
        <v>4832</v>
      </c>
    </row>
    <row r="111" spans="1:3" ht="12" customHeight="1">
      <c r="A111" s="14" t="s">
        <v>412</v>
      </c>
      <c r="B111" s="11" t="s">
        <v>46</v>
      </c>
      <c r="C111" s="290">
        <f>C112+C113</f>
        <v>20463</v>
      </c>
    </row>
    <row r="112" spans="1:3" ht="12" customHeight="1">
      <c r="A112" s="14" t="s">
        <v>413</v>
      </c>
      <c r="B112" s="8" t="s">
        <v>415</v>
      </c>
      <c r="C112" s="290">
        <v>6865</v>
      </c>
    </row>
    <row r="113" spans="1:3" ht="12" customHeight="1" thickBot="1">
      <c r="A113" s="18" t="s">
        <v>414</v>
      </c>
      <c r="B113" s="480" t="s">
        <v>416</v>
      </c>
      <c r="C113" s="296">
        <v>13598</v>
      </c>
    </row>
    <row r="114" spans="1:3" ht="12" customHeight="1" thickBot="1">
      <c r="A114" s="477" t="s">
        <v>15</v>
      </c>
      <c r="B114" s="478" t="s">
        <v>330</v>
      </c>
      <c r="C114" s="479">
        <f>+C115+C117+C119</f>
        <v>18064</v>
      </c>
    </row>
    <row r="115" spans="1:3" ht="12" customHeight="1">
      <c r="A115" s="15" t="s">
        <v>97</v>
      </c>
      <c r="B115" s="8" t="s">
        <v>193</v>
      </c>
      <c r="C115" s="291">
        <v>3214</v>
      </c>
    </row>
    <row r="116" spans="1:3" ht="12" customHeight="1">
      <c r="A116" s="15" t="s">
        <v>98</v>
      </c>
      <c r="B116" s="12" t="s">
        <v>334</v>
      </c>
      <c r="C116" s="291"/>
    </row>
    <row r="117" spans="1:3" ht="12" customHeight="1">
      <c r="A117" s="15" t="s">
        <v>99</v>
      </c>
      <c r="B117" s="12" t="s">
        <v>151</v>
      </c>
      <c r="C117" s="290">
        <v>14100</v>
      </c>
    </row>
    <row r="118" spans="1:3" ht="12" customHeight="1">
      <c r="A118" s="15" t="s">
        <v>100</v>
      </c>
      <c r="B118" s="12" t="s">
        <v>335</v>
      </c>
      <c r="C118" s="271"/>
    </row>
    <row r="119" spans="1:3" ht="12" customHeight="1">
      <c r="A119" s="15" t="s">
        <v>101</v>
      </c>
      <c r="B119" s="285" t="s">
        <v>196</v>
      </c>
      <c r="C119" s="271">
        <f>C123+C127</f>
        <v>750</v>
      </c>
    </row>
    <row r="120" spans="1:3" ht="12" customHeight="1">
      <c r="A120" s="15" t="s">
        <v>110</v>
      </c>
      <c r="B120" s="284" t="s">
        <v>398</v>
      </c>
      <c r="C120" s="271"/>
    </row>
    <row r="121" spans="1:3" ht="12" customHeight="1">
      <c r="A121" s="15" t="s">
        <v>112</v>
      </c>
      <c r="B121" s="408" t="s">
        <v>340</v>
      </c>
      <c r="C121" s="271"/>
    </row>
    <row r="122" spans="1:3">
      <c r="A122" s="15" t="s">
        <v>152</v>
      </c>
      <c r="B122" s="147" t="s">
        <v>323</v>
      </c>
      <c r="C122" s="271"/>
    </row>
    <row r="123" spans="1:3" ht="12" customHeight="1">
      <c r="A123" s="15" t="s">
        <v>153</v>
      </c>
      <c r="B123" s="147" t="s">
        <v>339</v>
      </c>
      <c r="C123" s="271">
        <v>50</v>
      </c>
    </row>
    <row r="124" spans="1:3" ht="12" customHeight="1">
      <c r="A124" s="15" t="s">
        <v>154</v>
      </c>
      <c r="B124" s="147" t="s">
        <v>338</v>
      </c>
      <c r="C124" s="271"/>
    </row>
    <row r="125" spans="1:3" ht="12" customHeight="1">
      <c r="A125" s="15" t="s">
        <v>331</v>
      </c>
      <c r="B125" s="147" t="s">
        <v>326</v>
      </c>
      <c r="C125" s="271"/>
    </row>
    <row r="126" spans="1:3" ht="12" customHeight="1">
      <c r="A126" s="15" t="s">
        <v>332</v>
      </c>
      <c r="B126" s="147" t="s">
        <v>337</v>
      </c>
      <c r="C126" s="271"/>
    </row>
    <row r="127" spans="1:3" ht="16.5" thickBot="1">
      <c r="A127" s="13" t="s">
        <v>333</v>
      </c>
      <c r="B127" s="147" t="s">
        <v>336</v>
      </c>
      <c r="C127" s="273">
        <v>700</v>
      </c>
    </row>
    <row r="128" spans="1:3" ht="12" customHeight="1" thickBot="1">
      <c r="A128" s="20" t="s">
        <v>16</v>
      </c>
      <c r="B128" s="127" t="s">
        <v>417</v>
      </c>
      <c r="C128" s="288">
        <f>+C93+C114</f>
        <v>256906</v>
      </c>
    </row>
    <row r="129" spans="1:3" ht="12" customHeight="1" thickBot="1">
      <c r="A129" s="20" t="s">
        <v>17</v>
      </c>
      <c r="B129" s="127" t="s">
        <v>418</v>
      </c>
      <c r="C129" s="288">
        <f>+C130+C131+C132</f>
        <v>0</v>
      </c>
    </row>
    <row r="130" spans="1:3" ht="12" customHeight="1">
      <c r="A130" s="15" t="s">
        <v>235</v>
      </c>
      <c r="B130" s="12" t="s">
        <v>425</v>
      </c>
      <c r="C130" s="271"/>
    </row>
    <row r="131" spans="1:3" ht="12" customHeight="1">
      <c r="A131" s="15" t="s">
        <v>236</v>
      </c>
      <c r="B131" s="12" t="s">
        <v>426</v>
      </c>
      <c r="C131" s="271"/>
    </row>
    <row r="132" spans="1:3" ht="12" customHeight="1" thickBot="1">
      <c r="A132" s="13" t="s">
        <v>237</v>
      </c>
      <c r="B132" s="12" t="s">
        <v>427</v>
      </c>
      <c r="C132" s="271"/>
    </row>
    <row r="133" spans="1:3" ht="12" customHeight="1" thickBot="1">
      <c r="A133" s="20" t="s">
        <v>18</v>
      </c>
      <c r="B133" s="127" t="s">
        <v>419</v>
      </c>
      <c r="C133" s="288">
        <f>SUM(C134:C139)</f>
        <v>0</v>
      </c>
    </row>
    <row r="134" spans="1:3" ht="12" customHeight="1">
      <c r="A134" s="15" t="s">
        <v>84</v>
      </c>
      <c r="B134" s="9" t="s">
        <v>428</v>
      </c>
      <c r="C134" s="271"/>
    </row>
    <row r="135" spans="1:3" ht="12" customHeight="1">
      <c r="A135" s="15" t="s">
        <v>85</v>
      </c>
      <c r="B135" s="9" t="s">
        <v>420</v>
      </c>
      <c r="C135" s="271"/>
    </row>
    <row r="136" spans="1:3" ht="12" customHeight="1">
      <c r="A136" s="15" t="s">
        <v>86</v>
      </c>
      <c r="B136" s="9" t="s">
        <v>421</v>
      </c>
      <c r="C136" s="271"/>
    </row>
    <row r="137" spans="1:3" ht="12" customHeight="1">
      <c r="A137" s="15" t="s">
        <v>139</v>
      </c>
      <c r="B137" s="9" t="s">
        <v>422</v>
      </c>
      <c r="C137" s="271"/>
    </row>
    <row r="138" spans="1:3" ht="12" customHeight="1">
      <c r="A138" s="15" t="s">
        <v>140</v>
      </c>
      <c r="B138" s="9" t="s">
        <v>423</v>
      </c>
      <c r="C138" s="271"/>
    </row>
    <row r="139" spans="1:3" ht="12" customHeight="1" thickBot="1">
      <c r="A139" s="13" t="s">
        <v>141</v>
      </c>
      <c r="B139" s="9" t="s">
        <v>424</v>
      </c>
      <c r="C139" s="271"/>
    </row>
    <row r="140" spans="1:3" ht="12" customHeight="1" thickBot="1">
      <c r="A140" s="20" t="s">
        <v>19</v>
      </c>
      <c r="B140" s="127" t="s">
        <v>432</v>
      </c>
      <c r="C140" s="294">
        <f>+C141+C142+C143+C144</f>
        <v>4586</v>
      </c>
    </row>
    <row r="141" spans="1:3" ht="12" customHeight="1">
      <c r="A141" s="15" t="s">
        <v>87</v>
      </c>
      <c r="B141" s="9" t="s">
        <v>341</v>
      </c>
      <c r="C141" s="271"/>
    </row>
    <row r="142" spans="1:3" ht="12" customHeight="1">
      <c r="A142" s="15" t="s">
        <v>88</v>
      </c>
      <c r="B142" s="9" t="s">
        <v>342</v>
      </c>
      <c r="C142" s="271">
        <v>4586</v>
      </c>
    </row>
    <row r="143" spans="1:3" ht="12" customHeight="1">
      <c r="A143" s="15" t="s">
        <v>255</v>
      </c>
      <c r="B143" s="9" t="s">
        <v>433</v>
      </c>
      <c r="C143" s="271"/>
    </row>
    <row r="144" spans="1:3" ht="12" customHeight="1" thickBot="1">
      <c r="A144" s="13" t="s">
        <v>256</v>
      </c>
      <c r="B144" s="7" t="s">
        <v>361</v>
      </c>
      <c r="C144" s="271"/>
    </row>
    <row r="145" spans="1:9" ht="12" customHeight="1" thickBot="1">
      <c r="A145" s="20" t="s">
        <v>20</v>
      </c>
      <c r="B145" s="127" t="s">
        <v>434</v>
      </c>
      <c r="C145" s="297">
        <f>SUM(C146:C150)</f>
        <v>0</v>
      </c>
    </row>
    <row r="146" spans="1:9" ht="12" customHeight="1">
      <c r="A146" s="15" t="s">
        <v>89</v>
      </c>
      <c r="B146" s="9" t="s">
        <v>429</v>
      </c>
      <c r="C146" s="271"/>
    </row>
    <row r="147" spans="1:9" ht="12" customHeight="1">
      <c r="A147" s="15" t="s">
        <v>90</v>
      </c>
      <c r="B147" s="9" t="s">
        <v>436</v>
      </c>
      <c r="C147" s="271"/>
    </row>
    <row r="148" spans="1:9" ht="12" customHeight="1">
      <c r="A148" s="15" t="s">
        <v>267</v>
      </c>
      <c r="B148" s="9" t="s">
        <v>431</v>
      </c>
      <c r="C148" s="271"/>
    </row>
    <row r="149" spans="1:9" ht="12" customHeight="1">
      <c r="A149" s="15" t="s">
        <v>268</v>
      </c>
      <c r="B149" s="9" t="s">
        <v>437</v>
      </c>
      <c r="C149" s="271"/>
    </row>
    <row r="150" spans="1:9" ht="12" customHeight="1" thickBot="1">
      <c r="A150" s="15" t="s">
        <v>435</v>
      </c>
      <c r="B150" s="9" t="s">
        <v>438</v>
      </c>
      <c r="C150" s="271"/>
    </row>
    <row r="151" spans="1:9" ht="12" customHeight="1" thickBot="1">
      <c r="A151" s="20" t="s">
        <v>21</v>
      </c>
      <c r="B151" s="127" t="s">
        <v>439</v>
      </c>
      <c r="C151" s="481"/>
    </row>
    <row r="152" spans="1:9" ht="12" customHeight="1" thickBot="1">
      <c r="A152" s="20" t="s">
        <v>22</v>
      </c>
      <c r="B152" s="127" t="s">
        <v>440</v>
      </c>
      <c r="C152" s="481"/>
    </row>
    <row r="153" spans="1:9" ht="15" customHeight="1" thickBot="1">
      <c r="A153" s="20" t="s">
        <v>23</v>
      </c>
      <c r="B153" s="127" t="s">
        <v>442</v>
      </c>
      <c r="C153" s="422">
        <f>+C129+C133+C140+C145+C151+C152</f>
        <v>4586</v>
      </c>
      <c r="F153" s="423"/>
      <c r="G153" s="424"/>
      <c r="H153" s="424"/>
      <c r="I153" s="424"/>
    </row>
    <row r="154" spans="1:9" s="411" customFormat="1" ht="12.95" customHeight="1" thickBot="1">
      <c r="A154" s="286" t="s">
        <v>24</v>
      </c>
      <c r="B154" s="377" t="s">
        <v>441</v>
      </c>
      <c r="C154" s="422">
        <f>+C128+C153</f>
        <v>261492</v>
      </c>
    </row>
    <row r="155" spans="1:9" ht="7.5" customHeight="1"/>
    <row r="156" spans="1:9">
      <c r="A156" s="532" t="s">
        <v>343</v>
      </c>
      <c r="B156" s="532"/>
      <c r="C156" s="532"/>
    </row>
    <row r="157" spans="1:9" ht="15" customHeight="1" thickBot="1">
      <c r="A157" s="529" t="s">
        <v>126</v>
      </c>
      <c r="B157" s="529"/>
      <c r="C157" s="298" t="s">
        <v>194</v>
      </c>
    </row>
    <row r="158" spans="1:9" ht="13.5" customHeight="1" thickBot="1">
      <c r="A158" s="20">
        <v>1</v>
      </c>
      <c r="B158" s="26" t="s">
        <v>443</v>
      </c>
      <c r="C158" s="288">
        <f>+C62-C128</f>
        <v>-20972</v>
      </c>
      <c r="D158" s="425"/>
    </row>
    <row r="159" spans="1:9" ht="27.75" customHeight="1" thickBot="1">
      <c r="A159" s="20" t="s">
        <v>15</v>
      </c>
      <c r="B159" s="26" t="s">
        <v>449</v>
      </c>
      <c r="C159" s="288">
        <f>+C86-C153</f>
        <v>20972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KÖLTSÉGVETÉSÉNEK ÖSSZEVONT MÉRLEGE&amp;10
&amp;R&amp;"Times New Roman CE,Félkövér dőlt"&amp;11 1.1. melléklet a 4/2016. (III.1.)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E7" sqref="E7"/>
    </sheetView>
  </sheetViews>
  <sheetFormatPr defaultRowHeight="12.75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>
      <c r="A1" s="553" t="s">
        <v>3</v>
      </c>
      <c r="B1" s="553"/>
      <c r="C1" s="553"/>
      <c r="D1" s="553"/>
      <c r="E1" s="553"/>
      <c r="F1" s="553"/>
      <c r="G1" s="553"/>
    </row>
    <row r="3" spans="1:7" s="169" customFormat="1" ht="27" customHeight="1">
      <c r="A3" s="167" t="s">
        <v>171</v>
      </c>
      <c r="B3" s="168"/>
      <c r="C3" s="552" t="s">
        <v>172</v>
      </c>
      <c r="D3" s="552"/>
      <c r="E3" s="552"/>
      <c r="F3" s="552"/>
      <c r="G3" s="552"/>
    </row>
    <row r="4" spans="1:7" s="169" customFormat="1" ht="15.75">
      <c r="A4" s="168"/>
      <c r="B4" s="168"/>
      <c r="C4" s="168"/>
      <c r="D4" s="168"/>
      <c r="E4" s="168"/>
      <c r="F4" s="168"/>
      <c r="G4" s="168"/>
    </row>
    <row r="5" spans="1:7" s="169" customFormat="1" ht="24.75" customHeight="1">
      <c r="A5" s="167" t="s">
        <v>173</v>
      </c>
      <c r="B5" s="168"/>
      <c r="C5" s="552" t="s">
        <v>172</v>
      </c>
      <c r="D5" s="552"/>
      <c r="E5" s="552"/>
      <c r="F5" s="552"/>
      <c r="G5" s="168"/>
    </row>
    <row r="6" spans="1:7" s="170" customFormat="1">
      <c r="A6" s="226"/>
      <c r="B6" s="226"/>
      <c r="C6" s="226"/>
      <c r="D6" s="226"/>
      <c r="E6" s="226"/>
      <c r="F6" s="226"/>
      <c r="G6" s="226"/>
    </row>
    <row r="7" spans="1:7" s="171" customFormat="1" ht="15" customHeight="1">
      <c r="A7" s="269" t="s">
        <v>174</v>
      </c>
      <c r="B7" s="268"/>
      <c r="C7" s="268"/>
      <c r="D7" s="254"/>
      <c r="E7" s="254"/>
      <c r="F7" s="254"/>
      <c r="G7" s="254"/>
    </row>
    <row r="8" spans="1:7" s="171" customFormat="1" ht="15" customHeight="1" thickBot="1">
      <c r="A8" s="269" t="s">
        <v>175</v>
      </c>
      <c r="B8" s="254"/>
      <c r="C8" s="254"/>
      <c r="D8" s="254"/>
      <c r="E8" s="254"/>
      <c r="F8" s="254"/>
      <c r="G8" s="254"/>
    </row>
    <row r="9" spans="1:7" s="75" customFormat="1" ht="42" customHeight="1" thickBot="1">
      <c r="A9" s="205" t="s">
        <v>12</v>
      </c>
      <c r="B9" s="206" t="s">
        <v>176</v>
      </c>
      <c r="C9" s="206" t="s">
        <v>177</v>
      </c>
      <c r="D9" s="206" t="s">
        <v>178</v>
      </c>
      <c r="E9" s="206" t="s">
        <v>179</v>
      </c>
      <c r="F9" s="206" t="s">
        <v>180</v>
      </c>
      <c r="G9" s="207" t="s">
        <v>48</v>
      </c>
    </row>
    <row r="10" spans="1:7" ht="24" customHeight="1">
      <c r="A10" s="255" t="s">
        <v>14</v>
      </c>
      <c r="B10" s="214" t="s">
        <v>181</v>
      </c>
      <c r="C10" s="172"/>
      <c r="D10" s="172"/>
      <c r="E10" s="172"/>
      <c r="F10" s="172"/>
      <c r="G10" s="256">
        <f>SUM(C10:F10)</f>
        <v>0</v>
      </c>
    </row>
    <row r="11" spans="1:7" ht="24" customHeight="1">
      <c r="A11" s="257" t="s">
        <v>15</v>
      </c>
      <c r="B11" s="215" t="s">
        <v>182</v>
      </c>
      <c r="C11" s="173"/>
      <c r="D11" s="173"/>
      <c r="E11" s="173"/>
      <c r="F11" s="173"/>
      <c r="G11" s="258">
        <f t="shared" ref="G11:G16" si="0">SUM(C11:F11)</f>
        <v>0</v>
      </c>
    </row>
    <row r="12" spans="1:7" ht="24" customHeight="1">
      <c r="A12" s="257" t="s">
        <v>16</v>
      </c>
      <c r="B12" s="215" t="s">
        <v>183</v>
      </c>
      <c r="C12" s="173"/>
      <c r="D12" s="173"/>
      <c r="E12" s="173"/>
      <c r="F12" s="173"/>
      <c r="G12" s="258">
        <f t="shared" si="0"/>
        <v>0</v>
      </c>
    </row>
    <row r="13" spans="1:7" ht="24" customHeight="1">
      <c r="A13" s="257" t="s">
        <v>17</v>
      </c>
      <c r="B13" s="215" t="s">
        <v>184</v>
      </c>
      <c r="C13" s="173"/>
      <c r="D13" s="173"/>
      <c r="E13" s="173"/>
      <c r="F13" s="173"/>
      <c r="G13" s="258">
        <f t="shared" si="0"/>
        <v>0</v>
      </c>
    </row>
    <row r="14" spans="1:7" ht="24" customHeight="1">
      <c r="A14" s="257" t="s">
        <v>18</v>
      </c>
      <c r="B14" s="215" t="s">
        <v>185</v>
      </c>
      <c r="C14" s="173"/>
      <c r="D14" s="173"/>
      <c r="E14" s="173"/>
      <c r="F14" s="173"/>
      <c r="G14" s="258">
        <f t="shared" si="0"/>
        <v>0</v>
      </c>
    </row>
    <row r="15" spans="1:7" ht="24" customHeight="1" thickBot="1">
      <c r="A15" s="259" t="s">
        <v>19</v>
      </c>
      <c r="B15" s="260" t="s">
        <v>186</v>
      </c>
      <c r="C15" s="174"/>
      <c r="D15" s="174"/>
      <c r="E15" s="174"/>
      <c r="F15" s="174"/>
      <c r="G15" s="261">
        <f t="shared" si="0"/>
        <v>0</v>
      </c>
    </row>
    <row r="16" spans="1:7" s="175" customFormat="1" ht="24" customHeight="1" thickBot="1">
      <c r="A16" s="262" t="s">
        <v>20</v>
      </c>
      <c r="B16" s="263" t="s">
        <v>48</v>
      </c>
      <c r="C16" s="264">
        <f>SUM(C10:C15)</f>
        <v>0</v>
      </c>
      <c r="D16" s="264">
        <f>SUM(D10:D15)</f>
        <v>0</v>
      </c>
      <c r="E16" s="264">
        <f>SUM(E10:E15)</f>
        <v>0</v>
      </c>
      <c r="F16" s="264">
        <f>SUM(F10:F15)</f>
        <v>0</v>
      </c>
      <c r="G16" s="265">
        <f t="shared" si="0"/>
        <v>0</v>
      </c>
    </row>
    <row r="17" spans="1:7" s="170" customFormat="1">
      <c r="A17" s="226"/>
      <c r="B17" s="226"/>
      <c r="C17" s="226"/>
      <c r="D17" s="226"/>
      <c r="E17" s="226"/>
      <c r="F17" s="226"/>
      <c r="G17" s="226"/>
    </row>
    <row r="18" spans="1:7" s="170" customFormat="1">
      <c r="A18" s="226"/>
      <c r="B18" s="226"/>
      <c r="C18" s="226"/>
      <c r="D18" s="226"/>
      <c r="E18" s="226"/>
      <c r="F18" s="226"/>
      <c r="G18" s="226"/>
    </row>
    <row r="19" spans="1:7" s="170" customFormat="1">
      <c r="A19" s="226"/>
      <c r="B19" s="226"/>
      <c r="C19" s="226"/>
      <c r="D19" s="226"/>
      <c r="E19" s="226"/>
      <c r="F19" s="226"/>
      <c r="G19" s="226"/>
    </row>
    <row r="20" spans="1:7" s="170" customFormat="1" ht="15.75">
      <c r="A20" s="169" t="str">
        <f ca="1">+CONCATENATE("......................, ",LEFT(ÖSSZEFÜGGÉSEK!A5,4),". .......................... hó ..... nap")</f>
        <v>......................, 2016. .......................... hó ..... nap</v>
      </c>
      <c r="B20" s="226"/>
      <c r="C20" s="226"/>
      <c r="D20" s="226"/>
      <c r="E20" s="226"/>
      <c r="F20" s="226"/>
      <c r="G20" s="226"/>
    </row>
    <row r="21" spans="1:7" s="170" customFormat="1">
      <c r="A21" s="226"/>
      <c r="B21" s="226"/>
      <c r="C21" s="226"/>
      <c r="D21" s="226"/>
      <c r="E21" s="226"/>
      <c r="F21" s="226"/>
      <c r="G21" s="226"/>
    </row>
    <row r="22" spans="1:7">
      <c r="A22" s="226"/>
      <c r="B22" s="226"/>
      <c r="C22" s="226"/>
      <c r="D22" s="226"/>
      <c r="E22" s="226"/>
      <c r="F22" s="226"/>
      <c r="G22" s="226"/>
    </row>
    <row r="23" spans="1:7">
      <c r="A23" s="226"/>
      <c r="B23" s="226"/>
      <c r="C23" s="170"/>
      <c r="D23" s="170"/>
      <c r="E23" s="170"/>
      <c r="F23" s="170"/>
      <c r="G23" s="226"/>
    </row>
    <row r="24" spans="1:7" ht="13.5">
      <c r="A24" s="226"/>
      <c r="B24" s="226"/>
      <c r="C24" s="266"/>
      <c r="D24" s="267" t="s">
        <v>187</v>
      </c>
      <c r="E24" s="267"/>
      <c r="F24" s="266"/>
      <c r="G24" s="226"/>
    </row>
    <row r="25" spans="1:7" ht="13.5">
      <c r="C25" s="176"/>
      <c r="D25" s="177"/>
      <c r="E25" s="177"/>
      <c r="F25" s="176"/>
    </row>
    <row r="26" spans="1:7" ht="13.5">
      <c r="C26" s="176"/>
      <c r="D26" s="177"/>
      <c r="E26" s="177"/>
      <c r="F26" s="176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9. melléklet a 4/2016. (III.1.)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zoomScale="120" zoomScaleNormal="120" zoomScaleSheetLayoutView="100" workbookViewId="0">
      <selection activeCell="E106" sqref="E106"/>
    </sheetView>
  </sheetViews>
  <sheetFormatPr defaultRowHeight="15.75"/>
  <cols>
    <col min="1" max="1" width="9" style="380" customWidth="1"/>
    <col min="2" max="2" width="75.83203125" style="380" customWidth="1"/>
    <col min="3" max="3" width="15.5" style="381" customWidth="1"/>
    <col min="4" max="5" width="15.5" style="380" customWidth="1"/>
    <col min="6" max="6" width="9" style="40" customWidth="1"/>
    <col min="7" max="16384" width="9.33203125" style="40"/>
  </cols>
  <sheetData>
    <row r="1" spans="1:5" ht="15.95" customHeight="1">
      <c r="A1" s="530" t="s">
        <v>11</v>
      </c>
      <c r="B1" s="530"/>
      <c r="C1" s="530"/>
      <c r="D1" s="530"/>
      <c r="E1" s="530"/>
    </row>
    <row r="2" spans="1:5" ht="15.95" customHeight="1" thickBot="1">
      <c r="A2" s="529" t="s">
        <v>124</v>
      </c>
      <c r="B2" s="529"/>
      <c r="D2" s="144"/>
      <c r="E2" s="298" t="s">
        <v>194</v>
      </c>
    </row>
    <row r="3" spans="1:5" ht="38.1" customHeight="1" thickBot="1">
      <c r="A3" s="23" t="s">
        <v>65</v>
      </c>
      <c r="B3" s="24" t="s">
        <v>13</v>
      </c>
      <c r="C3" s="24" t="str">
        <f ca="1">+CONCATENATE(LEFT(ÖSSZEFÜGGÉSEK!A5,4)-2,". évi tény")</f>
        <v>2014. évi tény</v>
      </c>
      <c r="D3" s="400" t="str">
        <f ca="1">+CONCATENATE(LEFT(ÖSSZEFÜGGÉSEK!A5,4)-1,". évi várható")</f>
        <v>2015. évi várható</v>
      </c>
      <c r="E3" s="166" t="str">
        <f ca="1">+'1.1.sz.mell.'!C3</f>
        <v>2016. évi előirányzat</v>
      </c>
    </row>
    <row r="4" spans="1:5" s="42" customFormat="1" ht="12" customHeight="1" thickBot="1">
      <c r="A4" s="33" t="s">
        <v>462</v>
      </c>
      <c r="B4" s="34" t="s">
        <v>463</v>
      </c>
      <c r="C4" s="34" t="s">
        <v>464</v>
      </c>
      <c r="D4" s="34" t="s">
        <v>466</v>
      </c>
      <c r="E4" s="444" t="s">
        <v>465</v>
      </c>
    </row>
    <row r="5" spans="1:5" s="1" customFormat="1" ht="12" customHeight="1" thickBot="1">
      <c r="A5" s="20" t="s">
        <v>14</v>
      </c>
      <c r="B5" s="21" t="s">
        <v>219</v>
      </c>
      <c r="C5" s="392">
        <f>+C6+C7+C8+C9+C10+C11</f>
        <v>115438</v>
      </c>
      <c r="D5" s="392">
        <f>+D6+D7+D8+D9+D10+D11</f>
        <v>114234</v>
      </c>
      <c r="E5" s="270">
        <f>+E6+E7+E8+E9+E10+E11</f>
        <v>127758</v>
      </c>
    </row>
    <row r="6" spans="1:5" s="1" customFormat="1" ht="12" customHeight="1">
      <c r="A6" s="15" t="s">
        <v>91</v>
      </c>
      <c r="B6" s="412" t="s">
        <v>220</v>
      </c>
      <c r="C6" s="394">
        <v>54946</v>
      </c>
      <c r="D6" s="394">
        <v>52847</v>
      </c>
      <c r="E6" s="272">
        <v>53407</v>
      </c>
    </row>
    <row r="7" spans="1:5" s="1" customFormat="1" ht="12" customHeight="1">
      <c r="A7" s="14" t="s">
        <v>92</v>
      </c>
      <c r="B7" s="413" t="s">
        <v>221</v>
      </c>
      <c r="C7" s="393">
        <v>23966</v>
      </c>
      <c r="D7" s="393">
        <v>24648</v>
      </c>
      <c r="E7" s="271">
        <v>26305</v>
      </c>
    </row>
    <row r="8" spans="1:5" s="1" customFormat="1" ht="12" customHeight="1">
      <c r="A8" s="14" t="s">
        <v>93</v>
      </c>
      <c r="B8" s="413" t="s">
        <v>222</v>
      </c>
      <c r="C8" s="393">
        <v>31023</v>
      </c>
      <c r="D8" s="393">
        <v>32023</v>
      </c>
      <c r="E8" s="271">
        <v>43541</v>
      </c>
    </row>
    <row r="9" spans="1:5" s="1" customFormat="1" ht="12" customHeight="1">
      <c r="A9" s="14" t="s">
        <v>94</v>
      </c>
      <c r="B9" s="413" t="s">
        <v>223</v>
      </c>
      <c r="C9" s="393">
        <v>2066</v>
      </c>
      <c r="D9" s="393">
        <v>2096</v>
      </c>
      <c r="E9" s="271">
        <v>2009</v>
      </c>
    </row>
    <row r="10" spans="1:5" s="1" customFormat="1" ht="12" customHeight="1">
      <c r="A10" s="14" t="s">
        <v>120</v>
      </c>
      <c r="B10" s="284" t="s">
        <v>401</v>
      </c>
      <c r="C10" s="393">
        <v>3123</v>
      </c>
      <c r="D10" s="393">
        <v>2620</v>
      </c>
      <c r="E10" s="271">
        <v>2496</v>
      </c>
    </row>
    <row r="11" spans="1:5" s="1" customFormat="1" ht="12" customHeight="1" thickBot="1">
      <c r="A11" s="16" t="s">
        <v>95</v>
      </c>
      <c r="B11" s="285" t="s">
        <v>601</v>
      </c>
      <c r="C11" s="393">
        <v>314</v>
      </c>
      <c r="D11" s="393"/>
      <c r="E11" s="271"/>
    </row>
    <row r="12" spans="1:5" s="1" customFormat="1" ht="12" customHeight="1" thickBot="1">
      <c r="A12" s="20" t="s">
        <v>15</v>
      </c>
      <c r="B12" s="283" t="s">
        <v>224</v>
      </c>
      <c r="C12" s="392">
        <f>+C13+C14+C15+C16+C17</f>
        <v>37641</v>
      </c>
      <c r="D12" s="392">
        <f>+D13+D14+D15+D16+D17</f>
        <v>29908</v>
      </c>
      <c r="E12" s="270">
        <f>+E13+E14+E15+E16+E17</f>
        <v>29729</v>
      </c>
    </row>
    <row r="13" spans="1:5" s="1" customFormat="1" ht="12" customHeight="1">
      <c r="A13" s="15" t="s">
        <v>97</v>
      </c>
      <c r="B13" s="412" t="s">
        <v>225</v>
      </c>
      <c r="C13" s="394"/>
      <c r="D13" s="394"/>
      <c r="E13" s="272"/>
    </row>
    <row r="14" spans="1:5" s="1" customFormat="1" ht="12" customHeight="1">
      <c r="A14" s="14" t="s">
        <v>98</v>
      </c>
      <c r="B14" s="413" t="s">
        <v>226</v>
      </c>
      <c r="C14" s="393"/>
      <c r="D14" s="393"/>
      <c r="E14" s="271"/>
    </row>
    <row r="15" spans="1:5" s="1" customFormat="1" ht="12" customHeight="1">
      <c r="A15" s="14" t="s">
        <v>99</v>
      </c>
      <c r="B15" s="413" t="s">
        <v>392</v>
      </c>
      <c r="C15" s="393"/>
      <c r="D15" s="393"/>
      <c r="E15" s="271"/>
    </row>
    <row r="16" spans="1:5" s="1" customFormat="1" ht="12" customHeight="1">
      <c r="A16" s="14" t="s">
        <v>100</v>
      </c>
      <c r="B16" s="413" t="s">
        <v>393</v>
      </c>
      <c r="C16" s="393"/>
      <c r="D16" s="393"/>
      <c r="E16" s="271"/>
    </row>
    <row r="17" spans="1:5" s="1" customFormat="1" ht="12" customHeight="1">
      <c r="A17" s="14" t="s">
        <v>101</v>
      </c>
      <c r="B17" s="413" t="s">
        <v>227</v>
      </c>
      <c r="C17" s="393">
        <v>37641</v>
      </c>
      <c r="D17" s="393">
        <v>29908</v>
      </c>
      <c r="E17" s="271">
        <v>29729</v>
      </c>
    </row>
    <row r="18" spans="1:5" s="1" customFormat="1" ht="12" customHeight="1" thickBot="1">
      <c r="A18" s="16" t="s">
        <v>110</v>
      </c>
      <c r="B18" s="285" t="s">
        <v>228</v>
      </c>
      <c r="C18" s="395">
        <v>544</v>
      </c>
      <c r="D18" s="395"/>
      <c r="E18" s="273"/>
    </row>
    <row r="19" spans="1:5" s="1" customFormat="1" ht="12" customHeight="1" thickBot="1">
      <c r="A19" s="20" t="s">
        <v>16</v>
      </c>
      <c r="B19" s="21" t="s">
        <v>229</v>
      </c>
      <c r="C19" s="392">
        <f>+C20+C21+C22+C23+C24</f>
        <v>3918</v>
      </c>
      <c r="D19" s="392">
        <f>+D20+D21+D22+D23+D24</f>
        <v>16137</v>
      </c>
      <c r="E19" s="270">
        <f>+E20+E21+E22+E23+E24</f>
        <v>1475</v>
      </c>
    </row>
    <row r="20" spans="1:5" s="1" customFormat="1" ht="12" customHeight="1">
      <c r="A20" s="15" t="s">
        <v>80</v>
      </c>
      <c r="B20" s="412" t="s">
        <v>230</v>
      </c>
      <c r="C20" s="394">
        <v>26</v>
      </c>
      <c r="D20" s="394">
        <v>5150</v>
      </c>
      <c r="E20" s="272"/>
    </row>
    <row r="21" spans="1:5" s="1" customFormat="1" ht="12" customHeight="1">
      <c r="A21" s="14" t="s">
        <v>81</v>
      </c>
      <c r="B21" s="413" t="s">
        <v>231</v>
      </c>
      <c r="C21" s="393"/>
      <c r="D21" s="393"/>
      <c r="E21" s="271"/>
    </row>
    <row r="22" spans="1:5" s="1" customFormat="1" ht="12" customHeight="1">
      <c r="A22" s="14" t="s">
        <v>82</v>
      </c>
      <c r="B22" s="413" t="s">
        <v>394</v>
      </c>
      <c r="C22" s="393">
        <v>3000</v>
      </c>
      <c r="D22" s="393"/>
      <c r="E22" s="271"/>
    </row>
    <row r="23" spans="1:5" s="1" customFormat="1" ht="12" customHeight="1">
      <c r="A23" s="14" t="s">
        <v>83</v>
      </c>
      <c r="B23" s="413" t="s">
        <v>395</v>
      </c>
      <c r="C23" s="393"/>
      <c r="D23" s="393">
        <v>1067</v>
      </c>
      <c r="E23" s="271"/>
    </row>
    <row r="24" spans="1:5" s="1" customFormat="1" ht="12" customHeight="1">
      <c r="A24" s="14" t="s">
        <v>135</v>
      </c>
      <c r="B24" s="413" t="s">
        <v>232</v>
      </c>
      <c r="C24" s="393">
        <v>892</v>
      </c>
      <c r="D24" s="393">
        <v>9920</v>
      </c>
      <c r="E24" s="271">
        <v>1475</v>
      </c>
    </row>
    <row r="25" spans="1:5" s="1" customFormat="1" ht="12" customHeight="1" thickBot="1">
      <c r="A25" s="16" t="s">
        <v>136</v>
      </c>
      <c r="B25" s="414" t="s">
        <v>233</v>
      </c>
      <c r="C25" s="395"/>
      <c r="D25" s="395">
        <v>7894</v>
      </c>
      <c r="E25" s="273"/>
    </row>
    <row r="26" spans="1:5" s="1" customFormat="1" ht="12" customHeight="1" thickBot="1">
      <c r="A26" s="20" t="s">
        <v>137</v>
      </c>
      <c r="B26" s="21" t="s">
        <v>234</v>
      </c>
      <c r="C26" s="399">
        <f>SUM(C27:C33)</f>
        <v>39574</v>
      </c>
      <c r="D26" s="399">
        <f>SUM(D27:D33)</f>
        <v>49338</v>
      </c>
      <c r="E26" s="443">
        <f>SUM(E27:E33)</f>
        <v>42420</v>
      </c>
    </row>
    <row r="27" spans="1:5" s="1" customFormat="1" ht="12" customHeight="1">
      <c r="A27" s="15" t="s">
        <v>235</v>
      </c>
      <c r="B27" s="412" t="s">
        <v>528</v>
      </c>
      <c r="C27" s="394">
        <v>5120</v>
      </c>
      <c r="D27" s="394">
        <v>5163</v>
      </c>
      <c r="E27" s="289">
        <v>8300</v>
      </c>
    </row>
    <row r="28" spans="1:5" s="1" customFormat="1" ht="12" customHeight="1">
      <c r="A28" s="14" t="s">
        <v>236</v>
      </c>
      <c r="B28" s="413" t="s">
        <v>519</v>
      </c>
      <c r="C28" s="393"/>
      <c r="D28" s="393"/>
      <c r="E28" s="290"/>
    </row>
    <row r="29" spans="1:5" s="1" customFormat="1" ht="12" customHeight="1">
      <c r="A29" s="14" t="s">
        <v>237</v>
      </c>
      <c r="B29" s="413" t="s">
        <v>520</v>
      </c>
      <c r="C29" s="393">
        <v>27756</v>
      </c>
      <c r="D29" s="393">
        <v>39961</v>
      </c>
      <c r="E29" s="290">
        <v>30000</v>
      </c>
    </row>
    <row r="30" spans="1:5" s="1" customFormat="1" ht="12" customHeight="1">
      <c r="A30" s="14" t="s">
        <v>238</v>
      </c>
      <c r="B30" s="413" t="s">
        <v>521</v>
      </c>
      <c r="C30" s="393">
        <v>440</v>
      </c>
      <c r="D30" s="393">
        <v>245</v>
      </c>
      <c r="E30" s="290">
        <v>200</v>
      </c>
    </row>
    <row r="31" spans="1:5" s="1" customFormat="1" ht="12" customHeight="1">
      <c r="A31" s="14" t="s">
        <v>515</v>
      </c>
      <c r="B31" s="413" t="s">
        <v>239</v>
      </c>
      <c r="C31" s="393">
        <v>3298</v>
      </c>
      <c r="D31" s="393">
        <v>3625</v>
      </c>
      <c r="E31" s="290">
        <v>3600</v>
      </c>
    </row>
    <row r="32" spans="1:5" s="1" customFormat="1" ht="12" customHeight="1">
      <c r="A32" s="14" t="s">
        <v>516</v>
      </c>
      <c r="B32" s="413" t="s">
        <v>240</v>
      </c>
      <c r="C32" s="393"/>
      <c r="D32" s="393"/>
      <c r="E32" s="290"/>
    </row>
    <row r="33" spans="1:5" s="1" customFormat="1" ht="12" customHeight="1" thickBot="1">
      <c r="A33" s="16" t="s">
        <v>517</v>
      </c>
      <c r="B33" s="414" t="s">
        <v>241</v>
      </c>
      <c r="C33" s="395">
        <v>2960</v>
      </c>
      <c r="D33" s="395">
        <v>344</v>
      </c>
      <c r="E33" s="296">
        <v>320</v>
      </c>
    </row>
    <row r="34" spans="1:5" s="1" customFormat="1" ht="12" customHeight="1" thickBot="1">
      <c r="A34" s="20" t="s">
        <v>18</v>
      </c>
      <c r="B34" s="21" t="s">
        <v>403</v>
      </c>
      <c r="C34" s="392">
        <f>SUM(C35:C45)</f>
        <v>28028</v>
      </c>
      <c r="D34" s="392">
        <f>SUM(D35:D45)</f>
        <v>27404</v>
      </c>
      <c r="E34" s="270">
        <f>SUM(E35:E45)</f>
        <v>32089</v>
      </c>
    </row>
    <row r="35" spans="1:5" s="1" customFormat="1" ht="12" customHeight="1">
      <c r="A35" s="15" t="s">
        <v>84</v>
      </c>
      <c r="B35" s="412" t="s">
        <v>244</v>
      </c>
      <c r="C35" s="394"/>
      <c r="D35" s="394"/>
      <c r="E35" s="272"/>
    </row>
    <row r="36" spans="1:5" s="1" customFormat="1" ht="12" customHeight="1">
      <c r="A36" s="14" t="s">
        <v>85</v>
      </c>
      <c r="B36" s="413" t="s">
        <v>245</v>
      </c>
      <c r="C36" s="393">
        <v>10134</v>
      </c>
      <c r="D36" s="393">
        <v>10667</v>
      </c>
      <c r="E36" s="271">
        <v>9541</v>
      </c>
    </row>
    <row r="37" spans="1:5" s="1" customFormat="1" ht="12" customHeight="1">
      <c r="A37" s="14" t="s">
        <v>86</v>
      </c>
      <c r="B37" s="413" t="s">
        <v>246</v>
      </c>
      <c r="C37" s="393">
        <v>150</v>
      </c>
      <c r="D37" s="393">
        <v>264</v>
      </c>
      <c r="E37" s="271">
        <v>100</v>
      </c>
    </row>
    <row r="38" spans="1:5" s="1" customFormat="1" ht="12" customHeight="1">
      <c r="A38" s="14" t="s">
        <v>139</v>
      </c>
      <c r="B38" s="413" t="s">
        <v>247</v>
      </c>
      <c r="C38" s="393">
        <v>426</v>
      </c>
      <c r="D38" s="393">
        <v>755</v>
      </c>
      <c r="E38" s="271">
        <v>7082</v>
      </c>
    </row>
    <row r="39" spans="1:5" s="1" customFormat="1" ht="12" customHeight="1">
      <c r="A39" s="14" t="s">
        <v>140</v>
      </c>
      <c r="B39" s="413" t="s">
        <v>248</v>
      </c>
      <c r="C39" s="393">
        <v>10292</v>
      </c>
      <c r="D39" s="393">
        <v>10544</v>
      </c>
      <c r="E39" s="271">
        <v>10424</v>
      </c>
    </row>
    <row r="40" spans="1:5" s="1" customFormat="1" ht="12" customHeight="1">
      <c r="A40" s="14" t="s">
        <v>141</v>
      </c>
      <c r="B40" s="413" t="s">
        <v>249</v>
      </c>
      <c r="C40" s="393">
        <v>5073</v>
      </c>
      <c r="D40" s="393">
        <v>5059</v>
      </c>
      <c r="E40" s="271">
        <v>4842</v>
      </c>
    </row>
    <row r="41" spans="1:5" s="1" customFormat="1" ht="12" customHeight="1">
      <c r="A41" s="14" t="s">
        <v>142</v>
      </c>
      <c r="B41" s="413" t="s">
        <v>250</v>
      </c>
      <c r="C41" s="393"/>
      <c r="D41" s="393"/>
      <c r="E41" s="271"/>
    </row>
    <row r="42" spans="1:5" s="1" customFormat="1" ht="12" customHeight="1">
      <c r="A42" s="14" t="s">
        <v>143</v>
      </c>
      <c r="B42" s="413" t="s">
        <v>523</v>
      </c>
      <c r="C42" s="393">
        <v>79</v>
      </c>
      <c r="D42" s="393">
        <v>115</v>
      </c>
      <c r="E42" s="271">
        <v>100</v>
      </c>
    </row>
    <row r="43" spans="1:5" s="1" customFormat="1" ht="12" customHeight="1">
      <c r="A43" s="14" t="s">
        <v>242</v>
      </c>
      <c r="B43" s="413" t="s">
        <v>252</v>
      </c>
      <c r="C43" s="396"/>
      <c r="D43" s="396"/>
      <c r="E43" s="274"/>
    </row>
    <row r="44" spans="1:5" s="1" customFormat="1" ht="12" customHeight="1">
      <c r="A44" s="16" t="s">
        <v>243</v>
      </c>
      <c r="B44" s="414" t="s">
        <v>405</v>
      </c>
      <c r="C44" s="397"/>
      <c r="D44" s="397"/>
      <c r="E44" s="275"/>
    </row>
    <row r="45" spans="1:5" s="1" customFormat="1" ht="12" customHeight="1" thickBot="1">
      <c r="A45" s="16" t="s">
        <v>404</v>
      </c>
      <c r="B45" s="285" t="s">
        <v>253</v>
      </c>
      <c r="C45" s="397">
        <v>1874</v>
      </c>
      <c r="D45" s="397"/>
      <c r="E45" s="275"/>
    </row>
    <row r="46" spans="1:5" s="1" customFormat="1" ht="12" customHeight="1" thickBot="1">
      <c r="A46" s="20" t="s">
        <v>19</v>
      </c>
      <c r="B46" s="21" t="s">
        <v>254</v>
      </c>
      <c r="C46" s="392">
        <f>SUM(C47:C51)</f>
        <v>236</v>
      </c>
      <c r="D46" s="392">
        <f>SUM(D47:D51)</f>
        <v>103</v>
      </c>
      <c r="E46" s="270">
        <f>SUM(E47:E51)</f>
        <v>0</v>
      </c>
    </row>
    <row r="47" spans="1:5" s="1" customFormat="1" ht="12" customHeight="1">
      <c r="A47" s="15" t="s">
        <v>87</v>
      </c>
      <c r="B47" s="412" t="s">
        <v>258</v>
      </c>
      <c r="C47" s="459"/>
      <c r="D47" s="459"/>
      <c r="E47" s="281"/>
    </row>
    <row r="48" spans="1:5" s="1" customFormat="1" ht="12" customHeight="1">
      <c r="A48" s="14" t="s">
        <v>88</v>
      </c>
      <c r="B48" s="413" t="s">
        <v>259</v>
      </c>
      <c r="C48" s="396"/>
      <c r="D48" s="396">
        <v>103</v>
      </c>
      <c r="E48" s="274"/>
    </row>
    <row r="49" spans="1:5" s="1" customFormat="1" ht="12" customHeight="1">
      <c r="A49" s="14" t="s">
        <v>255</v>
      </c>
      <c r="B49" s="413" t="s">
        <v>260</v>
      </c>
      <c r="C49" s="396">
        <v>236</v>
      </c>
      <c r="D49" s="396"/>
      <c r="E49" s="274"/>
    </row>
    <row r="50" spans="1:5" s="1" customFormat="1" ht="12" customHeight="1">
      <c r="A50" s="14" t="s">
        <v>256</v>
      </c>
      <c r="B50" s="413" t="s">
        <v>261</v>
      </c>
      <c r="C50" s="396"/>
      <c r="D50" s="396"/>
      <c r="E50" s="274"/>
    </row>
    <row r="51" spans="1:5" s="1" customFormat="1" ht="12" customHeight="1" thickBot="1">
      <c r="A51" s="16" t="s">
        <v>257</v>
      </c>
      <c r="B51" s="285" t="s">
        <v>262</v>
      </c>
      <c r="C51" s="397"/>
      <c r="D51" s="397"/>
      <c r="E51" s="275"/>
    </row>
    <row r="52" spans="1:5" s="1" customFormat="1" ht="12" customHeight="1" thickBot="1">
      <c r="A52" s="20" t="s">
        <v>144</v>
      </c>
      <c r="B52" s="21" t="s">
        <v>263</v>
      </c>
      <c r="C52" s="392">
        <f>SUM(C53:C55)</f>
        <v>804</v>
      </c>
      <c r="D52" s="392">
        <f>SUM(D53:D55)</f>
        <v>1142</v>
      </c>
      <c r="E52" s="270">
        <f>SUM(E53:E55)</f>
        <v>2185</v>
      </c>
    </row>
    <row r="53" spans="1:5" s="1" customFormat="1" ht="12" customHeight="1">
      <c r="A53" s="15" t="s">
        <v>89</v>
      </c>
      <c r="B53" s="412" t="s">
        <v>264</v>
      </c>
      <c r="C53" s="394"/>
      <c r="D53" s="394"/>
      <c r="E53" s="272"/>
    </row>
    <row r="54" spans="1:5" s="1" customFormat="1" ht="12" customHeight="1">
      <c r="A54" s="14" t="s">
        <v>90</v>
      </c>
      <c r="B54" s="413" t="s">
        <v>396</v>
      </c>
      <c r="C54" s="393"/>
      <c r="D54" s="393"/>
      <c r="E54" s="271"/>
    </row>
    <row r="55" spans="1:5" s="1" customFormat="1" ht="12" customHeight="1">
      <c r="A55" s="14" t="s">
        <v>267</v>
      </c>
      <c r="B55" s="413" t="s">
        <v>265</v>
      </c>
      <c r="C55" s="393">
        <v>804</v>
      </c>
      <c r="D55" s="393">
        <v>1142</v>
      </c>
      <c r="E55" s="271">
        <v>2185</v>
      </c>
    </row>
    <row r="56" spans="1:5" s="1" customFormat="1" ht="12" customHeight="1" thickBot="1">
      <c r="A56" s="16" t="s">
        <v>268</v>
      </c>
      <c r="B56" s="285" t="s">
        <v>266</v>
      </c>
      <c r="C56" s="395"/>
      <c r="D56" s="395"/>
      <c r="E56" s="273"/>
    </row>
    <row r="57" spans="1:5" s="1" customFormat="1" ht="12" customHeight="1" thickBot="1">
      <c r="A57" s="20" t="s">
        <v>21</v>
      </c>
      <c r="B57" s="283" t="s">
        <v>269</v>
      </c>
      <c r="C57" s="392">
        <f>SUM(C58:C60)</f>
        <v>322</v>
      </c>
      <c r="D57" s="392">
        <f>SUM(D58:D60)</f>
        <v>289</v>
      </c>
      <c r="E57" s="270">
        <f>SUM(E58:E60)</f>
        <v>278</v>
      </c>
    </row>
    <row r="58" spans="1:5" s="1" customFormat="1" ht="12" customHeight="1">
      <c r="A58" s="15" t="s">
        <v>145</v>
      </c>
      <c r="B58" s="412" t="s">
        <v>271</v>
      </c>
      <c r="C58" s="396"/>
      <c r="D58" s="396"/>
      <c r="E58" s="274"/>
    </row>
    <row r="59" spans="1:5" s="1" customFormat="1" ht="12" customHeight="1">
      <c r="A59" s="14" t="s">
        <v>146</v>
      </c>
      <c r="B59" s="413" t="s">
        <v>397</v>
      </c>
      <c r="C59" s="396">
        <v>322</v>
      </c>
      <c r="D59" s="396">
        <v>289</v>
      </c>
      <c r="E59" s="274">
        <v>278</v>
      </c>
    </row>
    <row r="60" spans="1:5" s="1" customFormat="1" ht="12" customHeight="1">
      <c r="A60" s="14" t="s">
        <v>195</v>
      </c>
      <c r="B60" s="413" t="s">
        <v>272</v>
      </c>
      <c r="C60" s="396"/>
      <c r="D60" s="396"/>
      <c r="E60" s="274"/>
    </row>
    <row r="61" spans="1:5" s="1" customFormat="1" ht="12" customHeight="1" thickBot="1">
      <c r="A61" s="16" t="s">
        <v>270</v>
      </c>
      <c r="B61" s="285" t="s">
        <v>273</v>
      </c>
      <c r="C61" s="396"/>
      <c r="D61" s="396"/>
      <c r="E61" s="274"/>
    </row>
    <row r="62" spans="1:5" s="1" customFormat="1" ht="12" customHeight="1" thickBot="1">
      <c r="A62" s="482" t="s">
        <v>445</v>
      </c>
      <c r="B62" s="21" t="s">
        <v>274</v>
      </c>
      <c r="C62" s="399">
        <f>+C5+C12+C19+C26+C34+C46+C52+C57</f>
        <v>225961</v>
      </c>
      <c r="D62" s="399">
        <f>+D5+D12+D19+D26+D34+D46+D52+D57</f>
        <v>238555</v>
      </c>
      <c r="E62" s="443">
        <f>+E5+E12+E19+E26+E34+E46+E52+E57</f>
        <v>235934</v>
      </c>
    </row>
    <row r="63" spans="1:5" s="1" customFormat="1" ht="12" customHeight="1" thickBot="1">
      <c r="A63" s="460" t="s">
        <v>275</v>
      </c>
      <c r="B63" s="283" t="s">
        <v>506</v>
      </c>
      <c r="C63" s="392">
        <f>SUM(C64:C66)</f>
        <v>0</v>
      </c>
      <c r="D63" s="392">
        <f>SUM(D64:D66)</f>
        <v>7929</v>
      </c>
      <c r="E63" s="270">
        <f>SUM(E64:E66)</f>
        <v>0</v>
      </c>
    </row>
    <row r="64" spans="1:5" s="1" customFormat="1" ht="12" customHeight="1">
      <c r="A64" s="15" t="s">
        <v>307</v>
      </c>
      <c r="B64" s="412" t="s">
        <v>277</v>
      </c>
      <c r="C64" s="396"/>
      <c r="D64" s="396"/>
      <c r="E64" s="274"/>
    </row>
    <row r="65" spans="1:7" s="1" customFormat="1" ht="12" customHeight="1">
      <c r="A65" s="14" t="s">
        <v>316</v>
      </c>
      <c r="B65" s="413" t="s">
        <v>278</v>
      </c>
      <c r="C65" s="396"/>
      <c r="D65" s="396"/>
      <c r="E65" s="274"/>
    </row>
    <row r="66" spans="1:7" s="1" customFormat="1" ht="12" customHeight="1" thickBot="1">
      <c r="A66" s="16" t="s">
        <v>317</v>
      </c>
      <c r="B66" s="476" t="s">
        <v>430</v>
      </c>
      <c r="C66" s="396"/>
      <c r="D66" s="396">
        <v>7929</v>
      </c>
      <c r="E66" s="274"/>
    </row>
    <row r="67" spans="1:7" s="1" customFormat="1" ht="12" customHeight="1" thickBot="1">
      <c r="A67" s="460" t="s">
        <v>280</v>
      </c>
      <c r="B67" s="283" t="s">
        <v>281</v>
      </c>
      <c r="C67" s="392">
        <f>SUM(C68:C71)</f>
        <v>0</v>
      </c>
      <c r="D67" s="392">
        <f>SUM(D68:D71)</f>
        <v>0</v>
      </c>
      <c r="E67" s="270">
        <f>SUM(E68:E71)</f>
        <v>0</v>
      </c>
    </row>
    <row r="68" spans="1:7" s="1" customFormat="1" ht="12" customHeight="1">
      <c r="A68" s="15" t="s">
        <v>121</v>
      </c>
      <c r="B68" s="412" t="s">
        <v>282</v>
      </c>
      <c r="C68" s="396"/>
      <c r="D68" s="396"/>
      <c r="E68" s="274"/>
    </row>
    <row r="69" spans="1:7" s="1" customFormat="1" ht="17.25" customHeight="1">
      <c r="A69" s="14" t="s">
        <v>122</v>
      </c>
      <c r="B69" s="413" t="s">
        <v>283</v>
      </c>
      <c r="C69" s="396"/>
      <c r="D69" s="396"/>
      <c r="E69" s="274"/>
      <c r="G69" s="43"/>
    </row>
    <row r="70" spans="1:7" s="1" customFormat="1" ht="12" customHeight="1">
      <c r="A70" s="14" t="s">
        <v>308</v>
      </c>
      <c r="B70" s="413" t="s">
        <v>284</v>
      </c>
      <c r="C70" s="396"/>
      <c r="D70" s="396"/>
      <c r="E70" s="274"/>
    </row>
    <row r="71" spans="1:7" s="1" customFormat="1" ht="12" customHeight="1" thickBot="1">
      <c r="A71" s="16" t="s">
        <v>309</v>
      </c>
      <c r="B71" s="285" t="s">
        <v>285</v>
      </c>
      <c r="C71" s="396"/>
      <c r="D71" s="396"/>
      <c r="E71" s="274"/>
    </row>
    <row r="72" spans="1:7" s="1" customFormat="1" ht="12" customHeight="1" thickBot="1">
      <c r="A72" s="460" t="s">
        <v>286</v>
      </c>
      <c r="B72" s="283" t="s">
        <v>287</v>
      </c>
      <c r="C72" s="392">
        <f>SUM(C73:C74)</f>
        <v>15987</v>
      </c>
      <c r="D72" s="392">
        <f>SUM(D73:D74)</f>
        <v>18404</v>
      </c>
      <c r="E72" s="270">
        <f>SUM(E73:E74)</f>
        <v>25558</v>
      </c>
    </row>
    <row r="73" spans="1:7" s="1" customFormat="1" ht="12" customHeight="1">
      <c r="A73" s="15" t="s">
        <v>310</v>
      </c>
      <c r="B73" s="412" t="s">
        <v>288</v>
      </c>
      <c r="C73" s="396">
        <v>15987</v>
      </c>
      <c r="D73" s="396">
        <v>18404</v>
      </c>
      <c r="E73" s="274">
        <v>25558</v>
      </c>
    </row>
    <row r="74" spans="1:7" s="1" customFormat="1" ht="12" customHeight="1" thickBot="1">
      <c r="A74" s="16" t="s">
        <v>311</v>
      </c>
      <c r="B74" s="285" t="s">
        <v>289</v>
      </c>
      <c r="C74" s="396"/>
      <c r="D74" s="396"/>
      <c r="E74" s="274"/>
    </row>
    <row r="75" spans="1:7" s="1" customFormat="1" ht="12" customHeight="1" thickBot="1">
      <c r="A75" s="460" t="s">
        <v>290</v>
      </c>
      <c r="B75" s="283" t="s">
        <v>291</v>
      </c>
      <c r="C75" s="392">
        <f>SUM(C76:C78)</f>
        <v>3654</v>
      </c>
      <c r="D75" s="392">
        <f>SUM(D76:D78)</f>
        <v>4587</v>
      </c>
      <c r="E75" s="270">
        <f>SUM(E76:E78)</f>
        <v>0</v>
      </c>
    </row>
    <row r="76" spans="1:7" s="1" customFormat="1" ht="12" customHeight="1">
      <c r="A76" s="15" t="s">
        <v>312</v>
      </c>
      <c r="B76" s="412" t="s">
        <v>292</v>
      </c>
      <c r="C76" s="396">
        <v>3654</v>
      </c>
      <c r="D76" s="396">
        <v>4587</v>
      </c>
      <c r="E76" s="274"/>
    </row>
    <row r="77" spans="1:7" s="1" customFormat="1" ht="12" customHeight="1">
      <c r="A77" s="14" t="s">
        <v>313</v>
      </c>
      <c r="B77" s="413" t="s">
        <v>293</v>
      </c>
      <c r="C77" s="396"/>
      <c r="D77" s="396"/>
      <c r="E77" s="274"/>
    </row>
    <row r="78" spans="1:7" s="1" customFormat="1" ht="12" customHeight="1" thickBot="1">
      <c r="A78" s="16" t="s">
        <v>314</v>
      </c>
      <c r="B78" s="285" t="s">
        <v>294</v>
      </c>
      <c r="C78" s="396"/>
      <c r="D78" s="396"/>
      <c r="E78" s="274"/>
    </row>
    <row r="79" spans="1:7" s="1" customFormat="1" ht="12" customHeight="1" thickBot="1">
      <c r="A79" s="460" t="s">
        <v>295</v>
      </c>
      <c r="B79" s="283" t="s">
        <v>315</v>
      </c>
      <c r="C79" s="392">
        <f>SUM(C80:C81)</f>
        <v>0</v>
      </c>
      <c r="D79" s="392">
        <f>SUM(D80:D81)</f>
        <v>0</v>
      </c>
      <c r="E79" s="270">
        <f>SUM(E80:E81)</f>
        <v>0</v>
      </c>
    </row>
    <row r="80" spans="1:7" s="1" customFormat="1" ht="12" customHeight="1">
      <c r="A80" s="416" t="s">
        <v>296</v>
      </c>
      <c r="B80" s="412" t="s">
        <v>297</v>
      </c>
      <c r="C80" s="396"/>
      <c r="D80" s="396"/>
      <c r="E80" s="274"/>
    </row>
    <row r="81" spans="1:6" s="1" customFormat="1" ht="12" customHeight="1" thickBot="1">
      <c r="A81" s="417" t="s">
        <v>298</v>
      </c>
      <c r="B81" s="413" t="s">
        <v>299</v>
      </c>
      <c r="C81" s="396"/>
      <c r="D81" s="396"/>
      <c r="E81" s="274"/>
    </row>
    <row r="82" spans="1:6" s="1" customFormat="1" ht="12" customHeight="1" thickBot="1">
      <c r="A82" s="460" t="s">
        <v>304</v>
      </c>
      <c r="B82" s="283" t="s">
        <v>444</v>
      </c>
      <c r="C82" s="462"/>
      <c r="D82" s="462"/>
      <c r="E82" s="463"/>
    </row>
    <row r="83" spans="1:6" s="1" customFormat="1" ht="12" customHeight="1" thickBot="1">
      <c r="A83" s="460" t="s">
        <v>306</v>
      </c>
      <c r="B83" s="283" t="s">
        <v>305</v>
      </c>
      <c r="C83" s="462"/>
      <c r="D83" s="462"/>
      <c r="E83" s="463"/>
    </row>
    <row r="84" spans="1:6" s="1" customFormat="1" ht="12" customHeight="1" thickBot="1">
      <c r="A84" s="460" t="s">
        <v>318</v>
      </c>
      <c r="B84" s="419" t="s">
        <v>447</v>
      </c>
      <c r="C84" s="399">
        <f>+C63+C67+C72+C75+C79+C83+C82</f>
        <v>19641</v>
      </c>
      <c r="D84" s="399">
        <f>+D63+D67+D72+D75+D79+D83+D82</f>
        <v>30920</v>
      </c>
      <c r="E84" s="443">
        <f>+E63+E67+E72+E75+E79+E83+E82</f>
        <v>25558</v>
      </c>
    </row>
    <row r="85" spans="1:6" s="1" customFormat="1" ht="12" customHeight="1" thickBot="1">
      <c r="A85" s="461" t="s">
        <v>446</v>
      </c>
      <c r="B85" s="420" t="s">
        <v>448</v>
      </c>
      <c r="C85" s="399">
        <f>+C62+C84</f>
        <v>245602</v>
      </c>
      <c r="D85" s="399">
        <f>+D62+D84</f>
        <v>269475</v>
      </c>
      <c r="E85" s="443">
        <f>+E62+E84</f>
        <v>261492</v>
      </c>
    </row>
    <row r="86" spans="1:6" s="1" customFormat="1" ht="12" customHeight="1">
      <c r="A86" s="530" t="s">
        <v>43</v>
      </c>
      <c r="B86" s="530"/>
      <c r="C86" s="530"/>
      <c r="D86" s="530"/>
      <c r="E86" s="530"/>
    </row>
    <row r="87" spans="1:6" s="1" customFormat="1" ht="12" customHeight="1" thickBot="1">
      <c r="A87" s="531" t="s">
        <v>125</v>
      </c>
      <c r="B87" s="531"/>
      <c r="C87" s="381"/>
      <c r="D87" s="144"/>
      <c r="E87" s="298" t="s">
        <v>194</v>
      </c>
    </row>
    <row r="88" spans="1:6" s="1" customFormat="1" ht="24" customHeight="1" thickBot="1">
      <c r="A88" s="23" t="s">
        <v>12</v>
      </c>
      <c r="B88" s="24" t="s">
        <v>44</v>
      </c>
      <c r="C88" s="24" t="str">
        <f>+C3</f>
        <v>2014. évi tény</v>
      </c>
      <c r="D88" s="24" t="str">
        <f>+D3</f>
        <v>2015. évi várható</v>
      </c>
      <c r="E88" s="166" t="str">
        <f>+E3</f>
        <v>2016. évi előirányzat</v>
      </c>
      <c r="F88" s="152"/>
    </row>
    <row r="89" spans="1:6" s="1" customFormat="1" ht="12" customHeight="1" thickBot="1">
      <c r="A89" s="33" t="s">
        <v>462</v>
      </c>
      <c r="B89" s="34" t="s">
        <v>463</v>
      </c>
      <c r="C89" s="34" t="s">
        <v>464</v>
      </c>
      <c r="D89" s="34" t="s">
        <v>466</v>
      </c>
      <c r="E89" s="444" t="s">
        <v>465</v>
      </c>
      <c r="F89" s="152"/>
    </row>
    <row r="90" spans="1:6" s="1" customFormat="1" ht="15" customHeight="1" thickBot="1">
      <c r="A90" s="22" t="s">
        <v>14</v>
      </c>
      <c r="B90" s="27" t="s">
        <v>406</v>
      </c>
      <c r="C90" s="391">
        <f>C91+C92+C93+C94+C95+C108</f>
        <v>215758</v>
      </c>
      <c r="D90" s="391">
        <f>D91+D92+D93+D94+D95+D108</f>
        <v>212514</v>
      </c>
      <c r="E90" s="486">
        <f>E91+E92+E93+E94+E95+E108</f>
        <v>238842</v>
      </c>
      <c r="F90" s="152"/>
    </row>
    <row r="91" spans="1:6" s="1" customFormat="1" ht="12.95" customHeight="1">
      <c r="A91" s="17" t="s">
        <v>91</v>
      </c>
      <c r="B91" s="10" t="s">
        <v>45</v>
      </c>
      <c r="C91" s="493">
        <v>102756</v>
      </c>
      <c r="D91" s="493">
        <v>104163</v>
      </c>
      <c r="E91" s="487">
        <v>102200</v>
      </c>
    </row>
    <row r="92" spans="1:6" ht="16.5" customHeight="1">
      <c r="A92" s="14" t="s">
        <v>92</v>
      </c>
      <c r="B92" s="8" t="s">
        <v>147</v>
      </c>
      <c r="C92" s="393">
        <v>23983</v>
      </c>
      <c r="D92" s="393">
        <v>25038</v>
      </c>
      <c r="E92" s="271">
        <v>24835</v>
      </c>
    </row>
    <row r="93" spans="1:6">
      <c r="A93" s="14" t="s">
        <v>93</v>
      </c>
      <c r="B93" s="8" t="s">
        <v>119</v>
      </c>
      <c r="C93" s="395">
        <v>71118</v>
      </c>
      <c r="D93" s="395">
        <v>71668</v>
      </c>
      <c r="E93" s="273">
        <v>79870</v>
      </c>
    </row>
    <row r="94" spans="1:6" s="42" customFormat="1" ht="12" customHeight="1">
      <c r="A94" s="14" t="s">
        <v>94</v>
      </c>
      <c r="B94" s="11" t="s">
        <v>148</v>
      </c>
      <c r="C94" s="395">
        <v>11267</v>
      </c>
      <c r="D94" s="395">
        <v>5489</v>
      </c>
      <c r="E94" s="273">
        <v>4335</v>
      </c>
    </row>
    <row r="95" spans="1:6" ht="12" customHeight="1">
      <c r="A95" s="14" t="s">
        <v>105</v>
      </c>
      <c r="B95" s="19" t="s">
        <v>149</v>
      </c>
      <c r="C95" s="395">
        <f>C98+C102+C107</f>
        <v>6634</v>
      </c>
      <c r="D95" s="395">
        <f>D98+D102+D107</f>
        <v>6156</v>
      </c>
      <c r="E95" s="273">
        <f>E102+E107</f>
        <v>7139</v>
      </c>
    </row>
    <row r="96" spans="1:6" ht="12" customHeight="1">
      <c r="A96" s="14" t="s">
        <v>95</v>
      </c>
      <c r="B96" s="8" t="s">
        <v>411</v>
      </c>
      <c r="C96" s="395"/>
      <c r="D96" s="395"/>
      <c r="E96" s="273"/>
    </row>
    <row r="97" spans="1:5" ht="12" customHeight="1">
      <c r="A97" s="14" t="s">
        <v>96</v>
      </c>
      <c r="B97" s="148" t="s">
        <v>410</v>
      </c>
      <c r="C97" s="395"/>
      <c r="D97" s="395"/>
      <c r="E97" s="273"/>
    </row>
    <row r="98" spans="1:5" ht="12" customHeight="1">
      <c r="A98" s="14" t="s">
        <v>106</v>
      </c>
      <c r="B98" s="148" t="s">
        <v>409</v>
      </c>
      <c r="C98" s="395">
        <v>1279</v>
      </c>
      <c r="D98" s="395">
        <v>397</v>
      </c>
      <c r="E98" s="273"/>
    </row>
    <row r="99" spans="1:5" ht="12" customHeight="1">
      <c r="A99" s="14" t="s">
        <v>107</v>
      </c>
      <c r="B99" s="146" t="s">
        <v>321</v>
      </c>
      <c r="C99" s="395"/>
      <c r="D99" s="395"/>
      <c r="E99" s="273"/>
    </row>
    <row r="100" spans="1:5" ht="12" customHeight="1">
      <c r="A100" s="14" t="s">
        <v>108</v>
      </c>
      <c r="B100" s="147" t="s">
        <v>322</v>
      </c>
      <c r="C100" s="395"/>
      <c r="D100" s="395"/>
      <c r="E100" s="273"/>
    </row>
    <row r="101" spans="1:5" ht="12" customHeight="1">
      <c r="A101" s="14" t="s">
        <v>109</v>
      </c>
      <c r="B101" s="147" t="s">
        <v>323</v>
      </c>
      <c r="C101" s="395"/>
      <c r="D101" s="395"/>
      <c r="E101" s="273"/>
    </row>
    <row r="102" spans="1:5" ht="12" customHeight="1">
      <c r="A102" s="14" t="s">
        <v>111</v>
      </c>
      <c r="B102" s="146" t="s">
        <v>324</v>
      </c>
      <c r="C102" s="395">
        <v>2395</v>
      </c>
      <c r="D102" s="395">
        <v>2174</v>
      </c>
      <c r="E102" s="273">
        <v>2307</v>
      </c>
    </row>
    <row r="103" spans="1:5" ht="12" customHeight="1">
      <c r="A103" s="14" t="s">
        <v>150</v>
      </c>
      <c r="B103" s="146" t="s">
        <v>325</v>
      </c>
      <c r="C103" s="395"/>
      <c r="D103" s="395"/>
      <c r="E103" s="273"/>
    </row>
    <row r="104" spans="1:5" ht="12" customHeight="1">
      <c r="A104" s="14" t="s">
        <v>319</v>
      </c>
      <c r="B104" s="147" t="s">
        <v>326</v>
      </c>
      <c r="C104" s="395"/>
      <c r="D104" s="395"/>
      <c r="E104" s="273"/>
    </row>
    <row r="105" spans="1:5" ht="12" customHeight="1">
      <c r="A105" s="13" t="s">
        <v>320</v>
      </c>
      <c r="B105" s="148" t="s">
        <v>327</v>
      </c>
      <c r="C105" s="395"/>
      <c r="D105" s="395"/>
      <c r="E105" s="273"/>
    </row>
    <row r="106" spans="1:5" ht="12" customHeight="1">
      <c r="A106" s="14" t="s">
        <v>407</v>
      </c>
      <c r="B106" s="148" t="s">
        <v>328</v>
      </c>
      <c r="C106" s="395"/>
      <c r="D106" s="395"/>
      <c r="E106" s="273"/>
    </row>
    <row r="107" spans="1:5" ht="12" customHeight="1">
      <c r="A107" s="16" t="s">
        <v>408</v>
      </c>
      <c r="B107" s="148" t="s">
        <v>329</v>
      </c>
      <c r="C107" s="395">
        <v>2960</v>
      </c>
      <c r="D107" s="395">
        <v>3585</v>
      </c>
      <c r="E107" s="273">
        <v>4832</v>
      </c>
    </row>
    <row r="108" spans="1:5" ht="12" customHeight="1">
      <c r="A108" s="14" t="s">
        <v>412</v>
      </c>
      <c r="B108" s="11" t="s">
        <v>46</v>
      </c>
      <c r="C108" s="393"/>
      <c r="D108" s="393"/>
      <c r="E108" s="271">
        <f>E109+E110</f>
        <v>20463</v>
      </c>
    </row>
    <row r="109" spans="1:5" ht="12" customHeight="1">
      <c r="A109" s="14" t="s">
        <v>413</v>
      </c>
      <c r="B109" s="8" t="s">
        <v>415</v>
      </c>
      <c r="C109" s="393"/>
      <c r="D109" s="393"/>
      <c r="E109" s="271">
        <v>6865</v>
      </c>
    </row>
    <row r="110" spans="1:5" ht="12" customHeight="1" thickBot="1">
      <c r="A110" s="18" t="s">
        <v>414</v>
      </c>
      <c r="B110" s="480" t="s">
        <v>416</v>
      </c>
      <c r="C110" s="494"/>
      <c r="D110" s="494"/>
      <c r="E110" s="488">
        <v>13598</v>
      </c>
    </row>
    <row r="111" spans="1:5" ht="12" customHeight="1" thickBot="1">
      <c r="A111" s="477" t="s">
        <v>15</v>
      </c>
      <c r="B111" s="478" t="s">
        <v>330</v>
      </c>
      <c r="C111" s="495">
        <f>+C112+C114+C116</f>
        <v>11440</v>
      </c>
      <c r="D111" s="495">
        <f>+D112+D114+D116</f>
        <v>19820</v>
      </c>
      <c r="E111" s="489">
        <f>+E112+E114+E116</f>
        <v>18064</v>
      </c>
    </row>
    <row r="112" spans="1:5" ht="12" customHeight="1">
      <c r="A112" s="15" t="s">
        <v>97</v>
      </c>
      <c r="B112" s="8" t="s">
        <v>193</v>
      </c>
      <c r="C112" s="394">
        <v>5010</v>
      </c>
      <c r="D112" s="394">
        <v>15242</v>
      </c>
      <c r="E112" s="272">
        <v>3214</v>
      </c>
    </row>
    <row r="113" spans="1:5">
      <c r="A113" s="15" t="s">
        <v>98</v>
      </c>
      <c r="B113" s="12" t="s">
        <v>334</v>
      </c>
      <c r="C113" s="394"/>
      <c r="D113" s="394"/>
      <c r="E113" s="272"/>
    </row>
    <row r="114" spans="1:5" ht="12" customHeight="1">
      <c r="A114" s="15" t="s">
        <v>99</v>
      </c>
      <c r="B114" s="12" t="s">
        <v>151</v>
      </c>
      <c r="C114" s="393">
        <v>2880</v>
      </c>
      <c r="D114" s="393">
        <v>4528</v>
      </c>
      <c r="E114" s="271">
        <v>14100</v>
      </c>
    </row>
    <row r="115" spans="1:5" ht="12" customHeight="1">
      <c r="A115" s="15" t="s">
        <v>100</v>
      </c>
      <c r="B115" s="12" t="s">
        <v>335</v>
      </c>
      <c r="C115" s="393"/>
      <c r="D115" s="393"/>
      <c r="E115" s="271"/>
    </row>
    <row r="116" spans="1:5" ht="12" customHeight="1">
      <c r="A116" s="15" t="s">
        <v>101</v>
      </c>
      <c r="B116" s="285" t="s">
        <v>196</v>
      </c>
      <c r="C116" s="393">
        <f>C118+C119+C120</f>
        <v>3550</v>
      </c>
      <c r="D116" s="393">
        <f>D120</f>
        <v>50</v>
      </c>
      <c r="E116" s="271">
        <f>E120+E124</f>
        <v>750</v>
      </c>
    </row>
    <row r="117" spans="1:5" ht="12" customHeight="1">
      <c r="A117" s="15" t="s">
        <v>110</v>
      </c>
      <c r="B117" s="284" t="s">
        <v>398</v>
      </c>
      <c r="C117" s="393"/>
      <c r="D117" s="393"/>
      <c r="E117" s="271"/>
    </row>
    <row r="118" spans="1:5" ht="12" customHeight="1">
      <c r="A118" s="15" t="s">
        <v>112</v>
      </c>
      <c r="B118" s="408" t="s">
        <v>340</v>
      </c>
      <c r="C118" s="393">
        <v>3000</v>
      </c>
      <c r="D118" s="393"/>
      <c r="E118" s="271"/>
    </row>
    <row r="119" spans="1:5" ht="12" customHeight="1">
      <c r="A119" s="15" t="s">
        <v>152</v>
      </c>
      <c r="B119" s="147" t="s">
        <v>323</v>
      </c>
      <c r="C119" s="393">
        <v>500</v>
      </c>
      <c r="D119" s="393"/>
      <c r="E119" s="271"/>
    </row>
    <row r="120" spans="1:5" ht="12" customHeight="1">
      <c r="A120" s="15" t="s">
        <v>153</v>
      </c>
      <c r="B120" s="147" t="s">
        <v>339</v>
      </c>
      <c r="C120" s="393">
        <v>50</v>
      </c>
      <c r="D120" s="393">
        <v>50</v>
      </c>
      <c r="E120" s="271">
        <v>50</v>
      </c>
    </row>
    <row r="121" spans="1:5" ht="12" customHeight="1">
      <c r="A121" s="15" t="s">
        <v>154</v>
      </c>
      <c r="B121" s="147" t="s">
        <v>338</v>
      </c>
      <c r="C121" s="393"/>
      <c r="D121" s="393"/>
      <c r="E121" s="271"/>
    </row>
    <row r="122" spans="1:5" ht="12" customHeight="1">
      <c r="A122" s="15" t="s">
        <v>331</v>
      </c>
      <c r="B122" s="147" t="s">
        <v>326</v>
      </c>
      <c r="C122" s="393"/>
      <c r="D122" s="393"/>
      <c r="E122" s="271"/>
    </row>
    <row r="123" spans="1:5" ht="12" customHeight="1">
      <c r="A123" s="15" t="s">
        <v>332</v>
      </c>
      <c r="B123" s="147" t="s">
        <v>337</v>
      </c>
      <c r="C123" s="393"/>
      <c r="D123" s="393"/>
      <c r="E123" s="271"/>
    </row>
    <row r="124" spans="1:5" ht="12" customHeight="1" thickBot="1">
      <c r="A124" s="13" t="s">
        <v>333</v>
      </c>
      <c r="B124" s="147" t="s">
        <v>336</v>
      </c>
      <c r="C124" s="395"/>
      <c r="D124" s="395"/>
      <c r="E124" s="273">
        <v>700</v>
      </c>
    </row>
    <row r="125" spans="1:5" ht="12" customHeight="1" thickBot="1">
      <c r="A125" s="20" t="s">
        <v>16</v>
      </c>
      <c r="B125" s="127" t="s">
        <v>417</v>
      </c>
      <c r="C125" s="392">
        <f>+C90+C111</f>
        <v>227198</v>
      </c>
      <c r="D125" s="392">
        <f>+D90+D111</f>
        <v>232334</v>
      </c>
      <c r="E125" s="270">
        <f>+E90+E111</f>
        <v>256906</v>
      </c>
    </row>
    <row r="126" spans="1:5" ht="12" customHeight="1" thickBot="1">
      <c r="A126" s="20" t="s">
        <v>17</v>
      </c>
      <c r="B126" s="127" t="s">
        <v>418</v>
      </c>
      <c r="C126" s="392">
        <f>+C127+C128+C129</f>
        <v>0</v>
      </c>
      <c r="D126" s="392">
        <f>+D127+D128+D129</f>
        <v>7929</v>
      </c>
      <c r="E126" s="270">
        <f>+E127+E128+E129</f>
        <v>0</v>
      </c>
    </row>
    <row r="127" spans="1:5" ht="12" customHeight="1">
      <c r="A127" s="15" t="s">
        <v>235</v>
      </c>
      <c r="B127" s="12" t="s">
        <v>425</v>
      </c>
      <c r="C127" s="393"/>
      <c r="D127" s="393"/>
      <c r="E127" s="271"/>
    </row>
    <row r="128" spans="1:5" ht="12" customHeight="1">
      <c r="A128" s="15" t="s">
        <v>236</v>
      </c>
      <c r="B128" s="12" t="s">
        <v>426</v>
      </c>
      <c r="C128" s="393"/>
      <c r="D128" s="393"/>
      <c r="E128" s="271"/>
    </row>
    <row r="129" spans="1:5" ht="12" customHeight="1" thickBot="1">
      <c r="A129" s="13" t="s">
        <v>237</v>
      </c>
      <c r="B129" s="12" t="s">
        <v>427</v>
      </c>
      <c r="C129" s="393"/>
      <c r="D129" s="393">
        <v>7929</v>
      </c>
      <c r="E129" s="271"/>
    </row>
    <row r="130" spans="1:5" ht="12" customHeight="1" thickBot="1">
      <c r="A130" s="20" t="s">
        <v>18</v>
      </c>
      <c r="B130" s="127" t="s">
        <v>419</v>
      </c>
      <c r="C130" s="392">
        <f>SUM(C131:C136)</f>
        <v>0</v>
      </c>
      <c r="D130" s="392">
        <f>SUM(D131:D136)</f>
        <v>0</v>
      </c>
      <c r="E130" s="270">
        <f>SUM(E131:E136)</f>
        <v>0</v>
      </c>
    </row>
    <row r="131" spans="1:5" ht="12" customHeight="1">
      <c r="A131" s="15" t="s">
        <v>84</v>
      </c>
      <c r="B131" s="9" t="s">
        <v>428</v>
      </c>
      <c r="C131" s="393"/>
      <c r="D131" s="393"/>
      <c r="E131" s="271"/>
    </row>
    <row r="132" spans="1:5" ht="12" customHeight="1">
      <c r="A132" s="15" t="s">
        <v>85</v>
      </c>
      <c r="B132" s="9" t="s">
        <v>420</v>
      </c>
      <c r="C132" s="393"/>
      <c r="D132" s="393"/>
      <c r="E132" s="271"/>
    </row>
    <row r="133" spans="1:5" ht="12" customHeight="1">
      <c r="A133" s="15" t="s">
        <v>86</v>
      </c>
      <c r="B133" s="9" t="s">
        <v>421</v>
      </c>
      <c r="C133" s="393"/>
      <c r="D133" s="393"/>
      <c r="E133" s="271"/>
    </row>
    <row r="134" spans="1:5" ht="12" customHeight="1">
      <c r="A134" s="15" t="s">
        <v>139</v>
      </c>
      <c r="B134" s="9" t="s">
        <v>422</v>
      </c>
      <c r="C134" s="393"/>
      <c r="D134" s="393"/>
      <c r="E134" s="271"/>
    </row>
    <row r="135" spans="1:5" ht="12" customHeight="1">
      <c r="A135" s="15" t="s">
        <v>140</v>
      </c>
      <c r="B135" s="9" t="s">
        <v>423</v>
      </c>
      <c r="C135" s="393"/>
      <c r="D135" s="393"/>
      <c r="E135" s="271"/>
    </row>
    <row r="136" spans="1:5" ht="12" customHeight="1" thickBot="1">
      <c r="A136" s="13" t="s">
        <v>141</v>
      </c>
      <c r="B136" s="9" t="s">
        <v>424</v>
      </c>
      <c r="C136" s="393"/>
      <c r="D136" s="393"/>
      <c r="E136" s="271"/>
    </row>
    <row r="137" spans="1:5" ht="12" customHeight="1" thickBot="1">
      <c r="A137" s="20" t="s">
        <v>19</v>
      </c>
      <c r="B137" s="127" t="s">
        <v>432</v>
      </c>
      <c r="C137" s="399">
        <f>+C138+C139+C140+C141</f>
        <v>0</v>
      </c>
      <c r="D137" s="399">
        <f>+D138+D139+D140+D141</f>
        <v>3654</v>
      </c>
      <c r="E137" s="443">
        <f>+E138+E139+E140+E141</f>
        <v>4586</v>
      </c>
    </row>
    <row r="138" spans="1:5" ht="12" customHeight="1">
      <c r="A138" s="15" t="s">
        <v>87</v>
      </c>
      <c r="B138" s="9" t="s">
        <v>341</v>
      </c>
      <c r="C138" s="393"/>
      <c r="D138" s="393"/>
      <c r="E138" s="271"/>
    </row>
    <row r="139" spans="1:5" ht="12" customHeight="1">
      <c r="A139" s="15" t="s">
        <v>88</v>
      </c>
      <c r="B139" s="9" t="s">
        <v>342</v>
      </c>
      <c r="C139" s="393"/>
      <c r="D139" s="393">
        <v>3654</v>
      </c>
      <c r="E139" s="271">
        <v>4586</v>
      </c>
    </row>
    <row r="140" spans="1:5" ht="12" customHeight="1">
      <c r="A140" s="15" t="s">
        <v>255</v>
      </c>
      <c r="B140" s="9" t="s">
        <v>433</v>
      </c>
      <c r="C140" s="393"/>
      <c r="D140" s="393"/>
      <c r="E140" s="271"/>
    </row>
    <row r="141" spans="1:5" ht="12" customHeight="1" thickBot="1">
      <c r="A141" s="13" t="s">
        <v>256</v>
      </c>
      <c r="B141" s="7" t="s">
        <v>361</v>
      </c>
      <c r="C141" s="393"/>
      <c r="D141" s="393"/>
      <c r="E141" s="271"/>
    </row>
    <row r="142" spans="1:5" ht="12" customHeight="1" thickBot="1">
      <c r="A142" s="20" t="s">
        <v>20</v>
      </c>
      <c r="B142" s="127" t="s">
        <v>434</v>
      </c>
      <c r="C142" s="496">
        <f>SUM(C143:C147)</f>
        <v>0</v>
      </c>
      <c r="D142" s="496">
        <f>SUM(D143:D147)</f>
        <v>0</v>
      </c>
      <c r="E142" s="490">
        <f>SUM(E143:E147)</f>
        <v>0</v>
      </c>
    </row>
    <row r="143" spans="1:5" ht="12" customHeight="1">
      <c r="A143" s="15" t="s">
        <v>89</v>
      </c>
      <c r="B143" s="9" t="s">
        <v>429</v>
      </c>
      <c r="C143" s="393"/>
      <c r="D143" s="393"/>
      <c r="E143" s="271"/>
    </row>
    <row r="144" spans="1:5" ht="12" customHeight="1">
      <c r="A144" s="15" t="s">
        <v>90</v>
      </c>
      <c r="B144" s="9" t="s">
        <v>436</v>
      </c>
      <c r="C144" s="393"/>
      <c r="D144" s="393"/>
      <c r="E144" s="271"/>
    </row>
    <row r="145" spans="1:6" ht="12" customHeight="1">
      <c r="A145" s="15" t="s">
        <v>267</v>
      </c>
      <c r="B145" s="9" t="s">
        <v>431</v>
      </c>
      <c r="C145" s="393"/>
      <c r="D145" s="393"/>
      <c r="E145" s="271"/>
    </row>
    <row r="146" spans="1:6" ht="12" customHeight="1">
      <c r="A146" s="15" t="s">
        <v>268</v>
      </c>
      <c r="B146" s="9" t="s">
        <v>437</v>
      </c>
      <c r="C146" s="393"/>
      <c r="D146" s="393"/>
      <c r="E146" s="271"/>
    </row>
    <row r="147" spans="1:6" ht="12" customHeight="1" thickBot="1">
      <c r="A147" s="15" t="s">
        <v>435</v>
      </c>
      <c r="B147" s="9" t="s">
        <v>438</v>
      </c>
      <c r="C147" s="393"/>
      <c r="D147" s="393"/>
      <c r="E147" s="271"/>
    </row>
    <row r="148" spans="1:6" ht="12" customHeight="1" thickBot="1">
      <c r="A148" s="20" t="s">
        <v>21</v>
      </c>
      <c r="B148" s="127" t="s">
        <v>439</v>
      </c>
      <c r="C148" s="497"/>
      <c r="D148" s="497"/>
      <c r="E148" s="491"/>
    </row>
    <row r="149" spans="1:6" ht="12" customHeight="1" thickBot="1">
      <c r="A149" s="20" t="s">
        <v>22</v>
      </c>
      <c r="B149" s="127" t="s">
        <v>440</v>
      </c>
      <c r="C149" s="497"/>
      <c r="D149" s="497"/>
      <c r="E149" s="491"/>
    </row>
    <row r="150" spans="1:6" ht="15" customHeight="1" thickBot="1">
      <c r="A150" s="20" t="s">
        <v>23</v>
      </c>
      <c r="B150" s="127" t="s">
        <v>442</v>
      </c>
      <c r="C150" s="498">
        <f>+C126+C130+C137+C142+C148+C149</f>
        <v>0</v>
      </c>
      <c r="D150" s="498">
        <f>+D126+D130+D137+D142+D148+D149</f>
        <v>11583</v>
      </c>
      <c r="E150" s="492">
        <f>+E126+E130+E137+E142+E148+E149</f>
        <v>4586</v>
      </c>
      <c r="F150" s="128"/>
    </row>
    <row r="151" spans="1:6" s="1" customFormat="1" ht="12.95" customHeight="1" thickBot="1">
      <c r="A151" s="286" t="s">
        <v>24</v>
      </c>
      <c r="B151" s="377" t="s">
        <v>441</v>
      </c>
      <c r="C151" s="498">
        <f>+C125+C150</f>
        <v>227198</v>
      </c>
      <c r="D151" s="498">
        <f>+D125+D150</f>
        <v>243917</v>
      </c>
      <c r="E151" s="492">
        <f>+E125+E150</f>
        <v>261492</v>
      </c>
    </row>
    <row r="152" spans="1:6">
      <c r="C152" s="380"/>
    </row>
    <row r="153" spans="1:6">
      <c r="C153" s="380"/>
    </row>
    <row r="154" spans="1:6">
      <c r="C154" s="380"/>
    </row>
    <row r="155" spans="1:6" ht="16.5" customHeight="1">
      <c r="C155" s="380"/>
    </row>
    <row r="156" spans="1:6">
      <c r="C156" s="380"/>
    </row>
    <row r="157" spans="1:6">
      <c r="C157" s="380"/>
    </row>
    <row r="158" spans="1:6">
      <c r="C158" s="380"/>
    </row>
    <row r="159" spans="1:6">
      <c r="C159" s="380"/>
    </row>
    <row r="160" spans="1:6">
      <c r="C160" s="380"/>
    </row>
    <row r="161" spans="3:3">
      <c r="C161" s="380"/>
    </row>
    <row r="162" spans="3:3">
      <c r="C162" s="380"/>
    </row>
    <row r="163" spans="3:3">
      <c r="C163" s="380"/>
    </row>
    <row r="164" spans="3:3">
      <c r="C164" s="380"/>
    </row>
  </sheetData>
  <mergeCells count="4">
    <mergeCell ref="A1:E1"/>
    <mergeCell ref="A86:E86"/>
    <mergeCell ref="A87:B87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Murakeresztúr Község Önkormányzat
2016. ÉVI KÖLTSÉGVETÉSÉNEK ÖSSZEVONT MÉRLEGE&amp;R&amp;"Times New Roman CE,Félkövér dőlt"&amp;11 1. számú tájékoztató tábla</oddHeader>
  </headerFooter>
  <rowBreaks count="1" manualBreakCount="1">
    <brk id="85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B31" sqref="B31:D31"/>
    </sheetView>
  </sheetViews>
  <sheetFormatPr defaultRowHeight="12.75"/>
  <cols>
    <col min="1" max="1" width="5.83203125" style="8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555" t="s">
        <v>4</v>
      </c>
      <c r="C1" s="555"/>
      <c r="D1" s="555"/>
    </row>
    <row r="2" spans="1:4" s="73" customFormat="1" ht="16.5" thickBot="1">
      <c r="A2" s="72"/>
      <c r="B2" s="369"/>
      <c r="D2" s="46" t="s">
        <v>57</v>
      </c>
    </row>
    <row r="3" spans="1:4" s="75" customFormat="1" ht="48" customHeight="1" thickBot="1">
      <c r="A3" s="74" t="s">
        <v>12</v>
      </c>
      <c r="B3" s="206" t="s">
        <v>13</v>
      </c>
      <c r="C3" s="206" t="s">
        <v>66</v>
      </c>
      <c r="D3" s="207" t="s">
        <v>67</v>
      </c>
    </row>
    <row r="4" spans="1:4" s="75" customFormat="1" ht="14.1" customHeight="1" thickBot="1">
      <c r="A4" s="37" t="s">
        <v>462</v>
      </c>
      <c r="B4" s="209" t="s">
        <v>463</v>
      </c>
      <c r="C4" s="209" t="s">
        <v>464</v>
      </c>
      <c r="D4" s="210" t="s">
        <v>466</v>
      </c>
    </row>
    <row r="5" spans="1:4" ht="29.25" customHeight="1">
      <c r="A5" s="137" t="s">
        <v>14</v>
      </c>
      <c r="B5" s="211" t="s">
        <v>603</v>
      </c>
      <c r="C5" s="135">
        <v>9471</v>
      </c>
      <c r="D5" s="76">
        <v>113</v>
      </c>
    </row>
    <row r="6" spans="1:4" ht="18" customHeight="1">
      <c r="A6" s="77" t="s">
        <v>15</v>
      </c>
      <c r="B6" s="212" t="s">
        <v>132</v>
      </c>
      <c r="C6" s="136">
        <v>8774</v>
      </c>
      <c r="D6" s="79">
        <v>474</v>
      </c>
    </row>
    <row r="7" spans="1:4" ht="18" customHeight="1">
      <c r="A7" s="77" t="s">
        <v>16</v>
      </c>
      <c r="B7" s="528" t="s">
        <v>604</v>
      </c>
      <c r="C7" s="136">
        <v>8774</v>
      </c>
      <c r="D7" s="79">
        <v>474</v>
      </c>
    </row>
    <row r="8" spans="1:4" ht="18" customHeight="1">
      <c r="A8" s="77" t="s">
        <v>17</v>
      </c>
      <c r="B8" s="212"/>
      <c r="C8" s="136"/>
      <c r="D8" s="79"/>
    </row>
    <row r="9" spans="1:4" ht="18" customHeight="1">
      <c r="A9" s="77" t="s">
        <v>18</v>
      </c>
      <c r="B9" s="212"/>
      <c r="C9" s="136"/>
      <c r="D9" s="79"/>
    </row>
    <row r="10" spans="1:4" ht="18" customHeight="1">
      <c r="A10" s="77" t="s">
        <v>19</v>
      </c>
      <c r="B10" s="212"/>
      <c r="C10" s="136"/>
      <c r="D10" s="79"/>
    </row>
    <row r="11" spans="1:4" ht="18" customHeight="1">
      <c r="A11" s="77" t="s">
        <v>20</v>
      </c>
      <c r="B11" s="213"/>
      <c r="C11" s="136"/>
      <c r="D11" s="79"/>
    </row>
    <row r="12" spans="1:4" ht="18" customHeight="1">
      <c r="A12" s="77" t="s">
        <v>22</v>
      </c>
      <c r="B12" s="213"/>
      <c r="C12" s="136"/>
      <c r="D12" s="79"/>
    </row>
    <row r="13" spans="1:4" ht="18" customHeight="1">
      <c r="A13" s="77" t="s">
        <v>23</v>
      </c>
      <c r="B13" s="213"/>
      <c r="C13" s="136"/>
      <c r="D13" s="79"/>
    </row>
    <row r="14" spans="1:4" ht="18" customHeight="1">
      <c r="A14" s="77" t="s">
        <v>24</v>
      </c>
      <c r="B14" s="213"/>
      <c r="C14" s="136"/>
      <c r="D14" s="79"/>
    </row>
    <row r="15" spans="1:4" ht="22.5" customHeight="1">
      <c r="A15" s="77" t="s">
        <v>25</v>
      </c>
      <c r="B15" s="213"/>
      <c r="C15" s="136"/>
      <c r="D15" s="79"/>
    </row>
    <row r="16" spans="1:4" ht="18" customHeight="1">
      <c r="A16" s="77" t="s">
        <v>26</v>
      </c>
      <c r="B16" s="212"/>
      <c r="C16" s="136"/>
      <c r="D16" s="79"/>
    </row>
    <row r="17" spans="1:4" ht="18" customHeight="1">
      <c r="A17" s="77" t="s">
        <v>27</v>
      </c>
      <c r="B17" s="212"/>
      <c r="C17" s="136"/>
      <c r="D17" s="79"/>
    </row>
    <row r="18" spans="1:4" ht="18" customHeight="1">
      <c r="A18" s="77" t="s">
        <v>28</v>
      </c>
      <c r="B18" s="212"/>
      <c r="C18" s="136"/>
      <c r="D18" s="79"/>
    </row>
    <row r="19" spans="1:4" ht="18" customHeight="1">
      <c r="A19" s="77" t="s">
        <v>29</v>
      </c>
      <c r="B19" s="212"/>
      <c r="C19" s="136"/>
      <c r="D19" s="79"/>
    </row>
    <row r="20" spans="1:4" ht="18" customHeight="1">
      <c r="A20" s="77" t="s">
        <v>30</v>
      </c>
      <c r="B20" s="212"/>
      <c r="C20" s="136"/>
      <c r="D20" s="79"/>
    </row>
    <row r="21" spans="1:4" ht="18" customHeight="1">
      <c r="A21" s="77" t="s">
        <v>31</v>
      </c>
      <c r="B21" s="126"/>
      <c r="C21" s="78"/>
      <c r="D21" s="79"/>
    </row>
    <row r="22" spans="1:4" ht="18" customHeight="1">
      <c r="A22" s="77" t="s">
        <v>32</v>
      </c>
      <c r="B22" s="80"/>
      <c r="C22" s="78"/>
      <c r="D22" s="79"/>
    </row>
    <row r="23" spans="1:4" ht="18" customHeight="1">
      <c r="A23" s="77" t="s">
        <v>33</v>
      </c>
      <c r="B23" s="80"/>
      <c r="C23" s="78"/>
      <c r="D23" s="79"/>
    </row>
    <row r="24" spans="1:4" ht="18" customHeight="1">
      <c r="A24" s="77" t="s">
        <v>34</v>
      </c>
      <c r="B24" s="80"/>
      <c r="C24" s="78"/>
      <c r="D24" s="79"/>
    </row>
    <row r="25" spans="1:4" ht="18" customHeight="1">
      <c r="A25" s="77" t="s">
        <v>35</v>
      </c>
      <c r="B25" s="80"/>
      <c r="C25" s="78"/>
      <c r="D25" s="79"/>
    </row>
    <row r="26" spans="1:4" ht="18" customHeight="1">
      <c r="A26" s="77" t="s">
        <v>36</v>
      </c>
      <c r="B26" s="80"/>
      <c r="C26" s="78"/>
      <c r="D26" s="79"/>
    </row>
    <row r="27" spans="1:4" ht="18" customHeight="1">
      <c r="A27" s="77" t="s">
        <v>37</v>
      </c>
      <c r="B27" s="80"/>
      <c r="C27" s="78"/>
      <c r="D27" s="79"/>
    </row>
    <row r="28" spans="1:4" ht="18" customHeight="1">
      <c r="A28" s="77" t="s">
        <v>38</v>
      </c>
      <c r="B28" s="80"/>
      <c r="C28" s="78"/>
      <c r="D28" s="79"/>
    </row>
    <row r="29" spans="1:4" ht="18" customHeight="1" thickBot="1">
      <c r="A29" s="138" t="s">
        <v>39</v>
      </c>
      <c r="B29" s="81"/>
      <c r="C29" s="82"/>
      <c r="D29" s="83"/>
    </row>
    <row r="30" spans="1:4" ht="18" customHeight="1" thickBot="1">
      <c r="A30" s="38" t="s">
        <v>40</v>
      </c>
      <c r="B30" s="217" t="s">
        <v>48</v>
      </c>
      <c r="C30" s="218">
        <f>C5+C6</f>
        <v>18245</v>
      </c>
      <c r="D30" s="219">
        <f>D5+D6</f>
        <v>587</v>
      </c>
    </row>
    <row r="31" spans="1:4" ht="8.25" customHeight="1">
      <c r="A31" s="84"/>
      <c r="B31" s="554"/>
      <c r="C31" s="554"/>
      <c r="D31" s="554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dőlt"2.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topLeftCell="A7" zoomScaleNormal="100" workbookViewId="0">
      <selection activeCell="L24" sqref="L24"/>
    </sheetView>
  </sheetViews>
  <sheetFormatPr defaultRowHeight="15.75"/>
  <cols>
    <col min="1" max="1" width="4.83203125" style="97" customWidth="1"/>
    <col min="2" max="2" width="31.1640625" style="115" customWidth="1"/>
    <col min="3" max="4" width="9" style="115" customWidth="1"/>
    <col min="5" max="5" width="9.5" style="115" customWidth="1"/>
    <col min="6" max="6" width="8.83203125" style="115" customWidth="1"/>
    <col min="7" max="7" width="8.6640625" style="115" customWidth="1"/>
    <col min="8" max="8" width="8.83203125" style="115" customWidth="1"/>
    <col min="9" max="9" width="8.1640625" style="115" customWidth="1"/>
    <col min="10" max="14" width="9.5" style="115" customWidth="1"/>
    <col min="15" max="15" width="12.6640625" style="97" customWidth="1"/>
    <col min="16" max="16384" width="9.33203125" style="115"/>
  </cols>
  <sheetData>
    <row r="1" spans="1:15" ht="31.5" customHeight="1">
      <c r="A1" s="559" t="str">
        <f ca="1">+CONCATENATE("Előirányzat-felhasználási terv",CHAR(10),LEFT(ÖSSZEFÜGGÉSEK!A5,4),". évre")</f>
        <v>Előirányzat-felhasználási terv
2016. évre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ht="16.5" thickBot="1">
      <c r="O2" s="4" t="s">
        <v>50</v>
      </c>
    </row>
    <row r="3" spans="1:15" s="97" customFormat="1" ht="26.1" customHeight="1" thickBot="1">
      <c r="A3" s="94" t="s">
        <v>12</v>
      </c>
      <c r="B3" s="95" t="s">
        <v>58</v>
      </c>
      <c r="C3" s="95" t="s">
        <v>68</v>
      </c>
      <c r="D3" s="95" t="s">
        <v>69</v>
      </c>
      <c r="E3" s="95" t="s">
        <v>70</v>
      </c>
      <c r="F3" s="95" t="s">
        <v>71</v>
      </c>
      <c r="G3" s="95" t="s">
        <v>72</v>
      </c>
      <c r="H3" s="95" t="s">
        <v>73</v>
      </c>
      <c r="I3" s="95" t="s">
        <v>74</v>
      </c>
      <c r="J3" s="95" t="s">
        <v>75</v>
      </c>
      <c r="K3" s="95" t="s">
        <v>76</v>
      </c>
      <c r="L3" s="95" t="s">
        <v>77</v>
      </c>
      <c r="M3" s="95" t="s">
        <v>78</v>
      </c>
      <c r="N3" s="95" t="s">
        <v>79</v>
      </c>
      <c r="O3" s="96" t="s">
        <v>48</v>
      </c>
    </row>
    <row r="4" spans="1:15" s="99" customFormat="1" ht="15" customHeight="1" thickBot="1">
      <c r="A4" s="98" t="s">
        <v>14</v>
      </c>
      <c r="B4" s="556" t="s">
        <v>52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8"/>
    </row>
    <row r="5" spans="1:15" s="99" customFormat="1" ht="22.5">
      <c r="A5" s="100" t="s">
        <v>15</v>
      </c>
      <c r="B5" s="474" t="s">
        <v>344</v>
      </c>
      <c r="C5" s="101">
        <v>10646</v>
      </c>
      <c r="D5" s="101">
        <v>10646</v>
      </c>
      <c r="E5" s="101">
        <v>10646</v>
      </c>
      <c r="F5" s="101">
        <v>10646</v>
      </c>
      <c r="G5" s="101">
        <v>10646</v>
      </c>
      <c r="H5" s="101">
        <v>10646</v>
      </c>
      <c r="I5" s="101">
        <v>10646</v>
      </c>
      <c r="J5" s="101">
        <v>10646</v>
      </c>
      <c r="K5" s="101">
        <v>10646</v>
      </c>
      <c r="L5" s="101">
        <v>10646</v>
      </c>
      <c r="M5" s="101">
        <v>10646</v>
      </c>
      <c r="N5" s="101">
        <v>10652</v>
      </c>
      <c r="O5" s="102">
        <f t="shared" ref="O5:O25" si="0">SUM(C5:N5)</f>
        <v>127758</v>
      </c>
    </row>
    <row r="6" spans="1:15" s="106" customFormat="1" ht="22.5">
      <c r="A6" s="103" t="s">
        <v>16</v>
      </c>
      <c r="B6" s="278" t="s">
        <v>389</v>
      </c>
      <c r="C6" s="104">
        <v>1474</v>
      </c>
      <c r="D6" s="104">
        <v>2950</v>
      </c>
      <c r="E6" s="104">
        <v>2470</v>
      </c>
      <c r="F6" s="104">
        <v>2470</v>
      </c>
      <c r="G6" s="104">
        <v>2500</v>
      </c>
      <c r="H6" s="104">
        <v>2450</v>
      </c>
      <c r="I6" s="104">
        <v>2450</v>
      </c>
      <c r="J6" s="104">
        <v>2900</v>
      </c>
      <c r="K6" s="104">
        <v>2750</v>
      </c>
      <c r="L6" s="104">
        <v>2300</v>
      </c>
      <c r="M6" s="104">
        <v>2165</v>
      </c>
      <c r="N6" s="104">
        <v>2850</v>
      </c>
      <c r="O6" s="105">
        <f t="shared" si="0"/>
        <v>29729</v>
      </c>
    </row>
    <row r="7" spans="1:15" s="106" customFormat="1" ht="22.5">
      <c r="A7" s="103" t="s">
        <v>17</v>
      </c>
      <c r="B7" s="277" t="s">
        <v>390</v>
      </c>
      <c r="C7" s="107"/>
      <c r="D7" s="107"/>
      <c r="E7" s="107"/>
      <c r="F7" s="107"/>
      <c r="G7" s="107">
        <v>1475</v>
      </c>
      <c r="H7" s="107"/>
      <c r="I7" s="107"/>
      <c r="J7" s="107"/>
      <c r="K7" s="107"/>
      <c r="L7" s="107"/>
      <c r="M7" s="107"/>
      <c r="N7" s="107"/>
      <c r="O7" s="108">
        <f t="shared" si="0"/>
        <v>1475</v>
      </c>
    </row>
    <row r="8" spans="1:15" s="106" customFormat="1" ht="14.1" customHeight="1">
      <c r="A8" s="103" t="s">
        <v>18</v>
      </c>
      <c r="B8" s="276" t="s">
        <v>138</v>
      </c>
      <c r="C8" s="104">
        <v>520</v>
      </c>
      <c r="D8" s="104">
        <v>750</v>
      </c>
      <c r="E8" s="104">
        <v>18600</v>
      </c>
      <c r="F8" s="104">
        <v>1350</v>
      </c>
      <c r="G8" s="104">
        <v>320</v>
      </c>
      <c r="H8" s="104">
        <v>250</v>
      </c>
      <c r="I8" s="104">
        <v>200</v>
      </c>
      <c r="J8" s="104">
        <v>200</v>
      </c>
      <c r="K8" s="104">
        <v>18500</v>
      </c>
      <c r="L8" s="104">
        <v>650</v>
      </c>
      <c r="M8" s="104">
        <v>350</v>
      </c>
      <c r="N8" s="104">
        <v>730</v>
      </c>
      <c r="O8" s="105">
        <f t="shared" si="0"/>
        <v>42420</v>
      </c>
    </row>
    <row r="9" spans="1:15" s="106" customFormat="1" ht="14.1" customHeight="1">
      <c r="A9" s="103" t="s">
        <v>19</v>
      </c>
      <c r="B9" s="276" t="s">
        <v>391</v>
      </c>
      <c r="C9" s="104">
        <v>2300</v>
      </c>
      <c r="D9" s="104">
        <v>2300</v>
      </c>
      <c r="E9" s="104">
        <v>2325</v>
      </c>
      <c r="F9" s="104">
        <v>2300</v>
      </c>
      <c r="G9" s="104">
        <v>2300</v>
      </c>
      <c r="H9" s="104">
        <v>1675</v>
      </c>
      <c r="I9" s="104">
        <v>1050</v>
      </c>
      <c r="J9" s="104">
        <v>1000</v>
      </c>
      <c r="K9" s="104">
        <v>3025</v>
      </c>
      <c r="L9" s="104">
        <v>2300</v>
      </c>
      <c r="M9" s="104">
        <v>2300</v>
      </c>
      <c r="N9" s="104">
        <v>9214</v>
      </c>
      <c r="O9" s="105">
        <f t="shared" si="0"/>
        <v>32089</v>
      </c>
    </row>
    <row r="10" spans="1:15" s="106" customFormat="1" ht="14.1" customHeight="1">
      <c r="A10" s="103" t="s">
        <v>20</v>
      </c>
      <c r="B10" s="276" t="s">
        <v>5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5">
        <f t="shared" si="0"/>
        <v>0</v>
      </c>
    </row>
    <row r="11" spans="1:15" s="106" customFormat="1" ht="14.1" customHeight="1">
      <c r="A11" s="103" t="s">
        <v>21</v>
      </c>
      <c r="B11" s="276" t="s">
        <v>346</v>
      </c>
      <c r="C11" s="104">
        <v>85</v>
      </c>
      <c r="D11" s="104">
        <v>1250</v>
      </c>
      <c r="E11" s="104">
        <v>85</v>
      </c>
      <c r="F11" s="104">
        <v>85</v>
      </c>
      <c r="G11" s="104">
        <v>85</v>
      </c>
      <c r="H11" s="104">
        <v>85</v>
      </c>
      <c r="I11" s="104">
        <v>85</v>
      </c>
      <c r="J11" s="104">
        <v>85</v>
      </c>
      <c r="K11" s="104">
        <v>85</v>
      </c>
      <c r="L11" s="104">
        <v>85</v>
      </c>
      <c r="M11" s="104">
        <v>85</v>
      </c>
      <c r="N11" s="104">
        <v>85</v>
      </c>
      <c r="O11" s="105">
        <f t="shared" si="0"/>
        <v>2185</v>
      </c>
    </row>
    <row r="12" spans="1:15" s="106" customFormat="1" ht="22.5">
      <c r="A12" s="103" t="s">
        <v>22</v>
      </c>
      <c r="B12" s="278" t="s">
        <v>378</v>
      </c>
      <c r="C12" s="104">
        <v>23</v>
      </c>
      <c r="D12" s="104">
        <v>23</v>
      </c>
      <c r="E12" s="104">
        <v>23</v>
      </c>
      <c r="F12" s="104">
        <v>23</v>
      </c>
      <c r="G12" s="104">
        <v>23</v>
      </c>
      <c r="H12" s="104">
        <v>23</v>
      </c>
      <c r="I12" s="104">
        <v>23</v>
      </c>
      <c r="J12" s="104">
        <v>23</v>
      </c>
      <c r="K12" s="104">
        <v>23</v>
      </c>
      <c r="L12" s="104">
        <v>23</v>
      </c>
      <c r="M12" s="104">
        <v>24</v>
      </c>
      <c r="N12" s="104">
        <v>24</v>
      </c>
      <c r="O12" s="105">
        <f t="shared" si="0"/>
        <v>278</v>
      </c>
    </row>
    <row r="13" spans="1:15" s="106" customFormat="1" ht="14.1" customHeight="1" thickBot="1">
      <c r="A13" s="103" t="s">
        <v>23</v>
      </c>
      <c r="B13" s="276" t="s">
        <v>6</v>
      </c>
      <c r="C13" s="104">
        <v>10000</v>
      </c>
      <c r="D13" s="104">
        <v>2000</v>
      </c>
      <c r="E13" s="104"/>
      <c r="F13" s="104">
        <v>13558</v>
      </c>
      <c r="G13" s="104"/>
      <c r="H13" s="104"/>
      <c r="I13" s="104"/>
      <c r="J13" s="104"/>
      <c r="K13" s="104"/>
      <c r="L13" s="104"/>
      <c r="M13" s="104"/>
      <c r="N13" s="104"/>
      <c r="O13" s="105">
        <f t="shared" si="0"/>
        <v>25558</v>
      </c>
    </row>
    <row r="14" spans="1:15" s="99" customFormat="1" ht="15.95" customHeight="1" thickBot="1">
      <c r="A14" s="98" t="s">
        <v>24</v>
      </c>
      <c r="B14" s="39" t="s">
        <v>102</v>
      </c>
      <c r="C14" s="109">
        <f t="shared" ref="C14:N14" si="1">SUM(C5:C13)</f>
        <v>25048</v>
      </c>
      <c r="D14" s="109">
        <f t="shared" si="1"/>
        <v>19919</v>
      </c>
      <c r="E14" s="109">
        <f t="shared" si="1"/>
        <v>34149</v>
      </c>
      <c r="F14" s="109">
        <f t="shared" si="1"/>
        <v>30432</v>
      </c>
      <c r="G14" s="109">
        <f t="shared" si="1"/>
        <v>17349</v>
      </c>
      <c r="H14" s="109">
        <f t="shared" si="1"/>
        <v>15129</v>
      </c>
      <c r="I14" s="109">
        <f t="shared" si="1"/>
        <v>14454</v>
      </c>
      <c r="J14" s="109">
        <f t="shared" si="1"/>
        <v>14854</v>
      </c>
      <c r="K14" s="109">
        <f t="shared" si="1"/>
        <v>35029</v>
      </c>
      <c r="L14" s="109">
        <f t="shared" si="1"/>
        <v>16004</v>
      </c>
      <c r="M14" s="109">
        <f t="shared" si="1"/>
        <v>15570</v>
      </c>
      <c r="N14" s="109">
        <f t="shared" si="1"/>
        <v>23555</v>
      </c>
      <c r="O14" s="110">
        <f>SUM(C14:N14)</f>
        <v>261492</v>
      </c>
    </row>
    <row r="15" spans="1:15" s="99" customFormat="1" ht="15" customHeight="1" thickBot="1">
      <c r="A15" s="98" t="s">
        <v>25</v>
      </c>
      <c r="B15" s="556" t="s">
        <v>53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8"/>
    </row>
    <row r="16" spans="1:15" s="106" customFormat="1" ht="14.1" customHeight="1">
      <c r="A16" s="111" t="s">
        <v>26</v>
      </c>
      <c r="B16" s="279" t="s">
        <v>59</v>
      </c>
      <c r="C16" s="107">
        <v>8450</v>
      </c>
      <c r="D16" s="107">
        <v>8450</v>
      </c>
      <c r="E16" s="107">
        <v>8400</v>
      </c>
      <c r="F16" s="107">
        <v>8450</v>
      </c>
      <c r="G16" s="107">
        <v>8450</v>
      </c>
      <c r="H16" s="107">
        <v>8450</v>
      </c>
      <c r="I16" s="107">
        <v>8400</v>
      </c>
      <c r="J16" s="107">
        <v>8450</v>
      </c>
      <c r="K16" s="107">
        <v>9216</v>
      </c>
      <c r="L16" s="107">
        <v>8350</v>
      </c>
      <c r="M16" s="107">
        <v>9154</v>
      </c>
      <c r="N16" s="107">
        <v>7980</v>
      </c>
      <c r="O16" s="108">
        <f t="shared" si="0"/>
        <v>102200</v>
      </c>
    </row>
    <row r="17" spans="1:15" s="106" customFormat="1" ht="27" customHeight="1">
      <c r="A17" s="103" t="s">
        <v>27</v>
      </c>
      <c r="B17" s="278" t="s">
        <v>147</v>
      </c>
      <c r="C17" s="104">
        <v>2050</v>
      </c>
      <c r="D17" s="104">
        <v>2050</v>
      </c>
      <c r="E17" s="104">
        <v>2040</v>
      </c>
      <c r="F17" s="104">
        <v>2050</v>
      </c>
      <c r="G17" s="104">
        <v>2050</v>
      </c>
      <c r="H17" s="104">
        <v>2050</v>
      </c>
      <c r="I17" s="104">
        <v>2040</v>
      </c>
      <c r="J17" s="104">
        <v>2050</v>
      </c>
      <c r="K17" s="104">
        <v>2240</v>
      </c>
      <c r="L17" s="104">
        <v>2030</v>
      </c>
      <c r="M17" s="104">
        <v>2225</v>
      </c>
      <c r="N17" s="104">
        <v>1960</v>
      </c>
      <c r="O17" s="105">
        <f t="shared" si="0"/>
        <v>24835</v>
      </c>
    </row>
    <row r="18" spans="1:15" s="106" customFormat="1" ht="14.1" customHeight="1">
      <c r="A18" s="103" t="s">
        <v>28</v>
      </c>
      <c r="B18" s="276" t="s">
        <v>119</v>
      </c>
      <c r="C18" s="104">
        <v>7200</v>
      </c>
      <c r="D18" s="104">
        <v>8300</v>
      </c>
      <c r="E18" s="104">
        <v>6150</v>
      </c>
      <c r="F18" s="104">
        <v>12200</v>
      </c>
      <c r="G18" s="104">
        <v>5800</v>
      </c>
      <c r="H18" s="104">
        <v>5700</v>
      </c>
      <c r="I18" s="104">
        <v>4900</v>
      </c>
      <c r="J18" s="104">
        <v>5100</v>
      </c>
      <c r="K18" s="104">
        <v>6200</v>
      </c>
      <c r="L18" s="104">
        <v>6050</v>
      </c>
      <c r="M18" s="104">
        <v>6000</v>
      </c>
      <c r="N18" s="104">
        <v>6270</v>
      </c>
      <c r="O18" s="105">
        <f t="shared" si="0"/>
        <v>79870</v>
      </c>
    </row>
    <row r="19" spans="1:15" s="106" customFormat="1" ht="14.1" customHeight="1">
      <c r="A19" s="103" t="s">
        <v>29</v>
      </c>
      <c r="B19" s="276" t="s">
        <v>148</v>
      </c>
      <c r="C19" s="104">
        <v>280</v>
      </c>
      <c r="D19" s="104">
        <v>260</v>
      </c>
      <c r="E19" s="104">
        <v>350</v>
      </c>
      <c r="F19" s="104">
        <v>350</v>
      </c>
      <c r="G19" s="104">
        <v>310</v>
      </c>
      <c r="H19" s="104">
        <v>350</v>
      </c>
      <c r="I19" s="104">
        <v>350</v>
      </c>
      <c r="J19" s="104">
        <v>350</v>
      </c>
      <c r="K19" s="104">
        <v>560</v>
      </c>
      <c r="L19" s="104">
        <v>300</v>
      </c>
      <c r="M19" s="104">
        <v>325</v>
      </c>
      <c r="N19" s="104">
        <v>550</v>
      </c>
      <c r="O19" s="105">
        <f t="shared" si="0"/>
        <v>4335</v>
      </c>
    </row>
    <row r="20" spans="1:15" s="106" customFormat="1" ht="14.1" customHeight="1">
      <c r="A20" s="103" t="s">
        <v>30</v>
      </c>
      <c r="B20" s="276" t="s">
        <v>7</v>
      </c>
      <c r="C20" s="104">
        <v>472</v>
      </c>
      <c r="D20" s="104">
        <v>168</v>
      </c>
      <c r="E20" s="104">
        <v>1303</v>
      </c>
      <c r="F20" s="104">
        <v>1267</v>
      </c>
      <c r="G20" s="104">
        <v>168</v>
      </c>
      <c r="H20" s="104">
        <v>652</v>
      </c>
      <c r="I20" s="104">
        <v>168</v>
      </c>
      <c r="J20" s="104">
        <v>472</v>
      </c>
      <c r="K20" s="104">
        <v>1903</v>
      </c>
      <c r="L20" s="104">
        <v>168</v>
      </c>
      <c r="M20" s="104">
        <v>167</v>
      </c>
      <c r="N20" s="104">
        <v>231</v>
      </c>
      <c r="O20" s="105">
        <f t="shared" si="0"/>
        <v>7139</v>
      </c>
    </row>
    <row r="21" spans="1:15" s="106" customFormat="1" ht="14.1" customHeight="1">
      <c r="A21" s="103" t="s">
        <v>31</v>
      </c>
      <c r="B21" s="276" t="s">
        <v>193</v>
      </c>
      <c r="C21" s="104"/>
      <c r="D21" s="104"/>
      <c r="E21" s="104"/>
      <c r="F21" s="104">
        <v>1475</v>
      </c>
      <c r="G21" s="104">
        <v>254</v>
      </c>
      <c r="H21" s="104"/>
      <c r="I21" s="104"/>
      <c r="J21" s="104"/>
      <c r="K21" s="104">
        <v>1385</v>
      </c>
      <c r="L21" s="104">
        <v>100</v>
      </c>
      <c r="M21" s="104"/>
      <c r="N21" s="104"/>
      <c r="O21" s="105">
        <f t="shared" si="0"/>
        <v>3214</v>
      </c>
    </row>
    <row r="22" spans="1:15" s="106" customFormat="1">
      <c r="A22" s="103" t="s">
        <v>32</v>
      </c>
      <c r="B22" s="278" t="s">
        <v>151</v>
      </c>
      <c r="C22" s="104"/>
      <c r="D22" s="104"/>
      <c r="E22" s="104"/>
      <c r="F22" s="104"/>
      <c r="G22" s="104">
        <v>7050</v>
      </c>
      <c r="H22" s="104"/>
      <c r="I22" s="104">
        <v>7050</v>
      </c>
      <c r="J22" s="104"/>
      <c r="K22" s="104"/>
      <c r="L22" s="104"/>
      <c r="M22" s="104"/>
      <c r="N22" s="104"/>
      <c r="O22" s="105">
        <f t="shared" si="0"/>
        <v>14100</v>
      </c>
    </row>
    <row r="23" spans="1:15" s="106" customFormat="1" ht="14.1" customHeight="1">
      <c r="A23" s="103" t="s">
        <v>33</v>
      </c>
      <c r="B23" s="276" t="s">
        <v>196</v>
      </c>
      <c r="C23" s="104"/>
      <c r="D23" s="104"/>
      <c r="E23" s="104"/>
      <c r="F23" s="104">
        <v>700</v>
      </c>
      <c r="G23" s="104"/>
      <c r="H23" s="104">
        <v>50</v>
      </c>
      <c r="I23" s="104"/>
      <c r="J23" s="104"/>
      <c r="K23" s="104"/>
      <c r="L23" s="104"/>
      <c r="M23" s="104"/>
      <c r="N23" s="104"/>
      <c r="O23" s="105">
        <f t="shared" si="0"/>
        <v>750</v>
      </c>
    </row>
    <row r="24" spans="1:15" s="106" customFormat="1" ht="14.1" customHeight="1">
      <c r="A24" s="103" t="s">
        <v>34</v>
      </c>
      <c r="B24" s="276" t="s">
        <v>8</v>
      </c>
      <c r="C24" s="104">
        <v>4586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>
        <f t="shared" si="0"/>
        <v>4586</v>
      </c>
    </row>
    <row r="25" spans="1:15" s="106" customFormat="1" ht="14.1" customHeight="1" thickBot="1">
      <c r="A25" s="100" t="s">
        <v>35</v>
      </c>
      <c r="B25" s="527" t="s">
        <v>46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>
        <v>20463</v>
      </c>
      <c r="O25" s="105">
        <f t="shared" si="0"/>
        <v>20463</v>
      </c>
    </row>
    <row r="26" spans="1:15" s="99" customFormat="1" ht="15.95" customHeight="1" thickBot="1">
      <c r="A26" s="112" t="s">
        <v>36</v>
      </c>
      <c r="B26" s="39" t="s">
        <v>103</v>
      </c>
      <c r="C26" s="109">
        <f t="shared" ref="C26:M26" si="2">SUM(C16:C24)</f>
        <v>23038</v>
      </c>
      <c r="D26" s="109">
        <f t="shared" si="2"/>
        <v>19228</v>
      </c>
      <c r="E26" s="109">
        <f t="shared" si="2"/>
        <v>18243</v>
      </c>
      <c r="F26" s="109">
        <f t="shared" si="2"/>
        <v>26492</v>
      </c>
      <c r="G26" s="109">
        <f t="shared" si="2"/>
        <v>24082</v>
      </c>
      <c r="H26" s="109">
        <f t="shared" si="2"/>
        <v>17252</v>
      </c>
      <c r="I26" s="109">
        <f t="shared" si="2"/>
        <v>22908</v>
      </c>
      <c r="J26" s="109">
        <f t="shared" si="2"/>
        <v>16422</v>
      </c>
      <c r="K26" s="109">
        <f t="shared" si="2"/>
        <v>21504</v>
      </c>
      <c r="L26" s="109">
        <f t="shared" si="2"/>
        <v>16998</v>
      </c>
      <c r="M26" s="109">
        <f t="shared" si="2"/>
        <v>17871</v>
      </c>
      <c r="N26" s="109">
        <f>SUM(N16:N24)+N25</f>
        <v>37454</v>
      </c>
      <c r="O26" s="110">
        <f>SUM(C26:N26)</f>
        <v>261492</v>
      </c>
    </row>
    <row r="27" spans="1:15" ht="16.5" thickBot="1">
      <c r="A27" s="112" t="s">
        <v>37</v>
      </c>
      <c r="B27" s="280" t="s">
        <v>104</v>
      </c>
      <c r="C27" s="113">
        <f t="shared" ref="C27:O27" si="3">C14-C26</f>
        <v>2010</v>
      </c>
      <c r="D27" s="113">
        <f t="shared" si="3"/>
        <v>691</v>
      </c>
      <c r="E27" s="113">
        <f t="shared" si="3"/>
        <v>15906</v>
      </c>
      <c r="F27" s="113">
        <f t="shared" si="3"/>
        <v>3940</v>
      </c>
      <c r="G27" s="113">
        <f t="shared" si="3"/>
        <v>-6733</v>
      </c>
      <c r="H27" s="113">
        <f t="shared" si="3"/>
        <v>-2123</v>
      </c>
      <c r="I27" s="113">
        <f t="shared" si="3"/>
        <v>-8454</v>
      </c>
      <c r="J27" s="113">
        <f t="shared" si="3"/>
        <v>-1568</v>
      </c>
      <c r="K27" s="113">
        <f t="shared" si="3"/>
        <v>13525</v>
      </c>
      <c r="L27" s="113">
        <f t="shared" si="3"/>
        <v>-994</v>
      </c>
      <c r="M27" s="113">
        <f t="shared" si="3"/>
        <v>-2301</v>
      </c>
      <c r="N27" s="113">
        <f t="shared" si="3"/>
        <v>-13899</v>
      </c>
      <c r="O27" s="114">
        <f t="shared" si="3"/>
        <v>0</v>
      </c>
    </row>
    <row r="28" spans="1:15">
      <c r="A28" s="116"/>
    </row>
    <row r="29" spans="1:15">
      <c r="B29" s="117"/>
      <c r="C29" s="118"/>
      <c r="D29" s="118"/>
      <c r="O29" s="115"/>
    </row>
    <row r="30" spans="1:15">
      <c r="O30" s="115"/>
    </row>
    <row r="31" spans="1:15">
      <c r="O31" s="115"/>
    </row>
    <row r="32" spans="1:15">
      <c r="O32" s="115"/>
    </row>
    <row r="33" spans="15:15">
      <c r="O33" s="115"/>
    </row>
    <row r="34" spans="15:15">
      <c r="O34" s="115"/>
    </row>
    <row r="35" spans="15:15">
      <c r="O35" s="115"/>
    </row>
    <row r="36" spans="15:15">
      <c r="O36" s="115"/>
    </row>
    <row r="37" spans="15:15">
      <c r="O37" s="115"/>
    </row>
    <row r="38" spans="15:15">
      <c r="O38" s="115"/>
    </row>
    <row r="39" spans="15:15">
      <c r="O39" s="115"/>
    </row>
    <row r="40" spans="15:15">
      <c r="O40" s="115"/>
    </row>
    <row r="41" spans="15:15">
      <c r="O41" s="115"/>
    </row>
    <row r="42" spans="15:15">
      <c r="O42" s="115"/>
    </row>
    <row r="43" spans="15:15">
      <c r="O43" s="115"/>
    </row>
    <row r="44" spans="15:15">
      <c r="O44" s="115"/>
    </row>
    <row r="45" spans="15:15">
      <c r="O45" s="115"/>
    </row>
    <row r="46" spans="15:15">
      <c r="O46" s="115"/>
    </row>
    <row r="47" spans="15:15">
      <c r="O47" s="115"/>
    </row>
    <row r="48" spans="15:15">
      <c r="O48" s="115"/>
    </row>
    <row r="49" spans="15:15">
      <c r="O49" s="115"/>
    </row>
    <row r="50" spans="15:15">
      <c r="O50" s="115"/>
    </row>
    <row r="51" spans="15:15">
      <c r="O51" s="115"/>
    </row>
    <row r="52" spans="15:15">
      <c r="O52" s="115"/>
    </row>
    <row r="53" spans="15:15">
      <c r="O53" s="115"/>
    </row>
    <row r="54" spans="15:15">
      <c r="O54" s="115"/>
    </row>
    <row r="55" spans="15:15">
      <c r="O55" s="115"/>
    </row>
    <row r="56" spans="15:15">
      <c r="O56" s="115"/>
    </row>
    <row r="57" spans="15:15">
      <c r="O57" s="115"/>
    </row>
    <row r="58" spans="15:15">
      <c r="O58" s="115"/>
    </row>
    <row r="59" spans="15:15">
      <c r="O59" s="115"/>
    </row>
    <row r="60" spans="15:15">
      <c r="O60" s="115"/>
    </row>
    <row r="61" spans="15:15">
      <c r="O61" s="115"/>
    </row>
    <row r="62" spans="15:15">
      <c r="O62" s="115"/>
    </row>
    <row r="63" spans="15:15">
      <c r="O63" s="115"/>
    </row>
    <row r="64" spans="15:15">
      <c r="O64" s="115"/>
    </row>
    <row r="65" spans="15:15">
      <c r="O65" s="115"/>
    </row>
    <row r="66" spans="15:15">
      <c r="O66" s="115"/>
    </row>
    <row r="67" spans="15:15">
      <c r="O67" s="115"/>
    </row>
    <row r="68" spans="15:15">
      <c r="O68" s="115"/>
    </row>
    <row r="69" spans="15:15">
      <c r="O69" s="115"/>
    </row>
    <row r="70" spans="15:15">
      <c r="O70" s="115"/>
    </row>
    <row r="71" spans="15:15">
      <c r="O71" s="115"/>
    </row>
    <row r="72" spans="15:15">
      <c r="O72" s="115"/>
    </row>
    <row r="73" spans="15:15">
      <c r="O73" s="115"/>
    </row>
    <row r="74" spans="15:15">
      <c r="O74" s="115"/>
    </row>
    <row r="75" spans="15:15">
      <c r="O75" s="115"/>
    </row>
    <row r="76" spans="15:15">
      <c r="O76" s="115"/>
    </row>
    <row r="77" spans="15:15">
      <c r="O77" s="115"/>
    </row>
    <row r="78" spans="15:15">
      <c r="O78" s="115"/>
    </row>
    <row r="79" spans="15:15">
      <c r="O79" s="115"/>
    </row>
    <row r="80" spans="15:15">
      <c r="O80" s="115"/>
    </row>
    <row r="81" spans="15:15">
      <c r="O81" s="115"/>
    </row>
    <row r="82" spans="15:15">
      <c r="O82" s="11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3.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4"/>
  <sheetViews>
    <sheetView zoomScaleNormal="100" workbookViewId="0">
      <selection activeCell="B35" sqref="B35"/>
    </sheetView>
  </sheetViews>
  <sheetFormatPr defaultRowHeight="12.75"/>
  <cols>
    <col min="1" max="1" width="88.6640625" style="49" customWidth="1"/>
    <col min="2" max="2" width="27.83203125" style="49" customWidth="1"/>
    <col min="3" max="3" width="3.5" style="49" customWidth="1"/>
    <col min="4" max="16384" width="9.33203125" style="49"/>
  </cols>
  <sheetData>
    <row r="1" spans="1:3" ht="47.25" customHeight="1">
      <c r="A1" s="561" t="str">
        <f ca="1">+CONCATENATE("A ",LEFT(ÖSSZEFÜGGÉSEK!A5,4),". évi általános működés és ágazati feladatok támogatásának alakulása jogcímenként")</f>
        <v>A 2016. évi általános működés és ágazati feladatok támogatásának alakulása jogcímenként</v>
      </c>
      <c r="B1" s="561"/>
    </row>
    <row r="2" spans="1:3" ht="22.5" customHeight="1" thickBot="1">
      <c r="A2" s="372"/>
      <c r="B2" s="373" t="s">
        <v>9</v>
      </c>
    </row>
    <row r="3" spans="1:3" s="50" customFormat="1" ht="24" customHeight="1" thickBot="1">
      <c r="A3" s="282" t="s">
        <v>47</v>
      </c>
      <c r="B3" s="371" t="str">
        <f ca="1">+CONCATENATE(LEFT(ÖSSZEFÜGGÉSEK!A5,4),". évi támogatás összesen")</f>
        <v>2016. évi támogatás összesen</v>
      </c>
    </row>
    <row r="4" spans="1:3" s="51" customFormat="1" ht="13.5" thickBot="1">
      <c r="A4" s="198" t="s">
        <v>462</v>
      </c>
      <c r="B4" s="199" t="s">
        <v>463</v>
      </c>
    </row>
    <row r="5" spans="1:3">
      <c r="A5" s="516" t="s">
        <v>542</v>
      </c>
      <c r="B5" s="401"/>
    </row>
    <row r="6" spans="1:3" ht="12.75" customHeight="1">
      <c r="A6" s="119" t="s">
        <v>543</v>
      </c>
      <c r="B6" s="401">
        <v>36777400</v>
      </c>
    </row>
    <row r="7" spans="1:3">
      <c r="A7" s="120" t="s">
        <v>544</v>
      </c>
      <c r="B7" s="401">
        <v>3507790</v>
      </c>
    </row>
    <row r="8" spans="1:3">
      <c r="A8" s="120" t="s">
        <v>545</v>
      </c>
      <c r="B8" s="401">
        <v>4256000</v>
      </c>
    </row>
    <row r="9" spans="1:3">
      <c r="A9" s="120" t="s">
        <v>546</v>
      </c>
      <c r="B9" s="401">
        <v>1016163</v>
      </c>
    </row>
    <row r="10" spans="1:3">
      <c r="A10" s="120" t="s">
        <v>547</v>
      </c>
      <c r="B10" s="401">
        <v>2594610</v>
      </c>
    </row>
    <row r="11" spans="1:3">
      <c r="A11" s="120" t="s">
        <v>548</v>
      </c>
      <c r="B11" s="401">
        <v>5246909</v>
      </c>
    </row>
    <row r="12" spans="1:3">
      <c r="A12" s="120" t="s">
        <v>549</v>
      </c>
      <c r="B12" s="401">
        <v>7650</v>
      </c>
    </row>
    <row r="13" spans="1:3">
      <c r="A13" s="517" t="s">
        <v>550</v>
      </c>
      <c r="B13" s="519">
        <f>B6+B7+B8+B9+B10+B11+B12</f>
        <v>53406522</v>
      </c>
      <c r="C13" s="562" t="s">
        <v>566</v>
      </c>
    </row>
    <row r="14" spans="1:3">
      <c r="A14" s="517" t="s">
        <v>551</v>
      </c>
      <c r="B14" s="401"/>
      <c r="C14" s="562"/>
    </row>
    <row r="15" spans="1:3">
      <c r="A15" s="120" t="s">
        <v>552</v>
      </c>
      <c r="B15" s="401">
        <v>18667900</v>
      </c>
      <c r="C15" s="562"/>
    </row>
    <row r="16" spans="1:3">
      <c r="A16" s="120" t="s">
        <v>553</v>
      </c>
      <c r="B16" s="401">
        <v>384000</v>
      </c>
      <c r="C16" s="562"/>
    </row>
    <row r="17" spans="1:3">
      <c r="A17" s="120" t="s">
        <v>554</v>
      </c>
      <c r="B17" s="401">
        <v>3600000</v>
      </c>
      <c r="C17" s="562"/>
    </row>
    <row r="18" spans="1:3">
      <c r="A18" s="120" t="s">
        <v>555</v>
      </c>
      <c r="B18" s="401">
        <v>3653334</v>
      </c>
      <c r="C18" s="562"/>
    </row>
    <row r="19" spans="1:3">
      <c r="A19" s="517" t="s">
        <v>556</v>
      </c>
      <c r="B19" s="519">
        <f>B15+B16+B17+B18</f>
        <v>26305234</v>
      </c>
      <c r="C19" s="562"/>
    </row>
    <row r="20" spans="1:3">
      <c r="A20" s="517" t="s">
        <v>557</v>
      </c>
      <c r="B20" s="401"/>
      <c r="C20" s="562"/>
    </row>
    <row r="21" spans="1:3">
      <c r="A21" s="120" t="s">
        <v>558</v>
      </c>
      <c r="B21" s="401">
        <v>14726266</v>
      </c>
      <c r="C21" s="562"/>
    </row>
    <row r="22" spans="1:3">
      <c r="A22" s="120" t="s">
        <v>567</v>
      </c>
      <c r="B22" s="401">
        <v>3000000</v>
      </c>
      <c r="C22" s="562"/>
    </row>
    <row r="23" spans="1:3">
      <c r="A23" s="120" t="s">
        <v>559</v>
      </c>
      <c r="B23" s="401">
        <v>2934080</v>
      </c>
      <c r="C23" s="562"/>
    </row>
    <row r="24" spans="1:3">
      <c r="A24" s="120" t="s">
        <v>560</v>
      </c>
      <c r="B24" s="401">
        <v>1740000</v>
      </c>
      <c r="C24" s="562"/>
    </row>
    <row r="25" spans="1:3">
      <c r="A25" s="120" t="s">
        <v>561</v>
      </c>
      <c r="B25" s="401">
        <v>20218398</v>
      </c>
      <c r="C25" s="562"/>
    </row>
    <row r="26" spans="1:3">
      <c r="A26" s="120" t="s">
        <v>568</v>
      </c>
      <c r="B26" s="401">
        <v>922260</v>
      </c>
      <c r="C26" s="562"/>
    </row>
    <row r="27" spans="1:3">
      <c r="A27" s="517" t="s">
        <v>562</v>
      </c>
      <c r="B27" s="519">
        <f>B21+B22+B23+B24+B25+B26</f>
        <v>43541004</v>
      </c>
      <c r="C27" s="562"/>
    </row>
    <row r="28" spans="1:3">
      <c r="A28" s="517" t="s">
        <v>563</v>
      </c>
      <c r="B28" s="401"/>
      <c r="C28" s="562"/>
    </row>
    <row r="29" spans="1:3">
      <c r="A29" s="121" t="s">
        <v>564</v>
      </c>
      <c r="B29" s="401">
        <v>2009820</v>
      </c>
      <c r="C29" s="562"/>
    </row>
    <row r="30" spans="1:3">
      <c r="A30" s="518" t="s">
        <v>565</v>
      </c>
      <c r="B30" s="519">
        <f>B29</f>
        <v>2009820</v>
      </c>
      <c r="C30" s="562"/>
    </row>
    <row r="31" spans="1:3">
      <c r="A31" s="517" t="s">
        <v>569</v>
      </c>
      <c r="B31" s="401"/>
      <c r="C31" s="562"/>
    </row>
    <row r="32" spans="1:3">
      <c r="A32" s="120" t="s">
        <v>570</v>
      </c>
      <c r="B32" s="401">
        <v>2496312</v>
      </c>
      <c r="C32" s="562"/>
    </row>
    <row r="33" spans="1:3" ht="13.5" thickBot="1">
      <c r="A33" s="121" t="s">
        <v>571</v>
      </c>
      <c r="B33" s="519">
        <f>B32</f>
        <v>2496312</v>
      </c>
      <c r="C33" s="562"/>
    </row>
    <row r="34" spans="1:3" s="53" customFormat="1" ht="19.5" customHeight="1" thickBot="1">
      <c r="A34" s="36" t="s">
        <v>48</v>
      </c>
      <c r="B34" s="52">
        <f>B13+B19+B27+B30+B33</f>
        <v>127758892</v>
      </c>
      <c r="C34" s="562"/>
    </row>
  </sheetData>
  <mergeCells count="2">
    <mergeCell ref="A1:B1"/>
    <mergeCell ref="C13:C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D40"/>
  <sheetViews>
    <sheetView topLeftCell="A13" zoomScaleNormal="100" workbookViewId="0">
      <selection activeCell="B38" sqref="B38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566" t="str">
        <f ca="1">+CONCATENATE("K I M U T A T Á S",CHAR(10),"a ",LEFT(ÖSSZEFÜGGÉSEK!A5,4),". évben céljelleggel juttatott támogatásokról")</f>
        <v>K I M U T A T Á S
a 2016. évben céljelleggel juttatott támogatásokról</v>
      </c>
      <c r="B1" s="566"/>
      <c r="C1" s="566"/>
      <c r="D1" s="566"/>
    </row>
    <row r="2" spans="1:4" ht="17.25" customHeight="1">
      <c r="A2" s="370"/>
      <c r="B2" s="370"/>
      <c r="C2" s="370"/>
      <c r="D2" s="370"/>
    </row>
    <row r="3" spans="1:4" ht="13.5" thickBot="1">
      <c r="A3" s="220"/>
      <c r="B3" s="220"/>
      <c r="C3" s="563" t="s">
        <v>50</v>
      </c>
      <c r="D3" s="563"/>
    </row>
    <row r="4" spans="1:4" ht="42.75" customHeight="1" thickBot="1">
      <c r="A4" s="374" t="s">
        <v>65</v>
      </c>
      <c r="B4" s="375" t="s">
        <v>113</v>
      </c>
      <c r="C4" s="375" t="s">
        <v>114</v>
      </c>
      <c r="D4" s="376" t="s">
        <v>10</v>
      </c>
    </row>
    <row r="5" spans="1:4" ht="15.95" customHeight="1">
      <c r="A5" s="221" t="s">
        <v>14</v>
      </c>
      <c r="B5" s="520" t="s">
        <v>572</v>
      </c>
      <c r="C5" s="28"/>
      <c r="D5" s="29"/>
    </row>
    <row r="6" spans="1:4" ht="15.95" customHeight="1">
      <c r="A6" s="222" t="s">
        <v>15</v>
      </c>
      <c r="B6" s="30" t="s">
        <v>573</v>
      </c>
      <c r="C6" s="30" t="s">
        <v>574</v>
      </c>
      <c r="D6" s="31">
        <v>291</v>
      </c>
    </row>
    <row r="7" spans="1:4" ht="15.95" customHeight="1">
      <c r="A7" s="222" t="s">
        <v>16</v>
      </c>
      <c r="B7" s="30" t="s">
        <v>575</v>
      </c>
      <c r="C7" s="30" t="s">
        <v>574</v>
      </c>
      <c r="D7" s="31">
        <v>352</v>
      </c>
    </row>
    <row r="8" spans="1:4" ht="22.5" customHeight="1">
      <c r="A8" s="222" t="s">
        <v>17</v>
      </c>
      <c r="B8" s="30" t="s">
        <v>576</v>
      </c>
      <c r="C8" s="521" t="s">
        <v>577</v>
      </c>
      <c r="D8" s="31">
        <v>1054</v>
      </c>
    </row>
    <row r="9" spans="1:4" ht="15.95" customHeight="1">
      <c r="A9" s="222" t="s">
        <v>18</v>
      </c>
      <c r="B9" s="30" t="s">
        <v>578</v>
      </c>
      <c r="C9" s="30" t="s">
        <v>579</v>
      </c>
      <c r="D9" s="31">
        <v>610</v>
      </c>
    </row>
    <row r="10" spans="1:4" ht="15.95" customHeight="1">
      <c r="A10" s="222" t="s">
        <v>19</v>
      </c>
      <c r="B10" s="30"/>
      <c r="C10" s="30"/>
      <c r="D10" s="31"/>
    </row>
    <row r="11" spans="1:4" ht="15.95" customHeight="1">
      <c r="A11" s="222" t="s">
        <v>20</v>
      </c>
      <c r="B11" s="522" t="s">
        <v>580</v>
      </c>
      <c r="C11" s="522"/>
      <c r="D11" s="523">
        <f>D6+D7+D8+D9</f>
        <v>2307</v>
      </c>
    </row>
    <row r="12" spans="1:4" ht="15.95" customHeight="1">
      <c r="A12" s="222" t="s">
        <v>21</v>
      </c>
      <c r="B12" s="30"/>
      <c r="C12" s="30"/>
      <c r="D12" s="31"/>
    </row>
    <row r="13" spans="1:4" ht="15.95" customHeight="1">
      <c r="A13" s="222" t="s">
        <v>22</v>
      </c>
      <c r="B13" s="30"/>
      <c r="C13" s="30"/>
      <c r="D13" s="31"/>
    </row>
    <row r="14" spans="1:4" ht="15.95" customHeight="1">
      <c r="A14" s="222" t="s">
        <v>23</v>
      </c>
      <c r="B14" s="522" t="s">
        <v>581</v>
      </c>
      <c r="C14" s="522"/>
      <c r="D14" s="31"/>
    </row>
    <row r="15" spans="1:4" ht="15.95" customHeight="1">
      <c r="A15" s="222" t="s">
        <v>24</v>
      </c>
      <c r="B15" s="524" t="s">
        <v>582</v>
      </c>
      <c r="C15" s="524" t="s">
        <v>574</v>
      </c>
      <c r="D15" s="31">
        <v>100</v>
      </c>
    </row>
    <row r="16" spans="1:4" ht="15.95" customHeight="1">
      <c r="A16" s="222" t="s">
        <v>25</v>
      </c>
      <c r="B16" s="30" t="s">
        <v>583</v>
      </c>
      <c r="C16" s="30" t="s">
        <v>574</v>
      </c>
      <c r="D16" s="31">
        <v>600</v>
      </c>
    </row>
    <row r="17" spans="1:4" ht="15.95" customHeight="1">
      <c r="A17" s="222" t="s">
        <v>26</v>
      </c>
      <c r="B17" s="30" t="s">
        <v>584</v>
      </c>
      <c r="C17" s="30" t="s">
        <v>574</v>
      </c>
      <c r="D17" s="31">
        <v>200</v>
      </c>
    </row>
    <row r="18" spans="1:4" ht="15.95" customHeight="1">
      <c r="A18" s="222" t="s">
        <v>27</v>
      </c>
      <c r="B18" s="30" t="s">
        <v>585</v>
      </c>
      <c r="C18" s="30" t="s">
        <v>574</v>
      </c>
      <c r="D18" s="31">
        <v>200</v>
      </c>
    </row>
    <row r="19" spans="1:4" ht="15.95" customHeight="1">
      <c r="A19" s="222" t="s">
        <v>28</v>
      </c>
      <c r="B19" s="30" t="s">
        <v>586</v>
      </c>
      <c r="C19" s="30" t="s">
        <v>574</v>
      </c>
      <c r="D19" s="31">
        <v>700</v>
      </c>
    </row>
    <row r="20" spans="1:4" ht="15.95" customHeight="1">
      <c r="A20" s="222" t="s">
        <v>29</v>
      </c>
      <c r="B20" s="30" t="s">
        <v>587</v>
      </c>
      <c r="C20" s="30" t="s">
        <v>574</v>
      </c>
      <c r="D20" s="31">
        <v>200</v>
      </c>
    </row>
    <row r="21" spans="1:4" ht="15.95" customHeight="1">
      <c r="A21" s="222" t="s">
        <v>30</v>
      </c>
      <c r="B21" s="30" t="s">
        <v>588</v>
      </c>
      <c r="C21" s="30" t="s">
        <v>574</v>
      </c>
      <c r="D21" s="31">
        <v>100</v>
      </c>
    </row>
    <row r="22" spans="1:4" ht="15.95" customHeight="1">
      <c r="A22" s="222" t="s">
        <v>31</v>
      </c>
      <c r="B22" s="30" t="s">
        <v>589</v>
      </c>
      <c r="C22" s="30" t="s">
        <v>574</v>
      </c>
      <c r="D22" s="31">
        <v>100</v>
      </c>
    </row>
    <row r="23" spans="1:4" ht="15.95" customHeight="1">
      <c r="A23" s="222" t="s">
        <v>32</v>
      </c>
      <c r="B23" s="30" t="s">
        <v>590</v>
      </c>
      <c r="C23" s="30" t="s">
        <v>591</v>
      </c>
      <c r="D23" s="31">
        <v>121</v>
      </c>
    </row>
    <row r="24" spans="1:4" ht="15.95" customHeight="1">
      <c r="A24" s="222" t="s">
        <v>33</v>
      </c>
      <c r="B24" s="30" t="s">
        <v>594</v>
      </c>
      <c r="C24" s="30" t="s">
        <v>593</v>
      </c>
      <c r="D24" s="31">
        <v>2011</v>
      </c>
    </row>
    <row r="25" spans="1:4" ht="15.95" customHeight="1">
      <c r="A25" s="222" t="s">
        <v>34</v>
      </c>
      <c r="B25" s="30" t="s">
        <v>605</v>
      </c>
      <c r="C25" s="30" t="s">
        <v>606</v>
      </c>
      <c r="D25" s="31">
        <v>500</v>
      </c>
    </row>
    <row r="26" spans="1:4" ht="15.95" customHeight="1">
      <c r="A26" s="222" t="s">
        <v>35</v>
      </c>
      <c r="B26" s="522" t="s">
        <v>592</v>
      </c>
      <c r="C26" s="522"/>
      <c r="D26" s="523">
        <f>D15+D16+D17+D18+D19+D20+D21+D22+D23+D24+D25</f>
        <v>4832</v>
      </c>
    </row>
    <row r="27" spans="1:4" ht="15.95" customHeight="1">
      <c r="A27" s="222" t="s">
        <v>36</v>
      </c>
      <c r="B27" s="30"/>
      <c r="C27" s="30"/>
      <c r="D27" s="31"/>
    </row>
    <row r="28" spans="1:4" ht="15.95" customHeight="1">
      <c r="A28" s="222" t="s">
        <v>37</v>
      </c>
      <c r="B28" s="30"/>
      <c r="C28" s="30"/>
      <c r="D28" s="31"/>
    </row>
    <row r="29" spans="1:4" ht="15.95" customHeight="1">
      <c r="A29" s="222" t="s">
        <v>38</v>
      </c>
      <c r="B29" s="522" t="s">
        <v>595</v>
      </c>
      <c r="C29" s="522"/>
      <c r="D29" s="31"/>
    </row>
    <row r="30" spans="1:4" ht="15.95" customHeight="1">
      <c r="A30" s="222" t="s">
        <v>39</v>
      </c>
      <c r="B30" s="30" t="s">
        <v>586</v>
      </c>
      <c r="C30" s="30" t="s">
        <v>596</v>
      </c>
      <c r="D30" s="31">
        <v>700</v>
      </c>
    </row>
    <row r="31" spans="1:4" ht="15.95" customHeight="1">
      <c r="A31" s="222" t="s">
        <v>40</v>
      </c>
      <c r="B31" s="522" t="s">
        <v>598</v>
      </c>
      <c r="C31" s="522"/>
      <c r="D31" s="523">
        <f>D30</f>
        <v>700</v>
      </c>
    </row>
    <row r="32" spans="1:4" ht="15.95" customHeight="1">
      <c r="A32" s="222" t="s">
        <v>41</v>
      </c>
      <c r="B32" s="30"/>
      <c r="C32" s="30"/>
      <c r="D32" s="31"/>
    </row>
    <row r="33" spans="1:4" ht="15.95" customHeight="1">
      <c r="A33" s="222" t="s">
        <v>42</v>
      </c>
      <c r="B33" s="522" t="s">
        <v>599</v>
      </c>
      <c r="C33" s="522"/>
      <c r="D33" s="31"/>
    </row>
    <row r="34" spans="1:4" ht="15.95" customHeight="1">
      <c r="A34" s="222" t="s">
        <v>115</v>
      </c>
      <c r="B34" s="30" t="s">
        <v>575</v>
      </c>
      <c r="C34" s="30" t="s">
        <v>597</v>
      </c>
      <c r="D34" s="31">
        <v>50</v>
      </c>
    </row>
    <row r="35" spans="1:4" ht="15.95" customHeight="1">
      <c r="A35" s="222" t="s">
        <v>116</v>
      </c>
      <c r="B35" s="522" t="s">
        <v>600</v>
      </c>
      <c r="C35" s="522"/>
      <c r="D35" s="525">
        <f>D34</f>
        <v>50</v>
      </c>
    </row>
    <row r="36" spans="1:4" ht="15.95" customHeight="1">
      <c r="A36" s="222" t="s">
        <v>117</v>
      </c>
      <c r="B36" s="30"/>
      <c r="C36" s="30"/>
      <c r="D36" s="86"/>
    </row>
    <row r="37" spans="1:4" ht="15.95" customHeight="1">
      <c r="A37" s="222" t="s">
        <v>118</v>
      </c>
      <c r="B37" s="30"/>
      <c r="C37" s="30"/>
      <c r="D37" s="86"/>
    </row>
    <row r="38" spans="1:4" ht="15.95" customHeight="1" thickBot="1">
      <c r="A38" s="223" t="s">
        <v>607</v>
      </c>
      <c r="B38" s="32"/>
      <c r="C38" s="32"/>
      <c r="D38" s="87"/>
    </row>
    <row r="39" spans="1:4" ht="15.95" customHeight="1" thickBot="1">
      <c r="A39" s="564" t="s">
        <v>48</v>
      </c>
      <c r="B39" s="565"/>
      <c r="C39" s="224"/>
      <c r="D39" s="225">
        <f>D11+D26+D31+D35</f>
        <v>7889</v>
      </c>
    </row>
    <row r="40" spans="1:4">
      <c r="A40" t="s">
        <v>166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5.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opLeftCell="A13" zoomScale="120" zoomScaleNormal="120" zoomScaleSheetLayoutView="100" workbookViewId="0">
      <selection activeCell="D33" sqref="D33"/>
    </sheetView>
  </sheetViews>
  <sheetFormatPr defaultRowHeight="15.75"/>
  <cols>
    <col min="1" max="1" width="9" style="378" customWidth="1"/>
    <col min="2" max="2" width="66.33203125" style="378" bestFit="1" customWidth="1"/>
    <col min="3" max="3" width="15.5" style="379" customWidth="1"/>
    <col min="4" max="5" width="15.5" style="378" customWidth="1"/>
    <col min="6" max="6" width="9" style="409" customWidth="1"/>
    <col min="7" max="16384" width="9.33203125" style="409"/>
  </cols>
  <sheetData>
    <row r="1" spans="1:5" ht="15.95" customHeight="1">
      <c r="A1" s="530" t="s">
        <v>11</v>
      </c>
      <c r="B1" s="530"/>
      <c r="C1" s="530"/>
      <c r="D1" s="530"/>
      <c r="E1" s="530"/>
    </row>
    <row r="2" spans="1:5" ht="15.95" customHeight="1" thickBot="1">
      <c r="A2" s="529" t="s">
        <v>124</v>
      </c>
      <c r="B2" s="529"/>
      <c r="D2" s="144"/>
      <c r="E2" s="298" t="s">
        <v>194</v>
      </c>
    </row>
    <row r="3" spans="1:5" ht="38.1" customHeight="1" thickBot="1">
      <c r="A3" s="23" t="s">
        <v>65</v>
      </c>
      <c r="B3" s="24" t="s">
        <v>13</v>
      </c>
      <c r="C3" s="24" t="str">
        <f ca="1">+CONCATENATE(LEFT(ÖSSZEFÜGGÉSEK!A5,4)+1,". évi")</f>
        <v>2017. évi</v>
      </c>
      <c r="D3" s="400" t="str">
        <f ca="1">+CONCATENATE(LEFT(ÖSSZEFÜGGÉSEK!A5,4)+2,". évi")</f>
        <v>2018. évi</v>
      </c>
      <c r="E3" s="166" t="str">
        <f ca="1">+CONCATENATE(LEFT(ÖSSZEFÜGGÉSEK!A5,4)+3,". évi")</f>
        <v>2019. évi</v>
      </c>
    </row>
    <row r="4" spans="1:5" s="410" customFormat="1" ht="12" customHeight="1" thickBot="1">
      <c r="A4" s="33" t="s">
        <v>462</v>
      </c>
      <c r="B4" s="34" t="s">
        <v>463</v>
      </c>
      <c r="C4" s="34" t="s">
        <v>464</v>
      </c>
      <c r="D4" s="34" t="s">
        <v>466</v>
      </c>
      <c r="E4" s="444" t="s">
        <v>465</v>
      </c>
    </row>
    <row r="5" spans="1:5" s="411" customFormat="1" ht="12" customHeight="1" thickBot="1">
      <c r="A5" s="20" t="s">
        <v>14</v>
      </c>
      <c r="B5" s="21" t="s">
        <v>494</v>
      </c>
      <c r="C5" s="462">
        <v>126700</v>
      </c>
      <c r="D5" s="462">
        <v>127200</v>
      </c>
      <c r="E5" s="463">
        <v>127500</v>
      </c>
    </row>
    <row r="6" spans="1:5" s="411" customFormat="1" ht="12" customHeight="1" thickBot="1">
      <c r="A6" s="20" t="s">
        <v>15</v>
      </c>
      <c r="B6" s="283" t="s">
        <v>345</v>
      </c>
      <c r="C6" s="462">
        <v>29500</v>
      </c>
      <c r="D6" s="462">
        <v>29500</v>
      </c>
      <c r="E6" s="463">
        <v>30000</v>
      </c>
    </row>
    <row r="7" spans="1:5" s="411" customFormat="1" ht="12" customHeight="1" thickBot="1">
      <c r="A7" s="20" t="s">
        <v>16</v>
      </c>
      <c r="B7" s="21" t="s">
        <v>353</v>
      </c>
      <c r="C7" s="462">
        <v>1400</v>
      </c>
      <c r="D7" s="462">
        <v>1400</v>
      </c>
      <c r="E7" s="463">
        <v>1200</v>
      </c>
    </row>
    <row r="8" spans="1:5" s="411" customFormat="1" ht="12" customHeight="1" thickBot="1">
      <c r="A8" s="20" t="s">
        <v>137</v>
      </c>
      <c r="B8" s="21" t="s">
        <v>234</v>
      </c>
      <c r="C8" s="399">
        <f>SUM(C9:C15)</f>
        <v>43900</v>
      </c>
      <c r="D8" s="399">
        <f>SUM(D9:D15)</f>
        <v>44350</v>
      </c>
      <c r="E8" s="443">
        <f>SUM(E9:E15)</f>
        <v>45300</v>
      </c>
    </row>
    <row r="9" spans="1:5" s="411" customFormat="1" ht="12" customHeight="1">
      <c r="A9" s="15" t="s">
        <v>235</v>
      </c>
      <c r="B9" s="412" t="s">
        <v>528</v>
      </c>
      <c r="C9" s="394">
        <v>8300</v>
      </c>
      <c r="D9" s="394">
        <v>8300</v>
      </c>
      <c r="E9" s="272">
        <v>8300</v>
      </c>
    </row>
    <row r="10" spans="1:5" s="411" customFormat="1" ht="12" customHeight="1">
      <c r="A10" s="14" t="s">
        <v>236</v>
      </c>
      <c r="B10" s="413" t="s">
        <v>519</v>
      </c>
      <c r="C10" s="393"/>
      <c r="D10" s="393"/>
      <c r="E10" s="271"/>
    </row>
    <row r="11" spans="1:5" s="411" customFormat="1" ht="12" customHeight="1">
      <c r="A11" s="14" t="s">
        <v>237</v>
      </c>
      <c r="B11" s="413" t="s">
        <v>520</v>
      </c>
      <c r="C11" s="393">
        <v>31500</v>
      </c>
      <c r="D11" s="393">
        <v>32000</v>
      </c>
      <c r="E11" s="271">
        <v>33000</v>
      </c>
    </row>
    <row r="12" spans="1:5" s="411" customFormat="1" ht="12" customHeight="1">
      <c r="A12" s="14" t="s">
        <v>238</v>
      </c>
      <c r="B12" s="413" t="s">
        <v>521</v>
      </c>
      <c r="C12" s="393">
        <v>200</v>
      </c>
      <c r="D12" s="393">
        <v>150</v>
      </c>
      <c r="E12" s="271">
        <v>100</v>
      </c>
    </row>
    <row r="13" spans="1:5" s="411" customFormat="1" ht="12" customHeight="1">
      <c r="A13" s="14" t="s">
        <v>515</v>
      </c>
      <c r="B13" s="413" t="s">
        <v>239</v>
      </c>
      <c r="C13" s="393">
        <v>3600</v>
      </c>
      <c r="D13" s="393">
        <v>3600</v>
      </c>
      <c r="E13" s="271">
        <v>3600</v>
      </c>
    </row>
    <row r="14" spans="1:5" s="411" customFormat="1" ht="12" customHeight="1">
      <c r="A14" s="14" t="s">
        <v>516</v>
      </c>
      <c r="B14" s="413" t="s">
        <v>240</v>
      </c>
      <c r="C14" s="393"/>
      <c r="D14" s="393"/>
      <c r="E14" s="271"/>
    </row>
    <row r="15" spans="1:5" s="411" customFormat="1" ht="12" customHeight="1" thickBot="1">
      <c r="A15" s="16" t="s">
        <v>517</v>
      </c>
      <c r="B15" s="414" t="s">
        <v>241</v>
      </c>
      <c r="C15" s="395">
        <v>300</v>
      </c>
      <c r="D15" s="395">
        <v>300</v>
      </c>
      <c r="E15" s="273">
        <v>300</v>
      </c>
    </row>
    <row r="16" spans="1:5" s="411" customFormat="1" ht="12" customHeight="1" thickBot="1">
      <c r="A16" s="20" t="s">
        <v>18</v>
      </c>
      <c r="B16" s="21" t="s">
        <v>497</v>
      </c>
      <c r="C16" s="462">
        <v>31500</v>
      </c>
      <c r="D16" s="462">
        <v>32000</v>
      </c>
      <c r="E16" s="463">
        <v>32800</v>
      </c>
    </row>
    <row r="17" spans="1:6" s="411" customFormat="1" ht="12" customHeight="1" thickBot="1">
      <c r="A17" s="20" t="s">
        <v>19</v>
      </c>
      <c r="B17" s="21" t="s">
        <v>5</v>
      </c>
      <c r="C17" s="462"/>
      <c r="D17" s="462"/>
      <c r="E17" s="463"/>
    </row>
    <row r="18" spans="1:6" s="411" customFormat="1" ht="12" customHeight="1" thickBot="1">
      <c r="A18" s="20" t="s">
        <v>144</v>
      </c>
      <c r="B18" s="21" t="s">
        <v>496</v>
      </c>
      <c r="C18" s="462">
        <v>2185</v>
      </c>
      <c r="D18" s="462">
        <v>2185</v>
      </c>
      <c r="E18" s="463">
        <v>2185</v>
      </c>
    </row>
    <row r="19" spans="1:6" s="411" customFormat="1" ht="12" customHeight="1" thickBot="1">
      <c r="A19" s="20" t="s">
        <v>21</v>
      </c>
      <c r="B19" s="283" t="s">
        <v>495</v>
      </c>
      <c r="C19" s="462">
        <v>250</v>
      </c>
      <c r="D19" s="462">
        <v>200</v>
      </c>
      <c r="E19" s="463">
        <v>150</v>
      </c>
    </row>
    <row r="20" spans="1:6" s="411" customFormat="1" ht="12" customHeight="1" thickBot="1">
      <c r="A20" s="20" t="s">
        <v>22</v>
      </c>
      <c r="B20" s="21" t="s">
        <v>274</v>
      </c>
      <c r="C20" s="399">
        <f>+C5+C6+C7+C8+C16+C17+C18+C19</f>
        <v>235435</v>
      </c>
      <c r="D20" s="399">
        <f>+D5+D6+D7+D8+D16+D17+D18+D19</f>
        <v>236835</v>
      </c>
      <c r="E20" s="294">
        <f>+E5+E6+E7+E8+E16+E17+E18+E19</f>
        <v>239135</v>
      </c>
    </row>
    <row r="21" spans="1:6" s="411" customFormat="1" ht="12" customHeight="1" thickBot="1">
      <c r="A21" s="20" t="s">
        <v>23</v>
      </c>
      <c r="B21" s="21" t="s">
        <v>498</v>
      </c>
      <c r="C21" s="506">
        <v>13000</v>
      </c>
      <c r="D21" s="506">
        <v>12000</v>
      </c>
      <c r="E21" s="507">
        <v>11000</v>
      </c>
    </row>
    <row r="22" spans="1:6" s="411" customFormat="1" ht="12" customHeight="1" thickBot="1">
      <c r="A22" s="20" t="s">
        <v>24</v>
      </c>
      <c r="B22" s="21" t="s">
        <v>499</v>
      </c>
      <c r="C22" s="399">
        <f>+C20+C21</f>
        <v>248435</v>
      </c>
      <c r="D22" s="399">
        <f>+D20+D21</f>
        <v>248835</v>
      </c>
      <c r="E22" s="443">
        <f>+E20+E21</f>
        <v>250135</v>
      </c>
    </row>
    <row r="23" spans="1:6" s="411" customFormat="1" ht="12" customHeight="1">
      <c r="A23" s="366"/>
      <c r="B23" s="367"/>
      <c r="C23" s="368"/>
      <c r="D23" s="503"/>
      <c r="E23" s="504"/>
    </row>
    <row r="24" spans="1:6" s="411" customFormat="1" ht="12" customHeight="1">
      <c r="A24" s="530" t="s">
        <v>43</v>
      </c>
      <c r="B24" s="530"/>
      <c r="C24" s="530"/>
      <c r="D24" s="530"/>
      <c r="E24" s="530"/>
    </row>
    <row r="25" spans="1:6" s="411" customFormat="1" ht="12" customHeight="1" thickBot="1">
      <c r="A25" s="531" t="s">
        <v>125</v>
      </c>
      <c r="B25" s="531"/>
      <c r="C25" s="379"/>
      <c r="D25" s="144"/>
      <c r="E25" s="298" t="s">
        <v>194</v>
      </c>
    </row>
    <row r="26" spans="1:6" s="411" customFormat="1" ht="24" customHeight="1" thickBot="1">
      <c r="A26" s="23" t="s">
        <v>12</v>
      </c>
      <c r="B26" s="24" t="s">
        <v>44</v>
      </c>
      <c r="C26" s="24" t="str">
        <f>+C3</f>
        <v>2017. évi</v>
      </c>
      <c r="D26" s="24" t="str">
        <f>+D3</f>
        <v>2018. évi</v>
      </c>
      <c r="E26" s="166" t="str">
        <f>+E3</f>
        <v>2019. évi</v>
      </c>
      <c r="F26" s="505"/>
    </row>
    <row r="27" spans="1:6" s="411" customFormat="1" ht="12" customHeight="1" thickBot="1">
      <c r="A27" s="404" t="s">
        <v>462</v>
      </c>
      <c r="B27" s="405" t="s">
        <v>463</v>
      </c>
      <c r="C27" s="405" t="s">
        <v>464</v>
      </c>
      <c r="D27" s="405" t="s">
        <v>466</v>
      </c>
      <c r="E27" s="499" t="s">
        <v>465</v>
      </c>
      <c r="F27" s="505"/>
    </row>
    <row r="28" spans="1:6" s="411" customFormat="1" ht="15" customHeight="1" thickBot="1">
      <c r="A28" s="20" t="s">
        <v>14</v>
      </c>
      <c r="B28" s="26" t="s">
        <v>500</v>
      </c>
      <c r="C28" s="462">
        <v>240585</v>
      </c>
      <c r="D28" s="462">
        <v>240985</v>
      </c>
      <c r="E28" s="458">
        <v>242285</v>
      </c>
      <c r="F28" s="505"/>
    </row>
    <row r="29" spans="1:6" ht="12" customHeight="1" thickBot="1">
      <c r="A29" s="477" t="s">
        <v>15</v>
      </c>
      <c r="B29" s="500" t="s">
        <v>505</v>
      </c>
      <c r="C29" s="501">
        <f>+C30+C31+C32</f>
        <v>7850</v>
      </c>
      <c r="D29" s="501">
        <f>+D30+D31+D32</f>
        <v>7850</v>
      </c>
      <c r="E29" s="502">
        <f>+E30+E31+E32</f>
        <v>7850</v>
      </c>
    </row>
    <row r="30" spans="1:6" ht="12" customHeight="1">
      <c r="A30" s="15" t="s">
        <v>97</v>
      </c>
      <c r="B30" s="8" t="s">
        <v>193</v>
      </c>
      <c r="C30" s="394">
        <v>2500</v>
      </c>
      <c r="D30" s="394">
        <v>2500</v>
      </c>
      <c r="E30" s="272">
        <v>2500</v>
      </c>
    </row>
    <row r="31" spans="1:6" ht="12" customHeight="1">
      <c r="A31" s="15" t="s">
        <v>98</v>
      </c>
      <c r="B31" s="12" t="s">
        <v>151</v>
      </c>
      <c r="C31" s="393">
        <v>5000</v>
      </c>
      <c r="D31" s="393">
        <v>5000</v>
      </c>
      <c r="E31" s="271">
        <v>5000</v>
      </c>
    </row>
    <row r="32" spans="1:6" ht="12" customHeight="1" thickBot="1">
      <c r="A32" s="15" t="s">
        <v>99</v>
      </c>
      <c r="B32" s="285" t="s">
        <v>196</v>
      </c>
      <c r="C32" s="393">
        <v>350</v>
      </c>
      <c r="D32" s="393">
        <v>350</v>
      </c>
      <c r="E32" s="271">
        <v>350</v>
      </c>
    </row>
    <row r="33" spans="1:7" ht="12" customHeight="1" thickBot="1">
      <c r="A33" s="20" t="s">
        <v>16</v>
      </c>
      <c r="B33" s="127" t="s">
        <v>417</v>
      </c>
      <c r="C33" s="392">
        <f>+C28+C29</f>
        <v>248435</v>
      </c>
      <c r="D33" s="392">
        <f>+D28+D29</f>
        <v>248835</v>
      </c>
      <c r="E33" s="270">
        <f>+E28+E29</f>
        <v>250135</v>
      </c>
    </row>
    <row r="34" spans="1:7" ht="15" customHeight="1" thickBot="1">
      <c r="A34" s="20" t="s">
        <v>17</v>
      </c>
      <c r="B34" s="127" t="s">
        <v>501</v>
      </c>
      <c r="C34" s="508"/>
      <c r="D34" s="508"/>
      <c r="E34" s="509"/>
      <c r="F34" s="424"/>
    </row>
    <row r="35" spans="1:7" s="411" customFormat="1" ht="12.95" customHeight="1" thickBot="1">
      <c r="A35" s="286" t="s">
        <v>18</v>
      </c>
      <c r="B35" s="377" t="s">
        <v>502</v>
      </c>
      <c r="C35" s="498">
        <f>+C33+C34</f>
        <v>248435</v>
      </c>
      <c r="D35" s="498">
        <f>+D33+D34</f>
        <v>248835</v>
      </c>
      <c r="E35" s="492">
        <f>+E33+E34</f>
        <v>250135</v>
      </c>
    </row>
    <row r="36" spans="1:7">
      <c r="C36" s="378"/>
    </row>
    <row r="37" spans="1:7">
      <c r="C37" s="378"/>
    </row>
    <row r="38" spans="1:7">
      <c r="C38" s="378"/>
    </row>
    <row r="39" spans="1:7" ht="16.5" customHeight="1">
      <c r="C39" s="378"/>
    </row>
    <row r="40" spans="1:7">
      <c r="C40" s="378"/>
    </row>
    <row r="41" spans="1:7">
      <c r="C41" s="378"/>
    </row>
    <row r="42" spans="1:7" s="378" customFormat="1">
      <c r="F42" s="409"/>
      <c r="G42" s="409"/>
    </row>
    <row r="43" spans="1:7" s="378" customFormat="1">
      <c r="F43" s="409"/>
      <c r="G43" s="409"/>
    </row>
    <row r="44" spans="1:7" s="378" customFormat="1">
      <c r="F44" s="409"/>
      <c r="G44" s="409"/>
    </row>
    <row r="45" spans="1:7" s="378" customFormat="1">
      <c r="F45" s="409"/>
      <c r="G45" s="409"/>
    </row>
    <row r="46" spans="1:7" s="378" customFormat="1">
      <c r="F46" s="409"/>
      <c r="G46" s="409"/>
    </row>
    <row r="47" spans="1:7" s="378" customFormat="1">
      <c r="F47" s="409"/>
      <c r="G47" s="409"/>
    </row>
    <row r="48" spans="1:7" s="378" customFormat="1">
      <c r="F48" s="409"/>
      <c r="G48" s="409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CE,Félkövér"&amp;12Murakeresztúr Község Önkormányzat
2016. ÉVI KÖLTSÉGVETÉSI ÉVET KÖVETŐ 3 ÉV TERVEZETT BEVÉTELEI, KIADÁSAI&amp;R&amp;"Times New Roman CE,Félkövér dőlt"&amp;11 6.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85" zoomScale="130" zoomScaleNormal="130" zoomScaleSheetLayoutView="100" workbookViewId="0">
      <selection activeCell="C113" sqref="C113"/>
    </sheetView>
  </sheetViews>
  <sheetFormatPr defaultRowHeight="15.75"/>
  <cols>
    <col min="1" max="1" width="9.5" style="378" customWidth="1"/>
    <col min="2" max="2" width="91.6640625" style="378" customWidth="1"/>
    <col min="3" max="3" width="21.6640625" style="379" customWidth="1"/>
    <col min="4" max="4" width="9" style="409" customWidth="1"/>
    <col min="5" max="16384" width="9.33203125" style="409"/>
  </cols>
  <sheetData>
    <row r="1" spans="1:3" ht="15.95" customHeight="1">
      <c r="A1" s="530" t="s">
        <v>11</v>
      </c>
      <c r="B1" s="530"/>
      <c r="C1" s="530"/>
    </row>
    <row r="2" spans="1:3" ht="15.95" customHeight="1" thickBot="1">
      <c r="A2" s="529" t="s">
        <v>124</v>
      </c>
      <c r="B2" s="529"/>
      <c r="C2" s="298" t="s">
        <v>194</v>
      </c>
    </row>
    <row r="3" spans="1:3" ht="38.1" customHeight="1" thickBot="1">
      <c r="A3" s="23" t="s">
        <v>65</v>
      </c>
      <c r="B3" s="24" t="s">
        <v>13</v>
      </c>
      <c r="C3" s="41" t="str">
        <f ca="1">+CONCATENATE(LEFT(ÖSSZEFÜGGÉSEK!A5,4),". évi előirányzat")</f>
        <v>2016. évi előirányzat</v>
      </c>
    </row>
    <row r="4" spans="1:3" s="410" customFormat="1" ht="12" customHeight="1" thickBot="1">
      <c r="A4" s="404"/>
      <c r="B4" s="405" t="s">
        <v>462</v>
      </c>
      <c r="C4" s="406" t="s">
        <v>463</v>
      </c>
    </row>
    <row r="5" spans="1:3" s="411" customFormat="1" ht="12" customHeight="1" thickBot="1">
      <c r="A5" s="20" t="s">
        <v>14</v>
      </c>
      <c r="B5" s="21" t="s">
        <v>219</v>
      </c>
      <c r="C5" s="288">
        <f>+C6+C7+C8+C9+C10+C11</f>
        <v>127758</v>
      </c>
    </row>
    <row r="6" spans="1:3" s="411" customFormat="1" ht="12" customHeight="1">
      <c r="A6" s="15" t="s">
        <v>91</v>
      </c>
      <c r="B6" s="412" t="s">
        <v>220</v>
      </c>
      <c r="C6" s="291">
        <v>53407</v>
      </c>
    </row>
    <row r="7" spans="1:3" s="411" customFormat="1" ht="12" customHeight="1">
      <c r="A7" s="14" t="s">
        <v>92</v>
      </c>
      <c r="B7" s="413" t="s">
        <v>221</v>
      </c>
      <c r="C7" s="290">
        <v>26305</v>
      </c>
    </row>
    <row r="8" spans="1:3" s="411" customFormat="1" ht="12" customHeight="1">
      <c r="A8" s="14" t="s">
        <v>93</v>
      </c>
      <c r="B8" s="413" t="s">
        <v>513</v>
      </c>
      <c r="C8" s="290">
        <v>43541</v>
      </c>
    </row>
    <row r="9" spans="1:3" s="411" customFormat="1" ht="12" customHeight="1">
      <c r="A9" s="14" t="s">
        <v>94</v>
      </c>
      <c r="B9" s="413" t="s">
        <v>223</v>
      </c>
      <c r="C9" s="290">
        <v>2009</v>
      </c>
    </row>
    <row r="10" spans="1:3" s="411" customFormat="1" ht="12" customHeight="1">
      <c r="A10" s="14" t="s">
        <v>120</v>
      </c>
      <c r="B10" s="284" t="s">
        <v>401</v>
      </c>
      <c r="C10" s="290">
        <v>2496</v>
      </c>
    </row>
    <row r="11" spans="1:3" s="411" customFormat="1" ht="12" customHeight="1" thickBot="1">
      <c r="A11" s="16" t="s">
        <v>95</v>
      </c>
      <c r="B11" s="285" t="s">
        <v>402</v>
      </c>
      <c r="C11" s="290"/>
    </row>
    <row r="12" spans="1:3" s="411" customFormat="1" ht="12" customHeight="1" thickBot="1">
      <c r="A12" s="20" t="s">
        <v>15</v>
      </c>
      <c r="B12" s="283" t="s">
        <v>224</v>
      </c>
      <c r="C12" s="288">
        <f>+C13+C14+C15+C16+C17</f>
        <v>29729</v>
      </c>
    </row>
    <row r="13" spans="1:3" s="411" customFormat="1" ht="12" customHeight="1">
      <c r="A13" s="15" t="s">
        <v>97</v>
      </c>
      <c r="B13" s="412" t="s">
        <v>225</v>
      </c>
      <c r="C13" s="291"/>
    </row>
    <row r="14" spans="1:3" s="411" customFormat="1" ht="12" customHeight="1">
      <c r="A14" s="14" t="s">
        <v>98</v>
      </c>
      <c r="B14" s="413" t="s">
        <v>226</v>
      </c>
      <c r="C14" s="290"/>
    </row>
    <row r="15" spans="1:3" s="411" customFormat="1" ht="12" customHeight="1">
      <c r="A15" s="14" t="s">
        <v>99</v>
      </c>
      <c r="B15" s="413" t="s">
        <v>392</v>
      </c>
      <c r="C15" s="290"/>
    </row>
    <row r="16" spans="1:3" s="411" customFormat="1" ht="12" customHeight="1">
      <c r="A16" s="14" t="s">
        <v>100</v>
      </c>
      <c r="B16" s="413" t="s">
        <v>393</v>
      </c>
      <c r="C16" s="290"/>
    </row>
    <row r="17" spans="1:3" s="411" customFormat="1" ht="12" customHeight="1">
      <c r="A17" s="14" t="s">
        <v>101</v>
      </c>
      <c r="B17" s="413" t="s">
        <v>227</v>
      </c>
      <c r="C17" s="290">
        <v>29729</v>
      </c>
    </row>
    <row r="18" spans="1:3" s="411" customFormat="1" ht="12" customHeight="1" thickBot="1">
      <c r="A18" s="16" t="s">
        <v>110</v>
      </c>
      <c r="B18" s="285" t="s">
        <v>228</v>
      </c>
      <c r="C18" s="292"/>
    </row>
    <row r="19" spans="1:3" s="411" customFormat="1" ht="12" customHeight="1" thickBot="1">
      <c r="A19" s="20" t="s">
        <v>16</v>
      </c>
      <c r="B19" s="21" t="s">
        <v>229</v>
      </c>
      <c r="C19" s="288">
        <f>+C20+C21+C22+C23+C24</f>
        <v>1475</v>
      </c>
    </row>
    <row r="20" spans="1:3" s="411" customFormat="1" ht="12" customHeight="1">
      <c r="A20" s="15" t="s">
        <v>80</v>
      </c>
      <c r="B20" s="412" t="s">
        <v>230</v>
      </c>
      <c r="C20" s="291"/>
    </row>
    <row r="21" spans="1:3" s="411" customFormat="1" ht="12" customHeight="1">
      <c r="A21" s="14" t="s">
        <v>81</v>
      </c>
      <c r="B21" s="413" t="s">
        <v>231</v>
      </c>
      <c r="C21" s="290"/>
    </row>
    <row r="22" spans="1:3" s="411" customFormat="1" ht="12" customHeight="1">
      <c r="A22" s="14" t="s">
        <v>82</v>
      </c>
      <c r="B22" s="413" t="s">
        <v>394</v>
      </c>
      <c r="C22" s="290"/>
    </row>
    <row r="23" spans="1:3" s="411" customFormat="1" ht="12" customHeight="1">
      <c r="A23" s="14" t="s">
        <v>83</v>
      </c>
      <c r="B23" s="413" t="s">
        <v>395</v>
      </c>
      <c r="C23" s="290"/>
    </row>
    <row r="24" spans="1:3" s="411" customFormat="1" ht="12" customHeight="1">
      <c r="A24" s="14" t="s">
        <v>135</v>
      </c>
      <c r="B24" s="413" t="s">
        <v>232</v>
      </c>
      <c r="C24" s="290">
        <v>1475</v>
      </c>
    </row>
    <row r="25" spans="1:3" s="411" customFormat="1" ht="12" customHeight="1" thickBot="1">
      <c r="A25" s="16" t="s">
        <v>136</v>
      </c>
      <c r="B25" s="414" t="s">
        <v>233</v>
      </c>
      <c r="C25" s="292"/>
    </row>
    <row r="26" spans="1:3" s="411" customFormat="1" ht="12" customHeight="1" thickBot="1">
      <c r="A26" s="20" t="s">
        <v>137</v>
      </c>
      <c r="B26" s="21" t="s">
        <v>524</v>
      </c>
      <c r="C26" s="294">
        <f>SUM(C27:C33)</f>
        <v>39540</v>
      </c>
    </row>
    <row r="27" spans="1:3" s="411" customFormat="1" ht="12" customHeight="1">
      <c r="A27" s="15" t="s">
        <v>235</v>
      </c>
      <c r="B27" s="412" t="s">
        <v>528</v>
      </c>
      <c r="C27" s="291">
        <v>8300</v>
      </c>
    </row>
    <row r="28" spans="1:3" s="411" customFormat="1" ht="12" customHeight="1">
      <c r="A28" s="14" t="s">
        <v>236</v>
      </c>
      <c r="B28" s="413" t="s">
        <v>519</v>
      </c>
      <c r="C28" s="290"/>
    </row>
    <row r="29" spans="1:3" s="411" customFormat="1" ht="12" customHeight="1">
      <c r="A29" s="14" t="s">
        <v>237</v>
      </c>
      <c r="B29" s="413" t="s">
        <v>520</v>
      </c>
      <c r="C29" s="290">
        <v>27120</v>
      </c>
    </row>
    <row r="30" spans="1:3" s="411" customFormat="1" ht="12" customHeight="1">
      <c r="A30" s="14" t="s">
        <v>238</v>
      </c>
      <c r="B30" s="413" t="s">
        <v>521</v>
      </c>
      <c r="C30" s="290">
        <v>200</v>
      </c>
    </row>
    <row r="31" spans="1:3" s="411" customFormat="1" ht="12" customHeight="1">
      <c r="A31" s="14" t="s">
        <v>515</v>
      </c>
      <c r="B31" s="413" t="s">
        <v>239</v>
      </c>
      <c r="C31" s="290">
        <v>3600</v>
      </c>
    </row>
    <row r="32" spans="1:3" s="411" customFormat="1" ht="12" customHeight="1">
      <c r="A32" s="14" t="s">
        <v>516</v>
      </c>
      <c r="B32" s="413" t="s">
        <v>240</v>
      </c>
      <c r="C32" s="290"/>
    </row>
    <row r="33" spans="1:3" s="411" customFormat="1" ht="12" customHeight="1" thickBot="1">
      <c r="A33" s="16" t="s">
        <v>517</v>
      </c>
      <c r="B33" s="510" t="s">
        <v>241</v>
      </c>
      <c r="C33" s="292">
        <v>320</v>
      </c>
    </row>
    <row r="34" spans="1:3" s="411" customFormat="1" ht="12" customHeight="1" thickBot="1">
      <c r="A34" s="20" t="s">
        <v>18</v>
      </c>
      <c r="B34" s="21" t="s">
        <v>403</v>
      </c>
      <c r="C34" s="288">
        <f>SUM(C35:C45)</f>
        <v>22731</v>
      </c>
    </row>
    <row r="35" spans="1:3" s="411" customFormat="1" ht="12" customHeight="1">
      <c r="A35" s="15" t="s">
        <v>84</v>
      </c>
      <c r="B35" s="412" t="s">
        <v>244</v>
      </c>
      <c r="C35" s="291"/>
    </row>
    <row r="36" spans="1:3" s="411" customFormat="1" ht="12" customHeight="1">
      <c r="A36" s="14" t="s">
        <v>85</v>
      </c>
      <c r="B36" s="413" t="s">
        <v>245</v>
      </c>
      <c r="C36" s="290">
        <v>2173</v>
      </c>
    </row>
    <row r="37" spans="1:3" s="411" customFormat="1" ht="12" customHeight="1">
      <c r="A37" s="14" t="s">
        <v>86</v>
      </c>
      <c r="B37" s="413" t="s">
        <v>246</v>
      </c>
      <c r="C37" s="290">
        <v>100</v>
      </c>
    </row>
    <row r="38" spans="1:3" s="411" customFormat="1" ht="12" customHeight="1">
      <c r="A38" s="14" t="s">
        <v>139</v>
      </c>
      <c r="B38" s="413" t="s">
        <v>247</v>
      </c>
      <c r="C38" s="290">
        <v>7082</v>
      </c>
    </row>
    <row r="39" spans="1:3" s="411" customFormat="1" ht="12" customHeight="1">
      <c r="A39" s="14" t="s">
        <v>140</v>
      </c>
      <c r="B39" s="413" t="s">
        <v>248</v>
      </c>
      <c r="C39" s="290">
        <v>10424</v>
      </c>
    </row>
    <row r="40" spans="1:3" s="411" customFormat="1" ht="12" customHeight="1">
      <c r="A40" s="14" t="s">
        <v>141</v>
      </c>
      <c r="B40" s="413" t="s">
        <v>249</v>
      </c>
      <c r="C40" s="290">
        <v>2852</v>
      </c>
    </row>
    <row r="41" spans="1:3" s="411" customFormat="1" ht="12" customHeight="1">
      <c r="A41" s="14" t="s">
        <v>142</v>
      </c>
      <c r="B41" s="413" t="s">
        <v>250</v>
      </c>
      <c r="C41" s="290"/>
    </row>
    <row r="42" spans="1:3" s="411" customFormat="1" ht="12" customHeight="1">
      <c r="A42" s="14" t="s">
        <v>143</v>
      </c>
      <c r="B42" s="413" t="s">
        <v>523</v>
      </c>
      <c r="C42" s="290">
        <v>100</v>
      </c>
    </row>
    <row r="43" spans="1:3" s="411" customFormat="1" ht="12" customHeight="1">
      <c r="A43" s="14" t="s">
        <v>242</v>
      </c>
      <c r="B43" s="413" t="s">
        <v>252</v>
      </c>
      <c r="C43" s="293"/>
    </row>
    <row r="44" spans="1:3" s="411" customFormat="1" ht="12" customHeight="1">
      <c r="A44" s="16" t="s">
        <v>243</v>
      </c>
      <c r="B44" s="414" t="s">
        <v>405</v>
      </c>
      <c r="C44" s="398"/>
    </row>
    <row r="45" spans="1:3" s="411" customFormat="1" ht="12" customHeight="1" thickBot="1">
      <c r="A45" s="16" t="s">
        <v>404</v>
      </c>
      <c r="B45" s="285" t="s">
        <v>253</v>
      </c>
      <c r="C45" s="398"/>
    </row>
    <row r="46" spans="1:3" s="411" customFormat="1" ht="12" customHeight="1" thickBot="1">
      <c r="A46" s="20" t="s">
        <v>19</v>
      </c>
      <c r="B46" s="21" t="s">
        <v>254</v>
      </c>
      <c r="C46" s="288">
        <f>SUM(C47:C51)</f>
        <v>0</v>
      </c>
    </row>
    <row r="47" spans="1:3" s="411" customFormat="1" ht="12" customHeight="1">
      <c r="A47" s="15" t="s">
        <v>87</v>
      </c>
      <c r="B47" s="412" t="s">
        <v>258</v>
      </c>
      <c r="C47" s="457"/>
    </row>
    <row r="48" spans="1:3" s="411" customFormat="1" ht="12" customHeight="1">
      <c r="A48" s="14" t="s">
        <v>88</v>
      </c>
      <c r="B48" s="413" t="s">
        <v>259</v>
      </c>
      <c r="C48" s="293"/>
    </row>
    <row r="49" spans="1:3" s="411" customFormat="1" ht="12" customHeight="1">
      <c r="A49" s="14" t="s">
        <v>255</v>
      </c>
      <c r="B49" s="413" t="s">
        <v>260</v>
      </c>
      <c r="C49" s="293"/>
    </row>
    <row r="50" spans="1:3" s="411" customFormat="1" ht="12" customHeight="1">
      <c r="A50" s="14" t="s">
        <v>256</v>
      </c>
      <c r="B50" s="413" t="s">
        <v>261</v>
      </c>
      <c r="C50" s="293"/>
    </row>
    <row r="51" spans="1:3" s="411" customFormat="1" ht="12" customHeight="1" thickBot="1">
      <c r="A51" s="16" t="s">
        <v>257</v>
      </c>
      <c r="B51" s="285" t="s">
        <v>262</v>
      </c>
      <c r="C51" s="398"/>
    </row>
    <row r="52" spans="1:3" s="411" customFormat="1" ht="12" customHeight="1" thickBot="1">
      <c r="A52" s="20" t="s">
        <v>144</v>
      </c>
      <c r="B52" s="21" t="s">
        <v>263</v>
      </c>
      <c r="C52" s="288">
        <f>SUM(C53:C55)</f>
        <v>2185</v>
      </c>
    </row>
    <row r="53" spans="1:3" s="411" customFormat="1" ht="12" customHeight="1">
      <c r="A53" s="15" t="s">
        <v>89</v>
      </c>
      <c r="B53" s="412" t="s">
        <v>264</v>
      </c>
      <c r="C53" s="291"/>
    </row>
    <row r="54" spans="1:3" s="411" customFormat="1" ht="12" customHeight="1">
      <c r="A54" s="14" t="s">
        <v>90</v>
      </c>
      <c r="B54" s="413" t="s">
        <v>396</v>
      </c>
      <c r="C54" s="290"/>
    </row>
    <row r="55" spans="1:3" s="411" customFormat="1" ht="12" customHeight="1">
      <c r="A55" s="14" t="s">
        <v>267</v>
      </c>
      <c r="B55" s="413" t="s">
        <v>265</v>
      </c>
      <c r="C55" s="290">
        <v>2185</v>
      </c>
    </row>
    <row r="56" spans="1:3" s="411" customFormat="1" ht="12" customHeight="1" thickBot="1">
      <c r="A56" s="16" t="s">
        <v>268</v>
      </c>
      <c r="B56" s="285" t="s">
        <v>266</v>
      </c>
      <c r="C56" s="292"/>
    </row>
    <row r="57" spans="1:3" s="411" customFormat="1" ht="12" customHeight="1" thickBot="1">
      <c r="A57" s="20" t="s">
        <v>21</v>
      </c>
      <c r="B57" s="283" t="s">
        <v>269</v>
      </c>
      <c r="C57" s="288">
        <f>SUM(C58:C60)</f>
        <v>278</v>
      </c>
    </row>
    <row r="58" spans="1:3" s="411" customFormat="1" ht="12" customHeight="1">
      <c r="A58" s="15" t="s">
        <v>145</v>
      </c>
      <c r="B58" s="412" t="s">
        <v>271</v>
      </c>
      <c r="C58" s="293"/>
    </row>
    <row r="59" spans="1:3" s="411" customFormat="1" ht="12" customHeight="1">
      <c r="A59" s="14" t="s">
        <v>146</v>
      </c>
      <c r="B59" s="413" t="s">
        <v>397</v>
      </c>
      <c r="C59" s="293">
        <v>278</v>
      </c>
    </row>
    <row r="60" spans="1:3" s="411" customFormat="1" ht="12" customHeight="1">
      <c r="A60" s="14" t="s">
        <v>195</v>
      </c>
      <c r="B60" s="413" t="s">
        <v>272</v>
      </c>
      <c r="C60" s="293"/>
    </row>
    <row r="61" spans="1:3" s="411" customFormat="1" ht="12" customHeight="1" thickBot="1">
      <c r="A61" s="16" t="s">
        <v>270</v>
      </c>
      <c r="B61" s="285" t="s">
        <v>273</v>
      </c>
      <c r="C61" s="293"/>
    </row>
    <row r="62" spans="1:3" s="411" customFormat="1" ht="12" customHeight="1" thickBot="1">
      <c r="A62" s="482" t="s">
        <v>445</v>
      </c>
      <c r="B62" s="21" t="s">
        <v>274</v>
      </c>
      <c r="C62" s="294">
        <f>+C5+C12+C19+C26+C34+C46+C52+C57</f>
        <v>223696</v>
      </c>
    </row>
    <row r="63" spans="1:3" s="411" customFormat="1" ht="12" customHeight="1" thickBot="1">
      <c r="A63" s="460" t="s">
        <v>275</v>
      </c>
      <c r="B63" s="283" t="s">
        <v>276</v>
      </c>
      <c r="C63" s="288">
        <f>SUM(C64:C66)</f>
        <v>0</v>
      </c>
    </row>
    <row r="64" spans="1:3" s="411" customFormat="1" ht="12" customHeight="1">
      <c r="A64" s="15" t="s">
        <v>307</v>
      </c>
      <c r="B64" s="412" t="s">
        <v>277</v>
      </c>
      <c r="C64" s="293"/>
    </row>
    <row r="65" spans="1:3" s="411" customFormat="1" ht="12" customHeight="1">
      <c r="A65" s="14" t="s">
        <v>316</v>
      </c>
      <c r="B65" s="413" t="s">
        <v>278</v>
      </c>
      <c r="C65" s="293"/>
    </row>
    <row r="66" spans="1:3" s="411" customFormat="1" ht="12" customHeight="1" thickBot="1">
      <c r="A66" s="16" t="s">
        <v>317</v>
      </c>
      <c r="B66" s="476" t="s">
        <v>430</v>
      </c>
      <c r="C66" s="293"/>
    </row>
    <row r="67" spans="1:3" s="411" customFormat="1" ht="12" customHeight="1" thickBot="1">
      <c r="A67" s="460" t="s">
        <v>280</v>
      </c>
      <c r="B67" s="283" t="s">
        <v>281</v>
      </c>
      <c r="C67" s="288">
        <f>SUM(C68:C71)</f>
        <v>0</v>
      </c>
    </row>
    <row r="68" spans="1:3" s="411" customFormat="1" ht="12" customHeight="1">
      <c r="A68" s="15" t="s">
        <v>121</v>
      </c>
      <c r="B68" s="412" t="s">
        <v>282</v>
      </c>
      <c r="C68" s="293"/>
    </row>
    <row r="69" spans="1:3" s="411" customFormat="1" ht="12" customHeight="1">
      <c r="A69" s="14" t="s">
        <v>122</v>
      </c>
      <c r="B69" s="413" t="s">
        <v>283</v>
      </c>
      <c r="C69" s="293"/>
    </row>
    <row r="70" spans="1:3" s="411" customFormat="1" ht="12" customHeight="1">
      <c r="A70" s="14" t="s">
        <v>308</v>
      </c>
      <c r="B70" s="413" t="s">
        <v>284</v>
      </c>
      <c r="C70" s="293"/>
    </row>
    <row r="71" spans="1:3" s="411" customFormat="1" ht="12" customHeight="1" thickBot="1">
      <c r="A71" s="16" t="s">
        <v>309</v>
      </c>
      <c r="B71" s="285" t="s">
        <v>285</v>
      </c>
      <c r="C71" s="293"/>
    </row>
    <row r="72" spans="1:3" s="411" customFormat="1" ht="12" customHeight="1" thickBot="1">
      <c r="A72" s="460" t="s">
        <v>286</v>
      </c>
      <c r="B72" s="283" t="s">
        <v>287</v>
      </c>
      <c r="C72" s="288">
        <f>SUM(C73:C74)</f>
        <v>25558</v>
      </c>
    </row>
    <row r="73" spans="1:3" s="411" customFormat="1" ht="12" customHeight="1">
      <c r="A73" s="15" t="s">
        <v>310</v>
      </c>
      <c r="B73" s="412" t="s">
        <v>288</v>
      </c>
      <c r="C73" s="293">
        <v>25558</v>
      </c>
    </row>
    <row r="74" spans="1:3" s="411" customFormat="1" ht="12" customHeight="1" thickBot="1">
      <c r="A74" s="16" t="s">
        <v>311</v>
      </c>
      <c r="B74" s="285" t="s">
        <v>289</v>
      </c>
      <c r="C74" s="293"/>
    </row>
    <row r="75" spans="1:3" s="411" customFormat="1" ht="12" customHeight="1" thickBot="1">
      <c r="A75" s="460" t="s">
        <v>290</v>
      </c>
      <c r="B75" s="283" t="s">
        <v>291</v>
      </c>
      <c r="C75" s="288">
        <f>SUM(C76:C78)</f>
        <v>0</v>
      </c>
    </row>
    <row r="76" spans="1:3" s="411" customFormat="1" ht="12" customHeight="1">
      <c r="A76" s="15" t="s">
        <v>312</v>
      </c>
      <c r="B76" s="412" t="s">
        <v>292</v>
      </c>
      <c r="C76" s="293"/>
    </row>
    <row r="77" spans="1:3" s="411" customFormat="1" ht="12" customHeight="1">
      <c r="A77" s="14" t="s">
        <v>313</v>
      </c>
      <c r="B77" s="413" t="s">
        <v>293</v>
      </c>
      <c r="C77" s="293"/>
    </row>
    <row r="78" spans="1:3" s="411" customFormat="1" ht="12" customHeight="1" thickBot="1">
      <c r="A78" s="16" t="s">
        <v>314</v>
      </c>
      <c r="B78" s="285" t="s">
        <v>294</v>
      </c>
      <c r="C78" s="293"/>
    </row>
    <row r="79" spans="1:3" s="411" customFormat="1" ht="12" customHeight="1" thickBot="1">
      <c r="A79" s="460" t="s">
        <v>295</v>
      </c>
      <c r="B79" s="283" t="s">
        <v>315</v>
      </c>
      <c r="C79" s="288">
        <f>SUM(C80:C83)</f>
        <v>0</v>
      </c>
    </row>
    <row r="80" spans="1:3" s="411" customFormat="1" ht="12" customHeight="1">
      <c r="A80" s="416" t="s">
        <v>296</v>
      </c>
      <c r="B80" s="412" t="s">
        <v>297</v>
      </c>
      <c r="C80" s="293"/>
    </row>
    <row r="81" spans="1:3" s="411" customFormat="1" ht="12" customHeight="1">
      <c r="A81" s="417" t="s">
        <v>298</v>
      </c>
      <c r="B81" s="413" t="s">
        <v>299</v>
      </c>
      <c r="C81" s="293"/>
    </row>
    <row r="82" spans="1:3" s="411" customFormat="1" ht="12" customHeight="1">
      <c r="A82" s="417" t="s">
        <v>300</v>
      </c>
      <c r="B82" s="413" t="s">
        <v>301</v>
      </c>
      <c r="C82" s="293"/>
    </row>
    <row r="83" spans="1:3" s="411" customFormat="1" ht="12" customHeight="1" thickBot="1">
      <c r="A83" s="418" t="s">
        <v>302</v>
      </c>
      <c r="B83" s="285" t="s">
        <v>303</v>
      </c>
      <c r="C83" s="293"/>
    </row>
    <row r="84" spans="1:3" s="411" customFormat="1" ht="12" customHeight="1" thickBot="1">
      <c r="A84" s="460" t="s">
        <v>304</v>
      </c>
      <c r="B84" s="283" t="s">
        <v>444</v>
      </c>
      <c r="C84" s="458"/>
    </row>
    <row r="85" spans="1:3" s="411" customFormat="1" ht="13.5" customHeight="1" thickBot="1">
      <c r="A85" s="460" t="s">
        <v>306</v>
      </c>
      <c r="B85" s="283" t="s">
        <v>305</v>
      </c>
      <c r="C85" s="458"/>
    </row>
    <row r="86" spans="1:3" s="411" customFormat="1" ht="15.75" customHeight="1" thickBot="1">
      <c r="A86" s="460" t="s">
        <v>318</v>
      </c>
      <c r="B86" s="419" t="s">
        <v>447</v>
      </c>
      <c r="C86" s="294">
        <f>+C63+C67+C72+C75+C79+C85+C84</f>
        <v>25558</v>
      </c>
    </row>
    <row r="87" spans="1:3" s="411" customFormat="1" ht="16.5" customHeight="1" thickBot="1">
      <c r="A87" s="461" t="s">
        <v>446</v>
      </c>
      <c r="B87" s="420" t="s">
        <v>448</v>
      </c>
      <c r="C87" s="294">
        <f>+C62+C86</f>
        <v>249254</v>
      </c>
    </row>
    <row r="88" spans="1:3" s="411" customFormat="1" ht="83.25" customHeight="1">
      <c r="A88" s="5"/>
      <c r="B88" s="6"/>
      <c r="C88" s="295"/>
    </row>
    <row r="89" spans="1:3" ht="16.5" customHeight="1">
      <c r="A89" s="530" t="s">
        <v>43</v>
      </c>
      <c r="B89" s="530"/>
      <c r="C89" s="530"/>
    </row>
    <row r="90" spans="1:3" s="421" customFormat="1" ht="16.5" customHeight="1" thickBot="1">
      <c r="A90" s="531" t="s">
        <v>125</v>
      </c>
      <c r="B90" s="531"/>
      <c r="C90" s="143" t="s">
        <v>194</v>
      </c>
    </row>
    <row r="91" spans="1:3" ht="38.1" customHeight="1" thickBot="1">
      <c r="A91" s="23" t="s">
        <v>65</v>
      </c>
      <c r="B91" s="24" t="s">
        <v>44</v>
      </c>
      <c r="C91" s="41" t="str">
        <f>+C3</f>
        <v>2016. évi előirányzat</v>
      </c>
    </row>
    <row r="92" spans="1:3" s="410" customFormat="1" ht="12" customHeight="1" thickBot="1">
      <c r="A92" s="33"/>
      <c r="B92" s="34" t="s">
        <v>462</v>
      </c>
      <c r="C92" s="35" t="s">
        <v>463</v>
      </c>
    </row>
    <row r="93" spans="1:3" ht="12" customHeight="1" thickBot="1">
      <c r="A93" s="22" t="s">
        <v>14</v>
      </c>
      <c r="B93" s="27" t="s">
        <v>406</v>
      </c>
      <c r="C93" s="287">
        <f>C94+C95+C96+C97+C98+C111</f>
        <v>227304</v>
      </c>
    </row>
    <row r="94" spans="1:3" ht="12" customHeight="1">
      <c r="A94" s="17" t="s">
        <v>91</v>
      </c>
      <c r="B94" s="10" t="s">
        <v>45</v>
      </c>
      <c r="C94" s="289">
        <v>100424</v>
      </c>
    </row>
    <row r="95" spans="1:3" ht="12" customHeight="1">
      <c r="A95" s="14" t="s">
        <v>92</v>
      </c>
      <c r="B95" s="8" t="s">
        <v>147</v>
      </c>
      <c r="C95" s="290">
        <v>24356</v>
      </c>
    </row>
    <row r="96" spans="1:3" ht="12" customHeight="1">
      <c r="A96" s="14" t="s">
        <v>93</v>
      </c>
      <c r="B96" s="8" t="s">
        <v>119</v>
      </c>
      <c r="C96" s="292">
        <v>73397</v>
      </c>
    </row>
    <row r="97" spans="1:3" ht="12" customHeight="1">
      <c r="A97" s="14" t="s">
        <v>94</v>
      </c>
      <c r="B97" s="11" t="s">
        <v>148</v>
      </c>
      <c r="C97" s="292">
        <v>4335</v>
      </c>
    </row>
    <row r="98" spans="1:3" ht="12" customHeight="1">
      <c r="A98" s="14" t="s">
        <v>105</v>
      </c>
      <c r="B98" s="19" t="s">
        <v>149</v>
      </c>
      <c r="C98" s="292">
        <f>C105+C110</f>
        <v>4329</v>
      </c>
    </row>
    <row r="99" spans="1:3" ht="12" customHeight="1">
      <c r="A99" s="14" t="s">
        <v>95</v>
      </c>
      <c r="B99" s="8" t="s">
        <v>411</v>
      </c>
      <c r="C99" s="292"/>
    </row>
    <row r="100" spans="1:3" ht="12" customHeight="1">
      <c r="A100" s="14" t="s">
        <v>96</v>
      </c>
      <c r="B100" s="148" t="s">
        <v>410</v>
      </c>
      <c r="C100" s="292"/>
    </row>
    <row r="101" spans="1:3" ht="12" customHeight="1">
      <c r="A101" s="14" t="s">
        <v>106</v>
      </c>
      <c r="B101" s="148" t="s">
        <v>409</v>
      </c>
      <c r="C101" s="292"/>
    </row>
    <row r="102" spans="1:3" ht="12" customHeight="1">
      <c r="A102" s="14" t="s">
        <v>107</v>
      </c>
      <c r="B102" s="146" t="s">
        <v>321</v>
      </c>
      <c r="C102" s="292"/>
    </row>
    <row r="103" spans="1:3" ht="12" customHeight="1">
      <c r="A103" s="14" t="s">
        <v>108</v>
      </c>
      <c r="B103" s="147" t="s">
        <v>322</v>
      </c>
      <c r="C103" s="292"/>
    </row>
    <row r="104" spans="1:3" ht="12" customHeight="1">
      <c r="A104" s="14" t="s">
        <v>109</v>
      </c>
      <c r="B104" s="147" t="s">
        <v>323</v>
      </c>
      <c r="C104" s="292"/>
    </row>
    <row r="105" spans="1:3" ht="12" customHeight="1">
      <c r="A105" s="14" t="s">
        <v>111</v>
      </c>
      <c r="B105" s="146" t="s">
        <v>324</v>
      </c>
      <c r="C105" s="292">
        <v>1697</v>
      </c>
    </row>
    <row r="106" spans="1:3" ht="12" customHeight="1">
      <c r="A106" s="14" t="s">
        <v>150</v>
      </c>
      <c r="B106" s="146" t="s">
        <v>325</v>
      </c>
      <c r="C106" s="292"/>
    </row>
    <row r="107" spans="1:3" ht="12" customHeight="1">
      <c r="A107" s="14" t="s">
        <v>319</v>
      </c>
      <c r="B107" s="147" t="s">
        <v>326</v>
      </c>
      <c r="C107" s="292"/>
    </row>
    <row r="108" spans="1:3" ht="12" customHeight="1">
      <c r="A108" s="13" t="s">
        <v>320</v>
      </c>
      <c r="B108" s="148" t="s">
        <v>327</v>
      </c>
      <c r="C108" s="292"/>
    </row>
    <row r="109" spans="1:3" ht="12" customHeight="1">
      <c r="A109" s="14" t="s">
        <v>407</v>
      </c>
      <c r="B109" s="148" t="s">
        <v>328</v>
      </c>
      <c r="C109" s="292"/>
    </row>
    <row r="110" spans="1:3" ht="12" customHeight="1">
      <c r="A110" s="16" t="s">
        <v>408</v>
      </c>
      <c r="B110" s="148" t="s">
        <v>329</v>
      </c>
      <c r="C110" s="292">
        <v>2632</v>
      </c>
    </row>
    <row r="111" spans="1:3" ht="12" customHeight="1">
      <c r="A111" s="14" t="s">
        <v>412</v>
      </c>
      <c r="B111" s="11" t="s">
        <v>46</v>
      </c>
      <c r="C111" s="290">
        <f>C112+C113</f>
        <v>20463</v>
      </c>
    </row>
    <row r="112" spans="1:3" ht="12" customHeight="1">
      <c r="A112" s="14" t="s">
        <v>413</v>
      </c>
      <c r="B112" s="8" t="s">
        <v>415</v>
      </c>
      <c r="C112" s="290">
        <v>6865</v>
      </c>
    </row>
    <row r="113" spans="1:3" ht="12" customHeight="1" thickBot="1">
      <c r="A113" s="18" t="s">
        <v>414</v>
      </c>
      <c r="B113" s="480" t="s">
        <v>416</v>
      </c>
      <c r="C113" s="296">
        <v>13598</v>
      </c>
    </row>
    <row r="114" spans="1:3" ht="12" customHeight="1" thickBot="1">
      <c r="A114" s="477" t="s">
        <v>15</v>
      </c>
      <c r="B114" s="478" t="s">
        <v>330</v>
      </c>
      <c r="C114" s="479">
        <f>+C115+C117+C119</f>
        <v>17364</v>
      </c>
    </row>
    <row r="115" spans="1:3" ht="12" customHeight="1">
      <c r="A115" s="15" t="s">
        <v>97</v>
      </c>
      <c r="B115" s="8" t="s">
        <v>193</v>
      </c>
      <c r="C115" s="291">
        <v>3214</v>
      </c>
    </row>
    <row r="116" spans="1:3" ht="12" customHeight="1">
      <c r="A116" s="15" t="s">
        <v>98</v>
      </c>
      <c r="B116" s="12" t="s">
        <v>334</v>
      </c>
      <c r="C116" s="291"/>
    </row>
    <row r="117" spans="1:3" ht="12" customHeight="1">
      <c r="A117" s="15" t="s">
        <v>99</v>
      </c>
      <c r="B117" s="12" t="s">
        <v>151</v>
      </c>
      <c r="C117" s="290">
        <v>14100</v>
      </c>
    </row>
    <row r="118" spans="1:3" ht="12" customHeight="1">
      <c r="A118" s="15" t="s">
        <v>100</v>
      </c>
      <c r="B118" s="12" t="s">
        <v>335</v>
      </c>
      <c r="C118" s="271"/>
    </row>
    <row r="119" spans="1:3" ht="12" customHeight="1">
      <c r="A119" s="15" t="s">
        <v>101</v>
      </c>
      <c r="B119" s="285" t="s">
        <v>196</v>
      </c>
      <c r="C119" s="271">
        <f>C123+C127</f>
        <v>50</v>
      </c>
    </row>
    <row r="120" spans="1:3" ht="12" customHeight="1">
      <c r="A120" s="15" t="s">
        <v>110</v>
      </c>
      <c r="B120" s="284" t="s">
        <v>398</v>
      </c>
      <c r="C120" s="271"/>
    </row>
    <row r="121" spans="1:3" ht="12" customHeight="1">
      <c r="A121" s="15" t="s">
        <v>112</v>
      </c>
      <c r="B121" s="408" t="s">
        <v>340</v>
      </c>
      <c r="C121" s="271"/>
    </row>
    <row r="122" spans="1:3">
      <c r="A122" s="15" t="s">
        <v>152</v>
      </c>
      <c r="B122" s="147" t="s">
        <v>323</v>
      </c>
      <c r="C122" s="271"/>
    </row>
    <row r="123" spans="1:3" ht="12" customHeight="1">
      <c r="A123" s="15" t="s">
        <v>153</v>
      </c>
      <c r="B123" s="147" t="s">
        <v>339</v>
      </c>
      <c r="C123" s="271">
        <v>50</v>
      </c>
    </row>
    <row r="124" spans="1:3" ht="12" customHeight="1">
      <c r="A124" s="15" t="s">
        <v>154</v>
      </c>
      <c r="B124" s="147" t="s">
        <v>338</v>
      </c>
      <c r="C124" s="271"/>
    </row>
    <row r="125" spans="1:3" ht="12" customHeight="1">
      <c r="A125" s="15" t="s">
        <v>331</v>
      </c>
      <c r="B125" s="147" t="s">
        <v>326</v>
      </c>
      <c r="C125" s="271"/>
    </row>
    <row r="126" spans="1:3" ht="12" customHeight="1">
      <c r="A126" s="15" t="s">
        <v>332</v>
      </c>
      <c r="B126" s="147" t="s">
        <v>337</v>
      </c>
      <c r="C126" s="271"/>
    </row>
    <row r="127" spans="1:3" ht="16.5" thickBot="1">
      <c r="A127" s="13" t="s">
        <v>333</v>
      </c>
      <c r="B127" s="147" t="s">
        <v>336</v>
      </c>
      <c r="C127" s="273"/>
    </row>
    <row r="128" spans="1:3" ht="12" customHeight="1" thickBot="1">
      <c r="A128" s="20" t="s">
        <v>16</v>
      </c>
      <c r="B128" s="127" t="s">
        <v>417</v>
      </c>
      <c r="C128" s="288">
        <f>+C93+C114</f>
        <v>244668</v>
      </c>
    </row>
    <row r="129" spans="1:3" ht="12" customHeight="1" thickBot="1">
      <c r="A129" s="20" t="s">
        <v>17</v>
      </c>
      <c r="B129" s="127" t="s">
        <v>418</v>
      </c>
      <c r="C129" s="288">
        <f>+C130+C131+C132</f>
        <v>0</v>
      </c>
    </row>
    <row r="130" spans="1:3" ht="12" customHeight="1">
      <c r="A130" s="15" t="s">
        <v>235</v>
      </c>
      <c r="B130" s="12" t="s">
        <v>425</v>
      </c>
      <c r="C130" s="271"/>
    </row>
    <row r="131" spans="1:3" ht="12" customHeight="1">
      <c r="A131" s="15" t="s">
        <v>236</v>
      </c>
      <c r="B131" s="12" t="s">
        <v>426</v>
      </c>
      <c r="C131" s="271"/>
    </row>
    <row r="132" spans="1:3" ht="12" customHeight="1" thickBot="1">
      <c r="A132" s="13" t="s">
        <v>237</v>
      </c>
      <c r="B132" s="12" t="s">
        <v>427</v>
      </c>
      <c r="C132" s="271"/>
    </row>
    <row r="133" spans="1:3" ht="12" customHeight="1" thickBot="1">
      <c r="A133" s="20" t="s">
        <v>18</v>
      </c>
      <c r="B133" s="127" t="s">
        <v>419</v>
      </c>
      <c r="C133" s="288">
        <f>SUM(C134:C139)</f>
        <v>0</v>
      </c>
    </row>
    <row r="134" spans="1:3" ht="12" customHeight="1">
      <c r="A134" s="15" t="s">
        <v>84</v>
      </c>
      <c r="B134" s="9" t="s">
        <v>428</v>
      </c>
      <c r="C134" s="271"/>
    </row>
    <row r="135" spans="1:3" ht="12" customHeight="1">
      <c r="A135" s="15" t="s">
        <v>85</v>
      </c>
      <c r="B135" s="9" t="s">
        <v>420</v>
      </c>
      <c r="C135" s="271"/>
    </row>
    <row r="136" spans="1:3" ht="12" customHeight="1">
      <c r="A136" s="15" t="s">
        <v>86</v>
      </c>
      <c r="B136" s="9" t="s">
        <v>421</v>
      </c>
      <c r="C136" s="271"/>
    </row>
    <row r="137" spans="1:3" ht="12" customHeight="1">
      <c r="A137" s="15" t="s">
        <v>139</v>
      </c>
      <c r="B137" s="9" t="s">
        <v>422</v>
      </c>
      <c r="C137" s="271"/>
    </row>
    <row r="138" spans="1:3" ht="12" customHeight="1">
      <c r="A138" s="15" t="s">
        <v>140</v>
      </c>
      <c r="B138" s="9" t="s">
        <v>423</v>
      </c>
      <c r="C138" s="271"/>
    </row>
    <row r="139" spans="1:3" ht="12" customHeight="1" thickBot="1">
      <c r="A139" s="13" t="s">
        <v>141</v>
      </c>
      <c r="B139" s="9" t="s">
        <v>424</v>
      </c>
      <c r="C139" s="271"/>
    </row>
    <row r="140" spans="1:3" ht="12" customHeight="1" thickBot="1">
      <c r="A140" s="20" t="s">
        <v>19</v>
      </c>
      <c r="B140" s="127" t="s">
        <v>432</v>
      </c>
      <c r="C140" s="294">
        <f>+C141+C142+C143+C144</f>
        <v>4586</v>
      </c>
    </row>
    <row r="141" spans="1:3" ht="12" customHeight="1">
      <c r="A141" s="15" t="s">
        <v>87</v>
      </c>
      <c r="B141" s="9" t="s">
        <v>341</v>
      </c>
      <c r="C141" s="271"/>
    </row>
    <row r="142" spans="1:3" ht="12" customHeight="1">
      <c r="A142" s="15" t="s">
        <v>88</v>
      </c>
      <c r="B142" s="9" t="s">
        <v>342</v>
      </c>
      <c r="C142" s="271">
        <v>4586</v>
      </c>
    </row>
    <row r="143" spans="1:3" ht="12" customHeight="1">
      <c r="A143" s="15" t="s">
        <v>255</v>
      </c>
      <c r="B143" s="9" t="s">
        <v>433</v>
      </c>
      <c r="C143" s="271"/>
    </row>
    <row r="144" spans="1:3" ht="12" customHeight="1" thickBot="1">
      <c r="A144" s="13" t="s">
        <v>256</v>
      </c>
      <c r="B144" s="7" t="s">
        <v>361</v>
      </c>
      <c r="C144" s="271"/>
    </row>
    <row r="145" spans="1:9" ht="12" customHeight="1" thickBot="1">
      <c r="A145" s="20" t="s">
        <v>20</v>
      </c>
      <c r="B145" s="127" t="s">
        <v>434</v>
      </c>
      <c r="C145" s="297">
        <f>SUM(C146:C150)</f>
        <v>0</v>
      </c>
    </row>
    <row r="146" spans="1:9" ht="12" customHeight="1">
      <c r="A146" s="15" t="s">
        <v>89</v>
      </c>
      <c r="B146" s="9" t="s">
        <v>429</v>
      </c>
      <c r="C146" s="271"/>
    </row>
    <row r="147" spans="1:9" ht="12" customHeight="1">
      <c r="A147" s="15" t="s">
        <v>90</v>
      </c>
      <c r="B147" s="9" t="s">
        <v>436</v>
      </c>
      <c r="C147" s="271"/>
    </row>
    <row r="148" spans="1:9" ht="12" customHeight="1">
      <c r="A148" s="15" t="s">
        <v>267</v>
      </c>
      <c r="B148" s="9" t="s">
        <v>431</v>
      </c>
      <c r="C148" s="271"/>
    </row>
    <row r="149" spans="1:9" ht="12" customHeight="1">
      <c r="A149" s="15" t="s">
        <v>268</v>
      </c>
      <c r="B149" s="9" t="s">
        <v>437</v>
      </c>
      <c r="C149" s="271"/>
    </row>
    <row r="150" spans="1:9" ht="12" customHeight="1" thickBot="1">
      <c r="A150" s="15" t="s">
        <v>435</v>
      </c>
      <c r="B150" s="9" t="s">
        <v>438</v>
      </c>
      <c r="C150" s="271"/>
    </row>
    <row r="151" spans="1:9" ht="12" customHeight="1" thickBot="1">
      <c r="A151" s="20" t="s">
        <v>21</v>
      </c>
      <c r="B151" s="127" t="s">
        <v>439</v>
      </c>
      <c r="C151" s="481"/>
    </row>
    <row r="152" spans="1:9" ht="12" customHeight="1" thickBot="1">
      <c r="A152" s="20" t="s">
        <v>22</v>
      </c>
      <c r="B152" s="127" t="s">
        <v>440</v>
      </c>
      <c r="C152" s="481"/>
    </row>
    <row r="153" spans="1:9" ht="15" customHeight="1" thickBot="1">
      <c r="A153" s="20" t="s">
        <v>23</v>
      </c>
      <c r="B153" s="127" t="s">
        <v>442</v>
      </c>
      <c r="C153" s="422">
        <f>+C129+C133+C140+C145+C151+C152</f>
        <v>4586</v>
      </c>
      <c r="F153" s="423"/>
      <c r="G153" s="424"/>
      <c r="H153" s="424"/>
      <c r="I153" s="424"/>
    </row>
    <row r="154" spans="1:9" s="411" customFormat="1" ht="12.95" customHeight="1" thickBot="1">
      <c r="A154" s="286" t="s">
        <v>24</v>
      </c>
      <c r="B154" s="377" t="s">
        <v>441</v>
      </c>
      <c r="C154" s="422">
        <f>+C128+C153</f>
        <v>249254</v>
      </c>
    </row>
    <row r="155" spans="1:9" ht="7.5" customHeight="1"/>
    <row r="156" spans="1:9">
      <c r="A156" s="532" t="s">
        <v>343</v>
      </c>
      <c r="B156" s="532"/>
      <c r="C156" s="532"/>
    </row>
    <row r="157" spans="1:9" ht="15" customHeight="1" thickBot="1">
      <c r="A157" s="529" t="s">
        <v>126</v>
      </c>
      <c r="B157" s="529"/>
      <c r="C157" s="298" t="s">
        <v>194</v>
      </c>
    </row>
    <row r="158" spans="1:9" ht="13.5" customHeight="1" thickBot="1">
      <c r="A158" s="20">
        <v>1</v>
      </c>
      <c r="B158" s="26" t="s">
        <v>443</v>
      </c>
      <c r="C158" s="288">
        <f>+C62-C128</f>
        <v>-20972</v>
      </c>
      <c r="D158" s="425"/>
    </row>
    <row r="159" spans="1:9" ht="27.75" customHeight="1" thickBot="1">
      <c r="A159" s="20" t="s">
        <v>15</v>
      </c>
      <c r="B159" s="26" t="s">
        <v>449</v>
      </c>
      <c r="C159" s="288">
        <f>+C86-C153</f>
        <v>20972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
KÖTELEZŐ FELADATAINAK MÉRLEGE &amp;R&amp;"Times New Roman CE,Félkövér dőlt"&amp;11 1.2. melléklet a 4/2016. (III.1.)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06" zoomScale="130" zoomScaleNormal="130" zoomScaleSheetLayoutView="100" workbookViewId="0">
      <selection activeCell="C40" sqref="C40"/>
    </sheetView>
  </sheetViews>
  <sheetFormatPr defaultRowHeight="15.75"/>
  <cols>
    <col min="1" max="1" width="9.5" style="378" customWidth="1"/>
    <col min="2" max="2" width="91.6640625" style="378" customWidth="1"/>
    <col min="3" max="3" width="21.6640625" style="379" customWidth="1"/>
    <col min="4" max="4" width="9" style="409" customWidth="1"/>
    <col min="5" max="16384" width="9.33203125" style="409"/>
  </cols>
  <sheetData>
    <row r="1" spans="1:3" ht="15.95" customHeight="1">
      <c r="A1" s="530" t="s">
        <v>11</v>
      </c>
      <c r="B1" s="530"/>
      <c r="C1" s="530"/>
    </row>
    <row r="2" spans="1:3" ht="15.95" customHeight="1" thickBot="1">
      <c r="A2" s="529" t="s">
        <v>124</v>
      </c>
      <c r="B2" s="529"/>
      <c r="C2" s="298" t="s">
        <v>194</v>
      </c>
    </row>
    <row r="3" spans="1:3" ht="38.1" customHeight="1" thickBot="1">
      <c r="A3" s="23" t="s">
        <v>65</v>
      </c>
      <c r="B3" s="24" t="s">
        <v>13</v>
      </c>
      <c r="C3" s="41" t="str">
        <f ca="1">+CONCATENATE(LEFT(ÖSSZEFÜGGÉSEK!A5,4),". évi előirányzat")</f>
        <v>2016. évi előirányzat</v>
      </c>
    </row>
    <row r="4" spans="1:3" s="410" customFormat="1" ht="12" customHeight="1" thickBot="1">
      <c r="A4" s="404"/>
      <c r="B4" s="405" t="s">
        <v>462</v>
      </c>
      <c r="C4" s="406" t="s">
        <v>463</v>
      </c>
    </row>
    <row r="5" spans="1:3" s="411" customFormat="1" ht="12" customHeight="1" thickBot="1">
      <c r="A5" s="20" t="s">
        <v>14</v>
      </c>
      <c r="B5" s="21" t="s">
        <v>219</v>
      </c>
      <c r="C5" s="288">
        <f>+C6+C7+C8+C9+C10+C11</f>
        <v>0</v>
      </c>
    </row>
    <row r="6" spans="1:3" s="411" customFormat="1" ht="12" customHeight="1">
      <c r="A6" s="15" t="s">
        <v>91</v>
      </c>
      <c r="B6" s="412" t="s">
        <v>220</v>
      </c>
      <c r="C6" s="291"/>
    </row>
    <row r="7" spans="1:3" s="411" customFormat="1" ht="12" customHeight="1">
      <c r="A7" s="14" t="s">
        <v>92</v>
      </c>
      <c r="B7" s="413" t="s">
        <v>221</v>
      </c>
      <c r="C7" s="290"/>
    </row>
    <row r="8" spans="1:3" s="411" customFormat="1" ht="12" customHeight="1">
      <c r="A8" s="14" t="s">
        <v>93</v>
      </c>
      <c r="B8" s="413" t="s">
        <v>513</v>
      </c>
      <c r="C8" s="290"/>
    </row>
    <row r="9" spans="1:3" s="411" customFormat="1" ht="12" customHeight="1">
      <c r="A9" s="14" t="s">
        <v>94</v>
      </c>
      <c r="B9" s="413" t="s">
        <v>223</v>
      </c>
      <c r="C9" s="290"/>
    </row>
    <row r="10" spans="1:3" s="411" customFormat="1" ht="12" customHeight="1">
      <c r="A10" s="14" t="s">
        <v>120</v>
      </c>
      <c r="B10" s="284" t="s">
        <v>401</v>
      </c>
      <c r="C10" s="290"/>
    </row>
    <row r="11" spans="1:3" s="411" customFormat="1" ht="12" customHeight="1" thickBot="1">
      <c r="A11" s="16" t="s">
        <v>95</v>
      </c>
      <c r="B11" s="285" t="s">
        <v>402</v>
      </c>
      <c r="C11" s="290"/>
    </row>
    <row r="12" spans="1:3" s="411" customFormat="1" ht="12" customHeight="1" thickBot="1">
      <c r="A12" s="20" t="s">
        <v>15</v>
      </c>
      <c r="B12" s="283" t="s">
        <v>224</v>
      </c>
      <c r="C12" s="288">
        <f>+C13+C14+C15+C16+C17</f>
        <v>0</v>
      </c>
    </row>
    <row r="13" spans="1:3" s="411" customFormat="1" ht="12" customHeight="1">
      <c r="A13" s="15" t="s">
        <v>97</v>
      </c>
      <c r="B13" s="412" t="s">
        <v>225</v>
      </c>
      <c r="C13" s="291"/>
    </row>
    <row r="14" spans="1:3" s="411" customFormat="1" ht="12" customHeight="1">
      <c r="A14" s="14" t="s">
        <v>98</v>
      </c>
      <c r="B14" s="413" t="s">
        <v>226</v>
      </c>
      <c r="C14" s="290"/>
    </row>
    <row r="15" spans="1:3" s="411" customFormat="1" ht="12" customHeight="1">
      <c r="A15" s="14" t="s">
        <v>99</v>
      </c>
      <c r="B15" s="413" t="s">
        <v>392</v>
      </c>
      <c r="C15" s="290"/>
    </row>
    <row r="16" spans="1:3" s="411" customFormat="1" ht="12" customHeight="1">
      <c r="A16" s="14" t="s">
        <v>100</v>
      </c>
      <c r="B16" s="413" t="s">
        <v>393</v>
      </c>
      <c r="C16" s="290"/>
    </row>
    <row r="17" spans="1:3" s="411" customFormat="1" ht="12" customHeight="1">
      <c r="A17" s="14" t="s">
        <v>101</v>
      </c>
      <c r="B17" s="413" t="s">
        <v>227</v>
      </c>
      <c r="C17" s="290"/>
    </row>
    <row r="18" spans="1:3" s="411" customFormat="1" ht="12" customHeight="1" thickBot="1">
      <c r="A18" s="16" t="s">
        <v>110</v>
      </c>
      <c r="B18" s="285" t="s">
        <v>228</v>
      </c>
      <c r="C18" s="292"/>
    </row>
    <row r="19" spans="1:3" s="411" customFormat="1" ht="12" customHeight="1" thickBot="1">
      <c r="A19" s="20" t="s">
        <v>16</v>
      </c>
      <c r="B19" s="21" t="s">
        <v>229</v>
      </c>
      <c r="C19" s="288">
        <f>+C20+C21+C22+C23+C24</f>
        <v>0</v>
      </c>
    </row>
    <row r="20" spans="1:3" s="411" customFormat="1" ht="12" customHeight="1">
      <c r="A20" s="15" t="s">
        <v>80</v>
      </c>
      <c r="B20" s="412" t="s">
        <v>230</v>
      </c>
      <c r="C20" s="291"/>
    </row>
    <row r="21" spans="1:3" s="411" customFormat="1" ht="12" customHeight="1">
      <c r="A21" s="14" t="s">
        <v>81</v>
      </c>
      <c r="B21" s="413" t="s">
        <v>231</v>
      </c>
      <c r="C21" s="290"/>
    </row>
    <row r="22" spans="1:3" s="411" customFormat="1" ht="12" customHeight="1">
      <c r="A22" s="14" t="s">
        <v>82</v>
      </c>
      <c r="B22" s="413" t="s">
        <v>394</v>
      </c>
      <c r="C22" s="290"/>
    </row>
    <row r="23" spans="1:3" s="411" customFormat="1" ht="12" customHeight="1">
      <c r="A23" s="14" t="s">
        <v>83</v>
      </c>
      <c r="B23" s="413" t="s">
        <v>395</v>
      </c>
      <c r="C23" s="290"/>
    </row>
    <row r="24" spans="1:3" s="411" customFormat="1" ht="12" customHeight="1">
      <c r="A24" s="14" t="s">
        <v>135</v>
      </c>
      <c r="B24" s="413" t="s">
        <v>232</v>
      </c>
      <c r="C24" s="290"/>
    </row>
    <row r="25" spans="1:3" s="411" customFormat="1" ht="12" customHeight="1" thickBot="1">
      <c r="A25" s="16" t="s">
        <v>136</v>
      </c>
      <c r="B25" s="414" t="s">
        <v>233</v>
      </c>
      <c r="C25" s="292"/>
    </row>
    <row r="26" spans="1:3" s="411" customFormat="1" ht="12" customHeight="1" thickBot="1">
      <c r="A26" s="20" t="s">
        <v>137</v>
      </c>
      <c r="B26" s="21" t="s">
        <v>514</v>
      </c>
      <c r="C26" s="294">
        <f>SUM(C27:C33)</f>
        <v>2880</v>
      </c>
    </row>
    <row r="27" spans="1:3" s="411" customFormat="1" ht="12" customHeight="1">
      <c r="A27" s="15" t="s">
        <v>235</v>
      </c>
      <c r="B27" s="412" t="s">
        <v>518</v>
      </c>
      <c r="C27" s="291"/>
    </row>
    <row r="28" spans="1:3" s="411" customFormat="1" ht="12" customHeight="1">
      <c r="A28" s="14" t="s">
        <v>236</v>
      </c>
      <c r="B28" s="413" t="s">
        <v>519</v>
      </c>
      <c r="C28" s="290"/>
    </row>
    <row r="29" spans="1:3" s="411" customFormat="1" ht="12" customHeight="1">
      <c r="A29" s="14" t="s">
        <v>237</v>
      </c>
      <c r="B29" s="413" t="s">
        <v>520</v>
      </c>
      <c r="C29" s="290">
        <v>2880</v>
      </c>
    </row>
    <row r="30" spans="1:3" s="411" customFormat="1" ht="12" customHeight="1">
      <c r="A30" s="14" t="s">
        <v>238</v>
      </c>
      <c r="B30" s="413" t="s">
        <v>521</v>
      </c>
      <c r="C30" s="290"/>
    </row>
    <row r="31" spans="1:3" s="411" customFormat="1" ht="12" customHeight="1">
      <c r="A31" s="14" t="s">
        <v>515</v>
      </c>
      <c r="B31" s="413" t="s">
        <v>239</v>
      </c>
      <c r="C31" s="290"/>
    </row>
    <row r="32" spans="1:3" s="411" customFormat="1" ht="12" customHeight="1">
      <c r="A32" s="14" t="s">
        <v>516</v>
      </c>
      <c r="B32" s="413" t="s">
        <v>240</v>
      </c>
      <c r="C32" s="290"/>
    </row>
    <row r="33" spans="1:3" s="411" customFormat="1" ht="12" customHeight="1" thickBot="1">
      <c r="A33" s="16" t="s">
        <v>517</v>
      </c>
      <c r="B33" s="510" t="s">
        <v>241</v>
      </c>
      <c r="C33" s="292"/>
    </row>
    <row r="34" spans="1:3" s="411" customFormat="1" ht="12" customHeight="1" thickBot="1">
      <c r="A34" s="20" t="s">
        <v>18</v>
      </c>
      <c r="B34" s="21" t="s">
        <v>403</v>
      </c>
      <c r="C34" s="288">
        <f>SUM(C35:C45)</f>
        <v>9358</v>
      </c>
    </row>
    <row r="35" spans="1:3" s="411" customFormat="1" ht="12" customHeight="1">
      <c r="A35" s="15" t="s">
        <v>84</v>
      </c>
      <c r="B35" s="412" t="s">
        <v>244</v>
      </c>
      <c r="C35" s="291"/>
    </row>
    <row r="36" spans="1:3" s="411" customFormat="1" ht="12" customHeight="1">
      <c r="A36" s="14" t="s">
        <v>85</v>
      </c>
      <c r="B36" s="413" t="s">
        <v>245</v>
      </c>
      <c r="C36" s="290">
        <v>7368</v>
      </c>
    </row>
    <row r="37" spans="1:3" s="411" customFormat="1" ht="12" customHeight="1">
      <c r="A37" s="14" t="s">
        <v>86</v>
      </c>
      <c r="B37" s="413" t="s">
        <v>246</v>
      </c>
      <c r="C37" s="290"/>
    </row>
    <row r="38" spans="1:3" s="411" customFormat="1" ht="12" customHeight="1">
      <c r="A38" s="14" t="s">
        <v>139</v>
      </c>
      <c r="B38" s="413" t="s">
        <v>247</v>
      </c>
      <c r="C38" s="290"/>
    </row>
    <row r="39" spans="1:3" s="411" customFormat="1" ht="12" customHeight="1">
      <c r="A39" s="14" t="s">
        <v>140</v>
      </c>
      <c r="B39" s="413" t="s">
        <v>248</v>
      </c>
      <c r="C39" s="290"/>
    </row>
    <row r="40" spans="1:3" s="411" customFormat="1" ht="12" customHeight="1">
      <c r="A40" s="14" t="s">
        <v>141</v>
      </c>
      <c r="B40" s="413" t="s">
        <v>249</v>
      </c>
      <c r="C40" s="290">
        <v>1990</v>
      </c>
    </row>
    <row r="41" spans="1:3" s="411" customFormat="1" ht="12" customHeight="1">
      <c r="A41" s="14" t="s">
        <v>142</v>
      </c>
      <c r="B41" s="413" t="s">
        <v>250</v>
      </c>
      <c r="C41" s="290"/>
    </row>
    <row r="42" spans="1:3" s="411" customFormat="1" ht="12" customHeight="1">
      <c r="A42" s="14" t="s">
        <v>143</v>
      </c>
      <c r="B42" s="413" t="s">
        <v>523</v>
      </c>
      <c r="C42" s="290"/>
    </row>
    <row r="43" spans="1:3" s="411" customFormat="1" ht="12" customHeight="1">
      <c r="A43" s="14" t="s">
        <v>242</v>
      </c>
      <c r="B43" s="413" t="s">
        <v>252</v>
      </c>
      <c r="C43" s="293"/>
    </row>
    <row r="44" spans="1:3" s="411" customFormat="1" ht="12" customHeight="1">
      <c r="A44" s="16" t="s">
        <v>243</v>
      </c>
      <c r="B44" s="414" t="s">
        <v>405</v>
      </c>
      <c r="C44" s="398"/>
    </row>
    <row r="45" spans="1:3" s="411" customFormat="1" ht="12" customHeight="1" thickBot="1">
      <c r="A45" s="16" t="s">
        <v>404</v>
      </c>
      <c r="B45" s="285" t="s">
        <v>253</v>
      </c>
      <c r="C45" s="398"/>
    </row>
    <row r="46" spans="1:3" s="411" customFormat="1" ht="12" customHeight="1" thickBot="1">
      <c r="A46" s="20" t="s">
        <v>19</v>
      </c>
      <c r="B46" s="21" t="s">
        <v>254</v>
      </c>
      <c r="C46" s="288">
        <f>SUM(C47:C51)</f>
        <v>0</v>
      </c>
    </row>
    <row r="47" spans="1:3" s="411" customFormat="1" ht="12" customHeight="1">
      <c r="A47" s="15" t="s">
        <v>87</v>
      </c>
      <c r="B47" s="412" t="s">
        <v>258</v>
      </c>
      <c r="C47" s="457"/>
    </row>
    <row r="48" spans="1:3" s="411" customFormat="1" ht="12" customHeight="1">
      <c r="A48" s="14" t="s">
        <v>88</v>
      </c>
      <c r="B48" s="413" t="s">
        <v>259</v>
      </c>
      <c r="C48" s="293"/>
    </row>
    <row r="49" spans="1:3" s="411" customFormat="1" ht="12" customHeight="1">
      <c r="A49" s="14" t="s">
        <v>255</v>
      </c>
      <c r="B49" s="413" t="s">
        <v>260</v>
      </c>
      <c r="C49" s="293"/>
    </row>
    <row r="50" spans="1:3" s="411" customFormat="1" ht="12" customHeight="1">
      <c r="A50" s="14" t="s">
        <v>256</v>
      </c>
      <c r="B50" s="413" t="s">
        <v>261</v>
      </c>
      <c r="C50" s="293"/>
    </row>
    <row r="51" spans="1:3" s="411" customFormat="1" ht="12" customHeight="1" thickBot="1">
      <c r="A51" s="16" t="s">
        <v>257</v>
      </c>
      <c r="B51" s="285" t="s">
        <v>262</v>
      </c>
      <c r="C51" s="398"/>
    </row>
    <row r="52" spans="1:3" s="411" customFormat="1" ht="12" customHeight="1" thickBot="1">
      <c r="A52" s="20" t="s">
        <v>144</v>
      </c>
      <c r="B52" s="21" t="s">
        <v>263</v>
      </c>
      <c r="C52" s="288">
        <f>SUM(C53:C55)</f>
        <v>0</v>
      </c>
    </row>
    <row r="53" spans="1:3" s="411" customFormat="1" ht="12" customHeight="1">
      <c r="A53" s="15" t="s">
        <v>89</v>
      </c>
      <c r="B53" s="412" t="s">
        <v>264</v>
      </c>
      <c r="C53" s="291"/>
    </row>
    <row r="54" spans="1:3" s="411" customFormat="1" ht="12" customHeight="1">
      <c r="A54" s="14" t="s">
        <v>90</v>
      </c>
      <c r="B54" s="413" t="s">
        <v>396</v>
      </c>
      <c r="C54" s="290"/>
    </row>
    <row r="55" spans="1:3" s="411" customFormat="1" ht="12" customHeight="1">
      <c r="A55" s="14" t="s">
        <v>267</v>
      </c>
      <c r="B55" s="413" t="s">
        <v>265</v>
      </c>
      <c r="C55" s="290"/>
    </row>
    <row r="56" spans="1:3" s="411" customFormat="1" ht="12" customHeight="1" thickBot="1">
      <c r="A56" s="16" t="s">
        <v>268</v>
      </c>
      <c r="B56" s="285" t="s">
        <v>266</v>
      </c>
      <c r="C56" s="292"/>
    </row>
    <row r="57" spans="1:3" s="411" customFormat="1" ht="12" customHeight="1" thickBot="1">
      <c r="A57" s="20" t="s">
        <v>21</v>
      </c>
      <c r="B57" s="283" t="s">
        <v>269</v>
      </c>
      <c r="C57" s="288">
        <f>SUM(C58:C60)</f>
        <v>0</v>
      </c>
    </row>
    <row r="58" spans="1:3" s="411" customFormat="1" ht="12" customHeight="1">
      <c r="A58" s="15" t="s">
        <v>145</v>
      </c>
      <c r="B58" s="412" t="s">
        <v>271</v>
      </c>
      <c r="C58" s="293"/>
    </row>
    <row r="59" spans="1:3" s="411" customFormat="1" ht="12" customHeight="1">
      <c r="A59" s="14" t="s">
        <v>146</v>
      </c>
      <c r="B59" s="413" t="s">
        <v>397</v>
      </c>
      <c r="C59" s="293"/>
    </row>
    <row r="60" spans="1:3" s="411" customFormat="1" ht="12" customHeight="1">
      <c r="A60" s="14" t="s">
        <v>195</v>
      </c>
      <c r="B60" s="413" t="s">
        <v>272</v>
      </c>
      <c r="C60" s="293"/>
    </row>
    <row r="61" spans="1:3" s="411" customFormat="1" ht="12" customHeight="1" thickBot="1">
      <c r="A61" s="16" t="s">
        <v>270</v>
      </c>
      <c r="B61" s="285" t="s">
        <v>273</v>
      </c>
      <c r="C61" s="293"/>
    </row>
    <row r="62" spans="1:3" s="411" customFormat="1" ht="12" customHeight="1" thickBot="1">
      <c r="A62" s="482" t="s">
        <v>445</v>
      </c>
      <c r="B62" s="21" t="s">
        <v>274</v>
      </c>
      <c r="C62" s="294">
        <f>+C5+C12+C19+C26+C34+C46+C52+C57</f>
        <v>12238</v>
      </c>
    </row>
    <row r="63" spans="1:3" s="411" customFormat="1" ht="12" customHeight="1" thickBot="1">
      <c r="A63" s="460" t="s">
        <v>275</v>
      </c>
      <c r="B63" s="283" t="s">
        <v>276</v>
      </c>
      <c r="C63" s="288">
        <f>SUM(C64:C66)</f>
        <v>0</v>
      </c>
    </row>
    <row r="64" spans="1:3" s="411" customFormat="1" ht="12" customHeight="1">
      <c r="A64" s="15" t="s">
        <v>307</v>
      </c>
      <c r="B64" s="412" t="s">
        <v>277</v>
      </c>
      <c r="C64" s="293"/>
    </row>
    <row r="65" spans="1:3" s="411" customFormat="1" ht="12" customHeight="1">
      <c r="A65" s="14" t="s">
        <v>316</v>
      </c>
      <c r="B65" s="413" t="s">
        <v>278</v>
      </c>
      <c r="C65" s="293"/>
    </row>
    <row r="66" spans="1:3" s="411" customFormat="1" ht="12" customHeight="1" thickBot="1">
      <c r="A66" s="16" t="s">
        <v>317</v>
      </c>
      <c r="B66" s="476" t="s">
        <v>430</v>
      </c>
      <c r="C66" s="293"/>
    </row>
    <row r="67" spans="1:3" s="411" customFormat="1" ht="12" customHeight="1" thickBot="1">
      <c r="A67" s="460" t="s">
        <v>280</v>
      </c>
      <c r="B67" s="283" t="s">
        <v>281</v>
      </c>
      <c r="C67" s="288">
        <f>SUM(C68:C71)</f>
        <v>0</v>
      </c>
    </row>
    <row r="68" spans="1:3" s="411" customFormat="1" ht="12" customHeight="1">
      <c r="A68" s="15" t="s">
        <v>121</v>
      </c>
      <c r="B68" s="412" t="s">
        <v>282</v>
      </c>
      <c r="C68" s="293"/>
    </row>
    <row r="69" spans="1:3" s="411" customFormat="1" ht="12" customHeight="1">
      <c r="A69" s="14" t="s">
        <v>122</v>
      </c>
      <c r="B69" s="413" t="s">
        <v>283</v>
      </c>
      <c r="C69" s="293"/>
    </row>
    <row r="70" spans="1:3" s="411" customFormat="1" ht="12" customHeight="1">
      <c r="A70" s="14" t="s">
        <v>308</v>
      </c>
      <c r="B70" s="413" t="s">
        <v>284</v>
      </c>
      <c r="C70" s="293"/>
    </row>
    <row r="71" spans="1:3" s="411" customFormat="1" ht="12" customHeight="1" thickBot="1">
      <c r="A71" s="16" t="s">
        <v>309</v>
      </c>
      <c r="B71" s="285" t="s">
        <v>285</v>
      </c>
      <c r="C71" s="293"/>
    </row>
    <row r="72" spans="1:3" s="411" customFormat="1" ht="12" customHeight="1" thickBot="1">
      <c r="A72" s="460" t="s">
        <v>286</v>
      </c>
      <c r="B72" s="283" t="s">
        <v>287</v>
      </c>
      <c r="C72" s="288">
        <f>SUM(C73:C74)</f>
        <v>0</v>
      </c>
    </row>
    <row r="73" spans="1:3" s="411" customFormat="1" ht="12" customHeight="1">
      <c r="A73" s="15" t="s">
        <v>310</v>
      </c>
      <c r="B73" s="412" t="s">
        <v>288</v>
      </c>
      <c r="C73" s="293"/>
    </row>
    <row r="74" spans="1:3" s="411" customFormat="1" ht="12" customHeight="1" thickBot="1">
      <c r="A74" s="16" t="s">
        <v>311</v>
      </c>
      <c r="B74" s="285" t="s">
        <v>289</v>
      </c>
      <c r="C74" s="293"/>
    </row>
    <row r="75" spans="1:3" s="411" customFormat="1" ht="12" customHeight="1" thickBot="1">
      <c r="A75" s="460" t="s">
        <v>290</v>
      </c>
      <c r="B75" s="283" t="s">
        <v>291</v>
      </c>
      <c r="C75" s="288">
        <f>SUM(C76:C78)</f>
        <v>0</v>
      </c>
    </row>
    <row r="76" spans="1:3" s="411" customFormat="1" ht="12" customHeight="1">
      <c r="A76" s="15" t="s">
        <v>312</v>
      </c>
      <c r="B76" s="412" t="s">
        <v>292</v>
      </c>
      <c r="C76" s="293"/>
    </row>
    <row r="77" spans="1:3" s="411" customFormat="1" ht="12" customHeight="1">
      <c r="A77" s="14" t="s">
        <v>313</v>
      </c>
      <c r="B77" s="413" t="s">
        <v>293</v>
      </c>
      <c r="C77" s="293"/>
    </row>
    <row r="78" spans="1:3" s="411" customFormat="1" ht="12" customHeight="1" thickBot="1">
      <c r="A78" s="16" t="s">
        <v>314</v>
      </c>
      <c r="B78" s="285" t="s">
        <v>294</v>
      </c>
      <c r="C78" s="293"/>
    </row>
    <row r="79" spans="1:3" s="411" customFormat="1" ht="12" customHeight="1" thickBot="1">
      <c r="A79" s="460" t="s">
        <v>295</v>
      </c>
      <c r="B79" s="283" t="s">
        <v>315</v>
      </c>
      <c r="C79" s="288">
        <f>SUM(C80:C83)</f>
        <v>0</v>
      </c>
    </row>
    <row r="80" spans="1:3" s="411" customFormat="1" ht="12" customHeight="1">
      <c r="A80" s="416" t="s">
        <v>296</v>
      </c>
      <c r="B80" s="412" t="s">
        <v>297</v>
      </c>
      <c r="C80" s="293"/>
    </row>
    <row r="81" spans="1:3" s="411" customFormat="1" ht="12" customHeight="1">
      <c r="A81" s="417" t="s">
        <v>298</v>
      </c>
      <c r="B81" s="413" t="s">
        <v>299</v>
      </c>
      <c r="C81" s="293"/>
    </row>
    <row r="82" spans="1:3" s="411" customFormat="1" ht="12" customHeight="1">
      <c r="A82" s="417" t="s">
        <v>300</v>
      </c>
      <c r="B82" s="413" t="s">
        <v>301</v>
      </c>
      <c r="C82" s="293"/>
    </row>
    <row r="83" spans="1:3" s="411" customFormat="1" ht="12" customHeight="1" thickBot="1">
      <c r="A83" s="418" t="s">
        <v>302</v>
      </c>
      <c r="B83" s="285" t="s">
        <v>303</v>
      </c>
      <c r="C83" s="293"/>
    </row>
    <row r="84" spans="1:3" s="411" customFormat="1" ht="12" customHeight="1" thickBot="1">
      <c r="A84" s="460" t="s">
        <v>304</v>
      </c>
      <c r="B84" s="283" t="s">
        <v>444</v>
      </c>
      <c r="C84" s="458"/>
    </row>
    <row r="85" spans="1:3" s="411" customFormat="1" ht="13.5" customHeight="1" thickBot="1">
      <c r="A85" s="460" t="s">
        <v>306</v>
      </c>
      <c r="B85" s="283" t="s">
        <v>305</v>
      </c>
      <c r="C85" s="458"/>
    </row>
    <row r="86" spans="1:3" s="411" customFormat="1" ht="15.75" customHeight="1" thickBot="1">
      <c r="A86" s="460" t="s">
        <v>318</v>
      </c>
      <c r="B86" s="419" t="s">
        <v>447</v>
      </c>
      <c r="C86" s="294">
        <f>+C63+C67+C72+C75+C79+C85+C84</f>
        <v>0</v>
      </c>
    </row>
    <row r="87" spans="1:3" s="411" customFormat="1" ht="16.5" customHeight="1" thickBot="1">
      <c r="A87" s="461" t="s">
        <v>446</v>
      </c>
      <c r="B87" s="420" t="s">
        <v>448</v>
      </c>
      <c r="C87" s="294">
        <f>+C62+C86</f>
        <v>12238</v>
      </c>
    </row>
    <row r="88" spans="1:3" s="411" customFormat="1" ht="83.25" customHeight="1">
      <c r="A88" s="5"/>
      <c r="B88" s="6"/>
      <c r="C88" s="295"/>
    </row>
    <row r="89" spans="1:3" ht="16.5" customHeight="1">
      <c r="A89" s="530" t="s">
        <v>43</v>
      </c>
      <c r="B89" s="530"/>
      <c r="C89" s="530"/>
    </row>
    <row r="90" spans="1:3" s="421" customFormat="1" ht="16.5" customHeight="1" thickBot="1">
      <c r="A90" s="531" t="s">
        <v>125</v>
      </c>
      <c r="B90" s="531"/>
      <c r="C90" s="143" t="s">
        <v>194</v>
      </c>
    </row>
    <row r="91" spans="1:3" ht="38.1" customHeight="1" thickBot="1">
      <c r="A91" s="23" t="s">
        <v>65</v>
      </c>
      <c r="B91" s="24" t="s">
        <v>44</v>
      </c>
      <c r="C91" s="41" t="str">
        <f>+C3</f>
        <v>2016. évi előirányzat</v>
      </c>
    </row>
    <row r="92" spans="1:3" s="410" customFormat="1" ht="12" customHeight="1" thickBot="1">
      <c r="A92" s="33"/>
      <c r="B92" s="34" t="s">
        <v>462</v>
      </c>
      <c r="C92" s="35" t="s">
        <v>463</v>
      </c>
    </row>
    <row r="93" spans="1:3" ht="12" customHeight="1" thickBot="1">
      <c r="A93" s="22" t="s">
        <v>14</v>
      </c>
      <c r="B93" s="27" t="s">
        <v>406</v>
      </c>
      <c r="C93" s="287">
        <f>C94+C95+C96+C97+C98+C111</f>
        <v>11538</v>
      </c>
    </row>
    <row r="94" spans="1:3" ht="12" customHeight="1">
      <c r="A94" s="17" t="s">
        <v>91</v>
      </c>
      <c r="B94" s="10" t="s">
        <v>45</v>
      </c>
      <c r="C94" s="289">
        <v>1776</v>
      </c>
    </row>
    <row r="95" spans="1:3" ht="12" customHeight="1">
      <c r="A95" s="14" t="s">
        <v>92</v>
      </c>
      <c r="B95" s="8" t="s">
        <v>147</v>
      </c>
      <c r="C95" s="290">
        <v>479</v>
      </c>
    </row>
    <row r="96" spans="1:3" ht="12" customHeight="1">
      <c r="A96" s="14" t="s">
        <v>93</v>
      </c>
      <c r="B96" s="8" t="s">
        <v>119</v>
      </c>
      <c r="C96" s="292">
        <v>6473</v>
      </c>
    </row>
    <row r="97" spans="1:3" ht="12" customHeight="1">
      <c r="A97" s="14" t="s">
        <v>94</v>
      </c>
      <c r="B97" s="11" t="s">
        <v>148</v>
      </c>
      <c r="C97" s="292"/>
    </row>
    <row r="98" spans="1:3" ht="12" customHeight="1">
      <c r="A98" s="14" t="s">
        <v>105</v>
      </c>
      <c r="B98" s="19" t="s">
        <v>149</v>
      </c>
      <c r="C98" s="292">
        <f>C110+C105</f>
        <v>2810</v>
      </c>
    </row>
    <row r="99" spans="1:3" ht="12" customHeight="1">
      <c r="A99" s="14" t="s">
        <v>95</v>
      </c>
      <c r="B99" s="8" t="s">
        <v>411</v>
      </c>
      <c r="C99" s="292"/>
    </row>
    <row r="100" spans="1:3" ht="12" customHeight="1">
      <c r="A100" s="14" t="s">
        <v>96</v>
      </c>
      <c r="B100" s="148" t="s">
        <v>410</v>
      </c>
      <c r="C100" s="292"/>
    </row>
    <row r="101" spans="1:3" ht="12" customHeight="1">
      <c r="A101" s="14" t="s">
        <v>106</v>
      </c>
      <c r="B101" s="148" t="s">
        <v>409</v>
      </c>
      <c r="C101" s="292"/>
    </row>
    <row r="102" spans="1:3" ht="12" customHeight="1">
      <c r="A102" s="14" t="s">
        <v>107</v>
      </c>
      <c r="B102" s="146" t="s">
        <v>321</v>
      </c>
      <c r="C102" s="292"/>
    </row>
    <row r="103" spans="1:3" ht="12" customHeight="1">
      <c r="A103" s="14" t="s">
        <v>108</v>
      </c>
      <c r="B103" s="147" t="s">
        <v>322</v>
      </c>
      <c r="C103" s="292"/>
    </row>
    <row r="104" spans="1:3" ht="12" customHeight="1">
      <c r="A104" s="14" t="s">
        <v>109</v>
      </c>
      <c r="B104" s="147" t="s">
        <v>323</v>
      </c>
      <c r="C104" s="292"/>
    </row>
    <row r="105" spans="1:3" ht="12" customHeight="1">
      <c r="A105" s="14" t="s">
        <v>111</v>
      </c>
      <c r="B105" s="146" t="s">
        <v>324</v>
      </c>
      <c r="C105" s="292">
        <v>610</v>
      </c>
    </row>
    <row r="106" spans="1:3" ht="12" customHeight="1">
      <c r="A106" s="14" t="s">
        <v>150</v>
      </c>
      <c r="B106" s="146" t="s">
        <v>325</v>
      </c>
      <c r="C106" s="292"/>
    </row>
    <row r="107" spans="1:3" ht="12" customHeight="1">
      <c r="A107" s="14" t="s">
        <v>319</v>
      </c>
      <c r="B107" s="147" t="s">
        <v>326</v>
      </c>
      <c r="C107" s="292"/>
    </row>
    <row r="108" spans="1:3" ht="12" customHeight="1">
      <c r="A108" s="13" t="s">
        <v>320</v>
      </c>
      <c r="B108" s="148" t="s">
        <v>327</v>
      </c>
      <c r="C108" s="292"/>
    </row>
    <row r="109" spans="1:3" ht="12" customHeight="1">
      <c r="A109" s="14" t="s">
        <v>407</v>
      </c>
      <c r="B109" s="148" t="s">
        <v>328</v>
      </c>
      <c r="C109" s="292"/>
    </row>
    <row r="110" spans="1:3" ht="12" customHeight="1">
      <c r="A110" s="16" t="s">
        <v>408</v>
      </c>
      <c r="B110" s="148" t="s">
        <v>329</v>
      </c>
      <c r="C110" s="292">
        <v>2200</v>
      </c>
    </row>
    <row r="111" spans="1:3" ht="12" customHeight="1">
      <c r="A111" s="14" t="s">
        <v>412</v>
      </c>
      <c r="B111" s="11" t="s">
        <v>46</v>
      </c>
      <c r="C111" s="290"/>
    </row>
    <row r="112" spans="1:3" ht="12" customHeight="1">
      <c r="A112" s="14" t="s">
        <v>413</v>
      </c>
      <c r="B112" s="8" t="s">
        <v>415</v>
      </c>
      <c r="C112" s="290"/>
    </row>
    <row r="113" spans="1:3" ht="12" customHeight="1" thickBot="1">
      <c r="A113" s="18" t="s">
        <v>414</v>
      </c>
      <c r="B113" s="480" t="s">
        <v>416</v>
      </c>
      <c r="C113" s="296"/>
    </row>
    <row r="114" spans="1:3" ht="12" customHeight="1" thickBot="1">
      <c r="A114" s="477" t="s">
        <v>15</v>
      </c>
      <c r="B114" s="478" t="s">
        <v>330</v>
      </c>
      <c r="C114" s="479">
        <f>+C115+C117+C119</f>
        <v>700</v>
      </c>
    </row>
    <row r="115" spans="1:3" ht="12" customHeight="1">
      <c r="A115" s="15" t="s">
        <v>97</v>
      </c>
      <c r="B115" s="8" t="s">
        <v>193</v>
      </c>
      <c r="C115" s="291"/>
    </row>
    <row r="116" spans="1:3" ht="12" customHeight="1">
      <c r="A116" s="15" t="s">
        <v>98</v>
      </c>
      <c r="B116" s="12" t="s">
        <v>334</v>
      </c>
      <c r="C116" s="291"/>
    </row>
    <row r="117" spans="1:3" ht="12" customHeight="1">
      <c r="A117" s="15" t="s">
        <v>99</v>
      </c>
      <c r="B117" s="12" t="s">
        <v>151</v>
      </c>
      <c r="C117" s="290"/>
    </row>
    <row r="118" spans="1:3" ht="12" customHeight="1">
      <c r="A118" s="15" t="s">
        <v>100</v>
      </c>
      <c r="B118" s="12" t="s">
        <v>335</v>
      </c>
      <c r="C118" s="271"/>
    </row>
    <row r="119" spans="1:3" ht="12" customHeight="1">
      <c r="A119" s="15" t="s">
        <v>101</v>
      </c>
      <c r="B119" s="285" t="s">
        <v>196</v>
      </c>
      <c r="C119" s="271">
        <f>C127</f>
        <v>700</v>
      </c>
    </row>
    <row r="120" spans="1:3" ht="12" customHeight="1">
      <c r="A120" s="15" t="s">
        <v>110</v>
      </c>
      <c r="B120" s="284" t="s">
        <v>398</v>
      </c>
      <c r="C120" s="271"/>
    </row>
    <row r="121" spans="1:3" ht="12" customHeight="1">
      <c r="A121" s="15" t="s">
        <v>112</v>
      </c>
      <c r="B121" s="408" t="s">
        <v>340</v>
      </c>
      <c r="C121" s="271"/>
    </row>
    <row r="122" spans="1:3">
      <c r="A122" s="15" t="s">
        <v>152</v>
      </c>
      <c r="B122" s="147" t="s">
        <v>323</v>
      </c>
      <c r="C122" s="271"/>
    </row>
    <row r="123" spans="1:3" ht="12" customHeight="1">
      <c r="A123" s="15" t="s">
        <v>153</v>
      </c>
      <c r="B123" s="147" t="s">
        <v>339</v>
      </c>
      <c r="C123" s="271"/>
    </row>
    <row r="124" spans="1:3" ht="12" customHeight="1">
      <c r="A124" s="15" t="s">
        <v>154</v>
      </c>
      <c r="B124" s="147" t="s">
        <v>338</v>
      </c>
      <c r="C124" s="271"/>
    </row>
    <row r="125" spans="1:3" ht="12" customHeight="1">
      <c r="A125" s="15" t="s">
        <v>331</v>
      </c>
      <c r="B125" s="147" t="s">
        <v>326</v>
      </c>
      <c r="C125" s="271"/>
    </row>
    <row r="126" spans="1:3" ht="12" customHeight="1">
      <c r="A126" s="15" t="s">
        <v>332</v>
      </c>
      <c r="B126" s="147" t="s">
        <v>337</v>
      </c>
      <c r="C126" s="271"/>
    </row>
    <row r="127" spans="1:3" ht="16.5" thickBot="1">
      <c r="A127" s="13" t="s">
        <v>333</v>
      </c>
      <c r="B127" s="147" t="s">
        <v>336</v>
      </c>
      <c r="C127" s="273">
        <v>700</v>
      </c>
    </row>
    <row r="128" spans="1:3" ht="12" customHeight="1" thickBot="1">
      <c r="A128" s="20" t="s">
        <v>16</v>
      </c>
      <c r="B128" s="127" t="s">
        <v>417</v>
      </c>
      <c r="C128" s="288">
        <f>+C93+C114</f>
        <v>12238</v>
      </c>
    </row>
    <row r="129" spans="1:3" ht="12" customHeight="1" thickBot="1">
      <c r="A129" s="20" t="s">
        <v>17</v>
      </c>
      <c r="B129" s="127" t="s">
        <v>418</v>
      </c>
      <c r="C129" s="288">
        <f>+C130+C131+C132</f>
        <v>0</v>
      </c>
    </row>
    <row r="130" spans="1:3" ht="12" customHeight="1">
      <c r="A130" s="15" t="s">
        <v>235</v>
      </c>
      <c r="B130" s="12" t="s">
        <v>425</v>
      </c>
      <c r="C130" s="271"/>
    </row>
    <row r="131" spans="1:3" ht="12" customHeight="1">
      <c r="A131" s="15" t="s">
        <v>236</v>
      </c>
      <c r="B131" s="12" t="s">
        <v>426</v>
      </c>
      <c r="C131" s="271"/>
    </row>
    <row r="132" spans="1:3" ht="12" customHeight="1" thickBot="1">
      <c r="A132" s="13" t="s">
        <v>237</v>
      </c>
      <c r="B132" s="12" t="s">
        <v>427</v>
      </c>
      <c r="C132" s="271"/>
    </row>
    <row r="133" spans="1:3" ht="12" customHeight="1" thickBot="1">
      <c r="A133" s="20" t="s">
        <v>18</v>
      </c>
      <c r="B133" s="127" t="s">
        <v>419</v>
      </c>
      <c r="C133" s="288">
        <f>SUM(C134:C139)</f>
        <v>0</v>
      </c>
    </row>
    <row r="134" spans="1:3" ht="12" customHeight="1">
      <c r="A134" s="15" t="s">
        <v>84</v>
      </c>
      <c r="B134" s="9" t="s">
        <v>428</v>
      </c>
      <c r="C134" s="271"/>
    </row>
    <row r="135" spans="1:3" ht="12" customHeight="1">
      <c r="A135" s="15" t="s">
        <v>85</v>
      </c>
      <c r="B135" s="9" t="s">
        <v>420</v>
      </c>
      <c r="C135" s="271"/>
    </row>
    <row r="136" spans="1:3" ht="12" customHeight="1">
      <c r="A136" s="15" t="s">
        <v>86</v>
      </c>
      <c r="B136" s="9" t="s">
        <v>421</v>
      </c>
      <c r="C136" s="271"/>
    </row>
    <row r="137" spans="1:3" ht="12" customHeight="1">
      <c r="A137" s="15" t="s">
        <v>139</v>
      </c>
      <c r="B137" s="9" t="s">
        <v>422</v>
      </c>
      <c r="C137" s="271"/>
    </row>
    <row r="138" spans="1:3" ht="12" customHeight="1">
      <c r="A138" s="15" t="s">
        <v>140</v>
      </c>
      <c r="B138" s="9" t="s">
        <v>423</v>
      </c>
      <c r="C138" s="271"/>
    </row>
    <row r="139" spans="1:3" ht="12" customHeight="1" thickBot="1">
      <c r="A139" s="13" t="s">
        <v>141</v>
      </c>
      <c r="B139" s="9" t="s">
        <v>424</v>
      </c>
      <c r="C139" s="271"/>
    </row>
    <row r="140" spans="1:3" ht="12" customHeight="1" thickBot="1">
      <c r="A140" s="20" t="s">
        <v>19</v>
      </c>
      <c r="B140" s="127" t="s">
        <v>432</v>
      </c>
      <c r="C140" s="294">
        <f>+C141+C142+C143+C144</f>
        <v>0</v>
      </c>
    </row>
    <row r="141" spans="1:3" ht="12" customHeight="1">
      <c r="A141" s="15" t="s">
        <v>87</v>
      </c>
      <c r="B141" s="9" t="s">
        <v>341</v>
      </c>
      <c r="C141" s="271"/>
    </row>
    <row r="142" spans="1:3" ht="12" customHeight="1">
      <c r="A142" s="15" t="s">
        <v>88</v>
      </c>
      <c r="B142" s="9" t="s">
        <v>342</v>
      </c>
      <c r="C142" s="271"/>
    </row>
    <row r="143" spans="1:3" ht="12" customHeight="1">
      <c r="A143" s="15" t="s">
        <v>255</v>
      </c>
      <c r="B143" s="9" t="s">
        <v>433</v>
      </c>
      <c r="C143" s="271"/>
    </row>
    <row r="144" spans="1:3" ht="12" customHeight="1" thickBot="1">
      <c r="A144" s="13" t="s">
        <v>256</v>
      </c>
      <c r="B144" s="7" t="s">
        <v>361</v>
      </c>
      <c r="C144" s="271"/>
    </row>
    <row r="145" spans="1:9" ht="12" customHeight="1" thickBot="1">
      <c r="A145" s="20" t="s">
        <v>20</v>
      </c>
      <c r="B145" s="127" t="s">
        <v>434</v>
      </c>
      <c r="C145" s="297">
        <f>SUM(C146:C150)</f>
        <v>0</v>
      </c>
    </row>
    <row r="146" spans="1:9" ht="12" customHeight="1">
      <c r="A146" s="15" t="s">
        <v>89</v>
      </c>
      <c r="B146" s="9" t="s">
        <v>429</v>
      </c>
      <c r="C146" s="271"/>
    </row>
    <row r="147" spans="1:9" ht="12" customHeight="1">
      <c r="A147" s="15" t="s">
        <v>90</v>
      </c>
      <c r="B147" s="9" t="s">
        <v>436</v>
      </c>
      <c r="C147" s="271"/>
    </row>
    <row r="148" spans="1:9" ht="12" customHeight="1">
      <c r="A148" s="15" t="s">
        <v>267</v>
      </c>
      <c r="B148" s="9" t="s">
        <v>431</v>
      </c>
      <c r="C148" s="271"/>
    </row>
    <row r="149" spans="1:9" ht="12" customHeight="1">
      <c r="A149" s="15" t="s">
        <v>268</v>
      </c>
      <c r="B149" s="9" t="s">
        <v>437</v>
      </c>
      <c r="C149" s="271"/>
    </row>
    <row r="150" spans="1:9" ht="12" customHeight="1" thickBot="1">
      <c r="A150" s="15" t="s">
        <v>435</v>
      </c>
      <c r="B150" s="9" t="s">
        <v>438</v>
      </c>
      <c r="C150" s="271"/>
    </row>
    <row r="151" spans="1:9" ht="12" customHeight="1" thickBot="1">
      <c r="A151" s="20" t="s">
        <v>21</v>
      </c>
      <c r="B151" s="127" t="s">
        <v>439</v>
      </c>
      <c r="C151" s="481"/>
    </row>
    <row r="152" spans="1:9" ht="12" customHeight="1" thickBot="1">
      <c r="A152" s="20" t="s">
        <v>22</v>
      </c>
      <c r="B152" s="127" t="s">
        <v>440</v>
      </c>
      <c r="C152" s="481"/>
    </row>
    <row r="153" spans="1:9" ht="15" customHeight="1" thickBot="1">
      <c r="A153" s="20" t="s">
        <v>23</v>
      </c>
      <c r="B153" s="127" t="s">
        <v>442</v>
      </c>
      <c r="C153" s="422">
        <f>+C129+C133+C140+C145+C151+C152</f>
        <v>0</v>
      </c>
      <c r="F153" s="423"/>
      <c r="G153" s="424"/>
      <c r="H153" s="424"/>
      <c r="I153" s="424"/>
    </row>
    <row r="154" spans="1:9" s="411" customFormat="1" ht="12.95" customHeight="1" thickBot="1">
      <c r="A154" s="286" t="s">
        <v>24</v>
      </c>
      <c r="B154" s="377" t="s">
        <v>441</v>
      </c>
      <c r="C154" s="422">
        <f>+C128+C153</f>
        <v>12238</v>
      </c>
    </row>
    <row r="155" spans="1:9" ht="7.5" customHeight="1"/>
    <row r="156" spans="1:9">
      <c r="A156" s="532" t="s">
        <v>343</v>
      </c>
      <c r="B156" s="532"/>
      <c r="C156" s="532"/>
    </row>
    <row r="157" spans="1:9" ht="15" customHeight="1" thickBot="1">
      <c r="A157" s="529" t="s">
        <v>126</v>
      </c>
      <c r="B157" s="529"/>
      <c r="C157" s="298" t="s">
        <v>194</v>
      </c>
    </row>
    <row r="158" spans="1:9" ht="13.5" customHeight="1" thickBot="1">
      <c r="A158" s="20">
        <v>1</v>
      </c>
      <c r="B158" s="26" t="s">
        <v>443</v>
      </c>
      <c r="C158" s="288">
        <f>+C62-C128</f>
        <v>0</v>
      </c>
      <c r="D158" s="425"/>
    </row>
    <row r="159" spans="1:9" ht="27.75" customHeight="1" thickBot="1">
      <c r="A159" s="20" t="s">
        <v>15</v>
      </c>
      <c r="B159" s="26" t="s">
        <v>449</v>
      </c>
      <c r="C159" s="288">
        <f>+C86-C153</f>
        <v>0</v>
      </c>
    </row>
  </sheetData>
  <sheetProtection sheet="1"/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2016. ÉVI KÖLTSÉGVETÉS
ÖNKÉNT VÁLLALT FELADATAINAK MÉRLEGE
&amp;R&amp;"Times New Roman CE,Félkövér dőlt"&amp;11 1.3. melléklet a 4/2016. (III.1.)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7" zoomScale="115" zoomScaleNormal="115" zoomScaleSheetLayoutView="100" workbookViewId="0">
      <selection activeCell="F33" sqref="F33"/>
    </sheetView>
  </sheetViews>
  <sheetFormatPr defaultRowHeight="12.75"/>
  <cols>
    <col min="1" max="1" width="6.83203125" style="58" customWidth="1"/>
    <col min="2" max="2" width="55.1640625" style="200" customWidth="1"/>
    <col min="3" max="3" width="16.33203125" style="58" customWidth="1"/>
    <col min="4" max="4" width="55.1640625" style="58" customWidth="1"/>
    <col min="5" max="5" width="16.33203125" style="58" customWidth="1"/>
    <col min="6" max="6" width="4.83203125" style="58" customWidth="1"/>
    <col min="7" max="16384" width="9.33203125" style="58"/>
  </cols>
  <sheetData>
    <row r="1" spans="1:6" ht="39.75" customHeight="1">
      <c r="B1" s="310" t="s">
        <v>130</v>
      </c>
      <c r="C1" s="311"/>
      <c r="D1" s="311"/>
      <c r="E1" s="311"/>
      <c r="F1" s="535" t="str">
        <f ca="1">+CONCATENATE("2.1. melléklet a 4/",LEFT(ÖSSZEFÜGGÉSEK!A5,4),". (III.1.) önkormányzati rendelethez")</f>
        <v>2.1. melléklet a 4/2016. (III.1.) önkormányzati rendelethez</v>
      </c>
    </row>
    <row r="2" spans="1:6" ht="14.25" thickBot="1">
      <c r="E2" s="312" t="s">
        <v>57</v>
      </c>
      <c r="F2" s="535"/>
    </row>
    <row r="3" spans="1:6" ht="18" customHeight="1" thickBot="1">
      <c r="A3" s="533" t="s">
        <v>65</v>
      </c>
      <c r="B3" s="313" t="s">
        <v>52</v>
      </c>
      <c r="C3" s="314"/>
      <c r="D3" s="313" t="s">
        <v>53</v>
      </c>
      <c r="E3" s="315"/>
      <c r="F3" s="535"/>
    </row>
    <row r="4" spans="1:6" s="316" customFormat="1" ht="35.25" customHeight="1" thickBot="1">
      <c r="A4" s="534"/>
      <c r="B4" s="201" t="s">
        <v>58</v>
      </c>
      <c r="C4" s="202" t="str">
        <f ca="1">+'1.1.sz.mell.'!C3</f>
        <v>2016. évi előirányzat</v>
      </c>
      <c r="D4" s="201" t="s">
        <v>58</v>
      </c>
      <c r="E4" s="55" t="str">
        <f>+C4</f>
        <v>2016. évi előirányzat</v>
      </c>
      <c r="F4" s="535"/>
    </row>
    <row r="5" spans="1:6" s="321" customFormat="1" ht="12" customHeight="1" thickBot="1">
      <c r="A5" s="317"/>
      <c r="B5" s="318" t="s">
        <v>462</v>
      </c>
      <c r="C5" s="319" t="s">
        <v>463</v>
      </c>
      <c r="D5" s="318" t="s">
        <v>464</v>
      </c>
      <c r="E5" s="320" t="s">
        <v>466</v>
      </c>
      <c r="F5" s="535"/>
    </row>
    <row r="6" spans="1:6" ht="12.95" customHeight="1">
      <c r="A6" s="322" t="s">
        <v>14</v>
      </c>
      <c r="B6" s="323" t="s">
        <v>344</v>
      </c>
      <c r="C6" s="299">
        <v>127758</v>
      </c>
      <c r="D6" s="323" t="s">
        <v>59</v>
      </c>
      <c r="E6" s="305">
        <v>102200</v>
      </c>
      <c r="F6" s="535"/>
    </row>
    <row r="7" spans="1:6" ht="12.95" customHeight="1">
      <c r="A7" s="324" t="s">
        <v>15</v>
      </c>
      <c r="B7" s="325" t="s">
        <v>345</v>
      </c>
      <c r="C7" s="300">
        <v>29729</v>
      </c>
      <c r="D7" s="325" t="s">
        <v>147</v>
      </c>
      <c r="E7" s="306">
        <v>24835</v>
      </c>
      <c r="F7" s="535"/>
    </row>
    <row r="8" spans="1:6" ht="12.95" customHeight="1">
      <c r="A8" s="324" t="s">
        <v>16</v>
      </c>
      <c r="B8" s="325" t="s">
        <v>366</v>
      </c>
      <c r="C8" s="300"/>
      <c r="D8" s="325" t="s">
        <v>199</v>
      </c>
      <c r="E8" s="306">
        <v>79870</v>
      </c>
      <c r="F8" s="535"/>
    </row>
    <row r="9" spans="1:6" ht="12.95" customHeight="1">
      <c r="A9" s="324" t="s">
        <v>17</v>
      </c>
      <c r="B9" s="325" t="s">
        <v>138</v>
      </c>
      <c r="C9" s="300">
        <v>42420</v>
      </c>
      <c r="D9" s="325" t="s">
        <v>148</v>
      </c>
      <c r="E9" s="306">
        <v>4335</v>
      </c>
      <c r="F9" s="535"/>
    </row>
    <row r="10" spans="1:6" ht="12.95" customHeight="1">
      <c r="A10" s="324" t="s">
        <v>18</v>
      </c>
      <c r="B10" s="326" t="s">
        <v>391</v>
      </c>
      <c r="C10" s="300">
        <v>32089</v>
      </c>
      <c r="D10" s="325" t="s">
        <v>149</v>
      </c>
      <c r="E10" s="306">
        <v>7139</v>
      </c>
      <c r="F10" s="535"/>
    </row>
    <row r="11" spans="1:6" ht="12.95" customHeight="1">
      <c r="A11" s="324" t="s">
        <v>19</v>
      </c>
      <c r="B11" s="325" t="s">
        <v>346</v>
      </c>
      <c r="C11" s="301">
        <v>2185</v>
      </c>
      <c r="D11" s="325" t="s">
        <v>46</v>
      </c>
      <c r="E11" s="306">
        <v>20463</v>
      </c>
      <c r="F11" s="535"/>
    </row>
    <row r="12" spans="1:6" ht="12.95" customHeight="1">
      <c r="A12" s="324" t="s">
        <v>20</v>
      </c>
      <c r="B12" s="325" t="s">
        <v>450</v>
      </c>
      <c r="C12" s="300"/>
      <c r="D12" s="48"/>
      <c r="E12" s="306"/>
      <c r="F12" s="535"/>
    </row>
    <row r="13" spans="1:6" ht="12.95" customHeight="1">
      <c r="A13" s="324" t="s">
        <v>21</v>
      </c>
      <c r="B13" s="48"/>
      <c r="C13" s="300"/>
      <c r="D13" s="48"/>
      <c r="E13" s="306"/>
      <c r="F13" s="535"/>
    </row>
    <row r="14" spans="1:6" ht="12.95" customHeight="1">
      <c r="A14" s="324" t="s">
        <v>22</v>
      </c>
      <c r="B14" s="426"/>
      <c r="C14" s="301"/>
      <c r="D14" s="48"/>
      <c r="E14" s="306"/>
      <c r="F14" s="535"/>
    </row>
    <row r="15" spans="1:6" ht="12.95" customHeight="1">
      <c r="A15" s="324" t="s">
        <v>23</v>
      </c>
      <c r="B15" s="48"/>
      <c r="C15" s="300"/>
      <c r="D15" s="48"/>
      <c r="E15" s="306"/>
      <c r="F15" s="535"/>
    </row>
    <row r="16" spans="1:6" ht="12.95" customHeight="1">
      <c r="A16" s="324" t="s">
        <v>24</v>
      </c>
      <c r="B16" s="48"/>
      <c r="C16" s="300"/>
      <c r="D16" s="48"/>
      <c r="E16" s="306"/>
      <c r="F16" s="535"/>
    </row>
    <row r="17" spans="1:6" ht="12.95" customHeight="1" thickBot="1">
      <c r="A17" s="324" t="s">
        <v>25</v>
      </c>
      <c r="B17" s="60"/>
      <c r="C17" s="302"/>
      <c r="D17" s="48"/>
      <c r="E17" s="307"/>
      <c r="F17" s="535"/>
    </row>
    <row r="18" spans="1:6" ht="15.95" customHeight="1" thickBot="1">
      <c r="A18" s="327" t="s">
        <v>26</v>
      </c>
      <c r="B18" s="129" t="s">
        <v>451</v>
      </c>
      <c r="C18" s="303">
        <f>SUM(C6:C17)</f>
        <v>234181</v>
      </c>
      <c r="D18" s="129" t="s">
        <v>352</v>
      </c>
      <c r="E18" s="308">
        <f>SUM(E6:E17)</f>
        <v>238842</v>
      </c>
      <c r="F18" s="535"/>
    </row>
    <row r="19" spans="1:6" ht="12.95" customHeight="1">
      <c r="A19" s="328" t="s">
        <v>27</v>
      </c>
      <c r="B19" s="329" t="s">
        <v>349</v>
      </c>
      <c r="C19" s="483">
        <f>+C20+C21+C22+C23</f>
        <v>25558</v>
      </c>
      <c r="D19" s="330" t="s">
        <v>155</v>
      </c>
      <c r="E19" s="309"/>
      <c r="F19" s="535"/>
    </row>
    <row r="20" spans="1:6" ht="12.95" customHeight="1">
      <c r="A20" s="331" t="s">
        <v>28</v>
      </c>
      <c r="B20" s="330" t="s">
        <v>191</v>
      </c>
      <c r="C20" s="78">
        <v>25558</v>
      </c>
      <c r="D20" s="330" t="s">
        <v>351</v>
      </c>
      <c r="E20" s="79"/>
      <c r="F20" s="535"/>
    </row>
    <row r="21" spans="1:6" ht="12.95" customHeight="1">
      <c r="A21" s="331" t="s">
        <v>29</v>
      </c>
      <c r="B21" s="330" t="s">
        <v>192</v>
      </c>
      <c r="C21" s="78"/>
      <c r="D21" s="330" t="s">
        <v>128</v>
      </c>
      <c r="E21" s="79"/>
      <c r="F21" s="535"/>
    </row>
    <row r="22" spans="1:6" ht="12.95" customHeight="1">
      <c r="A22" s="331" t="s">
        <v>30</v>
      </c>
      <c r="B22" s="330" t="s">
        <v>197</v>
      </c>
      <c r="C22" s="78"/>
      <c r="D22" s="330" t="s">
        <v>129</v>
      </c>
      <c r="E22" s="79"/>
      <c r="F22" s="535"/>
    </row>
    <row r="23" spans="1:6" ht="12.95" customHeight="1">
      <c r="A23" s="331" t="s">
        <v>31</v>
      </c>
      <c r="B23" s="330" t="s">
        <v>198</v>
      </c>
      <c r="C23" s="78"/>
      <c r="D23" s="329" t="s">
        <v>200</v>
      </c>
      <c r="E23" s="79"/>
      <c r="F23" s="535"/>
    </row>
    <row r="24" spans="1:6" ht="12.95" customHeight="1">
      <c r="A24" s="331" t="s">
        <v>32</v>
      </c>
      <c r="B24" s="330" t="s">
        <v>350</v>
      </c>
      <c r="C24" s="332">
        <f>+C25+C26</f>
        <v>0</v>
      </c>
      <c r="D24" s="330" t="s">
        <v>156</v>
      </c>
      <c r="E24" s="79"/>
      <c r="F24" s="535"/>
    </row>
    <row r="25" spans="1:6" ht="12.95" customHeight="1">
      <c r="A25" s="328" t="s">
        <v>33</v>
      </c>
      <c r="B25" s="329" t="s">
        <v>347</v>
      </c>
      <c r="C25" s="304"/>
      <c r="D25" s="323" t="s">
        <v>433</v>
      </c>
      <c r="E25" s="309"/>
      <c r="F25" s="535"/>
    </row>
    <row r="26" spans="1:6" ht="12.95" customHeight="1">
      <c r="A26" s="331" t="s">
        <v>34</v>
      </c>
      <c r="B26" s="330" t="s">
        <v>348</v>
      </c>
      <c r="C26" s="78"/>
      <c r="D26" s="325" t="s">
        <v>439</v>
      </c>
      <c r="E26" s="79"/>
      <c r="F26" s="535"/>
    </row>
    <row r="27" spans="1:6" ht="12.95" customHeight="1">
      <c r="A27" s="324" t="s">
        <v>35</v>
      </c>
      <c r="B27" s="330" t="s">
        <v>444</v>
      </c>
      <c r="C27" s="78"/>
      <c r="D27" s="325" t="s">
        <v>440</v>
      </c>
      <c r="E27" s="79"/>
      <c r="F27" s="535"/>
    </row>
    <row r="28" spans="1:6" ht="12.95" customHeight="1" thickBot="1">
      <c r="A28" s="388" t="s">
        <v>36</v>
      </c>
      <c r="B28" s="329" t="s">
        <v>305</v>
      </c>
      <c r="C28" s="304"/>
      <c r="D28" s="428" t="s">
        <v>535</v>
      </c>
      <c r="E28" s="309">
        <v>4586</v>
      </c>
      <c r="F28" s="535"/>
    </row>
    <row r="29" spans="1:6" ht="15.95" customHeight="1" thickBot="1">
      <c r="A29" s="327" t="s">
        <v>37</v>
      </c>
      <c r="B29" s="129" t="s">
        <v>452</v>
      </c>
      <c r="C29" s="303">
        <f>+C19+C24+C27+C28</f>
        <v>25558</v>
      </c>
      <c r="D29" s="129" t="s">
        <v>454</v>
      </c>
      <c r="E29" s="308">
        <f>SUM(E19:E28)</f>
        <v>4586</v>
      </c>
      <c r="F29" s="535"/>
    </row>
    <row r="30" spans="1:6" ht="13.5" thickBot="1">
      <c r="A30" s="327" t="s">
        <v>38</v>
      </c>
      <c r="B30" s="333" t="s">
        <v>453</v>
      </c>
      <c r="C30" s="334">
        <f>+C18+C29</f>
        <v>259739</v>
      </c>
      <c r="D30" s="333" t="s">
        <v>455</v>
      </c>
      <c r="E30" s="334">
        <f>+E18+E29</f>
        <v>243428</v>
      </c>
      <c r="F30" s="535"/>
    </row>
    <row r="31" spans="1:6" ht="13.5" thickBot="1">
      <c r="A31" s="327" t="s">
        <v>39</v>
      </c>
      <c r="B31" s="333" t="s">
        <v>133</v>
      </c>
      <c r="C31" s="334">
        <f>IF(C18-E18&lt;0,E18-C18,"-")</f>
        <v>4661</v>
      </c>
      <c r="D31" s="333" t="s">
        <v>134</v>
      </c>
      <c r="E31" s="334" t="str">
        <f>IF(C18-E18&gt;0,C18-E18,"-")</f>
        <v>-</v>
      </c>
      <c r="F31" s="535"/>
    </row>
    <row r="32" spans="1:6" ht="13.5" thickBot="1">
      <c r="A32" s="327" t="s">
        <v>40</v>
      </c>
      <c r="B32" s="333" t="s">
        <v>201</v>
      </c>
      <c r="C32" s="334" t="str">
        <f>IF(C18+C29-E30&lt;0,E30-(C18+C29),"-")</f>
        <v>-</v>
      </c>
      <c r="D32" s="333" t="s">
        <v>202</v>
      </c>
      <c r="E32" s="334">
        <f>IF(C18+C29-E30&gt;0,C18+C29-E30,"-")</f>
        <v>16311</v>
      </c>
      <c r="F32" s="535"/>
    </row>
    <row r="33" spans="2:4" ht="18.75">
      <c r="B33" s="536"/>
      <c r="C33" s="536"/>
      <c r="D33" s="53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abSelected="1" topLeftCell="A4" zoomScaleNormal="100" zoomScaleSheetLayoutView="115" workbookViewId="0">
      <selection activeCell="F34" sqref="F34"/>
    </sheetView>
  </sheetViews>
  <sheetFormatPr defaultRowHeight="12.75"/>
  <cols>
    <col min="1" max="1" width="6.83203125" style="58" customWidth="1"/>
    <col min="2" max="2" width="55.1640625" style="200" customWidth="1"/>
    <col min="3" max="3" width="16.33203125" style="58" customWidth="1"/>
    <col min="4" max="4" width="55.1640625" style="58" customWidth="1"/>
    <col min="5" max="5" width="16.33203125" style="58" customWidth="1"/>
    <col min="6" max="6" width="4.83203125" style="58" customWidth="1"/>
    <col min="7" max="16384" width="9.33203125" style="58"/>
  </cols>
  <sheetData>
    <row r="1" spans="1:6" ht="31.5">
      <c r="B1" s="310" t="s">
        <v>131</v>
      </c>
      <c r="C1" s="311"/>
      <c r="D1" s="311"/>
      <c r="E1" s="311"/>
      <c r="F1" s="535" t="str">
        <f ca="1">+CONCATENATE("2.2. melléklet a 4/",LEFT(ÖSSZEFÜGGÉSEK!A5,4),". (III.1.) önkormányzati rendelethez")</f>
        <v>2.2. melléklet a 4/2016. (III.1.) önkormányzati rendelethez</v>
      </c>
    </row>
    <row r="2" spans="1:6" ht="14.25" thickBot="1">
      <c r="E2" s="312" t="s">
        <v>57</v>
      </c>
      <c r="F2" s="535"/>
    </row>
    <row r="3" spans="1:6" ht="13.5" thickBot="1">
      <c r="A3" s="537" t="s">
        <v>65</v>
      </c>
      <c r="B3" s="313" t="s">
        <v>52</v>
      </c>
      <c r="C3" s="314"/>
      <c r="D3" s="313" t="s">
        <v>53</v>
      </c>
      <c r="E3" s="315"/>
      <c r="F3" s="535"/>
    </row>
    <row r="4" spans="1:6" s="316" customFormat="1" ht="24.75" thickBot="1">
      <c r="A4" s="538"/>
      <c r="B4" s="201" t="s">
        <v>58</v>
      </c>
      <c r="C4" s="202" t="str">
        <f ca="1">+'2.1.sz.mell  '!C4</f>
        <v>2016. évi előirányzat</v>
      </c>
      <c r="D4" s="201" t="s">
        <v>58</v>
      </c>
      <c r="E4" s="202" t="str">
        <f ca="1">+'2.1.sz.mell  '!C4</f>
        <v>2016. évi előirányzat</v>
      </c>
      <c r="F4" s="535"/>
    </row>
    <row r="5" spans="1:6" s="316" customFormat="1" ht="13.5" thickBot="1">
      <c r="A5" s="317"/>
      <c r="B5" s="318" t="s">
        <v>462</v>
      </c>
      <c r="C5" s="319" t="s">
        <v>463</v>
      </c>
      <c r="D5" s="318" t="s">
        <v>464</v>
      </c>
      <c r="E5" s="320" t="s">
        <v>466</v>
      </c>
      <c r="F5" s="535"/>
    </row>
    <row r="6" spans="1:6" ht="12.95" customHeight="1">
      <c r="A6" s="322" t="s">
        <v>14</v>
      </c>
      <c r="B6" s="323" t="s">
        <v>353</v>
      </c>
      <c r="C6" s="299">
        <v>1475</v>
      </c>
      <c r="D6" s="323" t="s">
        <v>193</v>
      </c>
      <c r="E6" s="305">
        <v>3214</v>
      </c>
      <c r="F6" s="535"/>
    </row>
    <row r="7" spans="1:6">
      <c r="A7" s="324" t="s">
        <v>15</v>
      </c>
      <c r="B7" s="325" t="s">
        <v>354</v>
      </c>
      <c r="C7" s="300"/>
      <c r="D7" s="325" t="s">
        <v>359</v>
      </c>
      <c r="E7" s="306"/>
      <c r="F7" s="535"/>
    </row>
    <row r="8" spans="1:6" ht="12.95" customHeight="1">
      <c r="A8" s="324" t="s">
        <v>16</v>
      </c>
      <c r="B8" s="325" t="s">
        <v>5</v>
      </c>
      <c r="C8" s="300"/>
      <c r="D8" s="325" t="s">
        <v>151</v>
      </c>
      <c r="E8" s="306">
        <v>14100</v>
      </c>
      <c r="F8" s="535"/>
    </row>
    <row r="9" spans="1:6" ht="12.95" customHeight="1">
      <c r="A9" s="324" t="s">
        <v>17</v>
      </c>
      <c r="B9" s="325" t="s">
        <v>355</v>
      </c>
      <c r="C9" s="300">
        <v>278</v>
      </c>
      <c r="D9" s="325" t="s">
        <v>360</v>
      </c>
      <c r="E9" s="306"/>
      <c r="F9" s="535"/>
    </row>
    <row r="10" spans="1:6" ht="12.75" customHeight="1">
      <c r="A10" s="324" t="s">
        <v>18</v>
      </c>
      <c r="B10" s="325" t="s">
        <v>356</v>
      </c>
      <c r="C10" s="300"/>
      <c r="D10" s="325" t="s">
        <v>196</v>
      </c>
      <c r="E10" s="306">
        <v>750</v>
      </c>
      <c r="F10" s="535"/>
    </row>
    <row r="11" spans="1:6" ht="12.95" customHeight="1">
      <c r="A11" s="324" t="s">
        <v>19</v>
      </c>
      <c r="B11" s="325" t="s">
        <v>357</v>
      </c>
      <c r="C11" s="301"/>
      <c r="D11" s="429"/>
      <c r="E11" s="306"/>
      <c r="F11" s="535"/>
    </row>
    <row r="12" spans="1:6" ht="12.95" customHeight="1">
      <c r="A12" s="324" t="s">
        <v>20</v>
      </c>
      <c r="B12" s="48"/>
      <c r="C12" s="300"/>
      <c r="D12" s="429"/>
      <c r="E12" s="306"/>
      <c r="F12" s="535"/>
    </row>
    <row r="13" spans="1:6" ht="12.95" customHeight="1">
      <c r="A13" s="324" t="s">
        <v>21</v>
      </c>
      <c r="B13" s="48"/>
      <c r="C13" s="300"/>
      <c r="D13" s="430"/>
      <c r="E13" s="306"/>
      <c r="F13" s="535"/>
    </row>
    <row r="14" spans="1:6" ht="12.95" customHeight="1">
      <c r="A14" s="324" t="s">
        <v>22</v>
      </c>
      <c r="B14" s="427"/>
      <c r="C14" s="301"/>
      <c r="D14" s="429"/>
      <c r="E14" s="306"/>
      <c r="F14" s="535"/>
    </row>
    <row r="15" spans="1:6">
      <c r="A15" s="324" t="s">
        <v>23</v>
      </c>
      <c r="B15" s="48"/>
      <c r="C15" s="301"/>
      <c r="D15" s="429"/>
      <c r="E15" s="306"/>
      <c r="F15" s="535"/>
    </row>
    <row r="16" spans="1:6" ht="12.95" customHeight="1" thickBot="1">
      <c r="A16" s="388" t="s">
        <v>24</v>
      </c>
      <c r="B16" s="428"/>
      <c r="C16" s="390"/>
      <c r="D16" s="389" t="s">
        <v>46</v>
      </c>
      <c r="E16" s="355"/>
      <c r="F16" s="535"/>
    </row>
    <row r="17" spans="1:6" ht="15.95" customHeight="1" thickBot="1">
      <c r="A17" s="327" t="s">
        <v>25</v>
      </c>
      <c r="B17" s="129" t="s">
        <v>367</v>
      </c>
      <c r="C17" s="303">
        <f>+C6+C8+C9+C11+C12+C13+C14+C15+C16</f>
        <v>1753</v>
      </c>
      <c r="D17" s="129" t="s">
        <v>368</v>
      </c>
      <c r="E17" s="308">
        <f>+E6+E8+E10+E11+E12+E13+E14+E15+E16</f>
        <v>18064</v>
      </c>
      <c r="F17" s="535"/>
    </row>
    <row r="18" spans="1:6" ht="12.95" customHeight="1">
      <c r="A18" s="322" t="s">
        <v>26</v>
      </c>
      <c r="B18" s="337" t="s">
        <v>214</v>
      </c>
      <c r="C18" s="344">
        <f>+C19+C20+C21+C22+C23</f>
        <v>0</v>
      </c>
      <c r="D18" s="330" t="s">
        <v>155</v>
      </c>
      <c r="E18" s="76"/>
      <c r="F18" s="535"/>
    </row>
    <row r="19" spans="1:6" ht="12.95" customHeight="1">
      <c r="A19" s="324" t="s">
        <v>27</v>
      </c>
      <c r="B19" s="338" t="s">
        <v>203</v>
      </c>
      <c r="C19" s="78"/>
      <c r="D19" s="330" t="s">
        <v>158</v>
      </c>
      <c r="E19" s="79"/>
      <c r="F19" s="535"/>
    </row>
    <row r="20" spans="1:6" ht="12.95" customHeight="1">
      <c r="A20" s="322" t="s">
        <v>28</v>
      </c>
      <c r="B20" s="338" t="s">
        <v>204</v>
      </c>
      <c r="C20" s="78"/>
      <c r="D20" s="330" t="s">
        <v>128</v>
      </c>
      <c r="E20" s="79"/>
      <c r="F20" s="535"/>
    </row>
    <row r="21" spans="1:6" ht="12.95" customHeight="1">
      <c r="A21" s="324" t="s">
        <v>29</v>
      </c>
      <c r="B21" s="338" t="s">
        <v>205</v>
      </c>
      <c r="C21" s="78"/>
      <c r="D21" s="330" t="s">
        <v>129</v>
      </c>
      <c r="E21" s="79"/>
      <c r="F21" s="535"/>
    </row>
    <row r="22" spans="1:6" ht="12.95" customHeight="1">
      <c r="A22" s="322" t="s">
        <v>30</v>
      </c>
      <c r="B22" s="338" t="s">
        <v>206</v>
      </c>
      <c r="C22" s="78"/>
      <c r="D22" s="329" t="s">
        <v>200</v>
      </c>
      <c r="E22" s="79"/>
      <c r="F22" s="535"/>
    </row>
    <row r="23" spans="1:6" ht="12.95" customHeight="1">
      <c r="A23" s="324" t="s">
        <v>31</v>
      </c>
      <c r="B23" s="339" t="s">
        <v>207</v>
      </c>
      <c r="C23" s="78"/>
      <c r="D23" s="330" t="s">
        <v>159</v>
      </c>
      <c r="E23" s="79"/>
      <c r="F23" s="535"/>
    </row>
    <row r="24" spans="1:6" ht="12.95" customHeight="1">
      <c r="A24" s="322" t="s">
        <v>32</v>
      </c>
      <c r="B24" s="340" t="s">
        <v>208</v>
      </c>
      <c r="C24" s="332">
        <f>+C25+C26+C27+C28+C29</f>
        <v>0</v>
      </c>
      <c r="D24" s="341" t="s">
        <v>157</v>
      </c>
      <c r="E24" s="79"/>
      <c r="F24" s="535"/>
    </row>
    <row r="25" spans="1:6" ht="12.95" customHeight="1">
      <c r="A25" s="324" t="s">
        <v>33</v>
      </c>
      <c r="B25" s="339" t="s">
        <v>209</v>
      </c>
      <c r="C25" s="78"/>
      <c r="D25" s="341" t="s">
        <v>361</v>
      </c>
      <c r="E25" s="79"/>
      <c r="F25" s="535"/>
    </row>
    <row r="26" spans="1:6" ht="12.95" customHeight="1">
      <c r="A26" s="322" t="s">
        <v>34</v>
      </c>
      <c r="B26" s="339" t="s">
        <v>210</v>
      </c>
      <c r="C26" s="78"/>
      <c r="D26" s="336"/>
      <c r="E26" s="79"/>
      <c r="F26" s="535"/>
    </row>
    <row r="27" spans="1:6" ht="12.95" customHeight="1">
      <c r="A27" s="324" t="s">
        <v>35</v>
      </c>
      <c r="B27" s="338" t="s">
        <v>211</v>
      </c>
      <c r="C27" s="78"/>
      <c r="D27" s="125"/>
      <c r="E27" s="79"/>
      <c r="F27" s="535"/>
    </row>
    <row r="28" spans="1:6" ht="12.95" customHeight="1">
      <c r="A28" s="322" t="s">
        <v>36</v>
      </c>
      <c r="B28" s="342" t="s">
        <v>212</v>
      </c>
      <c r="C28" s="78"/>
      <c r="D28" s="48"/>
      <c r="E28" s="79"/>
      <c r="F28" s="535"/>
    </row>
    <row r="29" spans="1:6" ht="12.95" customHeight="1" thickBot="1">
      <c r="A29" s="324" t="s">
        <v>37</v>
      </c>
      <c r="B29" s="343" t="s">
        <v>213</v>
      </c>
      <c r="C29" s="78"/>
      <c r="D29" s="125"/>
      <c r="E29" s="79"/>
      <c r="F29" s="535"/>
    </row>
    <row r="30" spans="1:6" ht="21.75" customHeight="1" thickBot="1">
      <c r="A30" s="327" t="s">
        <v>38</v>
      </c>
      <c r="B30" s="129" t="s">
        <v>358</v>
      </c>
      <c r="C30" s="303">
        <f>+C18+C24</f>
        <v>0</v>
      </c>
      <c r="D30" s="129" t="s">
        <v>362</v>
      </c>
      <c r="E30" s="308">
        <f>SUM(E18:E29)</f>
        <v>0</v>
      </c>
      <c r="F30" s="535"/>
    </row>
    <row r="31" spans="1:6" ht="13.5" thickBot="1">
      <c r="A31" s="327" t="s">
        <v>39</v>
      </c>
      <c r="B31" s="333" t="s">
        <v>363</v>
      </c>
      <c r="C31" s="334">
        <f>+C17+C30</f>
        <v>1753</v>
      </c>
      <c r="D31" s="333" t="s">
        <v>364</v>
      </c>
      <c r="E31" s="334">
        <f>+E17+E30</f>
        <v>18064</v>
      </c>
      <c r="F31" s="535"/>
    </row>
    <row r="32" spans="1:6" ht="13.5" thickBot="1">
      <c r="A32" s="327" t="s">
        <v>40</v>
      </c>
      <c r="B32" s="333" t="s">
        <v>133</v>
      </c>
      <c r="C32" s="334">
        <f>IF(C17-E17&lt;0,E17-C17,"-")</f>
        <v>16311</v>
      </c>
      <c r="D32" s="333" t="s">
        <v>134</v>
      </c>
      <c r="E32" s="334" t="str">
        <f>IF(C17-E17&gt;0,C17-E17,"-")</f>
        <v>-</v>
      </c>
      <c r="F32" s="535"/>
    </row>
    <row r="33" spans="1:6" ht="13.5" thickBot="1">
      <c r="A33" s="327" t="s">
        <v>41</v>
      </c>
      <c r="B33" s="333" t="s">
        <v>201</v>
      </c>
      <c r="C33" s="334" t="str">
        <f>IF(C17+C30-E26&lt;0,E26-(C17+C30),"-")</f>
        <v>-</v>
      </c>
      <c r="D33" s="333" t="s">
        <v>202</v>
      </c>
      <c r="E33" s="334">
        <f>IF(C17+C30-E26&gt;0,C17+C30-E26,"-")</f>
        <v>1753</v>
      </c>
      <c r="F33" s="53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0" t="s">
        <v>123</v>
      </c>
      <c r="E1" s="133" t="s">
        <v>127</v>
      </c>
    </row>
    <row r="3" spans="1:5">
      <c r="A3" s="139"/>
      <c r="B3" s="140"/>
      <c r="C3" s="139"/>
      <c r="D3" s="142"/>
      <c r="E3" s="140"/>
    </row>
    <row r="4" spans="1:5" ht="15.75">
      <c r="A4" s="88" t="str">
        <f ca="1">+ÖSSZEFÜGGÉSEK!A5</f>
        <v>2016. évi előirányzat BEVÉTELEK</v>
      </c>
      <c r="B4" s="141"/>
      <c r="C4" s="150"/>
      <c r="D4" s="142"/>
      <c r="E4" s="140"/>
    </row>
    <row r="5" spans="1:5">
      <c r="A5" s="139"/>
      <c r="B5" s="140"/>
      <c r="C5" s="139"/>
      <c r="D5" s="142"/>
      <c r="E5" s="140"/>
    </row>
    <row r="6" spans="1:5">
      <c r="A6" s="139" t="s">
        <v>507</v>
      </c>
      <c r="B6" s="140">
        <f ca="1">+'1.1.sz.mell.'!C62</f>
        <v>235934</v>
      </c>
      <c r="C6" s="139" t="s">
        <v>456</v>
      </c>
      <c r="D6" s="142">
        <f ca="1">+'2.1.sz.mell  '!C18+'2.2.sz.mell  '!C17</f>
        <v>235934</v>
      </c>
      <c r="E6" s="140">
        <f t="shared" ref="E6:E15" si="0">+B6-D6</f>
        <v>0</v>
      </c>
    </row>
    <row r="7" spans="1:5">
      <c r="A7" s="139" t="s">
        <v>508</v>
      </c>
      <c r="B7" s="140">
        <f ca="1">+'1.1.sz.mell.'!C86</f>
        <v>25558</v>
      </c>
      <c r="C7" s="139" t="s">
        <v>457</v>
      </c>
      <c r="D7" s="142">
        <f ca="1">+'2.1.sz.mell  '!C29+'2.2.sz.mell  '!C30</f>
        <v>25558</v>
      </c>
      <c r="E7" s="140">
        <f t="shared" si="0"/>
        <v>0</v>
      </c>
    </row>
    <row r="8" spans="1:5">
      <c r="A8" s="139" t="s">
        <v>509</v>
      </c>
      <c r="B8" s="140">
        <f ca="1">+'1.1.sz.mell.'!C87</f>
        <v>261492</v>
      </c>
      <c r="C8" s="139" t="s">
        <v>458</v>
      </c>
      <c r="D8" s="142">
        <f ca="1">+'2.1.sz.mell  '!C30+'2.2.sz.mell  '!C31</f>
        <v>261492</v>
      </c>
      <c r="E8" s="140">
        <f t="shared" si="0"/>
        <v>0</v>
      </c>
    </row>
    <row r="9" spans="1:5">
      <c r="A9" s="139"/>
      <c r="B9" s="140"/>
      <c r="C9" s="139"/>
      <c r="D9" s="142"/>
      <c r="E9" s="140"/>
    </row>
    <row r="10" spans="1:5">
      <c r="A10" s="139"/>
      <c r="B10" s="140"/>
      <c r="C10" s="139"/>
      <c r="D10" s="142"/>
      <c r="E10" s="140"/>
    </row>
    <row r="11" spans="1:5" ht="15.75">
      <c r="A11" s="88" t="str">
        <f ca="1">+ÖSSZEFÜGGÉSEK!A12</f>
        <v>2016. évi előirányzat KIADÁSOK</v>
      </c>
      <c r="B11" s="141"/>
      <c r="C11" s="150"/>
      <c r="D11" s="142"/>
      <c r="E11" s="140"/>
    </row>
    <row r="12" spans="1:5">
      <c r="A12" s="139"/>
      <c r="B12" s="140"/>
      <c r="C12" s="139"/>
      <c r="D12" s="142"/>
      <c r="E12" s="140"/>
    </row>
    <row r="13" spans="1:5">
      <c r="A13" s="139" t="s">
        <v>510</v>
      </c>
      <c r="B13" s="140">
        <f ca="1">+'1.1.sz.mell.'!C128</f>
        <v>256906</v>
      </c>
      <c r="C13" s="139" t="s">
        <v>459</v>
      </c>
      <c r="D13" s="142">
        <f ca="1">+'2.1.sz.mell  '!E18+'2.2.sz.mell  '!E17</f>
        <v>256906</v>
      </c>
      <c r="E13" s="140">
        <f t="shared" si="0"/>
        <v>0</v>
      </c>
    </row>
    <row r="14" spans="1:5">
      <c r="A14" s="139" t="s">
        <v>511</v>
      </c>
      <c r="B14" s="140">
        <f ca="1">+'1.1.sz.mell.'!C153</f>
        <v>4586</v>
      </c>
      <c r="C14" s="139" t="s">
        <v>460</v>
      </c>
      <c r="D14" s="142">
        <f ca="1">+'2.1.sz.mell  '!E29+'2.2.sz.mell  '!E30</f>
        <v>4586</v>
      </c>
      <c r="E14" s="140">
        <f t="shared" si="0"/>
        <v>0</v>
      </c>
    </row>
    <row r="15" spans="1:5">
      <c r="A15" s="139" t="s">
        <v>512</v>
      </c>
      <c r="B15" s="140">
        <f ca="1">+'1.1.sz.mell.'!C154</f>
        <v>261492</v>
      </c>
      <c r="C15" s="139" t="s">
        <v>461</v>
      </c>
      <c r="D15" s="142">
        <f ca="1">+'2.1.sz.mell  '!E30+'2.2.sz.mell  '!E31</f>
        <v>261492</v>
      </c>
      <c r="E15" s="140">
        <f t="shared" si="0"/>
        <v>0</v>
      </c>
    </row>
    <row r="16" spans="1:5">
      <c r="A16" s="131"/>
      <c r="B16" s="131"/>
      <c r="C16" s="139"/>
      <c r="D16" s="142"/>
      <c r="E16" s="132"/>
    </row>
    <row r="17" spans="1:5">
      <c r="A17" s="131"/>
      <c r="B17" s="131"/>
      <c r="C17" s="131"/>
      <c r="D17" s="131"/>
      <c r="E17" s="131"/>
    </row>
    <row r="18" spans="1:5">
      <c r="A18" s="131"/>
      <c r="B18" s="131"/>
      <c r="C18" s="131"/>
      <c r="D18" s="131"/>
      <c r="E18" s="131"/>
    </row>
    <row r="19" spans="1:5">
      <c r="A19" s="131"/>
      <c r="B19" s="131"/>
      <c r="C19" s="131"/>
      <c r="D19" s="131"/>
      <c r="E19" s="131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I16" sqref="I16"/>
    </sheetView>
  </sheetViews>
  <sheetFormatPr defaultRowHeight="15"/>
  <cols>
    <col min="1" max="1" width="5.6640625" style="153" customWidth="1"/>
    <col min="2" max="2" width="35.6640625" style="153" customWidth="1"/>
    <col min="3" max="6" width="14" style="153" customWidth="1"/>
    <col min="7" max="16384" width="9.33203125" style="153"/>
  </cols>
  <sheetData>
    <row r="1" spans="1:7" ht="33" customHeight="1">
      <c r="A1" s="539" t="s">
        <v>533</v>
      </c>
      <c r="B1" s="539"/>
      <c r="C1" s="539"/>
      <c r="D1" s="539"/>
      <c r="E1" s="539"/>
      <c r="F1" s="539"/>
    </row>
    <row r="2" spans="1:7" ht="15.95" customHeight="1" thickBot="1">
      <c r="A2" s="154"/>
      <c r="B2" s="154"/>
      <c r="C2" s="540"/>
      <c r="D2" s="540"/>
      <c r="E2" s="547" t="s">
        <v>50</v>
      </c>
      <c r="F2" s="547"/>
      <c r="G2" s="160"/>
    </row>
    <row r="3" spans="1:7" ht="63" customHeight="1">
      <c r="A3" s="543" t="s">
        <v>12</v>
      </c>
      <c r="B3" s="545" t="s">
        <v>161</v>
      </c>
      <c r="C3" s="545" t="s">
        <v>218</v>
      </c>
      <c r="D3" s="545"/>
      <c r="E3" s="545"/>
      <c r="F3" s="541" t="s">
        <v>467</v>
      </c>
    </row>
    <row r="4" spans="1:7" ht="15.75" thickBot="1">
      <c r="A4" s="544"/>
      <c r="B4" s="546"/>
      <c r="C4" s="475">
        <f ca="1">+LEFT(ÖSSZEFÜGGÉSEK!A5,4)+1</f>
        <v>2017</v>
      </c>
      <c r="D4" s="475">
        <f>+C4+1</f>
        <v>2018</v>
      </c>
      <c r="E4" s="475">
        <f>+D4+1</f>
        <v>2019</v>
      </c>
      <c r="F4" s="542"/>
    </row>
    <row r="5" spans="1:7" ht="15.75" thickBot="1">
      <c r="A5" s="157"/>
      <c r="B5" s="158" t="s">
        <v>462</v>
      </c>
      <c r="C5" s="158" t="s">
        <v>463</v>
      </c>
      <c r="D5" s="158" t="s">
        <v>464</v>
      </c>
      <c r="E5" s="158" t="s">
        <v>466</v>
      </c>
      <c r="F5" s="159" t="s">
        <v>465</v>
      </c>
    </row>
    <row r="6" spans="1:7">
      <c r="A6" s="156" t="s">
        <v>14</v>
      </c>
      <c r="B6" s="178"/>
      <c r="C6" s="179"/>
      <c r="D6" s="179"/>
      <c r="E6" s="179"/>
      <c r="F6" s="163">
        <f>SUM(C6:E6)</f>
        <v>0</v>
      </c>
    </row>
    <row r="7" spans="1:7">
      <c r="A7" s="155" t="s">
        <v>15</v>
      </c>
      <c r="B7" s="180"/>
      <c r="C7" s="181"/>
      <c r="D7" s="181"/>
      <c r="E7" s="181"/>
      <c r="F7" s="164">
        <f>SUM(C7:E7)</f>
        <v>0</v>
      </c>
    </row>
    <row r="8" spans="1:7">
      <c r="A8" s="155" t="s">
        <v>16</v>
      </c>
      <c r="B8" s="180"/>
      <c r="C8" s="181"/>
      <c r="D8" s="181"/>
      <c r="E8" s="181"/>
      <c r="F8" s="164">
        <f>SUM(C8:E8)</f>
        <v>0</v>
      </c>
    </row>
    <row r="9" spans="1:7">
      <c r="A9" s="155" t="s">
        <v>17</v>
      </c>
      <c r="B9" s="180"/>
      <c r="C9" s="181"/>
      <c r="D9" s="181"/>
      <c r="E9" s="181"/>
      <c r="F9" s="164">
        <f>SUM(C9:E9)</f>
        <v>0</v>
      </c>
    </row>
    <row r="10" spans="1:7" ht="15.75" thickBot="1">
      <c r="A10" s="161" t="s">
        <v>18</v>
      </c>
      <c r="B10" s="182"/>
      <c r="C10" s="183"/>
      <c r="D10" s="183"/>
      <c r="E10" s="183"/>
      <c r="F10" s="164">
        <f>SUM(C10:E10)</f>
        <v>0</v>
      </c>
    </row>
    <row r="11" spans="1:7" s="467" customFormat="1" thickBot="1">
      <c r="A11" s="464" t="s">
        <v>19</v>
      </c>
      <c r="B11" s="162" t="s">
        <v>162</v>
      </c>
      <c r="C11" s="465">
        <f>SUM(C6:C10)</f>
        <v>0</v>
      </c>
      <c r="D11" s="465">
        <f>SUM(D6:D10)</f>
        <v>0</v>
      </c>
      <c r="E11" s="465">
        <f>SUM(E6:E10)</f>
        <v>0</v>
      </c>
      <c r="F11" s="46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42016. (III.1.)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8" sqref="C8"/>
    </sheetView>
  </sheetViews>
  <sheetFormatPr defaultRowHeight="15"/>
  <cols>
    <col min="1" max="1" width="5.6640625" style="153" customWidth="1"/>
    <col min="2" max="2" width="68.6640625" style="153" customWidth="1"/>
    <col min="3" max="3" width="19.5" style="153" customWidth="1"/>
    <col min="4" max="16384" width="9.33203125" style="153"/>
  </cols>
  <sheetData>
    <row r="1" spans="1:4" ht="33" customHeight="1">
      <c r="A1" s="539" t="s">
        <v>534</v>
      </c>
      <c r="B1" s="539"/>
      <c r="C1" s="539"/>
    </row>
    <row r="2" spans="1:4" ht="15.95" customHeight="1" thickBot="1">
      <c r="A2" s="154"/>
      <c r="B2" s="154"/>
      <c r="C2" s="165" t="s">
        <v>50</v>
      </c>
      <c r="D2" s="160"/>
    </row>
    <row r="3" spans="1:4" ht="26.25" customHeight="1" thickBot="1">
      <c r="A3" s="184" t="s">
        <v>12</v>
      </c>
      <c r="B3" s="185" t="s">
        <v>160</v>
      </c>
      <c r="C3" s="186" t="str">
        <f ca="1">+'1.1.sz.mell.'!C3</f>
        <v>2016. évi előirányzat</v>
      </c>
    </row>
    <row r="4" spans="1:4" ht="15.75" thickBot="1">
      <c r="A4" s="187"/>
      <c r="B4" s="511" t="s">
        <v>462</v>
      </c>
      <c r="C4" s="512" t="s">
        <v>463</v>
      </c>
    </row>
    <row r="5" spans="1:4">
      <c r="A5" s="188" t="s">
        <v>14</v>
      </c>
      <c r="B5" s="348" t="s">
        <v>468</v>
      </c>
      <c r="C5" s="345">
        <v>41900</v>
      </c>
    </row>
    <row r="6" spans="1:4" ht="24.75">
      <c r="A6" s="189" t="s">
        <v>15</v>
      </c>
      <c r="B6" s="382" t="s">
        <v>215</v>
      </c>
      <c r="C6" s="346">
        <v>7082</v>
      </c>
    </row>
    <row r="7" spans="1:4">
      <c r="A7" s="189" t="s">
        <v>16</v>
      </c>
      <c r="B7" s="383" t="s">
        <v>469</v>
      </c>
      <c r="C7" s="346"/>
    </row>
    <row r="8" spans="1:4" ht="24.75">
      <c r="A8" s="189" t="s">
        <v>17</v>
      </c>
      <c r="B8" s="383" t="s">
        <v>217</v>
      </c>
      <c r="C8" s="346"/>
    </row>
    <row r="9" spans="1:4">
      <c r="A9" s="190" t="s">
        <v>18</v>
      </c>
      <c r="B9" s="383" t="s">
        <v>216</v>
      </c>
      <c r="C9" s="347">
        <v>520</v>
      </c>
    </row>
    <row r="10" spans="1:4" ht="15.75" thickBot="1">
      <c r="A10" s="189" t="s">
        <v>19</v>
      </c>
      <c r="B10" s="384" t="s">
        <v>470</v>
      </c>
      <c r="C10" s="346"/>
    </row>
    <row r="11" spans="1:4" ht="15.75" thickBot="1">
      <c r="A11" s="548" t="s">
        <v>163</v>
      </c>
      <c r="B11" s="549"/>
      <c r="C11" s="191">
        <f>SUM(C5:C10)</f>
        <v>49502</v>
      </c>
    </row>
    <row r="12" spans="1:4" ht="23.25" customHeight="1">
      <c r="A12" s="550" t="s">
        <v>190</v>
      </c>
      <c r="B12" s="550"/>
      <c r="C12" s="55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4/2016. (III.1.)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12</vt:i4>
      </vt:variant>
    </vt:vector>
  </HeadingPairs>
  <TitlesOfParts>
    <vt:vector size="39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9.1. sz. mell</vt:lpstr>
      <vt:lpstr>9.1.1. sz. mell </vt:lpstr>
      <vt:lpstr>9.1.2. sz. mell </vt:lpstr>
      <vt:lpstr>9.2. sz. mell</vt:lpstr>
      <vt:lpstr>9.2.1. sz. mell</vt:lpstr>
      <vt:lpstr>9.3. sz. mell</vt:lpstr>
      <vt:lpstr>9.3.1. sz. mell</vt:lpstr>
      <vt:lpstr>10.sz.mell</vt:lpstr>
      <vt:lpstr>1. sz tájékoztató t.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'9.2. sz. mell'!Nyomtatási_cím</vt:lpstr>
      <vt:lpstr>'9.2.1. sz. mell'!Nyomtatási_cím</vt:lpstr>
      <vt:lpstr>'9.3. sz. mell'!Nyomtatási_cím</vt:lpstr>
      <vt:lpstr>'9.3.1.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Rendszergazda</cp:lastModifiedBy>
  <cp:lastPrinted>2016-03-01T07:56:30Z</cp:lastPrinted>
  <dcterms:created xsi:type="dcterms:W3CDTF">1999-10-30T10:30:45Z</dcterms:created>
  <dcterms:modified xsi:type="dcterms:W3CDTF">2016-03-01T07:58:19Z</dcterms:modified>
</cp:coreProperties>
</file>