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430" windowWidth="9600" windowHeight="2475" tabRatio="856" activeTab="14"/>
  </bookViews>
  <sheets>
    <sheet name="1.melléklet" sheetId="1" r:id="rId1"/>
    <sheet name="2.sz. mell" sheetId="2" r:id="rId2"/>
    <sheet name="3.sz. mell" sheetId="3" r:id="rId3"/>
    <sheet name="4.sz. mell" sheetId="4" r:id="rId4"/>
    <sheet name="5.mell" sheetId="5" r:id="rId5"/>
    <sheet name="6.mell" sheetId="6" r:id="rId6"/>
    <sheet name="7.mell" sheetId="7" r:id="rId7"/>
    <sheet name="8.mell" sheetId="8" r:id="rId8"/>
    <sheet name="9. sz. mell" sheetId="9" r:id="rId9"/>
    <sheet name="10.mell" sheetId="10" r:id="rId10"/>
    <sheet name="11.mell" sheetId="11" r:id="rId11"/>
    <sheet name="12.mell" sheetId="12" r:id="rId12"/>
    <sheet name="13.mell" sheetId="13" r:id="rId13"/>
    <sheet name="14.mell" sheetId="14" r:id="rId14"/>
    <sheet name="15.mell" sheetId="15" r:id="rId15"/>
  </sheets>
  <definedNames>
    <definedName name="_xlnm.Print_Area" localSheetId="0">'1.melléklet'!$A$1:$J$157</definedName>
    <definedName name="_xlnm.Print_Area" localSheetId="11">'12.mell'!$A$1:$E$354</definedName>
  </definedNames>
  <calcPr fullCalcOnLoad="1"/>
</workbook>
</file>

<file path=xl/sharedStrings.xml><?xml version="1.0" encoding="utf-8"?>
<sst xmlns="http://schemas.openxmlformats.org/spreadsheetml/2006/main" count="1814" uniqueCount="616">
  <si>
    <t>Megnevezés</t>
  </si>
  <si>
    <t>Eredeti előirányzat</t>
  </si>
  <si>
    <t xml:space="preserve"> </t>
  </si>
  <si>
    <t>MŰKÖDÉSI CÉLÚ BEVÉTELEK ÖSSZESEN:</t>
  </si>
  <si>
    <t>MŰKÖDÉSI CÉLÚ KIADÁSOK ÖSSZESEN:</t>
  </si>
  <si>
    <t>FELHALMOZÁSI CÉLÚ BEVÉTELEK ÖSSZ.:</t>
  </si>
  <si>
    <t>FELHALMOZÁSI CÉLÚ KIADÁSOK ÖSSZ.:</t>
  </si>
  <si>
    <t>BEVÉTELEK MINDÖSSZESEN:</t>
  </si>
  <si>
    <t>KIADÁSOK MINDÖSSZESEN:</t>
  </si>
  <si>
    <t>BEVÉTELEK ÖSSZESEN:</t>
  </si>
  <si>
    <t>KIADÁSOK ÖSSZESEN:</t>
  </si>
  <si>
    <t>BEVÉTELEK</t>
  </si>
  <si>
    <t>KIADÁSOK</t>
  </si>
  <si>
    <t>A költségvetés 3 éves pénzforgalmi mérlege</t>
  </si>
  <si>
    <t>Január</t>
  </si>
  <si>
    <t>Február</t>
  </si>
  <si>
    <t>Március</t>
  </si>
  <si>
    <t>Április</t>
  </si>
  <si>
    <t>Május</t>
  </si>
  <si>
    <t>Június</t>
  </si>
  <si>
    <t>I. félév</t>
  </si>
  <si>
    <t>összesen</t>
  </si>
  <si>
    <t>h ó n a p o k</t>
  </si>
  <si>
    <t>I. Bevételek</t>
  </si>
  <si>
    <t>II. Kiadások</t>
  </si>
  <si>
    <t xml:space="preserve">    Hiány (Bevétel - Kiadás)</t>
  </si>
  <si>
    <t>Július</t>
  </si>
  <si>
    <t>Augusztus</t>
  </si>
  <si>
    <t>Szeptember</t>
  </si>
  <si>
    <t>Október</t>
  </si>
  <si>
    <t>November</t>
  </si>
  <si>
    <t>December</t>
  </si>
  <si>
    <t>II.Kiadások</t>
  </si>
  <si>
    <t xml:space="preserve">    Hiány ( Bevétel - Kiadás)</t>
  </si>
  <si>
    <t>Működési bevételek</t>
  </si>
  <si>
    <t>Összesen:</t>
  </si>
  <si>
    <t>Dologi kiadások</t>
  </si>
  <si>
    <t>BEVÉTELEK ÖSSZESEN</t>
  </si>
  <si>
    <t>Adatok eFt</t>
  </si>
  <si>
    <t>MŰKÖDTETÉS</t>
  </si>
  <si>
    <t>FELHALMOZÁS</t>
  </si>
  <si>
    <t>Módosított ei.</t>
  </si>
  <si>
    <t>Teljesítés</t>
  </si>
  <si>
    <t>Teljesítés %</t>
  </si>
  <si>
    <t>Több éves kihatással járó döntésekből származó kötelezettségek célok szerinti, évenkénti bontásban</t>
  </si>
  <si>
    <t>Ssz.</t>
  </si>
  <si>
    <t>Kötelezettségek évenként</t>
  </si>
  <si>
    <t>Összesen</t>
  </si>
  <si>
    <t>LÉTSZÁMADATOK</t>
  </si>
  <si>
    <t>adatok: fő-ben</t>
  </si>
  <si>
    <t>ÖSSZESEN</t>
  </si>
  <si>
    <t>ÖSSZESEN:</t>
  </si>
  <si>
    <t>Támogatott megnevezése</t>
  </si>
  <si>
    <t>Közvetett támogatás megnevezése</t>
  </si>
  <si>
    <t>Beruházás megnevezése</t>
  </si>
  <si>
    <t>Felújítás megnevezése</t>
  </si>
  <si>
    <t>Előző időszak</t>
  </si>
  <si>
    <t>Módosítások (+-)</t>
  </si>
  <si>
    <t>Tárgyidőszak</t>
  </si>
  <si>
    <t>A/I//1</t>
  </si>
  <si>
    <t>Vagyoni értékű jogok</t>
  </si>
  <si>
    <t>A/I/2</t>
  </si>
  <si>
    <t>Szellemi termékek</t>
  </si>
  <si>
    <t>A/I/3</t>
  </si>
  <si>
    <t>Immateriális javak értékhelyesbítése</t>
  </si>
  <si>
    <t>A/I</t>
  </si>
  <si>
    <t xml:space="preserve">Immateriális javak </t>
  </si>
  <si>
    <t>A/II/1</t>
  </si>
  <si>
    <t>Ingatlanok és a kapcsolódó vagyoni értékű jogok</t>
  </si>
  <si>
    <t>A/II/2</t>
  </si>
  <si>
    <t>Gépek, berendezések,felszerelések, járművek</t>
  </si>
  <si>
    <t>A/II/3</t>
  </si>
  <si>
    <t>Tenyészállatok</t>
  </si>
  <si>
    <t>A/II/4</t>
  </si>
  <si>
    <t>Beruházások, felújítások</t>
  </si>
  <si>
    <t>A/II/5</t>
  </si>
  <si>
    <t>Tárgyi eszközök értékhelyesbítése</t>
  </si>
  <si>
    <t>A/II</t>
  </si>
  <si>
    <t>Tárgyi eszközök</t>
  </si>
  <si>
    <t>A/III/1</t>
  </si>
  <si>
    <t>Tartós részesedések</t>
  </si>
  <si>
    <t>A/III/2</t>
  </si>
  <si>
    <t>Tartós hitelviszonyt megtestesítő értékpapírok</t>
  </si>
  <si>
    <t>A/III/3</t>
  </si>
  <si>
    <t>Befektetett pénzügyi eszközök értékhelyesbítése</t>
  </si>
  <si>
    <t>A/III</t>
  </si>
  <si>
    <t xml:space="preserve">Befektetett pénzügyi eszközök  </t>
  </si>
  <si>
    <t>A/IV/1</t>
  </si>
  <si>
    <t>Koncesszióba, vagyonkezelésbe adott eszközök</t>
  </si>
  <si>
    <t>A/IV/2</t>
  </si>
  <si>
    <t>Koncesszióba, vagyonkezelésbe adott eszközök értékhelyesbítése</t>
  </si>
  <si>
    <t>A/IV</t>
  </si>
  <si>
    <t>NEMZETI VAGYONBA TARTOZÓ BEFEKTETETT ESZKÖZÖK</t>
  </si>
  <si>
    <t>B/I/1</t>
  </si>
  <si>
    <t>Vásárolt készletek</t>
  </si>
  <si>
    <t>B/I/2</t>
  </si>
  <si>
    <t>Átsorolt, követelés fejében átvett készletek</t>
  </si>
  <si>
    <t>B/I/3</t>
  </si>
  <si>
    <t>Egyéb készletek</t>
  </si>
  <si>
    <t>B/I/4</t>
  </si>
  <si>
    <t>Befejezetlen termelés, félkész termék, késztermékek</t>
  </si>
  <si>
    <t>B/I/5</t>
  </si>
  <si>
    <t>Növendék-, hízó és egyéb állatok</t>
  </si>
  <si>
    <t>B/I</t>
  </si>
  <si>
    <t>Készletek</t>
  </si>
  <si>
    <t>B/II/1</t>
  </si>
  <si>
    <t>Nem tartós részesedések</t>
  </si>
  <si>
    <t>B/II/2</t>
  </si>
  <si>
    <t>Forgatási célú hitelviszonyt megtestesítő értékpapírok</t>
  </si>
  <si>
    <t>B/II</t>
  </si>
  <si>
    <t>Értékpapírok</t>
  </si>
  <si>
    <t>B)</t>
  </si>
  <si>
    <t>NEMZETI VAGYONBA TARTOZÓ FORGÓESZKÖZÖK</t>
  </si>
  <si>
    <t>C/I</t>
  </si>
  <si>
    <t>Hosszú lejáratú betétek</t>
  </si>
  <si>
    <t>C/II</t>
  </si>
  <si>
    <t>Pénztárak,csekkek, betétkönyvek</t>
  </si>
  <si>
    <t>C/III</t>
  </si>
  <si>
    <t>Forintszámlák</t>
  </si>
  <si>
    <t>C/IV</t>
  </si>
  <si>
    <t>Devizaszámlák</t>
  </si>
  <si>
    <t>C/V</t>
  </si>
  <si>
    <t>Idegen pénzeszközök</t>
  </si>
  <si>
    <t>C)</t>
  </si>
  <si>
    <t>PÉNZESZKÖZÖK</t>
  </si>
  <si>
    <t>D/I/1</t>
  </si>
  <si>
    <t>Költségvetési évben esedékes követelések működési célú támogatások bevételeire államháztartáson belülről</t>
  </si>
  <si>
    <t>D/I/2</t>
  </si>
  <si>
    <t>Költségvetési évben esedékes követelések felhalmozási célú támogatások bevételeire államháztartáson belülről</t>
  </si>
  <si>
    <t>D/I/3</t>
  </si>
  <si>
    <t>Költségvetési évben esedékes követelések közhatalmi bevételre</t>
  </si>
  <si>
    <t>D/I/4</t>
  </si>
  <si>
    <t>Költségvetési évben esedékes követelések működési bevételre</t>
  </si>
  <si>
    <t>D/I/5</t>
  </si>
  <si>
    <t>Költségvetési évben esedékes követelések felhalmozási bevételre</t>
  </si>
  <si>
    <t>D/I/6</t>
  </si>
  <si>
    <t>Költségvetési évben esedékes követelések működési célú átvett pénzeszközökre</t>
  </si>
  <si>
    <t>D/I/7</t>
  </si>
  <si>
    <t>Költségvetési évben esedékes követelések felhalmozási célú átvett pénzeszközre</t>
  </si>
  <si>
    <t>D/I/8</t>
  </si>
  <si>
    <t>Költségvetési évben esedékes követelések finanszírozási bevételekre</t>
  </si>
  <si>
    <t>D/I</t>
  </si>
  <si>
    <t>Költségvetési évben esedékes követelések</t>
  </si>
  <si>
    <t>D/II/1</t>
  </si>
  <si>
    <t>Költségvetési évet követően esedékes követelések működési célú támogatások bevételeire államháztartáson belülről</t>
  </si>
  <si>
    <t>D/II/2</t>
  </si>
  <si>
    <t>Költségvetési évet követően esedékes követelések felhalmozási célú támogatások bevételeire államháztartáson belülről</t>
  </si>
  <si>
    <t>D/II/3</t>
  </si>
  <si>
    <t>Költségvetési évet követően esedékes követelések közhatalmi bevételre</t>
  </si>
  <si>
    <t>D/II/4</t>
  </si>
  <si>
    <t>Költségvetési évet követően esedékes követelések működési bevételre</t>
  </si>
  <si>
    <t>D/II/5</t>
  </si>
  <si>
    <t>Költségvetési évet követően esedékes követelések felhalmozási bevételre</t>
  </si>
  <si>
    <t>D/II/6</t>
  </si>
  <si>
    <t>Költségvetési évet követően esedékes követelések működési célú átvett pénzeszközre</t>
  </si>
  <si>
    <t>D/II/7</t>
  </si>
  <si>
    <t>Költségvetési évet követően esedékes követelések felhalmozási célú átvett pénzeszközökre</t>
  </si>
  <si>
    <t>D/II/8</t>
  </si>
  <si>
    <t>Költségvetési évet követően esedékes követelések finanszírozási bevételekre</t>
  </si>
  <si>
    <t>D/II</t>
  </si>
  <si>
    <t>Költségvetési évet követően esedékes követelés</t>
  </si>
  <si>
    <t>D/III/1</t>
  </si>
  <si>
    <t>Adott előleg</t>
  </si>
  <si>
    <t>D/III/2</t>
  </si>
  <si>
    <t>Továbbadási célból folyósított támogatások, ellátások elszámolása</t>
  </si>
  <si>
    <t>D/III/3</t>
  </si>
  <si>
    <t>Más által beszedett bevételek elszámolása</t>
  </si>
  <si>
    <t>D/III/4</t>
  </si>
  <si>
    <t>Forgótőke elszámolása</t>
  </si>
  <si>
    <t>D/III/5</t>
  </si>
  <si>
    <t>Vagyonkezelésbe adott eszközökkel kapcsolatos visszapótlási követelés elszámolása</t>
  </si>
  <si>
    <t>D/III/6</t>
  </si>
  <si>
    <t>Nem társadalombiztosítás pénzügyi alapjait terhelő kifizetett ellátások megtérítésének elszámolása</t>
  </si>
  <si>
    <t>D/III/7</t>
  </si>
  <si>
    <t>Folyósított, megelőlegezett társadalombiztosítási és családtámogatási ellátások elszámolása</t>
  </si>
  <si>
    <t>D/III</t>
  </si>
  <si>
    <t>Követelés jellgű sajátos elszámolások</t>
  </si>
  <si>
    <t>D)</t>
  </si>
  <si>
    <t>KÖVETELÉSEK</t>
  </si>
  <si>
    <t>E)</t>
  </si>
  <si>
    <t>F/1</t>
  </si>
  <si>
    <t>Eredményszemléletű bevételek aktív időbeli elhatárolása</t>
  </si>
  <si>
    <t>F/2</t>
  </si>
  <si>
    <t>Költségek, ráfordítások aktív időbeli elhatárolása</t>
  </si>
  <si>
    <t>F/3</t>
  </si>
  <si>
    <t>Halasztott ráfordítások</t>
  </si>
  <si>
    <t>F)</t>
  </si>
  <si>
    <t>AKTÍV IDŐBELI ELHATÁROLÁSOK</t>
  </si>
  <si>
    <t>ESZKÖZÖK ÖSSZESEN</t>
  </si>
  <si>
    <t>G/I</t>
  </si>
  <si>
    <t>Nemzeti vagyon iduláskori értéke</t>
  </si>
  <si>
    <t>G/II</t>
  </si>
  <si>
    <t>Nemzeti vagyon változásai</t>
  </si>
  <si>
    <t>G/III</t>
  </si>
  <si>
    <t>Egyéb eszközök induláskori értéke és változásai</t>
  </si>
  <si>
    <t>G/IV</t>
  </si>
  <si>
    <t>Felhalmozott eredmény</t>
  </si>
  <si>
    <t>G/V</t>
  </si>
  <si>
    <t>Eszközök értékhelyesbítésének forrása</t>
  </si>
  <si>
    <t>G/VI</t>
  </si>
  <si>
    <t>Mérleg szerinti eredmény</t>
  </si>
  <si>
    <t>G)</t>
  </si>
  <si>
    <t>SAJÁT TŐKE</t>
  </si>
  <si>
    <t>H/I/1</t>
  </si>
  <si>
    <t>Költségvetési évben esedékes kötelezettségek személyi juttatásokra</t>
  </si>
  <si>
    <t>H/I/2</t>
  </si>
  <si>
    <t>Költségvetési évben esedékes kötelezettségek munkaadókat terhelő járulékokra és szociális hozzájárulási adóra</t>
  </si>
  <si>
    <t>H/I/3</t>
  </si>
  <si>
    <t>Költségvetési évben esedékes kötelezettségek dologi kiadásokra</t>
  </si>
  <si>
    <t>H/I/4</t>
  </si>
  <si>
    <t>Költségvetési évben esedékes kötelezettségek ellátottak pénzbeli juttatásaira</t>
  </si>
  <si>
    <t>H/I/5</t>
  </si>
  <si>
    <t>Költségvetési évben esedékes kötelezettségek egyéb működési célú kiadásokra</t>
  </si>
  <si>
    <t>H/I/6</t>
  </si>
  <si>
    <t>Költségvetési évben esedékes kötelezettségek beruházásokra</t>
  </si>
  <si>
    <t>H/I/7</t>
  </si>
  <si>
    <t>Költségvetési évben esedékes kötelezettségek felújításokra</t>
  </si>
  <si>
    <t>H/I/8</t>
  </si>
  <si>
    <t>Költségvetési évben esedékes kötelezettségek egyéb felhalmozási célú kiadásokra</t>
  </si>
  <si>
    <t>H/I/9</t>
  </si>
  <si>
    <t>Költségvetési évben esedékes kötelezettségek finanszírozási kiadásokra</t>
  </si>
  <si>
    <t>H/I</t>
  </si>
  <si>
    <t>Költségvetési évben esedékes kötelezettségek</t>
  </si>
  <si>
    <t>H/II/1</t>
  </si>
  <si>
    <t>Költségvetési évet követően esedékes kötelezettségek személyi juttatásokra</t>
  </si>
  <si>
    <t>H/II/2</t>
  </si>
  <si>
    <t>Költségvetési évet követően esedékes kötelezettségek munkaadókat terhelő járulékokra és szociális hozzájárulási adóra</t>
  </si>
  <si>
    <t>H/II/3</t>
  </si>
  <si>
    <t>Költségvetési évet követően esedékes kötelezettségek dologi kiadásokra</t>
  </si>
  <si>
    <t>H/II/4</t>
  </si>
  <si>
    <t>Költségvetési évet követően esedékes kötelezettségek ellátottak pénzbeli juttatásaira</t>
  </si>
  <si>
    <t>H/II/5</t>
  </si>
  <si>
    <t>Költségvetési évet követően esedékes kötelezettségek egyéb működési célú kiadásokra</t>
  </si>
  <si>
    <t>H/II/6</t>
  </si>
  <si>
    <t>Költségvetési évet követően esedékes kötelezettségek beruházásokra</t>
  </si>
  <si>
    <t>H/II/7</t>
  </si>
  <si>
    <t>Költségvetési évet követően esedékes kötelezettségek felújításokra</t>
  </si>
  <si>
    <t>H/II/8</t>
  </si>
  <si>
    <t>Költségvetési évet követően esedékes kötelezettségek egyéb felhalmozási célú kiadásokra</t>
  </si>
  <si>
    <t>H/II/9</t>
  </si>
  <si>
    <t>Költségvetési évet követően esedékes kötelezettségek finanszírozási kiadásokra</t>
  </si>
  <si>
    <t>H/II</t>
  </si>
  <si>
    <t>Költségvetési évet követően esedékes kötelezettségek</t>
  </si>
  <si>
    <t>H/III/1</t>
  </si>
  <si>
    <t>Kapott előleg</t>
  </si>
  <si>
    <t>H/III/2</t>
  </si>
  <si>
    <t>H/III/3</t>
  </si>
  <si>
    <t>Más szervezetet megillető bevételek elszámolása</t>
  </si>
  <si>
    <t>H/III/4</t>
  </si>
  <si>
    <t>H/III/5</t>
  </si>
  <si>
    <t>Vagyaonkezelésbe vett eszközökkel kapcsolatos visszapótlási kötelezettség elszámolása</t>
  </si>
  <si>
    <t>H/III/6</t>
  </si>
  <si>
    <t>H/III/7</t>
  </si>
  <si>
    <t>Munkáltató által korengedményes nyugdíjhoz megfizetett hozzájárulás elszámolása</t>
  </si>
  <si>
    <t>H/III</t>
  </si>
  <si>
    <t>Kötelezettség jellegű sajátos elszámolások</t>
  </si>
  <si>
    <t>H)</t>
  </si>
  <si>
    <t>KÖTELEZETTSÉGEK</t>
  </si>
  <si>
    <t>I)</t>
  </si>
  <si>
    <t>J)</t>
  </si>
  <si>
    <t>KINCSTÁRI SZÁMLAVEZETÉSSEL KAPCSOLATOS ELSZÁMOLÁSOK</t>
  </si>
  <si>
    <t>Eredményszemléletű bevételek passzív időbeli elhatárolása</t>
  </si>
  <si>
    <t>Költségek, ráfordítások passzív időbeli elhatárolása</t>
  </si>
  <si>
    <t>Halasztott eredményszemléletű bevételek</t>
  </si>
  <si>
    <t>PASSZÍV IDŐBELI ELHHATÁROLÁSOK</t>
  </si>
  <si>
    <t>FORRÁSOK ÖSSZESEN</t>
  </si>
  <si>
    <t>A)</t>
  </si>
  <si>
    <t>Módosított előirányzat</t>
  </si>
  <si>
    <t>Személyi juttatások</t>
  </si>
  <si>
    <t>Munkaadókat terhelő járulékok</t>
  </si>
  <si>
    <t>Ellátottak pénzbeli juttatásai</t>
  </si>
  <si>
    <t>Egyéb működési célú kiadások</t>
  </si>
  <si>
    <t>Finanszírozási kiadások</t>
  </si>
  <si>
    <t>Beruházások</t>
  </si>
  <si>
    <t>Felújítások</t>
  </si>
  <si>
    <t>Egyéb felhalmozási célú kiadások</t>
  </si>
  <si>
    <t>Pénzforgalom nélküli kiadások</t>
  </si>
  <si>
    <t>KIADÁSOK ÖSSZESEN</t>
  </si>
  <si>
    <t>Működési célú támogatások áh. belülről</t>
  </si>
  <si>
    <t>Közhatalmi bevételek</t>
  </si>
  <si>
    <t>Működési célú átvett pénzeszközök áh. kívülről</t>
  </si>
  <si>
    <t>Finanszírozási bevételek</t>
  </si>
  <si>
    <t>Felhalmozási célú támogatások áh. belülről</t>
  </si>
  <si>
    <t>Felhalmozási bevételek</t>
  </si>
  <si>
    <t>Felhalmozási célú átvett pénzeszközök Áh. Kívülről</t>
  </si>
  <si>
    <t>Pénzforgalom nélküli bevételek</t>
  </si>
  <si>
    <t>Költségvetési bevételek és kiadások különbsége</t>
  </si>
  <si>
    <t>Maradványkimutatás</t>
  </si>
  <si>
    <t>Sorszám</t>
  </si>
  <si>
    <t>Összeg</t>
  </si>
  <si>
    <t>Alaptevékenység költségvetési bevételei</t>
  </si>
  <si>
    <t>Alaptevékenység költségvetési kiadásai</t>
  </si>
  <si>
    <t>I.</t>
  </si>
  <si>
    <t>Alaptevékenység költségvetési egyenlege (1-2)</t>
  </si>
  <si>
    <t>Alaptevékenység finanszírozási bevételei</t>
  </si>
  <si>
    <t>Alaptevékenység finanszírozási kiadásai</t>
  </si>
  <si>
    <t>Alaptevékenység finanszírozási egyenlege (3-4)</t>
  </si>
  <si>
    <t>Alaptevékenység maradványa (I+-II)</t>
  </si>
  <si>
    <t>Vállalkozási tevékenység költségvetési bevételei</t>
  </si>
  <si>
    <t>Vállalkozási tevékenység költségvetési kiadásai</t>
  </si>
  <si>
    <t>III.</t>
  </si>
  <si>
    <t>Vállalkozási tevékenység költségvetési egyenlege (5-6)</t>
  </si>
  <si>
    <t>Vállalkozási tevékenység finanszírozási bevételei</t>
  </si>
  <si>
    <t>Vállalkozási tevékenység fianszírozási kiadásai</t>
  </si>
  <si>
    <t>IV.</t>
  </si>
  <si>
    <t>Vállalkozási tevékenység finanszírozási egyenlege (7-8)</t>
  </si>
  <si>
    <t>Vállalkozási tevékenység maradványa (III+-IV)</t>
  </si>
  <si>
    <t>Összes maradvány (A+B)</t>
  </si>
  <si>
    <t>Alaptevékenység kötelezettségvállalással terhelt maradványa</t>
  </si>
  <si>
    <t>Vállalkozási tevékenység felhasználható maradványa (B-F)</t>
  </si>
  <si>
    <t>Közhatalmi eredményszemléletű bevételek</t>
  </si>
  <si>
    <t>Eszközök és szolgáltatások értékesítése nettó eredményszemléletű bevételei</t>
  </si>
  <si>
    <t>Tevékenység egyéb nettó eredményszemléletű bevételei</t>
  </si>
  <si>
    <t xml:space="preserve">I. </t>
  </si>
  <si>
    <t>Tevékenység nettó eredményszemléletű bevétele (1+2+3)</t>
  </si>
  <si>
    <t>Saját termelésű készletek állományváltozása</t>
  </si>
  <si>
    <t>Saját előállítású eszközök aktivált értéke</t>
  </si>
  <si>
    <t>II.</t>
  </si>
  <si>
    <t>Központi működési célú támogatások eredményszemléletű bevételei</t>
  </si>
  <si>
    <t>Egyéb működési célú támogatások eredményszemléletű bevételei</t>
  </si>
  <si>
    <t>Különféle egyéb eredményszemléletű bevételek</t>
  </si>
  <si>
    <t xml:space="preserve">III. </t>
  </si>
  <si>
    <t>Anyagköltség</t>
  </si>
  <si>
    <t>Igénybe vett szolgáltatások értéke</t>
  </si>
  <si>
    <t>Eladott áruk beszerzési értéke</t>
  </si>
  <si>
    <t>Eladott (közvetített) szolgáltatások értéke</t>
  </si>
  <si>
    <t xml:space="preserve">IV. </t>
  </si>
  <si>
    <t>Bérköltség</t>
  </si>
  <si>
    <t>Személyi jellegű kifizetések</t>
  </si>
  <si>
    <t>Bérjárulékok</t>
  </si>
  <si>
    <t>V</t>
  </si>
  <si>
    <t>VI</t>
  </si>
  <si>
    <t>Értékcsökkenési leírás</t>
  </si>
  <si>
    <t>VII</t>
  </si>
  <si>
    <t>Egyéb ráfordítások</t>
  </si>
  <si>
    <t>TEVÉKENYSÉGEK EREDMÉNYE (I+II+III-IV-V-VI-VII)</t>
  </si>
  <si>
    <t>Kapott (járó) osztalék és részesedés</t>
  </si>
  <si>
    <t>Pénzügyi műveletek egyéb eredményszemléletű bevételei</t>
  </si>
  <si>
    <t xml:space="preserve">VIII. </t>
  </si>
  <si>
    <t>Fizetendő kamatok és kamatjellegű ráfordítások</t>
  </si>
  <si>
    <t>Részesedések, értékpapírok, pénzeszközök értékvesztése</t>
  </si>
  <si>
    <t>Pénzügyi műveletek egyéb ráfordításai</t>
  </si>
  <si>
    <t>IX.</t>
  </si>
  <si>
    <t>PÉNZÜGYI MŰVELETEK EREDMÉNYE (VIII-IX)</t>
  </si>
  <si>
    <t>Felhalmozási célú támogatások eredményszemléletű bevételei</t>
  </si>
  <si>
    <t>Különféle rendkívüli eredményszemléletű bevételek</t>
  </si>
  <si>
    <t xml:space="preserve">
</t>
  </si>
  <si>
    <t>NEMLEGES</t>
  </si>
  <si>
    <t>Korekciós tényező</t>
  </si>
  <si>
    <t>Működési célú költségvetési támogatások és kiegészítő támogatások</t>
  </si>
  <si>
    <t>Működési célú átvett pénzeszközök Áh. Kívülről</t>
  </si>
  <si>
    <t>EGYENLEG</t>
  </si>
  <si>
    <t>ÖSSZES BEVÉTEL</t>
  </si>
  <si>
    <t>ÖSSZES KIADÁS</t>
  </si>
  <si>
    <t xml:space="preserve">Módosított előirányzat </t>
  </si>
  <si>
    <t>Finanszírozási bevételek működési</t>
  </si>
  <si>
    <t>Finanszírozási kiadások működési</t>
  </si>
  <si>
    <t>Finanszírozási bevételek felhalmozási</t>
  </si>
  <si>
    <t>Kötelező feladatok:</t>
  </si>
  <si>
    <t>Kiadások</t>
  </si>
  <si>
    <t>Bevételek</t>
  </si>
  <si>
    <t>Egyenleg</t>
  </si>
  <si>
    <t>Önként vállalt feladatok</t>
  </si>
  <si>
    <t>Államigazgatási feladatok</t>
  </si>
  <si>
    <t>Közvetett támogatás értéke 2015. évben</t>
  </si>
  <si>
    <t>1.Működési célú támogatások áh. belülről</t>
  </si>
  <si>
    <t>2.Közhatalmi bevételek</t>
  </si>
  <si>
    <t>3. Működési bevételek</t>
  </si>
  <si>
    <t>4.Működési célú átvett pénzeszközök áh.kívülről</t>
  </si>
  <si>
    <t>5.Finanszírozási bevételek</t>
  </si>
  <si>
    <t>6.Felhalmozási célú támogatások áh. Belülről</t>
  </si>
  <si>
    <t>7. Felhalmozási bevételek</t>
  </si>
  <si>
    <t>8.Felhalmozási célú átvett pénzeszközök áh.kívülről</t>
  </si>
  <si>
    <t>1.Személyi juttatások</t>
  </si>
  <si>
    <t>2.Munkaadókat terhelő járulékok</t>
  </si>
  <si>
    <t>3.Dologi kiadások</t>
  </si>
  <si>
    <t>4.Ellátottak pénzbeli juttatásai</t>
  </si>
  <si>
    <t>5.Egyéb működési célú kiadások</t>
  </si>
  <si>
    <t>6.Finanszírozási kiadások</t>
  </si>
  <si>
    <t>7.Beruházások</t>
  </si>
  <si>
    <t>8.Felújítások</t>
  </si>
  <si>
    <t>9.Egyéb felhalmozási célú kiadások</t>
  </si>
  <si>
    <t>2018. év</t>
  </si>
  <si>
    <t>2020. évi irányszám</t>
  </si>
  <si>
    <t>Adatok Ft</t>
  </si>
  <si>
    <t>adatok Ft</t>
  </si>
  <si>
    <t>Foglalkoztatottak személyi juttatásai</t>
  </si>
  <si>
    <t>Külső személyi juttatások</t>
  </si>
  <si>
    <t>Elvonások, befizetések</t>
  </si>
  <si>
    <t>Tartalékok</t>
  </si>
  <si>
    <t>Egyéb felhalmozási célú támogatások államháztartáson kívülre</t>
  </si>
  <si>
    <t>Államháztartáson belüli megelőlegezés</t>
  </si>
  <si>
    <t>Helyi önkormányzatok működésének általános támogatása</t>
  </si>
  <si>
    <t>Települési önkormányzatok szociális, gyermekjóléti és gyermekétkeztetési feladatainak támogatása</t>
  </si>
  <si>
    <t>Települési önkormányzatok kulturális feladatainak támogatás</t>
  </si>
  <si>
    <t>Egyéb működési célú támogatások bevételei államháztartáson belülről</t>
  </si>
  <si>
    <t>Helyi iparűzési adó</t>
  </si>
  <si>
    <t>Gépjárműadó</t>
  </si>
  <si>
    <t>Egyéb áruhasználati és szolgáltatási adók</t>
  </si>
  <si>
    <t>Egyéb közhatalmi bevételek</t>
  </si>
  <si>
    <t>Pénzmaradvány igénybevétel</t>
  </si>
  <si>
    <t>Működési és felhalmozási kiadások és bevételek bontásban</t>
  </si>
  <si>
    <t>KORMÁNYZATI FUNKCIÓ-MEGNEVEZÉSE</t>
  </si>
  <si>
    <t>COFOG összesen:</t>
  </si>
  <si>
    <t>Államháztartáson belüli megelőlegezések</t>
  </si>
  <si>
    <t>Előző évi költségvetési maradvány igénybevétele</t>
  </si>
  <si>
    <t>Iparűzési adó</t>
  </si>
  <si>
    <t>Járulékok</t>
  </si>
  <si>
    <t>Közalkalmazott</t>
  </si>
  <si>
    <t>Egyéb bérendszerben foglalkoztatott</t>
  </si>
  <si>
    <t>Választott tisztségviselő</t>
  </si>
  <si>
    <t>COFOG</t>
  </si>
  <si>
    <t>011130</t>
  </si>
  <si>
    <t>Önkormányzatok és önkormányzati hivatalok jogalkotó és általános igazgatási tevékenyége</t>
  </si>
  <si>
    <t>013350</t>
  </si>
  <si>
    <t>Az önkormányzati vagyonnal való gazdálkodással kapcsolatos feladatok</t>
  </si>
  <si>
    <t>018010</t>
  </si>
  <si>
    <t>018030</t>
  </si>
  <si>
    <t>Támogatási célú finanszírozási műveletek</t>
  </si>
  <si>
    <t>041233</t>
  </si>
  <si>
    <t>Hosszabb időtartamú közfoglalkoztatás</t>
  </si>
  <si>
    <t>066010</t>
  </si>
  <si>
    <t>066020</t>
  </si>
  <si>
    <t>082044</t>
  </si>
  <si>
    <t>Könyvtári szolgáltatások</t>
  </si>
  <si>
    <t>084031</t>
  </si>
  <si>
    <t>900020</t>
  </si>
  <si>
    <t>Önkormányzatok funkcióra nem sorolható bevételei államháztartáson kívülről</t>
  </si>
  <si>
    <t>045160</t>
  </si>
  <si>
    <t>Közutak, hidak, alagutak üzemeltetése, fenntartása</t>
  </si>
  <si>
    <t>064010</t>
  </si>
  <si>
    <t>Közvilágítás</t>
  </si>
  <si>
    <t>107060</t>
  </si>
  <si>
    <t>Magánszemélyek kommunális adója, építményadó</t>
  </si>
  <si>
    <t>Előző évi elszámolásból származó kiadás</t>
  </si>
  <si>
    <t>082091</t>
  </si>
  <si>
    <t>Közművelődés- közösségi és társadalmi részvétel fejlesztése</t>
  </si>
  <si>
    <t>Cilvil szervezetek működésének támogatása</t>
  </si>
  <si>
    <t>096015</t>
  </si>
  <si>
    <t>Gyermekétkeztetés köznevelési intézményben</t>
  </si>
  <si>
    <t>HEVESARANYOS KÖZSÉGI ÖNKORMÁNYZAT</t>
  </si>
  <si>
    <t>ÖSSZESÍTETT</t>
  </si>
  <si>
    <t>HEVESARANYOSI ÓVODA</t>
  </si>
  <si>
    <t>Hevesaranyos Községi Önkormányzat</t>
  </si>
  <si>
    <t>Hevesaranyosi Óvoda</t>
  </si>
  <si>
    <t>Hevesaranyos Községi Önkormányzat Kötelező - Önként vállalt és Államigazgatási feladatai (Összesített)</t>
  </si>
  <si>
    <t>Hevesaranyos Községi Önkormányzat által nyújtott közvetett támogatások</t>
  </si>
  <si>
    <t>Hevesaranyos Községi Önkormányzat nevében végzett beruházások, felújítások</t>
  </si>
  <si>
    <t>HEVESARANYOS KÖZSÉGI ÖNKORMÁNYZAT (ÖSSZESÍTETT)</t>
  </si>
  <si>
    <t xml:space="preserve">HEVESARANYOS KÖZSÉGI ÖNKORMÁNYZAT </t>
  </si>
  <si>
    <t>HEVESARANYOSI KÖZSÉGI ÖNKORMÁNYZAT</t>
  </si>
  <si>
    <t>HEVESARANYOSI KÖZSÉGI ÖNKORMÁNYZAT (ÖSSZESÍTETT)</t>
  </si>
  <si>
    <t>Hevesaranyosi Községi Önkormányzat (Összesített)</t>
  </si>
  <si>
    <t xml:space="preserve">Hevesaranyosi Községi Önkormányzat </t>
  </si>
  <si>
    <t>Központi irányító szervi támogatás</t>
  </si>
  <si>
    <t>Finanszírozási bevétel</t>
  </si>
  <si>
    <t>Települési önkormányzatok egyes köznevelési feladatainak támogatása</t>
  </si>
  <si>
    <t>Központi, irányító szervi támogatás</t>
  </si>
  <si>
    <t>Dologi kiadás</t>
  </si>
  <si>
    <t>041237</t>
  </si>
  <si>
    <t>Közfoglalkoztatási mintaprogram</t>
  </si>
  <si>
    <t>104051</t>
  </si>
  <si>
    <t>Gyermekvédelmi pénzbeli és természetbeni ellátások</t>
  </si>
  <si>
    <t>091140</t>
  </si>
  <si>
    <t>Óvodai nevelés, ellátás működtetési feladatai</t>
  </si>
  <si>
    <t>042180</t>
  </si>
  <si>
    <t>Állat-egészségügy</t>
  </si>
  <si>
    <t>Zöldterület-kezelés</t>
  </si>
  <si>
    <t>072111</t>
  </si>
  <si>
    <t>Háziorvosi alapellátás</t>
  </si>
  <si>
    <t>104037</t>
  </si>
  <si>
    <t>Intézményen kívüli gyermekétkeztetés</t>
  </si>
  <si>
    <t>091110</t>
  </si>
  <si>
    <t>Óvodai nevelés, ellátás szakmai feladatai</t>
  </si>
  <si>
    <t>1.</t>
  </si>
  <si>
    <t>2.</t>
  </si>
  <si>
    <t>3.</t>
  </si>
  <si>
    <t>A 2019. évi költségvetés pénzforgalmi mérlege</t>
  </si>
  <si>
    <t xml:space="preserve">Az önkormányzati költségvetés 2019. évi pénzforgalmi mérlege </t>
  </si>
  <si>
    <t>2017. év</t>
  </si>
  <si>
    <t>2019. év</t>
  </si>
  <si>
    <t>2020. év</t>
  </si>
  <si>
    <t>2019. évi  teljesítés</t>
  </si>
  <si>
    <t>2021. évi irányszám</t>
  </si>
  <si>
    <t>HEVESARANYOS KÖZSÉGI ÖNKORMÁNYZAT 2019. évi előirányzat felhasználása és likviditása (Összesített)</t>
  </si>
  <si>
    <t>Éves állományi létszám 2019. évre</t>
  </si>
  <si>
    <t>Működési célú átvett pénzeszközök</t>
  </si>
  <si>
    <t>Felhalmozási célú átvett pénzeszközök</t>
  </si>
  <si>
    <t>2019. évben</t>
  </si>
  <si>
    <t>2019. évi MÉRLEG</t>
  </si>
  <si>
    <t>Módosítások
 (+-)</t>
  </si>
  <si>
    <t>Egyszerűsített pénzforgalmi jelentés 2019. év</t>
  </si>
  <si>
    <t>Eredménykimutatás 2019. év</t>
  </si>
  <si>
    <t>Egyéb eredményszemléletű bevételek (6+7+8+9)</t>
  </si>
  <si>
    <t>Anyagjellegű ráfordítások (10+11+12+13)</t>
  </si>
  <si>
    <t>Személyi jellegű ráfordítások (14+15+16)</t>
  </si>
  <si>
    <t>Részesedésekből származó eredményszemléletű bevételek, árfolyamnyereségek</t>
  </si>
  <si>
    <t>Aktivált saját teljesítmények értéke (4+5)</t>
  </si>
  <si>
    <t>Befektetett pénzügyi eszközökből származó eredményszemléletű bevételek, árfolyamnyereségek</t>
  </si>
  <si>
    <t>Egyéb kapott (járó) kamat és kamatjellegű eredményszemléletű bevételek</t>
  </si>
  <si>
    <t>Pénzügyi műveletek eredményszemléletű bevételei (17+18+19+20+21)</t>
  </si>
  <si>
    <t xml:space="preserve">MÉRLEG SZERINTI EREDMÉNY (+-A+-B) </t>
  </si>
  <si>
    <t>Vállalkozási tevékenységet terhelő befizetési kötelezettség</t>
  </si>
  <si>
    <t xml:space="preserve">A) </t>
  </si>
  <si>
    <t>EGYÉB SAJÁTOS ELSZÁMOLÁSOK</t>
  </si>
  <si>
    <t>J/1</t>
  </si>
  <si>
    <t>J/2</t>
  </si>
  <si>
    <t>J/3</t>
  </si>
  <si>
    <t>Felhalmozási célú átvett pénzeszközök áh. kívülről</t>
  </si>
  <si>
    <t>Egyéb működési célú támogatások áh. belülre</t>
  </si>
  <si>
    <t>Egyéb működési célú támogatások áh. kívülre</t>
  </si>
  <si>
    <t>Központi, iránytó szervi támogatás</t>
  </si>
  <si>
    <t>Elszámolásból származó bevételek</t>
  </si>
  <si>
    <t>Egyéb felhalmozási célú támogatások áh. kívülre</t>
  </si>
  <si>
    <t xml:space="preserve">Pénzügyi műveletek ráfordításai </t>
  </si>
  <si>
    <t>Pénzügyi műveletek ráfordításai</t>
  </si>
  <si>
    <t>MÉRLEG SZERINTI EREDMÉNY (+-A+-B)</t>
  </si>
  <si>
    <t>Alaptevékenység szabad maradványa (A-D)</t>
  </si>
  <si>
    <t>Költségvetési évet követően esedékes követelések</t>
  </si>
  <si>
    <t>Követelés jellegű sajátos elszámolások</t>
  </si>
  <si>
    <t>A/I/1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</si>
  <si>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</si>
  <si>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</si>
  <si>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</si>
  <si>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</si>
  <si>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</si>
  <si>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</si>
  <si>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</si>
  <si>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</si>
  <si>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</si>
  <si>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</si>
  <si>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</si>
  <si>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</si>
  <si>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</si>
  <si>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</si>
  <si>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Z80 villanybojler</t>
  </si>
  <si>
    <t>Szarvasi Mini Espresso kávéfőző</t>
  </si>
  <si>
    <t>Térfigyelő kamerarendszer</t>
  </si>
  <si>
    <t>Gigaset A415 DUO vezeték nélküli telefon</t>
  </si>
  <si>
    <t>Gigaset Telefon</t>
  </si>
  <si>
    <t>Zircon MultiScanner</t>
  </si>
  <si>
    <t>Talicska, kasza</t>
  </si>
  <si>
    <t xml:space="preserve">Kerékpár </t>
  </si>
  <si>
    <t>BM fűnyírógép</t>
  </si>
  <si>
    <t>Sporto bozótvágó</t>
  </si>
  <si>
    <t>Honda fűkasza</t>
  </si>
  <si>
    <t>Honda vízszivattyú</t>
  </si>
  <si>
    <t>Straus fűkasza</t>
  </si>
  <si>
    <t>Kasza</t>
  </si>
  <si>
    <t>Megfigyelő rendszer</t>
  </si>
  <si>
    <t>Ágvágó olló</t>
  </si>
  <si>
    <t>Empilabe (kompótos tál)</t>
  </si>
  <si>
    <t>Tájház és községháza felújítási és bővítési munkáinak tervezése</t>
  </si>
  <si>
    <t>Tájház felújítás</t>
  </si>
  <si>
    <t>Ivóvíz tározó medence építészeti- és medence-zárkamra gépészeti rekonstrukciója, nyomós díszkút beépítése</t>
  </si>
  <si>
    <t>Kistérségi szennyvíztisztító telepen lévő GM7L fúvófokozat cseréje</t>
  </si>
  <si>
    <t>018030 - Támogatási célú finanszírozási műveletek</t>
  </si>
  <si>
    <t>091140 - Óvodai nevelés, ellátás működtetési feladatai</t>
  </si>
  <si>
    <t>091110 - Óvodai nevelés, ellátás szakmai feladatai</t>
  </si>
  <si>
    <t>091120 - Sajátos nevelési igényű gyermekek óvodai nevelésének, ellátásának
szakmai feladatai</t>
  </si>
  <si>
    <t>096015 - Gyermekéteztetés köznevelési intézményben</t>
  </si>
  <si>
    <t>011130 - Önkormányzatok és önkormányzati hivatalok jogalkotó és általános igazgatási tevékenysége</t>
  </si>
  <si>
    <t>-</t>
  </si>
  <si>
    <t>013350 - Az önkormányzati vagyonnal való gazdálkodással kapcsolatos feladatok</t>
  </si>
  <si>
    <t>018010 - Önkormányzatok elszámolásai a központi költségvetéssel</t>
  </si>
  <si>
    <t>Áh. belüli megelőlegezés visszafizetése</t>
  </si>
  <si>
    <t>Működési célú támogatások áh. belülről (állami támogatás - részletezve az 1. mellékletben)</t>
  </si>
  <si>
    <t>018030 - Támogatási célú fianszírozási műveletek</t>
  </si>
  <si>
    <t>041233 - Hosszabb időtartamú közfoglalkoztatás</t>
  </si>
  <si>
    <t>041237 - Közfoglalkoztatási mintaprogram</t>
  </si>
  <si>
    <t>045160 - Közutak, hidak, alagutak üzemeltetése, fenntartása</t>
  </si>
  <si>
    <t>062020 - Településfejlesztési projektek és támogatásuk</t>
  </si>
  <si>
    <t>066010 - Zöldterület-kezelés</t>
  </si>
  <si>
    <t>066020 - Város-, községgazdálkodási egyéb szolgáltatások</t>
  </si>
  <si>
    <t>082091 - Közművelődés - közösségi és társadalmi részvétel fejlesztése</t>
  </si>
  <si>
    <t>900020 - Önkormányzatok funkcióra nem sorolható bevételei államháztartáson kívülről</t>
  </si>
  <si>
    <t>042180 - Állat-egészségügy</t>
  </si>
  <si>
    <t>064010 - Közvilágítás</t>
  </si>
  <si>
    <t>072111 - Háziorvosi alapellátás</t>
  </si>
  <si>
    <t>082044 - Könyvtári szolgáltatások</t>
  </si>
  <si>
    <t>082092 - Közművelődés - hagyományos közösségi kulturális értékek gondozása</t>
  </si>
  <si>
    <t>084031 - Civil szervezetek működési támogatása</t>
  </si>
  <si>
    <t>104037 - Intézményen kívüli gyermekétkeztetés</t>
  </si>
  <si>
    <t>104051 - Gyermekvédelmi pénzbeli és természetbeni ellátások</t>
  </si>
  <si>
    <t>107051 - Szociális étkeztetés szociális konyhán</t>
  </si>
  <si>
    <t>107060 - Egyes szociális pénzbeli és természetbeni ellátások, támogatások</t>
  </si>
  <si>
    <t>Önkormányzatok elszámolásai a központi költségvetéssel</t>
  </si>
  <si>
    <t>062020</t>
  </si>
  <si>
    <t>Településfejlesztési projektek és támogatásuk</t>
  </si>
  <si>
    <t>Város-, községgazdálkodási egyéb szolgáltatások</t>
  </si>
  <si>
    <t>091120</t>
  </si>
  <si>
    <t>Sajátos nevelési igényű gyermekek óvodai nevelésének, ellátásának
szakmai feladatai</t>
  </si>
  <si>
    <t>107051</t>
  </si>
  <si>
    <t>Szociális étkeztetés szociális konyhán</t>
  </si>
  <si>
    <t>Egyéb szociális pénzbeli és természetbeni ellátások, támogatások</t>
  </si>
  <si>
    <t>Hevesaranyosi Óvoda nevében végzett beruházások, felújítások</t>
  </si>
  <si>
    <t xml:space="preserve">Egér, külső HDD meghajtó, notebook táska, notebook </t>
  </si>
  <si>
    <t xml:space="preserve">RM edény </t>
  </si>
  <si>
    <t xml:space="preserve">Florida abrosz </t>
  </si>
  <si>
    <t xml:space="preserve">Evőeszköz szett </t>
  </si>
  <si>
    <t xml:space="preserve">Vasalóállvány, színes led-füzér </t>
  </si>
  <si>
    <t>1. melléklet az 9/2020.(VI.30.) önkormányzati rendelethez</t>
  </si>
  <si>
    <t>2. melléklet az 9/2020.(VI.30.) önkormányzati rendelethez</t>
  </si>
  <si>
    <t>3. melléklet az 9/2020.(VI.30.) önkormányzati rendelethez</t>
  </si>
  <si>
    <t>4. melléklet az 9/2020.(VI.30.) önkormányzati rendelethez</t>
  </si>
  <si>
    <t>5.melléklet a 9/2020.(VI.30.) önkormányzati rendelethez</t>
  </si>
  <si>
    <t>6. melléklet az 9/2020.(VI.30.) önkormányzati rendelethez</t>
  </si>
  <si>
    <t>7. melléklet az 9/2020.(VI.30.) önkormányzati rendelethez</t>
  </si>
  <si>
    <t>8. melléklet az 9/2020.(VI.30.) önkormányzati rendelethez</t>
  </si>
  <si>
    <t>9. melléklet az 9/2020.(VI.30.) önkormányzati rendelethez</t>
  </si>
  <si>
    <t>10. melléklet az 9/2020.(VI.30.) önkormányzati rendelethez</t>
  </si>
  <si>
    <t>11. melléklet az  9/2020.(VI.30.) önkormányzati rendelethez</t>
  </si>
  <si>
    <t>12. melléklet az 9/2020.(VI.30.) önkormányzati rendelethez</t>
  </si>
  <si>
    <t>13.melléklet a  9/2020.(VI.30.) önkormányzati rendelethez</t>
  </si>
  <si>
    <t>14.melléklet a 9/2020.(VI.30.) önkormányzati rendelethez</t>
  </si>
  <si>
    <t>15.melléklet a  9/2020.(VI.30.) önkormányzati rendelethez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</si>
</sst>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#\ ###\ ##0"/>
    <numFmt numFmtId="181" formatCode="#\ ###\ ###\ \ "/>
    <numFmt numFmtId="182" formatCode="#\ ###\ ##0\ \ "/>
    <numFmt numFmtId="183" formatCode="#\ ###\ ###"/>
    <numFmt numFmtId="184" formatCode="0.0"/>
    <numFmt numFmtId="185" formatCode="#,##0.0"/>
    <numFmt numFmtId="186" formatCode="&quot;Igen&quot;;&quot;Igen&quot;;&quot;Nem&quot;"/>
    <numFmt numFmtId="187" formatCode="&quot;Igaz&quot;;&quot;Igaz&quot;;&quot;Hamis&quot;"/>
    <numFmt numFmtId="188" formatCode="&quot;Be&quot;;&quot;Be&quot;;&quot;Ki&quot;"/>
    <numFmt numFmtId="189" formatCode="[$€-2]\ #\ ##,000_);[Red]\([$€-2]\ #\ ##,000\)"/>
    <numFmt numFmtId="190" formatCode="&quot;H-&quot;0000"/>
    <numFmt numFmtId="191" formatCode="#,##0\ &quot;Ft&quot;"/>
    <numFmt numFmtId="192" formatCode="[$¥€-2]\ #\ ##,000_);[Red]\([$€-2]\ #\ ##,000\)"/>
  </numFmts>
  <fonts count="89">
    <font>
      <sz val="10"/>
      <name val="H-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b/>
      <sz val="9"/>
      <color indexed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17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4"/>
      <name val="H-Times New Roman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sz val="10"/>
      <name val="H-Times New Roman"/>
      <family val="0"/>
    </font>
    <font>
      <b/>
      <sz val="12"/>
      <name val="H-Times New Roman"/>
      <family val="0"/>
    </font>
    <font>
      <b/>
      <sz val="11"/>
      <name val="H-Times New Roman"/>
      <family val="0"/>
    </font>
    <font>
      <sz val="12"/>
      <name val="H-Times New Roman"/>
      <family val="0"/>
    </font>
    <font>
      <b/>
      <sz val="13"/>
      <name val="Times New Roman"/>
      <family val="1"/>
    </font>
    <font>
      <sz val="8"/>
      <name val="H-Times New Roman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H-Times New Roman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H-Times New Roman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H-Times New Roman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H-Times New Roman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double"/>
      <bottom style="double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4">
    <xf numFmtId="180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1" borderId="5" applyNumberFormat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0" fillId="22" borderId="7" applyNumberFormat="0" applyFont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9" fillId="29" borderId="0" applyNumberFormat="0" applyBorder="0" applyAlignment="0" applyProtection="0"/>
    <xf numFmtId="0" fontId="70" fillId="30" borderId="8" applyNumberFormat="0" applyAlignment="0" applyProtection="0"/>
    <xf numFmtId="18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80" fontId="0" fillId="0" borderId="0">
      <alignment horizontal="center" vertical="center"/>
      <protection/>
    </xf>
    <xf numFmtId="0" fontId="73" fillId="0" borderId="9" applyNumberFormat="0" applyFill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0" fontId="76" fillId="30" borderId="1" applyNumberFormat="0" applyAlignment="0" applyProtection="0"/>
    <xf numFmtId="9" fontId="4" fillId="0" borderId="0" applyFont="0" applyFill="0" applyBorder="0" applyAlignment="0" applyProtection="0"/>
  </cellStyleXfs>
  <cellXfs count="734">
    <xf numFmtId="180" fontId="0" fillId="0" borderId="0" xfId="0" applyAlignment="1">
      <alignment horizontal="center" vertical="center"/>
    </xf>
    <xf numFmtId="183" fontId="5" fillId="0" borderId="0" xfId="0" applyNumberFormat="1" applyFont="1" applyAlignment="1">
      <alignment horizontal="left" vertical="center" wrapText="1"/>
    </xf>
    <xf numFmtId="180" fontId="5" fillId="0" borderId="0" xfId="0" applyFont="1" applyAlignment="1">
      <alignment horizontal="center" vertical="center" wrapText="1"/>
    </xf>
    <xf numFmtId="180" fontId="5" fillId="0" borderId="0" xfId="0" applyFont="1" applyAlignment="1">
      <alignment horizontal="left" vertical="center" wrapText="1"/>
    </xf>
    <xf numFmtId="183" fontId="5" fillId="0" borderId="0" xfId="0" applyNumberFormat="1" applyFont="1" applyAlignment="1">
      <alignment horizontal="center" vertical="center"/>
    </xf>
    <xf numFmtId="180" fontId="5" fillId="0" borderId="0" xfId="0" applyFont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right" vertical="center" wrapText="1"/>
    </xf>
    <xf numFmtId="0" fontId="5" fillId="0" borderId="0" xfId="0" applyNumberFormat="1" applyFont="1" applyAlignment="1">
      <alignment/>
    </xf>
    <xf numFmtId="180" fontId="13" fillId="0" borderId="0" xfId="0" applyFont="1" applyBorder="1" applyAlignment="1">
      <alignment horizontal="center" vertical="center" wrapText="1"/>
    </xf>
    <xf numFmtId="183" fontId="13" fillId="0" borderId="0" xfId="0" applyNumberFormat="1" applyFont="1" applyBorder="1" applyAlignment="1">
      <alignment horizontal="right" vertical="center" wrapText="1"/>
    </xf>
    <xf numFmtId="180" fontId="17" fillId="0" borderId="0" xfId="0" applyFont="1" applyAlignment="1">
      <alignment horizontal="center" vertical="center"/>
    </xf>
    <xf numFmtId="180" fontId="17" fillId="0" borderId="0" xfId="0" applyFont="1" applyAlignment="1">
      <alignment horizontal="left" vertical="center"/>
    </xf>
    <xf numFmtId="180" fontId="0" fillId="0" borderId="0" xfId="0" applyAlignment="1">
      <alignment horizontal="left" vertical="center"/>
    </xf>
    <xf numFmtId="180" fontId="22" fillId="0" borderId="0" xfId="0" applyFont="1" applyAlignment="1">
      <alignment horizontal="center" vertical="center"/>
    </xf>
    <xf numFmtId="180" fontId="19" fillId="0" borderId="0" xfId="0" applyFont="1" applyAlignment="1">
      <alignment horizontal="center" vertical="center"/>
    </xf>
    <xf numFmtId="180" fontId="24" fillId="0" borderId="0" xfId="0" applyFont="1" applyAlignment="1">
      <alignment horizontal="center" vertical="center"/>
    </xf>
    <xf numFmtId="180" fontId="25" fillId="0" borderId="0" xfId="0" applyFont="1" applyAlignment="1">
      <alignment horizontal="center" vertical="center"/>
    </xf>
    <xf numFmtId="180" fontId="0" fillId="0" borderId="0" xfId="0" applyAlignment="1">
      <alignment vertical="center"/>
    </xf>
    <xf numFmtId="183" fontId="5" fillId="0" borderId="0" xfId="0" applyNumberFormat="1" applyFont="1" applyFill="1" applyAlignment="1">
      <alignment horizontal="left" vertical="center" wrapText="1"/>
    </xf>
    <xf numFmtId="180" fontId="5" fillId="0" borderId="0" xfId="0" applyFont="1" applyFill="1" applyAlignment="1">
      <alignment horizontal="center" vertical="center" wrapText="1"/>
    </xf>
    <xf numFmtId="180" fontId="5" fillId="0" borderId="0" xfId="0" applyFont="1" applyFill="1" applyAlignment="1">
      <alignment horizontal="left" vertical="center" wrapText="1"/>
    </xf>
    <xf numFmtId="180" fontId="6" fillId="0" borderId="10" xfId="0" applyFont="1" applyFill="1" applyBorder="1" applyAlignment="1">
      <alignment vertical="center" wrapText="1"/>
    </xf>
    <xf numFmtId="183" fontId="6" fillId="0" borderId="11" xfId="0" applyNumberFormat="1" applyFont="1" applyFill="1" applyBorder="1" applyAlignment="1">
      <alignment horizontal="right" vertical="center"/>
    </xf>
    <xf numFmtId="180" fontId="6" fillId="0" borderId="11" xfId="0" applyFont="1" applyFill="1" applyBorder="1" applyAlignment="1">
      <alignment horizontal="left" vertical="center" wrapText="1"/>
    </xf>
    <xf numFmtId="180" fontId="11" fillId="0" borderId="10" xfId="0" applyFont="1" applyFill="1" applyBorder="1" applyAlignment="1">
      <alignment vertical="center" wrapText="1"/>
    </xf>
    <xf numFmtId="180" fontId="6" fillId="0" borderId="10" xfId="0" applyFont="1" applyFill="1" applyBorder="1" applyAlignment="1">
      <alignment horizontal="left" vertical="center" wrapText="1"/>
    </xf>
    <xf numFmtId="183" fontId="13" fillId="0" borderId="11" xfId="0" applyNumberFormat="1" applyFont="1" applyFill="1" applyBorder="1" applyAlignment="1">
      <alignment horizontal="right" vertical="center"/>
    </xf>
    <xf numFmtId="180" fontId="12" fillId="0" borderId="12" xfId="0" applyFont="1" applyFill="1" applyBorder="1" applyAlignment="1">
      <alignment horizontal="left" vertical="center" wrapText="1"/>
    </xf>
    <xf numFmtId="183" fontId="13" fillId="0" borderId="13" xfId="0" applyNumberFormat="1" applyFont="1" applyFill="1" applyBorder="1" applyAlignment="1">
      <alignment horizontal="right" vertical="center"/>
    </xf>
    <xf numFmtId="180" fontId="12" fillId="0" borderId="13" xfId="0" applyFont="1" applyFill="1" applyBorder="1" applyAlignment="1">
      <alignment horizontal="left" vertical="center" wrapText="1"/>
    </xf>
    <xf numFmtId="180" fontId="9" fillId="0" borderId="10" xfId="0" applyFont="1" applyFill="1" applyBorder="1" applyAlignment="1">
      <alignment vertical="center" wrapText="1"/>
    </xf>
    <xf numFmtId="180" fontId="11" fillId="0" borderId="10" xfId="0" applyFont="1" applyFill="1" applyBorder="1" applyAlignment="1">
      <alignment horizontal="left" vertical="center" wrapText="1"/>
    </xf>
    <xf numFmtId="180" fontId="12" fillId="0" borderId="12" xfId="0" applyFont="1" applyFill="1" applyBorder="1" applyAlignment="1">
      <alignment horizontal="center" vertical="center" wrapText="1"/>
    </xf>
    <xf numFmtId="180" fontId="14" fillId="0" borderId="0" xfId="0" applyFont="1" applyFill="1" applyBorder="1" applyAlignment="1">
      <alignment horizontal="center" vertical="center" wrapText="1"/>
    </xf>
    <xf numFmtId="183" fontId="14" fillId="0" borderId="0" xfId="0" applyNumberFormat="1" applyFont="1" applyFill="1" applyBorder="1" applyAlignment="1">
      <alignment horizontal="right" vertical="center" wrapText="1"/>
    </xf>
    <xf numFmtId="180" fontId="10" fillId="0" borderId="0" xfId="0" applyFont="1" applyFill="1" applyBorder="1" applyAlignment="1">
      <alignment horizontal="center" vertical="center" wrapText="1"/>
    </xf>
    <xf numFmtId="183" fontId="10" fillId="0" borderId="0" xfId="0" applyNumberFormat="1" applyFont="1" applyFill="1" applyBorder="1" applyAlignment="1">
      <alignment horizontal="right" vertical="center" wrapText="1"/>
    </xf>
    <xf numFmtId="180" fontId="12" fillId="0" borderId="0" xfId="0" applyFont="1" applyFill="1" applyAlignment="1">
      <alignment vertical="center"/>
    </xf>
    <xf numFmtId="183" fontId="5" fillId="0" borderId="0" xfId="0" applyNumberFormat="1" applyFont="1" applyFill="1" applyAlignment="1">
      <alignment horizontal="center" vertical="center"/>
    </xf>
    <xf numFmtId="180" fontId="5" fillId="0" borderId="0" xfId="0" applyFont="1" applyFill="1" applyAlignment="1">
      <alignment horizontal="center" vertical="center"/>
    </xf>
    <xf numFmtId="180" fontId="19" fillId="0" borderId="0" xfId="0" applyFont="1" applyFill="1" applyAlignment="1">
      <alignment vertical="center" wrapText="1"/>
    </xf>
    <xf numFmtId="180" fontId="7" fillId="0" borderId="0" xfId="0" applyFont="1" applyFill="1" applyAlignment="1">
      <alignment horizontal="center" vertical="center" wrapText="1"/>
    </xf>
    <xf numFmtId="180" fontId="11" fillId="0" borderId="10" xfId="0" applyFont="1" applyFill="1" applyBorder="1" applyAlignment="1">
      <alignment vertical="top" wrapText="1"/>
    </xf>
    <xf numFmtId="183" fontId="6" fillId="0" borderId="14" xfId="0" applyNumberFormat="1" applyFont="1" applyFill="1" applyBorder="1" applyAlignment="1">
      <alignment horizontal="right" vertical="center"/>
    </xf>
    <xf numFmtId="183" fontId="13" fillId="0" borderId="14" xfId="0" applyNumberFormat="1" applyFont="1" applyFill="1" applyBorder="1" applyAlignment="1">
      <alignment horizontal="right" vertical="center" wrapText="1"/>
    </xf>
    <xf numFmtId="183" fontId="6" fillId="0" borderId="14" xfId="0" applyNumberFormat="1" applyFont="1" applyFill="1" applyBorder="1" applyAlignment="1">
      <alignment horizontal="right" vertical="center" wrapText="1"/>
    </xf>
    <xf numFmtId="183" fontId="6" fillId="0" borderId="14" xfId="0" applyNumberFormat="1" applyFont="1" applyFill="1" applyBorder="1" applyAlignment="1">
      <alignment vertical="center" wrapText="1"/>
    </xf>
    <xf numFmtId="1" fontId="6" fillId="0" borderId="14" xfId="0" applyNumberFormat="1" applyFont="1" applyFill="1" applyBorder="1" applyAlignment="1">
      <alignment horizontal="right" vertical="center" wrapText="1"/>
    </xf>
    <xf numFmtId="180" fontId="5" fillId="0" borderId="10" xfId="0" applyFont="1" applyFill="1" applyBorder="1" applyAlignment="1">
      <alignment horizontal="center" vertical="center" wrapText="1"/>
    </xf>
    <xf numFmtId="180" fontId="6" fillId="0" borderId="10" xfId="0" applyFont="1" applyFill="1" applyBorder="1" applyAlignment="1">
      <alignment vertical="center"/>
    </xf>
    <xf numFmtId="180" fontId="13" fillId="0" borderId="10" xfId="0" applyFont="1" applyFill="1" applyBorder="1" applyAlignment="1">
      <alignment vertical="center" wrapText="1"/>
    </xf>
    <xf numFmtId="183" fontId="13" fillId="0" borderId="13" xfId="0" applyNumberFormat="1" applyFont="1" applyFill="1" applyBorder="1" applyAlignment="1">
      <alignment horizontal="center" vertical="center"/>
    </xf>
    <xf numFmtId="183" fontId="13" fillId="0" borderId="15" xfId="0" applyNumberFormat="1" applyFont="1" applyFill="1" applyBorder="1" applyAlignment="1">
      <alignment horizontal="center" vertical="center"/>
    </xf>
    <xf numFmtId="180" fontId="6" fillId="0" borderId="16" xfId="0" applyFont="1" applyFill="1" applyBorder="1" applyAlignment="1">
      <alignment vertical="center" wrapText="1"/>
    </xf>
    <xf numFmtId="183" fontId="6" fillId="0" borderId="17" xfId="0" applyNumberFormat="1" applyFont="1" applyBorder="1" applyAlignment="1">
      <alignment horizontal="right" vertical="center" wrapText="1"/>
    </xf>
    <xf numFmtId="180" fontId="11" fillId="0" borderId="16" xfId="0" applyFont="1" applyBorder="1" applyAlignment="1">
      <alignment vertical="center" wrapText="1"/>
    </xf>
    <xf numFmtId="180" fontId="11" fillId="0" borderId="16" xfId="0" applyFont="1" applyBorder="1" applyAlignment="1">
      <alignment vertical="center"/>
    </xf>
    <xf numFmtId="183" fontId="6" fillId="0" borderId="17" xfId="0" applyNumberFormat="1" applyFont="1" applyBorder="1" applyAlignment="1">
      <alignment horizontal="right" vertical="center"/>
    </xf>
    <xf numFmtId="180" fontId="6" fillId="0" borderId="17" xfId="0" applyFont="1" applyBorder="1" applyAlignment="1">
      <alignment vertical="center" wrapText="1"/>
    </xf>
    <xf numFmtId="49" fontId="0" fillId="0" borderId="0" xfId="0" applyNumberFormat="1" applyAlignment="1">
      <alignment horizontal="center" vertical="center"/>
    </xf>
    <xf numFmtId="183" fontId="13" fillId="0" borderId="11" xfId="0" applyNumberFormat="1" applyFont="1" applyFill="1" applyBorder="1" applyAlignment="1">
      <alignment horizontal="right" vertical="center" wrapText="1"/>
    </xf>
    <xf numFmtId="183" fontId="6" fillId="0" borderId="11" xfId="0" applyNumberFormat="1" applyFont="1" applyFill="1" applyBorder="1" applyAlignment="1">
      <alignment horizontal="right" vertical="center" wrapText="1"/>
    </xf>
    <xf numFmtId="1" fontId="6" fillId="0" borderId="11" xfId="0" applyNumberFormat="1" applyFont="1" applyFill="1" applyBorder="1" applyAlignment="1">
      <alignment horizontal="right" vertical="center" wrapText="1"/>
    </xf>
    <xf numFmtId="180" fontId="5" fillId="0" borderId="14" xfId="0" applyFont="1" applyFill="1" applyBorder="1" applyAlignment="1">
      <alignment horizontal="center" vertical="center" wrapText="1"/>
    </xf>
    <xf numFmtId="180" fontId="5" fillId="0" borderId="11" xfId="0" applyFont="1" applyFill="1" applyBorder="1" applyAlignment="1">
      <alignment horizontal="center" vertical="center" wrapText="1"/>
    </xf>
    <xf numFmtId="183" fontId="5" fillId="0" borderId="18" xfId="0" applyNumberFormat="1" applyFont="1" applyFill="1" applyBorder="1" applyAlignment="1">
      <alignment horizontal="left" vertical="center" wrapText="1"/>
    </xf>
    <xf numFmtId="183" fontId="13" fillId="0" borderId="15" xfId="0" applyNumberFormat="1" applyFont="1" applyFill="1" applyBorder="1" applyAlignment="1">
      <alignment horizontal="right" vertical="center"/>
    </xf>
    <xf numFmtId="180" fontId="6" fillId="0" borderId="19" xfId="0" applyFont="1" applyFill="1" applyBorder="1" applyAlignment="1">
      <alignment horizontal="center" vertical="center" wrapText="1"/>
    </xf>
    <xf numFmtId="183" fontId="6" fillId="0" borderId="20" xfId="0" applyNumberFormat="1" applyFont="1" applyFill="1" applyBorder="1" applyAlignment="1">
      <alignment horizontal="center" vertical="center" wrapText="1"/>
    </xf>
    <xf numFmtId="180" fontId="5" fillId="0" borderId="21" xfId="0" applyFont="1" applyFill="1" applyBorder="1" applyAlignment="1">
      <alignment horizontal="center" vertical="center" wrapText="1"/>
    </xf>
    <xf numFmtId="180" fontId="8" fillId="0" borderId="22" xfId="0" applyFont="1" applyFill="1" applyBorder="1" applyAlignment="1">
      <alignment horizontal="left" vertical="center" wrapText="1"/>
    </xf>
    <xf numFmtId="183" fontId="6" fillId="0" borderId="21" xfId="0" applyNumberFormat="1" applyFont="1" applyFill="1" applyBorder="1" applyAlignment="1">
      <alignment horizontal="right" vertical="center"/>
    </xf>
    <xf numFmtId="180" fontId="6" fillId="0" borderId="21" xfId="0" applyFont="1" applyFill="1" applyBorder="1" applyAlignment="1">
      <alignment horizontal="left" vertical="center" wrapText="1"/>
    </xf>
    <xf numFmtId="180" fontId="11" fillId="0" borderId="23" xfId="0" applyFont="1" applyFill="1" applyBorder="1" applyAlignment="1">
      <alignment horizontal="left" vertical="center" wrapText="1"/>
    </xf>
    <xf numFmtId="183" fontId="13" fillId="0" borderId="24" xfId="0" applyNumberFormat="1" applyFont="1" applyFill="1" applyBorder="1" applyAlignment="1">
      <alignment horizontal="right" vertical="center"/>
    </xf>
    <xf numFmtId="180" fontId="11" fillId="0" borderId="25" xfId="0" applyFont="1" applyFill="1" applyBorder="1" applyAlignment="1">
      <alignment horizontal="left" vertical="center" wrapText="1"/>
    </xf>
    <xf numFmtId="183" fontId="6" fillId="0" borderId="18" xfId="0" applyNumberFormat="1" applyFont="1" applyFill="1" applyBorder="1" applyAlignment="1">
      <alignment horizontal="right" vertical="center" wrapText="1"/>
    </xf>
    <xf numFmtId="180" fontId="5" fillId="0" borderId="25" xfId="0" applyFont="1" applyFill="1" applyBorder="1" applyAlignment="1">
      <alignment horizontal="center" vertical="center" wrapText="1"/>
    </xf>
    <xf numFmtId="180" fontId="6" fillId="0" borderId="20" xfId="0" applyFont="1" applyFill="1" applyBorder="1" applyAlignment="1">
      <alignment horizontal="center" vertical="center" wrapText="1"/>
    </xf>
    <xf numFmtId="180" fontId="11" fillId="0" borderId="0" xfId="0" applyFont="1" applyFill="1" applyAlignment="1">
      <alignment vertical="center" wrapText="1"/>
    </xf>
    <xf numFmtId="180" fontId="0" fillId="0" borderId="0" xfId="0" applyFill="1" applyBorder="1" applyAlignment="1">
      <alignment vertical="center"/>
    </xf>
    <xf numFmtId="183" fontId="6" fillId="0" borderId="11" xfId="0" applyNumberFormat="1" applyFont="1" applyFill="1" applyBorder="1" applyAlignment="1">
      <alignment vertical="center" wrapText="1"/>
    </xf>
    <xf numFmtId="180" fontId="6" fillId="0" borderId="26" xfId="0" applyFont="1" applyFill="1" applyBorder="1" applyAlignment="1">
      <alignment horizontal="left" vertical="center" wrapText="1"/>
    </xf>
    <xf numFmtId="183" fontId="6" fillId="0" borderId="27" xfId="0" applyNumberFormat="1" applyFont="1" applyFill="1" applyBorder="1" applyAlignment="1">
      <alignment horizontal="right" vertical="center" wrapText="1"/>
    </xf>
    <xf numFmtId="183" fontId="6" fillId="0" borderId="28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180" fontId="5" fillId="0" borderId="29" xfId="0" applyFont="1" applyFill="1" applyBorder="1" applyAlignment="1">
      <alignment vertical="center" wrapText="1"/>
    </xf>
    <xf numFmtId="0" fontId="77" fillId="0" borderId="0" xfId="0" applyNumberFormat="1" applyFont="1" applyAlignment="1">
      <alignment/>
    </xf>
    <xf numFmtId="0" fontId="78" fillId="0" borderId="0" xfId="0" applyNumberFormat="1" applyFont="1" applyAlignment="1">
      <alignment vertical="center" wrapText="1"/>
    </xf>
    <xf numFmtId="0" fontId="78" fillId="0" borderId="0" xfId="0" applyNumberFormat="1" applyFont="1" applyAlignment="1">
      <alignment horizontal="center" vertical="center" wrapText="1"/>
    </xf>
    <xf numFmtId="0" fontId="79" fillId="0" borderId="0" xfId="0" applyNumberFormat="1" applyFont="1" applyAlignment="1">
      <alignment horizontal="right"/>
    </xf>
    <xf numFmtId="0" fontId="77" fillId="0" borderId="0" xfId="0" applyNumberFormat="1" applyFont="1" applyAlignment="1">
      <alignment horizontal="center" vertical="center"/>
    </xf>
    <xf numFmtId="0" fontId="77" fillId="0" borderId="10" xfId="0" applyNumberFormat="1" applyFont="1" applyBorder="1" applyAlignment="1">
      <alignment/>
    </xf>
    <xf numFmtId="0" fontId="77" fillId="0" borderId="11" xfId="0" applyNumberFormat="1" applyFont="1" applyBorder="1" applyAlignment="1">
      <alignment/>
    </xf>
    <xf numFmtId="0" fontId="77" fillId="0" borderId="30" xfId="0" applyNumberFormat="1" applyFont="1" applyBorder="1" applyAlignment="1">
      <alignment/>
    </xf>
    <xf numFmtId="0" fontId="77" fillId="0" borderId="26" xfId="0" applyNumberFormat="1" applyFont="1" applyBorder="1" applyAlignment="1">
      <alignment/>
    </xf>
    <xf numFmtId="0" fontId="77" fillId="0" borderId="28" xfId="0" applyNumberFormat="1" applyFont="1" applyBorder="1" applyAlignment="1">
      <alignment/>
    </xf>
    <xf numFmtId="0" fontId="77" fillId="0" borderId="31" xfId="0" applyNumberFormat="1" applyFont="1" applyBorder="1" applyAlignment="1">
      <alignment/>
    </xf>
    <xf numFmtId="180" fontId="11" fillId="0" borderId="0" xfId="0" applyNumberFormat="1" applyFont="1" applyFill="1" applyAlignment="1">
      <alignment horizontal="right" vertical="center" wrapText="1"/>
    </xf>
    <xf numFmtId="180" fontId="11" fillId="0" borderId="0" xfId="0" applyNumberFormat="1" applyFont="1" applyFill="1" applyAlignment="1">
      <alignment vertical="center" wrapText="1"/>
    </xf>
    <xf numFmtId="180" fontId="19" fillId="0" borderId="0" xfId="0" applyNumberFormat="1" applyFont="1" applyFill="1" applyAlignment="1">
      <alignment horizontal="left" vertical="center" wrapText="1"/>
    </xf>
    <xf numFmtId="180" fontId="80" fillId="0" borderId="0" xfId="0" applyNumberFormat="1" applyFont="1" applyAlignment="1">
      <alignment horizontal="center" vertical="center"/>
    </xf>
    <xf numFmtId="0" fontId="80" fillId="0" borderId="0" xfId="0" applyNumberFormat="1" applyFont="1" applyAlignment="1">
      <alignment/>
    </xf>
    <xf numFmtId="180" fontId="80" fillId="33" borderId="12" xfId="0" applyNumberFormat="1" applyFont="1" applyFill="1" applyBorder="1" applyAlignment="1">
      <alignment horizontal="center" vertical="center"/>
    </xf>
    <xf numFmtId="180" fontId="80" fillId="33" borderId="13" xfId="0" applyNumberFormat="1" applyFont="1" applyFill="1" applyBorder="1" applyAlignment="1">
      <alignment horizontal="center" vertical="center" wrapText="1"/>
    </xf>
    <xf numFmtId="180" fontId="80" fillId="0" borderId="24" xfId="0" applyNumberFormat="1" applyFont="1" applyBorder="1" applyAlignment="1">
      <alignment horizontal="center" vertical="center"/>
    </xf>
    <xf numFmtId="180" fontId="80" fillId="0" borderId="10" xfId="0" applyNumberFormat="1" applyFont="1" applyBorder="1" applyAlignment="1">
      <alignment horizontal="left" vertical="center"/>
    </xf>
    <xf numFmtId="180" fontId="80" fillId="0" borderId="11" xfId="0" applyNumberFormat="1" applyFont="1" applyBorder="1" applyAlignment="1">
      <alignment horizontal="center" vertical="center"/>
    </xf>
    <xf numFmtId="180" fontId="80" fillId="0" borderId="32" xfId="0" applyNumberFormat="1" applyFont="1" applyBorder="1" applyAlignment="1">
      <alignment horizontal="left" vertical="center"/>
    </xf>
    <xf numFmtId="180" fontId="80" fillId="0" borderId="25" xfId="0" applyNumberFormat="1" applyFont="1" applyBorder="1" applyAlignment="1">
      <alignment horizontal="center" vertical="center"/>
    </xf>
    <xf numFmtId="180" fontId="80" fillId="0" borderId="12" xfId="0" applyNumberFormat="1" applyFont="1" applyBorder="1" applyAlignment="1">
      <alignment horizontal="left" vertical="center"/>
    </xf>
    <xf numFmtId="180" fontId="80" fillId="0" borderId="13" xfId="0" applyNumberFormat="1" applyFont="1" applyBorder="1" applyAlignment="1">
      <alignment horizontal="center" vertical="center"/>
    </xf>
    <xf numFmtId="180" fontId="80" fillId="0" borderId="23" xfId="0" applyNumberFormat="1" applyFont="1" applyBorder="1" applyAlignment="1">
      <alignment horizontal="left" vertical="center"/>
    </xf>
    <xf numFmtId="0" fontId="81" fillId="33" borderId="33" xfId="0" applyNumberFormat="1" applyFont="1" applyFill="1" applyBorder="1" applyAlignment="1">
      <alignment horizontal="center" vertical="center"/>
    </xf>
    <xf numFmtId="0" fontId="81" fillId="33" borderId="34" xfId="0" applyNumberFormat="1" applyFont="1" applyFill="1" applyBorder="1" applyAlignment="1">
      <alignment horizontal="center" vertical="center"/>
    </xf>
    <xf numFmtId="0" fontId="81" fillId="33" borderId="34" xfId="0" applyNumberFormat="1" applyFont="1" applyFill="1" applyBorder="1" applyAlignment="1">
      <alignment horizontal="center" vertical="center" wrapText="1"/>
    </xf>
    <xf numFmtId="0" fontId="81" fillId="33" borderId="35" xfId="0" applyNumberFormat="1" applyFont="1" applyFill="1" applyBorder="1" applyAlignment="1">
      <alignment horizontal="center" vertical="center" wrapText="1"/>
    </xf>
    <xf numFmtId="0" fontId="80" fillId="0" borderId="0" xfId="0" applyNumberFormat="1" applyFont="1" applyAlignment="1">
      <alignment horizontal="center" vertical="center"/>
    </xf>
    <xf numFmtId="0" fontId="80" fillId="0" borderId="10" xfId="0" applyNumberFormat="1" applyFont="1" applyBorder="1" applyAlignment="1">
      <alignment/>
    </xf>
    <xf numFmtId="0" fontId="80" fillId="0" borderId="11" xfId="0" applyNumberFormat="1" applyFont="1" applyBorder="1" applyAlignment="1">
      <alignment/>
    </xf>
    <xf numFmtId="0" fontId="80" fillId="0" borderId="30" xfId="0" applyNumberFormat="1" applyFont="1" applyBorder="1" applyAlignment="1">
      <alignment/>
    </xf>
    <xf numFmtId="0" fontId="80" fillId="0" borderId="22" xfId="0" applyNumberFormat="1" applyFont="1" applyBorder="1" applyAlignment="1">
      <alignment/>
    </xf>
    <xf numFmtId="0" fontId="80" fillId="0" borderId="21" xfId="0" applyNumberFormat="1" applyFont="1" applyBorder="1" applyAlignment="1">
      <alignment/>
    </xf>
    <xf numFmtId="0" fontId="80" fillId="0" borderId="36" xfId="0" applyNumberFormat="1" applyFont="1" applyBorder="1" applyAlignment="1">
      <alignment/>
    </xf>
    <xf numFmtId="0" fontId="81" fillId="33" borderId="12" xfId="0" applyNumberFormat="1" applyFont="1" applyFill="1" applyBorder="1" applyAlignment="1">
      <alignment horizontal="center" vertical="center"/>
    </xf>
    <xf numFmtId="0" fontId="81" fillId="33" borderId="13" xfId="0" applyNumberFormat="1" applyFont="1" applyFill="1" applyBorder="1" applyAlignment="1">
      <alignment horizontal="center" vertical="center"/>
    </xf>
    <xf numFmtId="0" fontId="81" fillId="33" borderId="13" xfId="0" applyNumberFormat="1" applyFont="1" applyFill="1" applyBorder="1" applyAlignment="1">
      <alignment horizontal="center" vertical="center" wrapText="1"/>
    </xf>
    <xf numFmtId="0" fontId="77" fillId="0" borderId="0" xfId="0" applyNumberFormat="1" applyFont="1" applyAlignment="1">
      <alignment horizontal="center"/>
    </xf>
    <xf numFmtId="10" fontId="77" fillId="0" borderId="0" xfId="0" applyNumberFormat="1" applyFont="1" applyAlignment="1">
      <alignment/>
    </xf>
    <xf numFmtId="10" fontId="79" fillId="0" borderId="0" xfId="0" applyNumberFormat="1" applyFont="1" applyAlignment="1">
      <alignment/>
    </xf>
    <xf numFmtId="0" fontId="78" fillId="33" borderId="33" xfId="0" applyNumberFormat="1" applyFont="1" applyFill="1" applyBorder="1" applyAlignment="1">
      <alignment horizontal="center" vertical="center"/>
    </xf>
    <xf numFmtId="0" fontId="78" fillId="33" borderId="34" xfId="0" applyNumberFormat="1" applyFont="1" applyFill="1" applyBorder="1" applyAlignment="1">
      <alignment horizontal="center" vertical="center"/>
    </xf>
    <xf numFmtId="0" fontId="78" fillId="0" borderId="0" xfId="0" applyNumberFormat="1" applyFont="1" applyAlignment="1">
      <alignment horizontal="center" vertical="center"/>
    </xf>
    <xf numFmtId="0" fontId="77" fillId="0" borderId="10" xfId="0" applyNumberFormat="1" applyFont="1" applyBorder="1" applyAlignment="1">
      <alignment horizontal="center"/>
    </xf>
    <xf numFmtId="0" fontId="77" fillId="0" borderId="22" xfId="0" applyNumberFormat="1" applyFont="1" applyBorder="1" applyAlignment="1">
      <alignment horizontal="center"/>
    </xf>
    <xf numFmtId="0" fontId="77" fillId="0" borderId="21" xfId="0" applyNumberFormat="1" applyFont="1" applyBorder="1" applyAlignment="1">
      <alignment/>
    </xf>
    <xf numFmtId="0" fontId="78" fillId="0" borderId="12" xfId="0" applyNumberFormat="1" applyFont="1" applyBorder="1" applyAlignment="1">
      <alignment horizontal="center"/>
    </xf>
    <xf numFmtId="0" fontId="78" fillId="0" borderId="13" xfId="0" applyNumberFormat="1" applyFont="1" applyBorder="1" applyAlignment="1">
      <alignment/>
    </xf>
    <xf numFmtId="0" fontId="78" fillId="0" borderId="0" xfId="0" applyNumberFormat="1" applyFont="1" applyAlignment="1">
      <alignment/>
    </xf>
    <xf numFmtId="0" fontId="77" fillId="0" borderId="23" xfId="0" applyNumberFormat="1" applyFont="1" applyBorder="1" applyAlignment="1">
      <alignment horizontal="center"/>
    </xf>
    <xf numFmtId="0" fontId="77" fillId="0" borderId="24" xfId="0" applyNumberFormat="1" applyFont="1" applyBorder="1" applyAlignment="1">
      <alignment/>
    </xf>
    <xf numFmtId="49" fontId="77" fillId="0" borderId="11" xfId="0" applyNumberFormat="1" applyFont="1" applyBorder="1" applyAlignment="1">
      <alignment/>
    </xf>
    <xf numFmtId="0" fontId="77" fillId="0" borderId="24" xfId="0" applyNumberFormat="1" applyFont="1" applyBorder="1" applyAlignment="1">
      <alignment wrapText="1"/>
    </xf>
    <xf numFmtId="0" fontId="77" fillId="0" borderId="11" xfId="0" applyNumberFormat="1" applyFont="1" applyBorder="1" applyAlignment="1">
      <alignment wrapText="1"/>
    </xf>
    <xf numFmtId="0" fontId="77" fillId="0" borderId="21" xfId="0" applyNumberFormat="1" applyFont="1" applyBorder="1" applyAlignment="1">
      <alignment wrapText="1"/>
    </xf>
    <xf numFmtId="0" fontId="77" fillId="0" borderId="32" xfId="0" applyNumberFormat="1" applyFont="1" applyBorder="1" applyAlignment="1">
      <alignment horizontal="center"/>
    </xf>
    <xf numFmtId="0" fontId="77" fillId="0" borderId="25" xfId="0" applyNumberFormat="1" applyFont="1" applyBorder="1" applyAlignment="1">
      <alignment/>
    </xf>
    <xf numFmtId="0" fontId="82" fillId="0" borderId="0" xfId="0" applyNumberFormat="1" applyFont="1" applyAlignment="1">
      <alignment/>
    </xf>
    <xf numFmtId="0" fontId="77" fillId="0" borderId="33" xfId="0" applyNumberFormat="1" applyFont="1" applyBorder="1" applyAlignment="1">
      <alignment horizontal="center"/>
    </xf>
    <xf numFmtId="0" fontId="77" fillId="0" borderId="34" xfId="0" applyNumberFormat="1" applyFont="1" applyBorder="1" applyAlignment="1">
      <alignment/>
    </xf>
    <xf numFmtId="3" fontId="77" fillId="0" borderId="0" xfId="0" applyNumberFormat="1" applyFont="1" applyAlignment="1">
      <alignment/>
    </xf>
    <xf numFmtId="3" fontId="78" fillId="0" borderId="30" xfId="0" applyNumberFormat="1" applyFont="1" applyBorder="1" applyAlignment="1">
      <alignment/>
    </xf>
    <xf numFmtId="0" fontId="77" fillId="0" borderId="10" xfId="0" applyNumberFormat="1" applyFont="1" applyBorder="1" applyAlignment="1">
      <alignment horizontal="center" vertical="center"/>
    </xf>
    <xf numFmtId="3" fontId="77" fillId="0" borderId="11" xfId="0" applyNumberFormat="1" applyFont="1" applyBorder="1" applyAlignment="1">
      <alignment/>
    </xf>
    <xf numFmtId="0" fontId="77" fillId="33" borderId="12" xfId="0" applyNumberFormat="1" applyFont="1" applyFill="1" applyBorder="1" applyAlignment="1">
      <alignment horizontal="center" vertical="center" wrapText="1"/>
    </xf>
    <xf numFmtId="0" fontId="77" fillId="33" borderId="13" xfId="0" applyNumberFormat="1" applyFont="1" applyFill="1" applyBorder="1" applyAlignment="1">
      <alignment horizontal="center" vertical="center" wrapText="1"/>
    </xf>
    <xf numFmtId="0" fontId="77" fillId="0" borderId="0" xfId="0" applyNumberFormat="1" applyFont="1" applyAlignment="1">
      <alignment horizontal="center" vertical="center" wrapText="1"/>
    </xf>
    <xf numFmtId="0" fontId="77" fillId="0" borderId="23" xfId="0" applyNumberFormat="1" applyFont="1" applyBorder="1" applyAlignment="1">
      <alignment horizontal="left" vertical="center" wrapText="1"/>
    </xf>
    <xf numFmtId="0" fontId="77" fillId="0" borderId="0" xfId="0" applyNumberFormat="1" applyFont="1" applyAlignment="1">
      <alignment horizontal="left" vertical="center"/>
    </xf>
    <xf numFmtId="10" fontId="77" fillId="0" borderId="0" xfId="0" applyNumberFormat="1" applyFont="1" applyAlignment="1">
      <alignment horizontal="center" vertical="center"/>
    </xf>
    <xf numFmtId="0" fontId="77" fillId="0" borderId="10" xfId="0" applyNumberFormat="1" applyFont="1" applyBorder="1" applyAlignment="1">
      <alignment horizontal="left" vertical="center" wrapText="1"/>
    </xf>
    <xf numFmtId="0" fontId="77" fillId="0" borderId="10" xfId="0" applyNumberFormat="1" applyFont="1" applyBorder="1" applyAlignment="1">
      <alignment horizontal="left" vertical="center"/>
    </xf>
    <xf numFmtId="0" fontId="78" fillId="0" borderId="26" xfId="0" applyNumberFormat="1" applyFont="1" applyBorder="1" applyAlignment="1">
      <alignment horizontal="left" vertical="center"/>
    </xf>
    <xf numFmtId="10" fontId="78" fillId="0" borderId="0" xfId="0" applyNumberFormat="1" applyFont="1" applyAlignment="1">
      <alignment/>
    </xf>
    <xf numFmtId="0" fontId="77" fillId="0" borderId="33" xfId="0" applyNumberFormat="1" applyFont="1" applyBorder="1" applyAlignment="1">
      <alignment horizontal="left" vertical="center"/>
    </xf>
    <xf numFmtId="0" fontId="78" fillId="0" borderId="26" xfId="0" applyNumberFormat="1" applyFont="1" applyBorder="1" applyAlignment="1">
      <alignment/>
    </xf>
    <xf numFmtId="0" fontId="77" fillId="0" borderId="32" xfId="0" applyNumberFormat="1" applyFont="1" applyBorder="1" applyAlignment="1">
      <alignment/>
    </xf>
    <xf numFmtId="0" fontId="78" fillId="0" borderId="12" xfId="0" applyNumberFormat="1" applyFont="1" applyBorder="1" applyAlignment="1">
      <alignment/>
    </xf>
    <xf numFmtId="0" fontId="79" fillId="0" borderId="0" xfId="0" applyNumberFormat="1" applyFont="1" applyAlignment="1">
      <alignment horizontal="center"/>
    </xf>
    <xf numFmtId="0" fontId="79" fillId="0" borderId="0" xfId="0" applyNumberFormat="1" applyFont="1" applyAlignment="1">
      <alignment horizontal="left"/>
    </xf>
    <xf numFmtId="0" fontId="77" fillId="0" borderId="0" xfId="0" applyNumberFormat="1" applyFont="1" applyAlignment="1">
      <alignment horizontal="left"/>
    </xf>
    <xf numFmtId="0" fontId="77" fillId="33" borderId="33" xfId="0" applyNumberFormat="1" applyFont="1" applyFill="1" applyBorder="1" applyAlignment="1">
      <alignment horizontal="center" vertical="center" wrapText="1"/>
    </xf>
    <xf numFmtId="0" fontId="77" fillId="33" borderId="34" xfId="0" applyNumberFormat="1" applyFont="1" applyFill="1" applyBorder="1" applyAlignment="1">
      <alignment horizontal="center" vertical="center" wrapText="1"/>
    </xf>
    <xf numFmtId="0" fontId="77" fillId="0" borderId="11" xfId="0" applyNumberFormat="1" applyFont="1" applyBorder="1" applyAlignment="1">
      <alignment horizontal="left" vertical="center"/>
    </xf>
    <xf numFmtId="0" fontId="78" fillId="0" borderId="10" xfId="0" applyNumberFormat="1" applyFont="1" applyBorder="1" applyAlignment="1">
      <alignment horizontal="center"/>
    </xf>
    <xf numFmtId="0" fontId="78" fillId="0" borderId="11" xfId="0" applyNumberFormat="1" applyFont="1" applyBorder="1" applyAlignment="1">
      <alignment horizontal="left"/>
    </xf>
    <xf numFmtId="0" fontId="77" fillId="0" borderId="11" xfId="0" applyNumberFormat="1" applyFont="1" applyBorder="1" applyAlignment="1">
      <alignment horizontal="left"/>
    </xf>
    <xf numFmtId="0" fontId="78" fillId="0" borderId="22" xfId="0" applyNumberFormat="1" applyFont="1" applyBorder="1" applyAlignment="1">
      <alignment horizontal="center"/>
    </xf>
    <xf numFmtId="0" fontId="78" fillId="0" borderId="21" xfId="0" applyNumberFormat="1" applyFont="1" applyBorder="1" applyAlignment="1">
      <alignment horizontal="left"/>
    </xf>
    <xf numFmtId="0" fontId="78" fillId="0" borderId="13" xfId="0" applyNumberFormat="1" applyFont="1" applyBorder="1" applyAlignment="1">
      <alignment horizontal="left"/>
    </xf>
    <xf numFmtId="0" fontId="77" fillId="0" borderId="24" xfId="0" applyNumberFormat="1" applyFont="1" applyBorder="1" applyAlignment="1">
      <alignment horizontal="left"/>
    </xf>
    <xf numFmtId="0" fontId="78" fillId="0" borderId="37" xfId="0" applyNumberFormat="1" applyFont="1" applyBorder="1" applyAlignment="1">
      <alignment horizontal="center"/>
    </xf>
    <xf numFmtId="0" fontId="78" fillId="0" borderId="38" xfId="0" applyNumberFormat="1" applyFont="1" applyBorder="1" applyAlignment="1">
      <alignment horizontal="left"/>
    </xf>
    <xf numFmtId="0" fontId="77" fillId="0" borderId="0" xfId="0" applyNumberFormat="1" applyFont="1" applyBorder="1" applyAlignment="1">
      <alignment horizontal="center" vertical="center" wrapText="1"/>
    </xf>
    <xf numFmtId="0" fontId="77" fillId="0" borderId="23" xfId="0" applyNumberFormat="1" applyFont="1" applyBorder="1" applyAlignment="1">
      <alignment horizontal="center" vertical="center"/>
    </xf>
    <xf numFmtId="0" fontId="77" fillId="0" borderId="24" xfId="0" applyNumberFormat="1" applyFont="1" applyBorder="1" applyAlignment="1">
      <alignment horizontal="left" vertical="center"/>
    </xf>
    <xf numFmtId="0" fontId="77" fillId="0" borderId="21" xfId="0" applyNumberFormat="1" applyFont="1" applyBorder="1" applyAlignment="1">
      <alignment horizontal="left"/>
    </xf>
    <xf numFmtId="0" fontId="78" fillId="0" borderId="0" xfId="0" applyNumberFormat="1" applyFont="1" applyAlignment="1">
      <alignment horizontal="center"/>
    </xf>
    <xf numFmtId="0" fontId="77" fillId="0" borderId="0" xfId="0" applyNumberFormat="1" applyFont="1" applyAlignment="1">
      <alignment horizontal="center"/>
    </xf>
    <xf numFmtId="10" fontId="5" fillId="0" borderId="0" xfId="0" applyNumberFormat="1" applyFont="1" applyAlignment="1">
      <alignment/>
    </xf>
    <xf numFmtId="10" fontId="5" fillId="0" borderId="0" xfId="0" applyNumberFormat="1" applyFont="1" applyAlignment="1">
      <alignment horizontal="left" vertical="center" wrapText="1"/>
    </xf>
    <xf numFmtId="10" fontId="5" fillId="0" borderId="0" xfId="0" applyNumberFormat="1" applyFont="1" applyFill="1" applyAlignment="1">
      <alignment horizontal="left" vertical="center" wrapText="1"/>
    </xf>
    <xf numFmtId="10" fontId="6" fillId="0" borderId="20" xfId="0" applyNumberFormat="1" applyFont="1" applyFill="1" applyBorder="1" applyAlignment="1">
      <alignment horizontal="center" vertical="center" wrapText="1"/>
    </xf>
    <xf numFmtId="10" fontId="6" fillId="0" borderId="39" xfId="0" applyNumberFormat="1" applyFont="1" applyFill="1" applyBorder="1" applyAlignment="1">
      <alignment horizontal="right" vertical="center"/>
    </xf>
    <xf numFmtId="10" fontId="5" fillId="0" borderId="0" xfId="0" applyNumberFormat="1" applyFont="1" applyFill="1" applyAlignment="1">
      <alignment horizontal="right" vertical="center" wrapText="1"/>
    </xf>
    <xf numFmtId="10" fontId="6" fillId="0" borderId="40" xfId="0" applyNumberFormat="1" applyFont="1" applyFill="1" applyBorder="1" applyAlignment="1">
      <alignment horizontal="right" vertical="center"/>
    </xf>
    <xf numFmtId="10" fontId="6" fillId="0" borderId="11" xfId="0" applyNumberFormat="1" applyFont="1" applyFill="1" applyBorder="1" applyAlignment="1">
      <alignment horizontal="right" vertical="center"/>
    </xf>
    <xf numFmtId="10" fontId="13" fillId="0" borderId="11" xfId="0" applyNumberFormat="1" applyFont="1" applyFill="1" applyBorder="1" applyAlignment="1">
      <alignment horizontal="right" vertical="center"/>
    </xf>
    <xf numFmtId="10" fontId="6" fillId="0" borderId="21" xfId="0" applyNumberFormat="1" applyFont="1" applyFill="1" applyBorder="1" applyAlignment="1">
      <alignment horizontal="right" vertical="center"/>
    </xf>
    <xf numFmtId="10" fontId="13" fillId="0" borderId="13" xfId="0" applyNumberFormat="1" applyFont="1" applyFill="1" applyBorder="1" applyAlignment="1">
      <alignment horizontal="right" vertical="center"/>
    </xf>
    <xf numFmtId="10" fontId="13" fillId="0" borderId="24" xfId="0" applyNumberFormat="1" applyFont="1" applyFill="1" applyBorder="1" applyAlignment="1">
      <alignment horizontal="right" vertical="center"/>
    </xf>
    <xf numFmtId="10" fontId="13" fillId="0" borderId="13" xfId="0" applyNumberFormat="1" applyFont="1" applyFill="1" applyBorder="1" applyAlignment="1">
      <alignment horizontal="center" vertical="center"/>
    </xf>
    <xf numFmtId="10" fontId="14" fillId="0" borderId="0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Alignment="1">
      <alignment horizontal="center" vertical="center"/>
    </xf>
    <xf numFmtId="10" fontId="19" fillId="0" borderId="0" xfId="0" applyNumberFormat="1" applyFont="1" applyFill="1" applyAlignment="1">
      <alignment vertical="center" wrapText="1"/>
    </xf>
    <xf numFmtId="10" fontId="5" fillId="0" borderId="0" xfId="0" applyNumberFormat="1" applyFont="1" applyFill="1" applyAlignment="1">
      <alignment horizontal="center" vertical="center" wrapText="1"/>
    </xf>
    <xf numFmtId="10" fontId="6" fillId="0" borderId="41" xfId="0" applyNumberFormat="1" applyFont="1" applyFill="1" applyBorder="1" applyAlignment="1">
      <alignment horizontal="center" vertical="center" wrapText="1"/>
    </xf>
    <xf numFmtId="10" fontId="5" fillId="0" borderId="30" xfId="0" applyNumberFormat="1" applyFont="1" applyFill="1" applyBorder="1" applyAlignment="1">
      <alignment horizontal="center" vertical="center" wrapText="1"/>
    </xf>
    <xf numFmtId="10" fontId="5" fillId="0" borderId="36" xfId="0" applyNumberFormat="1" applyFont="1" applyFill="1" applyBorder="1" applyAlignment="1">
      <alignment horizontal="center" vertical="center" wrapText="1"/>
    </xf>
    <xf numFmtId="10" fontId="12" fillId="0" borderId="42" xfId="0" applyNumberFormat="1" applyFont="1" applyFill="1" applyBorder="1" applyAlignment="1">
      <alignment horizontal="center" vertical="center" wrapText="1"/>
    </xf>
    <xf numFmtId="10" fontId="5" fillId="0" borderId="43" xfId="0" applyNumberFormat="1" applyFont="1" applyFill="1" applyBorder="1" applyAlignment="1">
      <alignment horizontal="center" vertical="center" wrapText="1"/>
    </xf>
    <xf numFmtId="10" fontId="13" fillId="0" borderId="44" xfId="0" applyNumberFormat="1" applyFont="1" applyFill="1" applyBorder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 wrapText="1"/>
    </xf>
    <xf numFmtId="0" fontId="77" fillId="0" borderId="0" xfId="0" applyNumberFormat="1" applyFont="1" applyAlignment="1">
      <alignment wrapText="1"/>
    </xf>
    <xf numFmtId="0" fontId="81" fillId="0" borderId="12" xfId="0" applyNumberFormat="1" applyFont="1" applyBorder="1" applyAlignment="1">
      <alignment/>
    </xf>
    <xf numFmtId="0" fontId="81" fillId="0" borderId="13" xfId="0" applyNumberFormat="1" applyFont="1" applyBorder="1" applyAlignment="1">
      <alignment/>
    </xf>
    <xf numFmtId="0" fontId="81" fillId="0" borderId="42" xfId="0" applyNumberFormat="1" applyFont="1" applyBorder="1" applyAlignment="1">
      <alignment/>
    </xf>
    <xf numFmtId="0" fontId="81" fillId="0" borderId="0" xfId="0" applyNumberFormat="1" applyFont="1" applyAlignment="1">
      <alignment/>
    </xf>
    <xf numFmtId="0" fontId="77" fillId="33" borderId="11" xfId="0" applyNumberFormat="1" applyFont="1" applyFill="1" applyBorder="1" applyAlignment="1">
      <alignment horizontal="center" vertical="center"/>
    </xf>
    <xf numFmtId="183" fontId="13" fillId="0" borderId="45" xfId="0" applyNumberFormat="1" applyFont="1" applyFill="1" applyBorder="1" applyAlignment="1">
      <alignment horizontal="right" vertical="center"/>
    </xf>
    <xf numFmtId="180" fontId="13" fillId="0" borderId="16" xfId="0" applyFont="1" applyFill="1" applyBorder="1" applyAlignment="1">
      <alignment vertical="center" wrapText="1"/>
    </xf>
    <xf numFmtId="183" fontId="12" fillId="0" borderId="11" xfId="0" applyNumberFormat="1" applyFont="1" applyFill="1" applyBorder="1" applyAlignment="1">
      <alignment horizontal="right" vertical="center" wrapText="1"/>
    </xf>
    <xf numFmtId="183" fontId="13" fillId="0" borderId="14" xfId="0" applyNumberFormat="1" applyFont="1" applyFill="1" applyBorder="1" applyAlignment="1">
      <alignment vertical="center" wrapText="1"/>
    </xf>
    <xf numFmtId="180" fontId="13" fillId="0" borderId="23" xfId="0" applyFont="1" applyFill="1" applyBorder="1" applyAlignment="1">
      <alignment vertical="center" wrapText="1"/>
    </xf>
    <xf numFmtId="183" fontId="13" fillId="0" borderId="46" xfId="0" applyNumberFormat="1" applyFont="1" applyFill="1" applyBorder="1" applyAlignment="1">
      <alignment horizontal="right" vertical="center"/>
    </xf>
    <xf numFmtId="10" fontId="6" fillId="0" borderId="24" xfId="0" applyNumberFormat="1" applyFont="1" applyFill="1" applyBorder="1" applyAlignment="1">
      <alignment horizontal="right" vertical="center"/>
    </xf>
    <xf numFmtId="180" fontId="5" fillId="0" borderId="24" xfId="0" applyFont="1" applyFill="1" applyBorder="1" applyAlignment="1">
      <alignment horizontal="center" vertical="center" wrapText="1"/>
    </xf>
    <xf numFmtId="10" fontId="6" fillId="0" borderId="42" xfId="0" applyNumberFormat="1" applyFont="1" applyFill="1" applyBorder="1" applyAlignment="1">
      <alignment horizontal="right" vertical="center"/>
    </xf>
    <xf numFmtId="180" fontId="5" fillId="0" borderId="24" xfId="0" applyFont="1" applyFill="1" applyBorder="1" applyAlignment="1">
      <alignment horizontal="left" vertical="center" wrapText="1"/>
    </xf>
    <xf numFmtId="183" fontId="6" fillId="0" borderId="24" xfId="0" applyNumberFormat="1" applyFont="1" applyFill="1" applyBorder="1" applyAlignment="1">
      <alignment horizontal="center" vertical="center"/>
    </xf>
    <xf numFmtId="10" fontId="12" fillId="0" borderId="24" xfId="0" applyNumberFormat="1" applyFont="1" applyFill="1" applyBorder="1" applyAlignment="1">
      <alignment horizontal="center" vertical="center" wrapText="1"/>
    </xf>
    <xf numFmtId="180" fontId="13" fillId="0" borderId="10" xfId="0" applyFont="1" applyFill="1" applyBorder="1" applyAlignment="1">
      <alignment horizontal="left" vertical="center" wrapText="1"/>
    </xf>
    <xf numFmtId="180" fontId="5" fillId="0" borderId="0" xfId="0" applyFont="1" applyFill="1" applyBorder="1" applyAlignment="1">
      <alignment horizontal="right" vertical="center" wrapText="1"/>
    </xf>
    <xf numFmtId="180" fontId="13" fillId="0" borderId="33" xfId="0" applyFont="1" applyFill="1" applyBorder="1" applyAlignment="1">
      <alignment horizontal="left" vertical="center" wrapText="1"/>
    </xf>
    <xf numFmtId="180" fontId="5" fillId="0" borderId="10" xfId="0" applyFont="1" applyFill="1" applyBorder="1" applyAlignment="1">
      <alignment horizontal="left" vertical="center" wrapText="1"/>
    </xf>
    <xf numFmtId="180" fontId="5" fillId="0" borderId="11" xfId="0" applyFont="1" applyFill="1" applyBorder="1" applyAlignment="1">
      <alignment horizontal="right" vertical="center" wrapText="1"/>
    </xf>
    <xf numFmtId="183" fontId="13" fillId="0" borderId="14" xfId="0" applyNumberFormat="1" applyFont="1" applyFill="1" applyBorder="1" applyAlignment="1">
      <alignment horizontal="right" vertical="center"/>
    </xf>
    <xf numFmtId="180" fontId="13" fillId="0" borderId="10" xfId="0" applyFont="1" applyFill="1" applyBorder="1" applyAlignment="1">
      <alignment vertical="center"/>
    </xf>
    <xf numFmtId="180" fontId="16" fillId="0" borderId="10" xfId="0" applyFont="1" applyFill="1" applyBorder="1" applyAlignment="1">
      <alignment horizontal="left" vertical="center" wrapText="1"/>
    </xf>
    <xf numFmtId="180" fontId="13" fillId="0" borderId="11" xfId="0" applyFont="1" applyFill="1" applyBorder="1" applyAlignment="1">
      <alignment horizontal="left" vertical="center" wrapText="1"/>
    </xf>
    <xf numFmtId="183" fontId="12" fillId="0" borderId="18" xfId="0" applyNumberFormat="1" applyFont="1" applyFill="1" applyBorder="1" applyAlignment="1">
      <alignment horizontal="right" vertical="center" wrapText="1"/>
    </xf>
    <xf numFmtId="180" fontId="78" fillId="0" borderId="0" xfId="0" applyFont="1" applyAlignment="1">
      <alignment horizontal="center"/>
    </xf>
    <xf numFmtId="180" fontId="83" fillId="0" borderId="12" xfId="0" applyFont="1" applyBorder="1" applyAlignment="1">
      <alignment horizontal="center" vertical="center" wrapText="1"/>
    </xf>
    <xf numFmtId="180" fontId="83" fillId="0" borderId="13" xfId="0" applyFont="1" applyBorder="1" applyAlignment="1">
      <alignment horizontal="center" vertical="center" wrapText="1"/>
    </xf>
    <xf numFmtId="180" fontId="84" fillId="0" borderId="10" xfId="0" applyFont="1" applyBorder="1" applyAlignment="1">
      <alignment horizontal="left" vertical="center" wrapText="1"/>
    </xf>
    <xf numFmtId="180" fontId="84" fillId="0" borderId="11" xfId="0" applyFont="1" applyBorder="1" applyAlignment="1">
      <alignment horizontal="center" vertical="center"/>
    </xf>
    <xf numFmtId="180" fontId="79" fillId="0" borderId="10" xfId="0" applyFont="1" applyBorder="1" applyAlignment="1">
      <alignment horizontal="left" vertical="center" wrapText="1"/>
    </xf>
    <xf numFmtId="180" fontId="79" fillId="0" borderId="11" xfId="0" applyFont="1" applyBorder="1" applyAlignment="1">
      <alignment horizontal="center" vertical="center"/>
    </xf>
    <xf numFmtId="180" fontId="79" fillId="0" borderId="10" xfId="0" applyFont="1" applyBorder="1" applyAlignment="1">
      <alignment horizontal="left" vertical="center"/>
    </xf>
    <xf numFmtId="180" fontId="84" fillId="0" borderId="10" xfId="0" applyFont="1" applyBorder="1" applyAlignment="1">
      <alignment horizontal="left" vertical="center"/>
    </xf>
    <xf numFmtId="180" fontId="85" fillId="0" borderId="11" xfId="0" applyFont="1" applyBorder="1" applyAlignment="1">
      <alignment horizontal="center" vertical="center"/>
    </xf>
    <xf numFmtId="180" fontId="83" fillId="0" borderId="11" xfId="0" applyFont="1" applyBorder="1" applyAlignment="1">
      <alignment horizontal="center" vertical="center"/>
    </xf>
    <xf numFmtId="180" fontId="79" fillId="0" borderId="22" xfId="0" applyFont="1" applyBorder="1" applyAlignment="1">
      <alignment horizontal="left" vertical="center"/>
    </xf>
    <xf numFmtId="180" fontId="79" fillId="0" borderId="21" xfId="0" applyFont="1" applyBorder="1" applyAlignment="1">
      <alignment horizontal="center" vertical="center"/>
    </xf>
    <xf numFmtId="180" fontId="79" fillId="0" borderId="22" xfId="0" applyFont="1" applyBorder="1" applyAlignment="1">
      <alignment horizontal="left" vertical="center" wrapText="1"/>
    </xf>
    <xf numFmtId="180" fontId="79" fillId="0" borderId="0" xfId="0" applyFont="1" applyAlignment="1">
      <alignment horizontal="left" vertical="center"/>
    </xf>
    <xf numFmtId="180" fontId="79" fillId="0" borderId="0" xfId="0" applyFont="1" applyAlignment="1">
      <alignment horizontal="center" vertical="center"/>
    </xf>
    <xf numFmtId="10" fontId="78" fillId="0" borderId="0" xfId="0" applyNumberFormat="1" applyFont="1" applyAlignment="1">
      <alignment horizontal="center"/>
    </xf>
    <xf numFmtId="10" fontId="83" fillId="0" borderId="13" xfId="0" applyNumberFormat="1" applyFont="1" applyBorder="1" applyAlignment="1">
      <alignment horizontal="center" vertical="center" wrapText="1"/>
    </xf>
    <xf numFmtId="10" fontId="84" fillId="0" borderId="11" xfId="0" applyNumberFormat="1" applyFont="1" applyBorder="1" applyAlignment="1">
      <alignment horizontal="center" vertical="center"/>
    </xf>
    <xf numFmtId="10" fontId="79" fillId="0" borderId="11" xfId="0" applyNumberFormat="1" applyFont="1" applyBorder="1" applyAlignment="1">
      <alignment horizontal="center" vertical="center"/>
    </xf>
    <xf numFmtId="10" fontId="79" fillId="0" borderId="21" xfId="0" applyNumberFormat="1" applyFont="1" applyBorder="1" applyAlignment="1">
      <alignment horizontal="center" vertical="center"/>
    </xf>
    <xf numFmtId="10" fontId="79" fillId="0" borderId="0" xfId="0" applyNumberFormat="1" applyFont="1" applyAlignment="1">
      <alignment horizontal="center" vertical="center"/>
    </xf>
    <xf numFmtId="10" fontId="79" fillId="0" borderId="0" xfId="0" applyNumberFormat="1" applyFont="1" applyAlignment="1">
      <alignment horizontal="center"/>
    </xf>
    <xf numFmtId="10" fontId="83" fillId="0" borderId="11" xfId="0" applyNumberFormat="1" applyFont="1" applyBorder="1" applyAlignment="1">
      <alignment horizontal="center" vertical="center"/>
    </xf>
    <xf numFmtId="180" fontId="84" fillId="0" borderId="23" xfId="0" applyFont="1" applyBorder="1" applyAlignment="1">
      <alignment horizontal="left" vertical="center" wrapText="1"/>
    </xf>
    <xf numFmtId="180" fontId="84" fillId="0" borderId="24" xfId="0" applyFont="1" applyBorder="1" applyAlignment="1">
      <alignment horizontal="center" vertical="center"/>
    </xf>
    <xf numFmtId="10" fontId="84" fillId="0" borderId="47" xfId="0" applyNumberFormat="1" applyFont="1" applyBorder="1" applyAlignment="1">
      <alignment horizontal="center" vertical="center"/>
    </xf>
    <xf numFmtId="10" fontId="83" fillId="0" borderId="36" xfId="0" applyNumberFormat="1" applyFont="1" applyBorder="1" applyAlignment="1">
      <alignment horizontal="center" vertical="center"/>
    </xf>
    <xf numFmtId="180" fontId="0" fillId="0" borderId="0" xfId="0" applyAlignment="1">
      <alignment/>
    </xf>
    <xf numFmtId="3" fontId="5" fillId="0" borderId="0" xfId="0" applyNumberFormat="1" applyFont="1" applyBorder="1" applyAlignment="1">
      <alignment horizontal="right" vertical="top"/>
    </xf>
    <xf numFmtId="0" fontId="15" fillId="0" borderId="0" xfId="0" applyNumberFormat="1" applyFont="1" applyFill="1" applyBorder="1" applyAlignment="1">
      <alignment horizontal="center" vertical="top"/>
    </xf>
    <xf numFmtId="10" fontId="15" fillId="0" borderId="0" xfId="0" applyNumberFormat="1" applyFont="1" applyFill="1" applyBorder="1" applyAlignment="1">
      <alignment horizontal="center" vertical="top"/>
    </xf>
    <xf numFmtId="180" fontId="18" fillId="0" borderId="0" xfId="0" applyFont="1" applyAlignment="1">
      <alignment horizontal="center" vertical="center"/>
    </xf>
    <xf numFmtId="180" fontId="11" fillId="0" borderId="0" xfId="0" applyFont="1" applyBorder="1" applyAlignment="1">
      <alignment vertical="center" wrapText="1"/>
    </xf>
    <xf numFmtId="183" fontId="6" fillId="0" borderId="0" xfId="0" applyNumberFormat="1" applyFont="1" applyBorder="1" applyAlignment="1">
      <alignment horizontal="right" vertical="center"/>
    </xf>
    <xf numFmtId="180" fontId="6" fillId="0" borderId="0" xfId="0" applyFont="1" applyBorder="1" applyAlignment="1">
      <alignment vertical="center" wrapText="1"/>
    </xf>
    <xf numFmtId="180" fontId="5" fillId="0" borderId="0" xfId="0" applyFont="1" applyBorder="1" applyAlignment="1">
      <alignment horizontal="center" vertical="center"/>
    </xf>
    <xf numFmtId="183" fontId="13" fillId="0" borderId="0" xfId="0" applyNumberFormat="1" applyFont="1" applyBorder="1" applyAlignment="1">
      <alignment horizontal="right" vertical="center"/>
    </xf>
    <xf numFmtId="180" fontId="5" fillId="0" borderId="0" xfId="0" applyFont="1" applyBorder="1" applyAlignment="1">
      <alignment horizontal="center" vertical="center" wrapText="1"/>
    </xf>
    <xf numFmtId="180" fontId="16" fillId="0" borderId="0" xfId="0" applyFont="1" applyBorder="1" applyAlignment="1">
      <alignment vertical="center" wrapText="1"/>
    </xf>
    <xf numFmtId="180" fontId="16" fillId="0" borderId="0" xfId="0" applyFont="1" applyBorder="1" applyAlignment="1">
      <alignment horizontal="left" vertical="center" wrapText="1"/>
    </xf>
    <xf numFmtId="183" fontId="6" fillId="0" borderId="0" xfId="0" applyNumberFormat="1" applyFont="1" applyBorder="1" applyAlignment="1">
      <alignment horizontal="right" vertical="center" wrapText="1"/>
    </xf>
    <xf numFmtId="183" fontId="6" fillId="0" borderId="0" xfId="0" applyNumberFormat="1" applyFont="1" applyFill="1" applyBorder="1" applyAlignment="1">
      <alignment horizontal="right" vertical="center" wrapText="1"/>
    </xf>
    <xf numFmtId="180" fontId="11" fillId="0" borderId="0" xfId="0" applyFont="1" applyBorder="1" applyAlignment="1">
      <alignment horizontal="left" vertical="center" wrapText="1"/>
    </xf>
    <xf numFmtId="183" fontId="13" fillId="0" borderId="0" xfId="0" applyNumberFormat="1" applyFont="1" applyBorder="1" applyAlignment="1">
      <alignment vertical="center" wrapText="1"/>
    </xf>
    <xf numFmtId="180" fontId="13" fillId="0" borderId="0" xfId="0" applyFont="1" applyBorder="1" applyAlignment="1">
      <alignment vertical="center" wrapText="1"/>
    </xf>
    <xf numFmtId="183" fontId="13" fillId="0" borderId="0" xfId="0" applyNumberFormat="1" applyFont="1" applyFill="1" applyBorder="1" applyAlignment="1">
      <alignment horizontal="right" vertical="center" wrapText="1"/>
    </xf>
    <xf numFmtId="180" fontId="5" fillId="0" borderId="0" xfId="0" applyFont="1" applyBorder="1" applyAlignment="1">
      <alignment horizontal="left" vertical="center" wrapText="1"/>
    </xf>
    <xf numFmtId="180" fontId="6" fillId="0" borderId="0" xfId="0" applyFont="1" applyBorder="1" applyAlignment="1">
      <alignment vertical="center"/>
    </xf>
    <xf numFmtId="180" fontId="12" fillId="0" borderId="0" xfId="0" applyFont="1" applyBorder="1" applyAlignment="1">
      <alignment vertical="center"/>
    </xf>
    <xf numFmtId="183" fontId="5" fillId="0" borderId="0" xfId="0" applyNumberFormat="1" applyFont="1" applyBorder="1" applyAlignment="1">
      <alignment horizontal="center" vertical="center"/>
    </xf>
    <xf numFmtId="183" fontId="6" fillId="0" borderId="0" xfId="0" applyNumberFormat="1" applyFont="1" applyBorder="1" applyAlignment="1">
      <alignment vertical="center"/>
    </xf>
    <xf numFmtId="180" fontId="13" fillId="0" borderId="0" xfId="0" applyFont="1" applyBorder="1" applyAlignment="1">
      <alignment vertical="center"/>
    </xf>
    <xf numFmtId="183" fontId="13" fillId="0" borderId="0" xfId="0" applyNumberFormat="1" applyFont="1" applyBorder="1" applyAlignment="1">
      <alignment vertical="center"/>
    </xf>
    <xf numFmtId="180" fontId="11" fillId="0" borderId="0" xfId="0" applyFont="1" applyAlignment="1">
      <alignment horizontal="center" vertical="center"/>
    </xf>
    <xf numFmtId="180" fontId="11" fillId="0" borderId="48" xfId="0" applyFont="1" applyBorder="1" applyAlignment="1">
      <alignment vertical="center" wrapText="1"/>
    </xf>
    <xf numFmtId="183" fontId="6" fillId="0" borderId="49" xfId="0" applyNumberFormat="1" applyFont="1" applyBorder="1" applyAlignment="1">
      <alignment horizontal="right" vertical="center" wrapText="1"/>
    </xf>
    <xf numFmtId="180" fontId="6" fillId="0" borderId="49" xfId="0" applyFont="1" applyBorder="1" applyAlignment="1">
      <alignment vertical="center" wrapText="1"/>
    </xf>
    <xf numFmtId="180" fontId="6" fillId="0" borderId="50" xfId="0" applyFont="1" applyBorder="1" applyAlignment="1">
      <alignment horizontal="left" vertical="center" wrapText="1"/>
    </xf>
    <xf numFmtId="180" fontId="21" fillId="34" borderId="51" xfId="0" applyFont="1" applyFill="1" applyBorder="1" applyAlignment="1">
      <alignment horizontal="center" vertical="center" wrapText="1"/>
    </xf>
    <xf numFmtId="180" fontId="21" fillId="34" borderId="52" xfId="0" applyFont="1" applyFill="1" applyBorder="1" applyAlignment="1">
      <alignment horizontal="center" vertical="center" wrapText="1"/>
    </xf>
    <xf numFmtId="180" fontId="21" fillId="34" borderId="53" xfId="0" applyFont="1" applyFill="1" applyBorder="1" applyAlignment="1">
      <alignment horizontal="center" vertical="center" wrapText="1"/>
    </xf>
    <xf numFmtId="180" fontId="21" fillId="0" borderId="0" xfId="0" applyFont="1" applyAlignment="1">
      <alignment horizontal="center" vertical="center" wrapText="1"/>
    </xf>
    <xf numFmtId="180" fontId="21" fillId="34" borderId="44" xfId="0" applyFont="1" applyFill="1" applyBorder="1" applyAlignment="1">
      <alignment horizontal="center" vertical="center" wrapText="1"/>
    </xf>
    <xf numFmtId="180" fontId="5" fillId="0" borderId="16" xfId="0" applyFont="1" applyFill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/>
    </xf>
    <xf numFmtId="18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49" fontId="86" fillId="0" borderId="10" xfId="0" applyNumberFormat="1" applyFont="1" applyBorder="1" applyAlignment="1">
      <alignment horizontal="center" vertical="center"/>
    </xf>
    <xf numFmtId="180" fontId="86" fillId="0" borderId="10" xfId="0" applyNumberFormat="1" applyFont="1" applyBorder="1" applyAlignment="1">
      <alignment horizontal="center" vertical="center" wrapText="1"/>
    </xf>
    <xf numFmtId="180" fontId="86" fillId="0" borderId="11" xfId="0" applyNumberFormat="1" applyFont="1" applyBorder="1" applyAlignment="1">
      <alignment horizontal="center" vertical="center" wrapText="1"/>
    </xf>
    <xf numFmtId="180" fontId="86" fillId="0" borderId="14" xfId="0" applyNumberFormat="1" applyFont="1" applyBorder="1" applyAlignment="1">
      <alignment horizontal="center" vertical="center" wrapText="1"/>
    </xf>
    <xf numFmtId="180" fontId="86" fillId="0" borderId="3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180" fontId="0" fillId="0" borderId="22" xfId="0" applyNumberFormat="1" applyBorder="1" applyAlignment="1">
      <alignment horizontal="center" vertical="center"/>
    </xf>
    <xf numFmtId="180" fontId="0" fillId="0" borderId="21" xfId="0" applyNumberFormat="1" applyBorder="1" applyAlignment="1">
      <alignment horizontal="center" vertical="center"/>
    </xf>
    <xf numFmtId="180" fontId="0" fillId="0" borderId="54" xfId="0" applyNumberFormat="1" applyBorder="1" applyAlignment="1">
      <alignment horizontal="center" vertical="center"/>
    </xf>
    <xf numFmtId="180" fontId="19" fillId="0" borderId="12" xfId="0" applyNumberFormat="1" applyFont="1" applyBorder="1" applyAlignment="1">
      <alignment horizontal="center" vertical="center"/>
    </xf>
    <xf numFmtId="180" fontId="19" fillId="33" borderId="55" xfId="0" applyNumberFormat="1" applyFont="1" applyFill="1" applyBorder="1" applyAlignment="1">
      <alignment horizontal="center" vertical="center"/>
    </xf>
    <xf numFmtId="180" fontId="0" fillId="0" borderId="56" xfId="0" applyNumberFormat="1" applyBorder="1" applyAlignment="1">
      <alignment horizontal="center" vertical="center"/>
    </xf>
    <xf numFmtId="180" fontId="0" fillId="33" borderId="17" xfId="0" applyNumberFormat="1" applyFill="1" applyBorder="1" applyAlignment="1">
      <alignment horizontal="center" vertical="center"/>
    </xf>
    <xf numFmtId="180" fontId="0" fillId="0" borderId="57" xfId="0" applyNumberFormat="1" applyBorder="1" applyAlignment="1">
      <alignment horizontal="center" vertical="center"/>
    </xf>
    <xf numFmtId="180" fontId="19" fillId="0" borderId="58" xfId="0" applyNumberFormat="1" applyFont="1" applyBorder="1" applyAlignment="1">
      <alignment horizontal="center" vertical="center"/>
    </xf>
    <xf numFmtId="180" fontId="19" fillId="0" borderId="15" xfId="0" applyNumberFormat="1" applyFont="1" applyBorder="1" applyAlignment="1">
      <alignment horizontal="center" vertical="center"/>
    </xf>
    <xf numFmtId="180" fontId="19" fillId="33" borderId="44" xfId="0" applyNumberFormat="1" applyFont="1" applyFill="1" applyBorder="1" applyAlignment="1">
      <alignment horizontal="center" vertical="center"/>
    </xf>
    <xf numFmtId="180" fontId="19" fillId="0" borderId="0" xfId="0" applyNumberFormat="1" applyFont="1" applyBorder="1" applyAlignment="1">
      <alignment horizontal="center" vertical="center"/>
    </xf>
    <xf numFmtId="180" fontId="19" fillId="0" borderId="0" xfId="0" applyNumberFormat="1" applyFont="1" applyFill="1" applyBorder="1" applyAlignment="1">
      <alignment horizontal="center" vertical="center"/>
    </xf>
    <xf numFmtId="180" fontId="11" fillId="0" borderId="0" xfId="0" applyFont="1" applyAlignment="1">
      <alignment horizontal="center" vertical="center"/>
    </xf>
    <xf numFmtId="10" fontId="83" fillId="0" borderId="56" xfId="0" applyNumberFormat="1" applyFont="1" applyBorder="1" applyAlignment="1">
      <alignment horizontal="center" vertical="center"/>
    </xf>
    <xf numFmtId="180" fontId="79" fillId="0" borderId="11" xfId="0" applyFont="1" applyBorder="1" applyAlignment="1">
      <alignment horizontal="left" vertical="center" wrapText="1"/>
    </xf>
    <xf numFmtId="180" fontId="5" fillId="0" borderId="11" xfId="0" applyFont="1" applyBorder="1" applyAlignment="1">
      <alignment horizontal="left" vertical="center" wrapText="1"/>
    </xf>
    <xf numFmtId="180" fontId="5" fillId="0" borderId="11" xfId="0" applyFont="1" applyBorder="1" applyAlignment="1">
      <alignment horizontal="center" vertical="center" wrapText="1"/>
    </xf>
    <xf numFmtId="180" fontId="79" fillId="0" borderId="11" xfId="0" applyFont="1" applyFill="1" applyBorder="1" applyAlignment="1">
      <alignment horizontal="center" vertical="center"/>
    </xf>
    <xf numFmtId="180" fontId="84" fillId="0" borderId="11" xfId="0" applyFont="1" applyFill="1" applyBorder="1" applyAlignment="1">
      <alignment horizontal="center" vertical="center"/>
    </xf>
    <xf numFmtId="180" fontId="84" fillId="0" borderId="24" xfId="0" applyFont="1" applyFill="1" applyBorder="1" applyAlignment="1">
      <alignment horizontal="center" vertical="center"/>
    </xf>
    <xf numFmtId="180" fontId="13" fillId="0" borderId="56" xfId="0" applyFont="1" applyFill="1" applyBorder="1" applyAlignment="1">
      <alignment vertical="center"/>
    </xf>
    <xf numFmtId="10" fontId="13" fillId="0" borderId="14" xfId="0" applyNumberFormat="1" applyFont="1" applyFill="1" applyBorder="1" applyAlignment="1">
      <alignment horizontal="right" vertical="center"/>
    </xf>
    <xf numFmtId="10" fontId="13" fillId="0" borderId="39" xfId="0" applyNumberFormat="1" applyFont="1" applyFill="1" applyBorder="1" applyAlignment="1">
      <alignment horizontal="right" vertical="center"/>
    </xf>
    <xf numFmtId="10" fontId="13" fillId="0" borderId="46" xfId="0" applyNumberFormat="1" applyFont="1" applyFill="1" applyBorder="1" applyAlignment="1">
      <alignment horizontal="right" vertical="center"/>
    </xf>
    <xf numFmtId="180" fontId="12" fillId="0" borderId="11" xfId="0" applyFont="1" applyFill="1" applyBorder="1" applyAlignment="1">
      <alignment horizontal="right" vertical="center" wrapText="1"/>
    </xf>
    <xf numFmtId="10" fontId="12" fillId="0" borderId="11" xfId="0" applyNumberFormat="1" applyFont="1" applyFill="1" applyBorder="1" applyAlignment="1">
      <alignment horizontal="right" vertical="center" wrapText="1"/>
    </xf>
    <xf numFmtId="10" fontId="12" fillId="0" borderId="30" xfId="0" applyNumberFormat="1" applyFont="1" applyFill="1" applyBorder="1" applyAlignment="1">
      <alignment horizontal="center" vertical="center" wrapText="1"/>
    </xf>
    <xf numFmtId="180" fontId="5" fillId="0" borderId="28" xfId="0" applyFont="1" applyFill="1" applyBorder="1" applyAlignment="1">
      <alignment horizontal="right" vertical="center" wrapText="1"/>
    </xf>
    <xf numFmtId="10" fontId="12" fillId="0" borderId="35" xfId="0" applyNumberFormat="1" applyFont="1" applyFill="1" applyBorder="1" applyAlignment="1">
      <alignment horizontal="center" vertical="center" wrapText="1"/>
    </xf>
    <xf numFmtId="180" fontId="11" fillId="0" borderId="16" xfId="0" applyFont="1" applyBorder="1" applyAlignment="1">
      <alignment horizontal="left" vertical="center"/>
    </xf>
    <xf numFmtId="180" fontId="11" fillId="0" borderId="48" xfId="0" applyFont="1" applyBorder="1" applyAlignment="1">
      <alignment vertical="center"/>
    </xf>
    <xf numFmtId="180" fontId="11" fillId="0" borderId="59" xfId="0" applyFont="1" applyBorder="1" applyAlignment="1">
      <alignment horizontal="left" vertical="center" wrapText="1"/>
    </xf>
    <xf numFmtId="183" fontId="6" fillId="0" borderId="49" xfId="0" applyNumberFormat="1" applyFont="1" applyFill="1" applyBorder="1" applyAlignment="1">
      <alignment horizontal="right" vertical="center" wrapText="1"/>
    </xf>
    <xf numFmtId="183" fontId="6" fillId="0" borderId="49" xfId="0" applyNumberFormat="1" applyFont="1" applyBorder="1" applyAlignment="1">
      <alignment horizontal="right" vertical="center"/>
    </xf>
    <xf numFmtId="183" fontId="6" fillId="0" borderId="17" xfId="0" applyNumberFormat="1" applyFont="1" applyFill="1" applyBorder="1" applyAlignment="1">
      <alignment horizontal="right" vertical="center" wrapText="1"/>
    </xf>
    <xf numFmtId="180" fontId="12" fillId="0" borderId="0" xfId="0" applyFont="1" applyAlignment="1">
      <alignment horizontal="center" vertical="center" wrapText="1"/>
    </xf>
    <xf numFmtId="180" fontId="11" fillId="0" borderId="60" xfId="0" applyFont="1" applyBorder="1" applyAlignment="1">
      <alignment vertical="center"/>
    </xf>
    <xf numFmtId="183" fontId="6" fillId="0" borderId="61" xfId="0" applyNumberFormat="1" applyFont="1" applyBorder="1" applyAlignment="1">
      <alignment horizontal="right" vertical="center" wrapText="1"/>
    </xf>
    <xf numFmtId="180" fontId="6" fillId="0" borderId="61" xfId="0" applyFont="1" applyBorder="1" applyAlignment="1">
      <alignment vertical="center" wrapText="1"/>
    </xf>
    <xf numFmtId="180" fontId="5" fillId="0" borderId="60" xfId="0" applyFont="1" applyBorder="1" applyAlignment="1">
      <alignment horizontal="left" vertical="center"/>
    </xf>
    <xf numFmtId="180" fontId="12" fillId="0" borderId="62" xfId="0" applyFont="1" applyBorder="1" applyAlignment="1">
      <alignment vertical="center" wrapText="1"/>
    </xf>
    <xf numFmtId="183" fontId="13" fillId="0" borderId="44" xfId="0" applyNumberFormat="1" applyFont="1" applyBorder="1" applyAlignment="1">
      <alignment horizontal="right" vertical="center" wrapText="1"/>
    </xf>
    <xf numFmtId="180" fontId="12" fillId="0" borderId="62" xfId="0" applyFont="1" applyBorder="1" applyAlignment="1">
      <alignment horizontal="left" vertical="center" wrapText="1"/>
    </xf>
    <xf numFmtId="183" fontId="13" fillId="0" borderId="44" xfId="0" applyNumberFormat="1" applyFont="1" applyBorder="1" applyAlignment="1">
      <alignment horizontal="right" vertical="center"/>
    </xf>
    <xf numFmtId="180" fontId="17" fillId="0" borderId="0" xfId="0" applyFont="1" applyAlignment="1">
      <alignment horizontal="left" vertical="center" wrapText="1"/>
    </xf>
    <xf numFmtId="180" fontId="17" fillId="0" borderId="33" xfId="0" applyNumberFormat="1" applyFont="1" applyBorder="1" applyAlignment="1">
      <alignment horizontal="center" vertical="top" wrapText="1"/>
    </xf>
    <xf numFmtId="180" fontId="17" fillId="0" borderId="34" xfId="0" applyNumberFormat="1" applyFont="1" applyBorder="1" applyAlignment="1">
      <alignment horizontal="center" vertical="top" wrapText="1"/>
    </xf>
    <xf numFmtId="180" fontId="17" fillId="0" borderId="35" xfId="0" applyNumberFormat="1" applyFont="1" applyBorder="1" applyAlignment="1">
      <alignment horizontal="center" vertical="top" wrapText="1"/>
    </xf>
    <xf numFmtId="180" fontId="17" fillId="0" borderId="63" xfId="0" applyNumberFormat="1" applyFont="1" applyBorder="1" applyAlignment="1">
      <alignment horizontal="center" vertical="top" wrapText="1"/>
    </xf>
    <xf numFmtId="180" fontId="17" fillId="0" borderId="61" xfId="0" applyNumberFormat="1" applyFont="1" applyBorder="1" applyAlignment="1">
      <alignment horizontal="center" vertical="top" wrapText="1"/>
    </xf>
    <xf numFmtId="180" fontId="20" fillId="0" borderId="62" xfId="0" applyNumberFormat="1" applyFont="1" applyBorder="1" applyAlignment="1">
      <alignment horizontal="left" vertical="top" wrapText="1"/>
    </xf>
    <xf numFmtId="180" fontId="19" fillId="0" borderId="12" xfId="0" applyNumberFormat="1" applyFont="1" applyBorder="1" applyAlignment="1">
      <alignment horizontal="right" vertical="top" wrapText="1"/>
    </xf>
    <xf numFmtId="180" fontId="19" fillId="0" borderId="44" xfId="0" applyNumberFormat="1" applyFont="1" applyBorder="1" applyAlignment="1">
      <alignment horizontal="right" vertical="top" wrapText="1"/>
    </xf>
    <xf numFmtId="180" fontId="17" fillId="0" borderId="48" xfId="0" applyNumberFormat="1" applyFont="1" applyBorder="1" applyAlignment="1">
      <alignment horizontal="left" vertical="top" wrapText="1"/>
    </xf>
    <xf numFmtId="180" fontId="17" fillId="0" borderId="23" xfId="0" applyNumberFormat="1" applyFont="1" applyBorder="1" applyAlignment="1">
      <alignment horizontal="right" vertical="top" wrapText="1"/>
    </xf>
    <xf numFmtId="180" fontId="17" fillId="0" borderId="24" xfId="0" applyNumberFormat="1" applyFont="1" applyBorder="1" applyAlignment="1">
      <alignment horizontal="right" vertical="top" wrapText="1"/>
    </xf>
    <xf numFmtId="180" fontId="17" fillId="0" borderId="47" xfId="0" applyNumberFormat="1" applyFont="1" applyBorder="1" applyAlignment="1">
      <alignment horizontal="right" vertical="top" wrapText="1"/>
    </xf>
    <xf numFmtId="180" fontId="17" fillId="0" borderId="49" xfId="0" applyNumberFormat="1" applyFont="1" applyBorder="1" applyAlignment="1">
      <alignment horizontal="right" vertical="top" wrapText="1"/>
    </xf>
    <xf numFmtId="180" fontId="17" fillId="0" borderId="16" xfId="0" applyNumberFormat="1" applyFont="1" applyBorder="1" applyAlignment="1">
      <alignment horizontal="left" vertical="top" wrapText="1"/>
    </xf>
    <xf numFmtId="180" fontId="17" fillId="0" borderId="10" xfId="0" applyNumberFormat="1" applyFont="1" applyBorder="1" applyAlignment="1">
      <alignment horizontal="right" vertical="top" wrapText="1"/>
    </xf>
    <xf numFmtId="180" fontId="17" fillId="0" borderId="11" xfId="0" applyNumberFormat="1" applyFont="1" applyBorder="1" applyAlignment="1">
      <alignment horizontal="right" vertical="top" wrapText="1"/>
    </xf>
    <xf numFmtId="180" fontId="17" fillId="0" borderId="30" xfId="0" applyNumberFormat="1" applyFont="1" applyBorder="1" applyAlignment="1">
      <alignment horizontal="right" vertical="top" wrapText="1"/>
    </xf>
    <xf numFmtId="180" fontId="17" fillId="0" borderId="17" xfId="0" applyNumberFormat="1" applyFont="1" applyBorder="1" applyAlignment="1">
      <alignment horizontal="right" vertical="top" wrapText="1"/>
    </xf>
    <xf numFmtId="180" fontId="17" fillId="0" borderId="47" xfId="0" applyNumberFormat="1" applyFont="1" applyFill="1" applyBorder="1" applyAlignment="1">
      <alignment horizontal="right" vertical="top" wrapText="1"/>
    </xf>
    <xf numFmtId="180" fontId="17" fillId="0" borderId="30" xfId="0" applyNumberFormat="1" applyFont="1" applyFill="1" applyBorder="1" applyAlignment="1">
      <alignment horizontal="right" vertical="top" wrapText="1"/>
    </xf>
    <xf numFmtId="180" fontId="17" fillId="0" borderId="60" xfId="0" applyNumberFormat="1" applyFont="1" applyBorder="1" applyAlignment="1">
      <alignment horizontal="left" vertical="top" wrapText="1"/>
    </xf>
    <xf numFmtId="180" fontId="19" fillId="0" borderId="62" xfId="0" applyNumberFormat="1" applyFont="1" applyBorder="1" applyAlignment="1">
      <alignment horizontal="left" vertical="top" wrapText="1"/>
    </xf>
    <xf numFmtId="180" fontId="17" fillId="0" borderId="42" xfId="0" applyNumberFormat="1" applyFont="1" applyBorder="1" applyAlignment="1">
      <alignment horizontal="right" vertical="top" wrapText="1"/>
    </xf>
    <xf numFmtId="180" fontId="17" fillId="0" borderId="44" xfId="0" applyNumberFormat="1" applyFont="1" applyBorder="1" applyAlignment="1">
      <alignment horizontal="right" vertical="top" wrapText="1"/>
    </xf>
    <xf numFmtId="180" fontId="17" fillId="0" borderId="0" xfId="0" applyNumberFormat="1" applyFont="1" applyAlignment="1">
      <alignment horizontal="left" vertical="center"/>
    </xf>
    <xf numFmtId="180" fontId="17" fillId="0" borderId="31" xfId="0" applyNumberFormat="1" applyFont="1" applyBorder="1" applyAlignment="1">
      <alignment horizontal="center" vertical="top" wrapText="1"/>
    </xf>
    <xf numFmtId="180" fontId="19" fillId="0" borderId="13" xfId="0" applyNumberFormat="1" applyFont="1" applyBorder="1" applyAlignment="1">
      <alignment horizontal="right" vertical="top" wrapText="1"/>
    </xf>
    <xf numFmtId="180" fontId="19" fillId="0" borderId="42" xfId="0" applyNumberFormat="1" applyFont="1" applyBorder="1" applyAlignment="1">
      <alignment horizontal="right" vertical="top" wrapText="1"/>
    </xf>
    <xf numFmtId="180" fontId="19" fillId="0" borderId="44" xfId="0" applyNumberFormat="1" applyFont="1" applyBorder="1" applyAlignment="1">
      <alignment horizontal="center" vertical="top" wrapText="1"/>
    </xf>
    <xf numFmtId="180" fontId="20" fillId="0" borderId="12" xfId="0" applyNumberFormat="1" applyFont="1" applyBorder="1" applyAlignment="1">
      <alignment horizontal="left" vertical="top" wrapText="1"/>
    </xf>
    <xf numFmtId="180" fontId="17" fillId="0" borderId="33" xfId="0" applyNumberFormat="1" applyFont="1" applyFill="1" applyBorder="1" applyAlignment="1">
      <alignment horizontal="right" vertical="top" wrapText="1"/>
    </xf>
    <xf numFmtId="180" fontId="17" fillId="0" borderId="34" xfId="0" applyNumberFormat="1" applyFont="1" applyFill="1" applyBorder="1" applyAlignment="1">
      <alignment horizontal="right" vertical="top" wrapText="1"/>
    </xf>
    <xf numFmtId="180" fontId="17" fillId="0" borderId="35" xfId="0" applyNumberFormat="1" applyFont="1" applyBorder="1" applyAlignment="1">
      <alignment horizontal="right" vertical="top" wrapText="1"/>
    </xf>
    <xf numFmtId="180" fontId="17" fillId="0" borderId="64" xfId="0" applyNumberFormat="1" applyFont="1" applyBorder="1" applyAlignment="1">
      <alignment horizontal="right" vertical="top" wrapText="1"/>
    </xf>
    <xf numFmtId="180" fontId="17" fillId="0" borderId="10" xfId="0" applyNumberFormat="1" applyFont="1" applyFill="1" applyBorder="1" applyAlignment="1">
      <alignment horizontal="right" vertical="top" wrapText="1"/>
    </xf>
    <xf numFmtId="180" fontId="17" fillId="0" borderId="11" xfId="0" applyNumberFormat="1" applyFont="1" applyFill="1" applyBorder="1" applyAlignment="1">
      <alignment horizontal="right" vertical="top" wrapText="1"/>
    </xf>
    <xf numFmtId="180" fontId="17" fillId="0" borderId="12" xfId="0" applyNumberFormat="1" applyFont="1" applyBorder="1" applyAlignment="1">
      <alignment horizontal="right" vertical="top" wrapText="1"/>
    </xf>
    <xf numFmtId="180" fontId="17" fillId="0" borderId="13" xfId="0" applyNumberFormat="1" applyFont="1" applyBorder="1" applyAlignment="1">
      <alignment horizontal="right" vertical="top" wrapText="1"/>
    </xf>
    <xf numFmtId="180" fontId="17" fillId="0" borderId="58" xfId="0" applyNumberFormat="1" applyFont="1" applyBorder="1" applyAlignment="1">
      <alignment horizontal="right" vertical="top" wrapText="1"/>
    </xf>
    <xf numFmtId="180" fontId="6" fillId="0" borderId="63" xfId="0" applyFont="1" applyBorder="1" applyAlignment="1">
      <alignment horizontal="right" vertical="center" wrapText="1"/>
    </xf>
    <xf numFmtId="10" fontId="83" fillId="0" borderId="42" xfId="0" applyNumberFormat="1" applyFont="1" applyBorder="1" applyAlignment="1">
      <alignment horizontal="center" vertical="center"/>
    </xf>
    <xf numFmtId="3" fontId="78" fillId="33" borderId="34" xfId="0" applyNumberFormat="1" applyFont="1" applyFill="1" applyBorder="1" applyAlignment="1">
      <alignment horizontal="center" vertical="center" wrapText="1"/>
    </xf>
    <xf numFmtId="0" fontId="80" fillId="0" borderId="10" xfId="0" applyNumberFormat="1" applyFont="1" applyFill="1" applyBorder="1" applyAlignment="1">
      <alignment/>
    </xf>
    <xf numFmtId="0" fontId="80" fillId="0" borderId="11" xfId="0" applyNumberFormat="1" applyFont="1" applyFill="1" applyBorder="1" applyAlignment="1">
      <alignment wrapText="1"/>
    </xf>
    <xf numFmtId="0" fontId="80" fillId="0" borderId="30" xfId="0" applyNumberFormat="1" applyFont="1" applyFill="1" applyBorder="1" applyAlignment="1">
      <alignment/>
    </xf>
    <xf numFmtId="0" fontId="80" fillId="0" borderId="11" xfId="0" applyNumberFormat="1" applyFont="1" applyFill="1" applyBorder="1" applyAlignment="1">
      <alignment/>
    </xf>
    <xf numFmtId="3" fontId="78" fillId="33" borderId="34" xfId="0" applyNumberFormat="1" applyFont="1" applyFill="1" applyBorder="1" applyAlignment="1">
      <alignment horizontal="center" vertical="center"/>
    </xf>
    <xf numFmtId="3" fontId="77" fillId="0" borderId="21" xfId="0" applyNumberFormat="1" applyFont="1" applyBorder="1" applyAlignment="1">
      <alignment/>
    </xf>
    <xf numFmtId="3" fontId="78" fillId="0" borderId="13" xfId="0" applyNumberFormat="1" applyFont="1" applyBorder="1" applyAlignment="1">
      <alignment/>
    </xf>
    <xf numFmtId="3" fontId="77" fillId="0" borderId="24" xfId="0" applyNumberFormat="1" applyFont="1" applyBorder="1" applyAlignment="1">
      <alignment/>
    </xf>
    <xf numFmtId="3" fontId="77" fillId="0" borderId="25" xfId="0" applyNumberFormat="1" applyFont="1" applyBorder="1" applyAlignment="1">
      <alignment/>
    </xf>
    <xf numFmtId="3" fontId="82" fillId="33" borderId="13" xfId="0" applyNumberFormat="1" applyFont="1" applyFill="1" applyBorder="1" applyAlignment="1">
      <alignment/>
    </xf>
    <xf numFmtId="3" fontId="77" fillId="0" borderId="34" xfId="0" applyNumberFormat="1" applyFont="1" applyBorder="1" applyAlignment="1">
      <alignment/>
    </xf>
    <xf numFmtId="3" fontId="79" fillId="0" borderId="0" xfId="0" applyNumberFormat="1" applyFont="1" applyAlignment="1">
      <alignment horizontal="right"/>
    </xf>
    <xf numFmtId="3" fontId="77" fillId="33" borderId="13" xfId="0" applyNumberFormat="1" applyFont="1" applyFill="1" applyBorder="1" applyAlignment="1">
      <alignment horizontal="center" vertical="center" wrapText="1"/>
    </xf>
    <xf numFmtId="3" fontId="77" fillId="33" borderId="42" xfId="0" applyNumberFormat="1" applyFont="1" applyFill="1" applyBorder="1" applyAlignment="1">
      <alignment horizontal="center" vertical="center" wrapText="1"/>
    </xf>
    <xf numFmtId="3" fontId="77" fillId="0" borderId="24" xfId="0" applyNumberFormat="1" applyFont="1" applyBorder="1" applyAlignment="1">
      <alignment horizontal="center" vertical="center"/>
    </xf>
    <xf numFmtId="3" fontId="77" fillId="0" borderId="47" xfId="0" applyNumberFormat="1" applyFont="1" applyBorder="1" applyAlignment="1">
      <alignment horizontal="center" vertical="center"/>
    </xf>
    <xf numFmtId="3" fontId="77" fillId="0" borderId="11" xfId="0" applyNumberFormat="1" applyFont="1" applyBorder="1" applyAlignment="1">
      <alignment horizontal="center" vertical="center"/>
    </xf>
    <xf numFmtId="3" fontId="77" fillId="0" borderId="30" xfId="0" applyNumberFormat="1" applyFont="1" applyBorder="1" applyAlignment="1">
      <alignment horizontal="center" vertical="center"/>
    </xf>
    <xf numFmtId="3" fontId="77" fillId="0" borderId="36" xfId="0" applyNumberFormat="1" applyFont="1" applyBorder="1" applyAlignment="1">
      <alignment/>
    </xf>
    <xf numFmtId="3" fontId="78" fillId="0" borderId="42" xfId="0" applyNumberFormat="1" applyFont="1" applyBorder="1" applyAlignment="1">
      <alignment/>
    </xf>
    <xf numFmtId="3" fontId="77" fillId="0" borderId="47" xfId="0" applyNumberFormat="1" applyFont="1" applyBorder="1" applyAlignment="1">
      <alignment/>
    </xf>
    <xf numFmtId="3" fontId="77" fillId="0" borderId="30" xfId="0" applyNumberFormat="1" applyFont="1" applyBorder="1" applyAlignment="1">
      <alignment/>
    </xf>
    <xf numFmtId="3" fontId="78" fillId="0" borderId="65" xfId="0" applyNumberFormat="1" applyFont="1" applyBorder="1" applyAlignment="1">
      <alignment/>
    </xf>
    <xf numFmtId="3" fontId="77" fillId="0" borderId="21" xfId="0" applyNumberFormat="1" applyFont="1" applyBorder="1" applyAlignment="1">
      <alignment horizontal="center"/>
    </xf>
    <xf numFmtId="3" fontId="77" fillId="0" borderId="36" xfId="0" applyNumberFormat="1" applyFont="1" applyBorder="1" applyAlignment="1">
      <alignment horizontal="center"/>
    </xf>
    <xf numFmtId="3" fontId="78" fillId="0" borderId="13" xfId="0" applyNumberFormat="1" applyFont="1" applyBorder="1" applyAlignment="1">
      <alignment horizontal="center"/>
    </xf>
    <xf numFmtId="3" fontId="78" fillId="0" borderId="42" xfId="0" applyNumberFormat="1" applyFont="1" applyBorder="1" applyAlignment="1">
      <alignment horizontal="center"/>
    </xf>
    <xf numFmtId="3" fontId="79" fillId="0" borderId="0" xfId="0" applyNumberFormat="1" applyFont="1" applyAlignment="1">
      <alignment horizontal="center"/>
    </xf>
    <xf numFmtId="3" fontId="77" fillId="0" borderId="0" xfId="0" applyNumberFormat="1" applyFont="1" applyAlignment="1">
      <alignment horizontal="center"/>
    </xf>
    <xf numFmtId="3" fontId="77" fillId="0" borderId="24" xfId="0" applyNumberFormat="1" applyFont="1" applyBorder="1" applyAlignment="1">
      <alignment horizontal="center"/>
    </xf>
    <xf numFmtId="3" fontId="77" fillId="0" borderId="47" xfId="0" applyNumberFormat="1" applyFont="1" applyBorder="1" applyAlignment="1">
      <alignment horizontal="center"/>
    </xf>
    <xf numFmtId="3" fontId="77" fillId="0" borderId="11" xfId="0" applyNumberFormat="1" applyFont="1" applyBorder="1" applyAlignment="1">
      <alignment horizontal="center"/>
    </xf>
    <xf numFmtId="3" fontId="77" fillId="0" borderId="30" xfId="0" applyNumberFormat="1" applyFont="1" applyBorder="1" applyAlignment="1">
      <alignment horizontal="center"/>
    </xf>
    <xf numFmtId="3" fontId="77" fillId="33" borderId="35" xfId="0" applyNumberFormat="1" applyFont="1" applyFill="1" applyBorder="1" applyAlignment="1">
      <alignment horizontal="center" vertical="center" wrapText="1"/>
    </xf>
    <xf numFmtId="3" fontId="77" fillId="0" borderId="30" xfId="0" applyNumberFormat="1" applyFont="1" applyBorder="1" applyAlignment="1">
      <alignment horizontal="right" vertical="center"/>
    </xf>
    <xf numFmtId="3" fontId="78" fillId="0" borderId="36" xfId="0" applyNumberFormat="1" applyFont="1" applyBorder="1" applyAlignment="1">
      <alignment/>
    </xf>
    <xf numFmtId="3" fontId="78" fillId="0" borderId="42" xfId="0" applyNumberFormat="1" applyFont="1" applyFill="1" applyBorder="1" applyAlignment="1">
      <alignment/>
    </xf>
    <xf numFmtId="3" fontId="78" fillId="0" borderId="28" xfId="0" applyNumberFormat="1" applyFont="1" applyBorder="1" applyAlignment="1">
      <alignment horizontal="center" vertical="center"/>
    </xf>
    <xf numFmtId="3" fontId="78" fillId="0" borderId="31" xfId="0" applyNumberFormat="1" applyFont="1" applyBorder="1" applyAlignment="1">
      <alignment horizontal="center" vertical="center"/>
    </xf>
    <xf numFmtId="3" fontId="77" fillId="0" borderId="34" xfId="0" applyNumberFormat="1" applyFont="1" applyBorder="1" applyAlignment="1">
      <alignment horizontal="center" vertical="center"/>
    </xf>
    <xf numFmtId="3" fontId="77" fillId="0" borderId="35" xfId="0" applyNumberFormat="1" applyFont="1" applyBorder="1" applyAlignment="1">
      <alignment horizontal="center" vertical="center"/>
    </xf>
    <xf numFmtId="3" fontId="78" fillId="0" borderId="28" xfId="0" applyNumberFormat="1" applyFont="1" applyBorder="1" applyAlignment="1">
      <alignment horizontal="center"/>
    </xf>
    <xf numFmtId="3" fontId="78" fillId="0" borderId="31" xfId="0" applyNumberFormat="1" applyFont="1" applyBorder="1" applyAlignment="1">
      <alignment horizontal="center"/>
    </xf>
    <xf numFmtId="3" fontId="77" fillId="0" borderId="25" xfId="0" applyNumberFormat="1" applyFont="1" applyBorder="1" applyAlignment="1">
      <alignment horizontal="center"/>
    </xf>
    <xf numFmtId="3" fontId="77" fillId="0" borderId="43" xfId="0" applyNumberFormat="1" applyFont="1" applyBorder="1" applyAlignment="1">
      <alignment horizontal="center"/>
    </xf>
    <xf numFmtId="180" fontId="12" fillId="0" borderId="11" xfId="0" applyFont="1" applyFill="1" applyBorder="1" applyAlignment="1">
      <alignment horizontal="center" vertical="center" wrapText="1"/>
    </xf>
    <xf numFmtId="0" fontId="17" fillId="0" borderId="0" xfId="0" applyNumberFormat="1" applyFont="1" applyAlignment="1">
      <alignment horizontal="center" vertical="center"/>
    </xf>
    <xf numFmtId="0" fontId="19" fillId="0" borderId="0" xfId="56" applyNumberFormat="1" applyFont="1" applyBorder="1" applyAlignment="1">
      <alignment horizontal="center" vertical="center" wrapText="1"/>
      <protection/>
    </xf>
    <xf numFmtId="0" fontId="17" fillId="0" borderId="0" xfId="56" applyNumberFormat="1" applyFont="1" applyBorder="1" applyAlignment="1">
      <alignment/>
      <protection/>
    </xf>
    <xf numFmtId="3" fontId="17" fillId="0" borderId="66" xfId="56" applyNumberFormat="1" applyFont="1" applyBorder="1" applyAlignment="1">
      <alignment/>
      <protection/>
    </xf>
    <xf numFmtId="3" fontId="17" fillId="0" borderId="67" xfId="56" applyNumberFormat="1" applyFont="1" applyBorder="1" applyAlignment="1">
      <alignment/>
      <protection/>
    </xf>
    <xf numFmtId="10" fontId="17" fillId="0" borderId="66" xfId="56" applyNumberFormat="1" applyFont="1" applyBorder="1" applyAlignment="1">
      <alignment/>
      <protection/>
    </xf>
    <xf numFmtId="0" fontId="17" fillId="0" borderId="0" xfId="56" applyNumberFormat="1" applyFont="1" applyBorder="1" applyAlignment="1">
      <alignment horizontal="left"/>
      <protection/>
    </xf>
    <xf numFmtId="3" fontId="17" fillId="0" borderId="66" xfId="56" applyNumberFormat="1" applyFont="1" applyFill="1" applyBorder="1" applyAlignment="1">
      <alignment/>
      <protection/>
    </xf>
    <xf numFmtId="0" fontId="17" fillId="0" borderId="0" xfId="56" applyNumberFormat="1" applyFont="1" applyBorder="1" applyAlignment="1">
      <alignment horizontal="center"/>
      <protection/>
    </xf>
    <xf numFmtId="3" fontId="17" fillId="0" borderId="67" xfId="56" applyNumberFormat="1" applyFont="1" applyFill="1" applyBorder="1" applyAlignment="1">
      <alignment/>
      <protection/>
    </xf>
    <xf numFmtId="10" fontId="17" fillId="0" borderId="67" xfId="56" applyNumberFormat="1" applyFont="1" applyBorder="1" applyAlignment="1">
      <alignment/>
      <protection/>
    </xf>
    <xf numFmtId="3" fontId="17" fillId="0" borderId="68" xfId="56" applyNumberFormat="1" applyFont="1" applyBorder="1" applyAlignment="1">
      <alignment/>
      <protection/>
    </xf>
    <xf numFmtId="10" fontId="17" fillId="0" borderId="69" xfId="56" applyNumberFormat="1" applyFont="1" applyBorder="1" applyAlignment="1">
      <alignment/>
      <protection/>
    </xf>
    <xf numFmtId="0" fontId="19" fillId="0" borderId="0" xfId="0" applyNumberFormat="1" applyFont="1" applyAlignment="1">
      <alignment horizontal="center" vertical="center"/>
    </xf>
    <xf numFmtId="0" fontId="17" fillId="0" borderId="67" xfId="56" applyNumberFormat="1" applyFont="1" applyBorder="1" applyAlignment="1">
      <alignment horizontal="left"/>
      <protection/>
    </xf>
    <xf numFmtId="0" fontId="17" fillId="0" borderId="0" xfId="0" applyNumberFormat="1" applyFont="1" applyAlignment="1">
      <alignment/>
    </xf>
    <xf numFmtId="3" fontId="17" fillId="0" borderId="69" xfId="56" applyNumberFormat="1" applyFont="1" applyFill="1" applyBorder="1" applyAlignment="1">
      <alignment/>
      <protection/>
    </xf>
    <xf numFmtId="0" fontId="17" fillId="0" borderId="59" xfId="56" applyNumberFormat="1" applyFont="1" applyBorder="1" applyAlignment="1">
      <alignment/>
      <protection/>
    </xf>
    <xf numFmtId="0" fontId="19" fillId="0" borderId="0" xfId="0" applyNumberFormat="1" applyFont="1" applyAlignment="1">
      <alignment/>
    </xf>
    <xf numFmtId="0" fontId="19" fillId="0" borderId="0" xfId="56" applyNumberFormat="1" applyFont="1" applyBorder="1" applyAlignment="1">
      <alignment horizontal="center"/>
      <protection/>
    </xf>
    <xf numFmtId="3" fontId="19" fillId="0" borderId="0" xfId="56" applyNumberFormat="1" applyFont="1" applyBorder="1" applyAlignment="1">
      <alignment/>
      <protection/>
    </xf>
    <xf numFmtId="3" fontId="19" fillId="0" borderId="0" xfId="56" applyNumberFormat="1" applyFont="1" applyFill="1" applyBorder="1" applyAlignment="1">
      <alignment/>
      <protection/>
    </xf>
    <xf numFmtId="10" fontId="19" fillId="0" borderId="0" xfId="56" applyNumberFormat="1" applyFont="1" applyBorder="1" applyAlignment="1">
      <alignment/>
      <protection/>
    </xf>
    <xf numFmtId="0" fontId="17" fillId="0" borderId="0" xfId="0" applyNumberFormat="1" applyFont="1" applyBorder="1" applyAlignment="1">
      <alignment horizontal="center" vertical="center" wrapText="1"/>
    </xf>
    <xf numFmtId="0" fontId="17" fillId="0" borderId="0" xfId="0" applyNumberFormat="1" applyFont="1" applyBorder="1" applyAlignment="1" applyProtection="1">
      <alignment horizontal="center" vertical="center" wrapText="1"/>
      <protection locked="0"/>
    </xf>
    <xf numFmtId="3" fontId="17" fillId="0" borderId="0" xfId="0" applyNumberFormat="1" applyFont="1" applyBorder="1" applyAlignment="1">
      <alignment horizontal="center" vertical="center" wrapText="1"/>
    </xf>
    <xf numFmtId="10" fontId="17" fillId="0" borderId="0" xfId="0" applyNumberFormat="1" applyFont="1" applyBorder="1" applyAlignment="1">
      <alignment horizontal="center" vertical="center" wrapText="1"/>
    </xf>
    <xf numFmtId="3" fontId="19" fillId="0" borderId="44" xfId="0" applyNumberFormat="1" applyFont="1" applyBorder="1" applyAlignment="1">
      <alignment horizontal="center" vertical="center" wrapText="1"/>
    </xf>
    <xf numFmtId="10" fontId="19" fillId="0" borderId="44" xfId="0" applyNumberFormat="1" applyFont="1" applyBorder="1" applyAlignment="1">
      <alignment horizontal="center" vertical="center" wrapText="1"/>
    </xf>
    <xf numFmtId="180" fontId="25" fillId="0" borderId="0" xfId="0" applyFont="1" applyAlignment="1">
      <alignment/>
    </xf>
    <xf numFmtId="10" fontId="2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15" fillId="0" borderId="0" xfId="0" applyNumberFormat="1" applyFont="1" applyFill="1" applyBorder="1" applyAlignment="1">
      <alignment horizontal="center" vertical="top"/>
    </xf>
    <xf numFmtId="3" fontId="17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Alignment="1">
      <alignment/>
    </xf>
    <xf numFmtId="3" fontId="25" fillId="0" borderId="0" xfId="0" applyNumberFormat="1" applyFont="1" applyFill="1" applyAlignment="1">
      <alignment/>
    </xf>
    <xf numFmtId="10" fontId="17" fillId="0" borderId="68" xfId="56" applyNumberFormat="1" applyFont="1" applyBorder="1" applyAlignment="1">
      <alignment/>
      <protection/>
    </xf>
    <xf numFmtId="0" fontId="19" fillId="0" borderId="59" xfId="56" applyNumberFormat="1" applyFont="1" applyFill="1" applyBorder="1" applyAlignment="1">
      <alignment horizontal="left"/>
      <protection/>
    </xf>
    <xf numFmtId="10" fontId="17" fillId="0" borderId="70" xfId="56" applyNumberFormat="1" applyFont="1" applyBorder="1" applyAlignment="1">
      <alignment/>
      <protection/>
    </xf>
    <xf numFmtId="10" fontId="17" fillId="0" borderId="71" xfId="56" applyNumberFormat="1" applyFont="1" applyBorder="1" applyAlignment="1">
      <alignment/>
      <protection/>
    </xf>
    <xf numFmtId="183" fontId="6" fillId="0" borderId="61" xfId="0" applyNumberFormat="1" applyFont="1" applyBorder="1" applyAlignment="1">
      <alignment horizontal="right" vertical="center"/>
    </xf>
    <xf numFmtId="183" fontId="6" fillId="0" borderId="72" xfId="0" applyNumberFormat="1" applyFont="1" applyBorder="1" applyAlignment="1">
      <alignment horizontal="right" vertical="center"/>
    </xf>
    <xf numFmtId="180" fontId="0" fillId="33" borderId="29" xfId="0" applyNumberFormat="1" applyFill="1" applyBorder="1" applyAlignment="1">
      <alignment horizontal="center" vertical="center"/>
    </xf>
    <xf numFmtId="180" fontId="86" fillId="0" borderId="30" xfId="0" applyNumberFormat="1" applyFont="1" applyBorder="1" applyAlignment="1">
      <alignment horizontal="center" vertical="center"/>
    </xf>
    <xf numFmtId="0" fontId="19" fillId="0" borderId="59" xfId="56" applyNumberFormat="1" applyFont="1" applyBorder="1" applyAlignment="1">
      <alignment horizontal="center" vertical="center" wrapText="1"/>
      <protection/>
    </xf>
    <xf numFmtId="0" fontId="17" fillId="0" borderId="59" xfId="56" applyNumberFormat="1" applyFont="1" applyBorder="1" applyAlignment="1">
      <alignment horizontal="left"/>
      <protection/>
    </xf>
    <xf numFmtId="0" fontId="17" fillId="0" borderId="59" xfId="56" applyNumberFormat="1" applyFont="1" applyBorder="1" applyAlignment="1">
      <alignment horizontal="center"/>
      <protection/>
    </xf>
    <xf numFmtId="180" fontId="86" fillId="0" borderId="33" xfId="0" applyNumberFormat="1" applyFont="1" applyBorder="1" applyAlignment="1">
      <alignment horizontal="center" vertical="center" wrapText="1"/>
    </xf>
    <xf numFmtId="180" fontId="86" fillId="0" borderId="34" xfId="0" applyNumberFormat="1" applyFont="1" applyBorder="1" applyAlignment="1">
      <alignment horizontal="center" vertical="center" wrapText="1"/>
    </xf>
    <xf numFmtId="180" fontId="86" fillId="0" borderId="45" xfId="0" applyNumberFormat="1" applyFont="1" applyBorder="1" applyAlignment="1">
      <alignment horizontal="center" vertical="center" wrapText="1"/>
    </xf>
    <xf numFmtId="180" fontId="86" fillId="0" borderId="45" xfId="0" applyNumberFormat="1" applyFont="1" applyBorder="1" applyAlignment="1">
      <alignment horizontal="center" vertical="center"/>
    </xf>
    <xf numFmtId="3" fontId="80" fillId="0" borderId="24" xfId="0" applyNumberFormat="1" applyFont="1" applyBorder="1" applyAlignment="1">
      <alignment/>
    </xf>
    <xf numFmtId="3" fontId="80" fillId="0" borderId="11" xfId="0" applyNumberFormat="1" applyFont="1" applyBorder="1" applyAlignment="1">
      <alignment/>
    </xf>
    <xf numFmtId="3" fontId="81" fillId="0" borderId="42" xfId="0" applyNumberFormat="1" applyFont="1" applyBorder="1" applyAlignment="1">
      <alignment/>
    </xf>
    <xf numFmtId="0" fontId="87" fillId="0" borderId="0" xfId="0" applyNumberFormat="1" applyFont="1" applyAlignment="1">
      <alignment horizontal="right"/>
    </xf>
    <xf numFmtId="0" fontId="78" fillId="0" borderId="0" xfId="0" applyNumberFormat="1" applyFont="1" applyAlignment="1">
      <alignment horizontal="center"/>
    </xf>
    <xf numFmtId="180" fontId="27" fillId="0" borderId="14" xfId="0" applyNumberFormat="1" applyFont="1" applyBorder="1" applyAlignment="1">
      <alignment horizontal="left" vertical="center"/>
    </xf>
    <xf numFmtId="180" fontId="27" fillId="0" borderId="73" xfId="0" applyNumberFormat="1" applyFont="1" applyBorder="1" applyAlignment="1">
      <alignment horizontal="left" vertical="center"/>
    </xf>
    <xf numFmtId="180" fontId="27" fillId="0" borderId="29" xfId="0" applyNumberFormat="1" applyFont="1" applyBorder="1" applyAlignment="1">
      <alignment horizontal="left" vertical="center"/>
    </xf>
    <xf numFmtId="0" fontId="80" fillId="0" borderId="0" xfId="0" applyNumberFormat="1" applyFont="1" applyAlignment="1">
      <alignment horizontal="center"/>
    </xf>
    <xf numFmtId="3" fontId="78" fillId="0" borderId="30" xfId="0" applyNumberFormat="1" applyFont="1" applyBorder="1" applyAlignment="1">
      <alignment horizontal="right" vertical="center"/>
    </xf>
    <xf numFmtId="3" fontId="78" fillId="0" borderId="44" xfId="0" applyNumberFormat="1" applyFont="1" applyBorder="1" applyAlignment="1">
      <alignment horizontal="right" vertical="center"/>
    </xf>
    <xf numFmtId="180" fontId="27" fillId="0" borderId="54" xfId="0" applyNumberFormat="1" applyFont="1" applyBorder="1" applyAlignment="1">
      <alignment horizontal="left" vertical="center"/>
    </xf>
    <xf numFmtId="180" fontId="27" fillId="0" borderId="74" xfId="0" applyNumberFormat="1" applyFont="1" applyBorder="1" applyAlignment="1">
      <alignment horizontal="left" vertical="center"/>
    </xf>
    <xf numFmtId="0" fontId="80" fillId="0" borderId="23" xfId="0" applyNumberFormat="1" applyFont="1" applyBorder="1" applyAlignment="1">
      <alignment horizontal="center"/>
    </xf>
    <xf numFmtId="0" fontId="81" fillId="0" borderId="12" xfId="0" applyNumberFormat="1" applyFont="1" applyBorder="1" applyAlignment="1">
      <alignment horizontal="center"/>
    </xf>
    <xf numFmtId="0" fontId="80" fillId="0" borderId="10" xfId="0" applyNumberFormat="1" applyFont="1" applyBorder="1" applyAlignment="1">
      <alignment horizontal="center"/>
    </xf>
    <xf numFmtId="3" fontId="77" fillId="0" borderId="65" xfId="0" applyNumberFormat="1" applyFont="1" applyBorder="1" applyAlignment="1">
      <alignment horizontal="center"/>
    </xf>
    <xf numFmtId="0" fontId="17" fillId="0" borderId="0" xfId="56" applyNumberFormat="1" applyFont="1" applyFill="1" applyBorder="1" applyAlignment="1">
      <alignment horizontal="left"/>
      <protection/>
    </xf>
    <xf numFmtId="0" fontId="17" fillId="0" borderId="67" xfId="56" applyNumberFormat="1" applyFont="1" applyFill="1" applyBorder="1" applyAlignment="1">
      <alignment horizontal="left"/>
      <protection/>
    </xf>
    <xf numFmtId="180" fontId="6" fillId="0" borderId="11" xfId="0" applyFont="1" applyFill="1" applyBorder="1" applyAlignment="1">
      <alignment horizontal="right" vertical="center" wrapText="1"/>
    </xf>
    <xf numFmtId="180" fontId="13" fillId="0" borderId="11" xfId="0" applyFont="1" applyFill="1" applyBorder="1" applyAlignment="1">
      <alignment horizontal="right" vertical="center" wrapText="1"/>
    </xf>
    <xf numFmtId="180" fontId="6" fillId="0" borderId="0" xfId="0" applyFont="1" applyFill="1" applyBorder="1" applyAlignment="1">
      <alignment horizontal="right" vertical="center" wrapText="1"/>
    </xf>
    <xf numFmtId="180" fontId="6" fillId="0" borderId="28" xfId="0" applyFont="1" applyFill="1" applyBorder="1" applyAlignment="1">
      <alignment horizontal="right" vertical="center" wrapText="1"/>
    </xf>
    <xf numFmtId="180" fontId="13" fillId="0" borderId="0" xfId="0" applyFont="1" applyFill="1" applyAlignment="1">
      <alignment horizontal="left" vertical="center" wrapText="1"/>
    </xf>
    <xf numFmtId="180" fontId="0" fillId="33" borderId="29" xfId="0" applyNumberFormat="1" applyFill="1" applyBorder="1" applyAlignment="1">
      <alignment horizontal="center" vertical="center"/>
    </xf>
    <xf numFmtId="3" fontId="78" fillId="0" borderId="36" xfId="0" applyNumberFormat="1" applyFont="1" applyBorder="1" applyAlignment="1">
      <alignment horizontal="right" vertical="center"/>
    </xf>
    <xf numFmtId="3" fontId="77" fillId="0" borderId="28" xfId="0" applyNumberFormat="1" applyFont="1" applyBorder="1" applyAlignment="1">
      <alignment/>
    </xf>
    <xf numFmtId="180" fontId="88" fillId="0" borderId="11" xfId="0" applyFont="1" applyFill="1" applyBorder="1" applyAlignment="1">
      <alignment/>
    </xf>
    <xf numFmtId="180" fontId="5" fillId="0" borderId="11" xfId="0" applyFont="1" applyFill="1" applyBorder="1" applyAlignment="1">
      <alignment/>
    </xf>
    <xf numFmtId="180" fontId="88" fillId="0" borderId="24" xfId="0" applyFont="1" applyFill="1" applyBorder="1" applyAlignment="1">
      <alignment/>
    </xf>
    <xf numFmtId="0" fontId="81" fillId="33" borderId="42" xfId="0" applyNumberFormat="1" applyFont="1" applyFill="1" applyBorder="1" applyAlignment="1">
      <alignment horizontal="center" vertical="center" wrapText="1"/>
    </xf>
    <xf numFmtId="3" fontId="28" fillId="0" borderId="47" xfId="0" applyNumberFormat="1" applyFont="1" applyFill="1" applyBorder="1" applyAlignment="1">
      <alignment/>
    </xf>
    <xf numFmtId="3" fontId="28" fillId="0" borderId="30" xfId="0" applyNumberFormat="1" applyFont="1" applyFill="1" applyBorder="1" applyAlignment="1">
      <alignment/>
    </xf>
    <xf numFmtId="180" fontId="88" fillId="0" borderId="0" xfId="0" applyFont="1" applyFill="1" applyAlignment="1">
      <alignment/>
    </xf>
    <xf numFmtId="180" fontId="28" fillId="0" borderId="0" xfId="0" applyFont="1" applyAlignment="1">
      <alignment horizontal="left" vertical="center"/>
    </xf>
    <xf numFmtId="0" fontId="80" fillId="0" borderId="10" xfId="0" applyNumberFormat="1" applyFont="1" applyBorder="1" applyAlignment="1">
      <alignment horizontal="center" vertical="center"/>
    </xf>
    <xf numFmtId="3" fontId="80" fillId="0" borderId="11" xfId="0" applyNumberFormat="1" applyFont="1" applyBorder="1" applyAlignment="1">
      <alignment vertical="center"/>
    </xf>
    <xf numFmtId="180" fontId="28" fillId="0" borderId="11" xfId="0" applyFont="1" applyBorder="1" applyAlignment="1">
      <alignment horizontal="left" vertical="center" wrapText="1"/>
    </xf>
    <xf numFmtId="180" fontId="28" fillId="0" borderId="73" xfId="0" applyFont="1" applyBorder="1" applyAlignment="1">
      <alignment horizontal="left" vertical="center"/>
    </xf>
    <xf numFmtId="180" fontId="88" fillId="0" borderId="28" xfId="0" applyFont="1" applyFill="1" applyBorder="1" applyAlignment="1">
      <alignment/>
    </xf>
    <xf numFmtId="3" fontId="28" fillId="0" borderId="31" xfId="0" applyNumberFormat="1" applyFont="1" applyFill="1" applyBorder="1" applyAlignment="1">
      <alignment/>
    </xf>
    <xf numFmtId="10" fontId="17" fillId="0" borderId="67" xfId="56" applyNumberFormat="1" applyFont="1" applyBorder="1" applyAlignment="1">
      <alignment horizontal="right"/>
      <protection/>
    </xf>
    <xf numFmtId="0" fontId="17" fillId="0" borderId="75" xfId="56" applyNumberFormat="1" applyFont="1" applyBorder="1" applyAlignment="1">
      <alignment horizontal="center"/>
      <protection/>
    </xf>
    <xf numFmtId="3" fontId="17" fillId="0" borderId="76" xfId="56" applyNumberFormat="1" applyFont="1" applyFill="1" applyBorder="1" applyAlignment="1">
      <alignment/>
      <protection/>
    </xf>
    <xf numFmtId="10" fontId="17" fillId="0" borderId="68" xfId="56" applyNumberFormat="1" applyFont="1" applyBorder="1" applyAlignment="1">
      <alignment horizontal="right"/>
      <protection/>
    </xf>
    <xf numFmtId="3" fontId="17" fillId="0" borderId="68" xfId="56" applyNumberFormat="1" applyFont="1" applyFill="1" applyBorder="1" applyAlignment="1">
      <alignment/>
      <protection/>
    </xf>
    <xf numFmtId="0" fontId="77" fillId="0" borderId="46" xfId="0" applyNumberFormat="1" applyFont="1" applyBorder="1" applyAlignment="1">
      <alignment horizontal="left" vertical="center"/>
    </xf>
    <xf numFmtId="0" fontId="77" fillId="0" borderId="14" xfId="0" applyNumberFormat="1" applyFont="1" applyBorder="1" applyAlignment="1">
      <alignment horizontal="left" vertical="center"/>
    </xf>
    <xf numFmtId="0" fontId="77" fillId="0" borderId="54" xfId="0" applyNumberFormat="1" applyFont="1" applyBorder="1" applyAlignment="1">
      <alignment horizontal="left"/>
    </xf>
    <xf numFmtId="0" fontId="78" fillId="0" borderId="15" xfId="0" applyNumberFormat="1" applyFont="1" applyBorder="1" applyAlignment="1">
      <alignment horizontal="left"/>
    </xf>
    <xf numFmtId="0" fontId="77" fillId="0" borderId="46" xfId="0" applyNumberFormat="1" applyFont="1" applyBorder="1" applyAlignment="1">
      <alignment horizontal="left"/>
    </xf>
    <xf numFmtId="0" fontId="77" fillId="0" borderId="14" xfId="0" applyNumberFormat="1" applyFont="1" applyBorder="1" applyAlignment="1">
      <alignment horizontal="left"/>
    </xf>
    <xf numFmtId="3" fontId="77" fillId="0" borderId="29" xfId="0" applyNumberFormat="1" applyFont="1" applyBorder="1" applyAlignment="1">
      <alignment horizontal="center" vertical="center"/>
    </xf>
    <xf numFmtId="3" fontId="77" fillId="0" borderId="72" xfId="0" applyNumberFormat="1" applyFont="1" applyBorder="1" applyAlignment="1">
      <alignment horizontal="center"/>
    </xf>
    <xf numFmtId="3" fontId="78" fillId="0" borderId="55" xfId="0" applyNumberFormat="1" applyFont="1" applyBorder="1" applyAlignment="1">
      <alignment horizontal="center"/>
    </xf>
    <xf numFmtId="3" fontId="77" fillId="0" borderId="64" xfId="0" applyNumberFormat="1" applyFont="1" applyBorder="1" applyAlignment="1">
      <alignment horizontal="center"/>
    </xf>
    <xf numFmtId="3" fontId="77" fillId="0" borderId="29" xfId="0" applyNumberFormat="1" applyFont="1" applyBorder="1" applyAlignment="1">
      <alignment horizontal="center"/>
    </xf>
    <xf numFmtId="3" fontId="77" fillId="0" borderId="63" xfId="0" applyNumberFormat="1" applyFont="1" applyBorder="1" applyAlignment="1">
      <alignment horizontal="center" vertical="center"/>
    </xf>
    <xf numFmtId="3" fontId="77" fillId="0" borderId="17" xfId="0" applyNumberFormat="1" applyFont="1" applyBorder="1" applyAlignment="1">
      <alignment horizontal="center" vertical="center"/>
    </xf>
    <xf numFmtId="3" fontId="77" fillId="0" borderId="61" xfId="0" applyNumberFormat="1" applyFont="1" applyBorder="1" applyAlignment="1">
      <alignment horizontal="center"/>
    </xf>
    <xf numFmtId="3" fontId="78" fillId="0" borderId="44" xfId="0" applyNumberFormat="1" applyFont="1" applyBorder="1" applyAlignment="1">
      <alignment horizontal="center"/>
    </xf>
    <xf numFmtId="3" fontId="77" fillId="0" borderId="49" xfId="0" applyNumberFormat="1" applyFont="1" applyBorder="1" applyAlignment="1">
      <alignment horizontal="center"/>
    </xf>
    <xf numFmtId="3" fontId="77" fillId="0" borderId="17" xfId="0" applyNumberFormat="1" applyFont="1" applyBorder="1" applyAlignment="1">
      <alignment horizontal="center"/>
    </xf>
    <xf numFmtId="3" fontId="77" fillId="0" borderId="77" xfId="0" applyNumberFormat="1" applyFont="1" applyBorder="1" applyAlignment="1">
      <alignment horizontal="center" vertical="center"/>
    </xf>
    <xf numFmtId="180" fontId="26" fillId="0" borderId="0" xfId="0" applyFont="1" applyFill="1" applyAlignment="1">
      <alignment horizontal="center" vertical="center" wrapText="1"/>
    </xf>
    <xf numFmtId="180" fontId="19" fillId="0" borderId="0" xfId="0" applyFont="1" applyFill="1" applyAlignment="1">
      <alignment horizontal="center" vertical="top"/>
    </xf>
    <xf numFmtId="180" fontId="7" fillId="34" borderId="62" xfId="0" applyFont="1" applyFill="1" applyBorder="1" applyAlignment="1">
      <alignment horizontal="center" vertical="center" wrapText="1"/>
    </xf>
    <xf numFmtId="180" fontId="7" fillId="34" borderId="78" xfId="0" applyFont="1" applyFill="1" applyBorder="1" applyAlignment="1">
      <alignment horizontal="center" vertical="center" wrapText="1"/>
    </xf>
    <xf numFmtId="180" fontId="7" fillId="34" borderId="55" xfId="0" applyFont="1" applyFill="1" applyBorder="1" applyAlignment="1">
      <alignment horizontal="center" vertical="center" wrapText="1"/>
    </xf>
    <xf numFmtId="180" fontId="7" fillId="34" borderId="59" xfId="0" applyFont="1" applyFill="1" applyBorder="1" applyAlignment="1">
      <alignment horizontal="center" vertical="center" wrapText="1"/>
    </xf>
    <xf numFmtId="180" fontId="7" fillId="34" borderId="0" xfId="0" applyFont="1" applyFill="1" applyBorder="1" applyAlignment="1">
      <alignment horizontal="center" vertical="center" wrapText="1"/>
    </xf>
    <xf numFmtId="180" fontId="7" fillId="34" borderId="67" xfId="0" applyFont="1" applyFill="1" applyBorder="1" applyAlignment="1">
      <alignment horizontal="center" vertical="center" wrapText="1"/>
    </xf>
    <xf numFmtId="180" fontId="7" fillId="34" borderId="48" xfId="0" applyFont="1" applyFill="1" applyBorder="1" applyAlignment="1">
      <alignment horizontal="center" vertical="center" wrapText="1"/>
    </xf>
    <xf numFmtId="180" fontId="7" fillId="34" borderId="39" xfId="0" applyFont="1" applyFill="1" applyBorder="1" applyAlignment="1">
      <alignment horizontal="center" vertical="center" wrapText="1"/>
    </xf>
    <xf numFmtId="180" fontId="7" fillId="34" borderId="64" xfId="0" applyFont="1" applyFill="1" applyBorder="1" applyAlignment="1">
      <alignment horizontal="center" vertical="center" wrapText="1"/>
    </xf>
    <xf numFmtId="180" fontId="11" fillId="0" borderId="0" xfId="0" applyFont="1" applyFill="1" applyAlignment="1">
      <alignment horizontal="right" vertical="center" wrapText="1"/>
    </xf>
    <xf numFmtId="180" fontId="19" fillId="0" borderId="0" xfId="0" applyFont="1" applyFill="1" applyAlignment="1">
      <alignment horizontal="left" vertical="center" wrapText="1"/>
    </xf>
    <xf numFmtId="180" fontId="78" fillId="0" borderId="0" xfId="0" applyFont="1" applyAlignment="1">
      <alignment horizontal="center"/>
    </xf>
    <xf numFmtId="180" fontId="78" fillId="34" borderId="33" xfId="0" applyFont="1" applyFill="1" applyBorder="1" applyAlignment="1">
      <alignment horizontal="center" vertical="center"/>
    </xf>
    <xf numFmtId="180" fontId="78" fillId="34" borderId="26" xfId="0" applyFont="1" applyFill="1" applyBorder="1" applyAlignment="1">
      <alignment horizontal="center" vertical="center"/>
    </xf>
    <xf numFmtId="180" fontId="85" fillId="34" borderId="34" xfId="0" applyFont="1" applyFill="1" applyBorder="1" applyAlignment="1">
      <alignment horizontal="center" vertical="center"/>
    </xf>
    <xf numFmtId="180" fontId="85" fillId="34" borderId="28" xfId="0" applyFont="1" applyFill="1" applyBorder="1" applyAlignment="1">
      <alignment horizontal="center" vertical="center"/>
    </xf>
    <xf numFmtId="180" fontId="78" fillId="34" borderId="12" xfId="0" applyFont="1" applyFill="1" applyBorder="1" applyAlignment="1">
      <alignment horizontal="center"/>
    </xf>
    <xf numFmtId="180" fontId="78" fillId="34" borderId="13" xfId="0" applyFont="1" applyFill="1" applyBorder="1" applyAlignment="1">
      <alignment horizontal="center"/>
    </xf>
    <xf numFmtId="10" fontId="84" fillId="34" borderId="79" xfId="0" applyNumberFormat="1" applyFont="1" applyFill="1" applyBorder="1" applyAlignment="1">
      <alignment horizontal="center" vertical="center"/>
    </xf>
    <xf numFmtId="10" fontId="84" fillId="34" borderId="65" xfId="0" applyNumberFormat="1" applyFont="1" applyFill="1" applyBorder="1" applyAlignment="1">
      <alignment horizontal="center" vertical="center"/>
    </xf>
    <xf numFmtId="180" fontId="78" fillId="34" borderId="58" xfId="0" applyFont="1" applyFill="1" applyBorder="1" applyAlignment="1">
      <alignment horizontal="center"/>
    </xf>
    <xf numFmtId="180" fontId="78" fillId="34" borderId="42" xfId="0" applyFont="1" applyFill="1" applyBorder="1" applyAlignment="1">
      <alignment horizontal="center"/>
    </xf>
    <xf numFmtId="10" fontId="85" fillId="34" borderId="79" xfId="0" applyNumberFormat="1" applyFont="1" applyFill="1" applyBorder="1" applyAlignment="1">
      <alignment horizontal="center" vertical="center"/>
    </xf>
    <xf numFmtId="10" fontId="85" fillId="34" borderId="65" xfId="0" applyNumberFormat="1" applyFont="1" applyFill="1" applyBorder="1" applyAlignment="1">
      <alignment horizontal="center" vertical="center"/>
    </xf>
    <xf numFmtId="0" fontId="17" fillId="0" borderId="0" xfId="56" applyNumberFormat="1" applyFont="1" applyBorder="1" applyAlignment="1">
      <alignment horizontal="left"/>
      <protection/>
    </xf>
    <xf numFmtId="0" fontId="17" fillId="0" borderId="67" xfId="56" applyNumberFormat="1" applyFont="1" applyBorder="1" applyAlignment="1">
      <alignment horizontal="left"/>
      <protection/>
    </xf>
    <xf numFmtId="0" fontId="17" fillId="0" borderId="80" xfId="56" applyNumberFormat="1" applyFont="1" applyBorder="1" applyAlignment="1">
      <alignment horizontal="center"/>
      <protection/>
    </xf>
    <xf numFmtId="0" fontId="17" fillId="0" borderId="81" xfId="56" applyNumberFormat="1" applyFont="1" applyBorder="1" applyAlignment="1">
      <alignment horizontal="center"/>
      <protection/>
    </xf>
    <xf numFmtId="0" fontId="19" fillId="33" borderId="59" xfId="56" applyNumberFormat="1" applyFont="1" applyFill="1" applyBorder="1" applyAlignment="1">
      <alignment horizontal="left"/>
      <protection/>
    </xf>
    <xf numFmtId="0" fontId="19" fillId="33" borderId="0" xfId="56" applyNumberFormat="1" applyFont="1" applyFill="1" applyBorder="1" applyAlignment="1">
      <alignment horizontal="left"/>
      <protection/>
    </xf>
    <xf numFmtId="0" fontId="19" fillId="33" borderId="67" xfId="56" applyNumberFormat="1" applyFont="1" applyFill="1" applyBorder="1" applyAlignment="1">
      <alignment horizontal="left"/>
      <protection/>
    </xf>
    <xf numFmtId="0" fontId="19" fillId="0" borderId="15" xfId="0" applyNumberFormat="1" applyFont="1" applyBorder="1" applyAlignment="1">
      <alignment horizontal="center" vertical="center" wrapText="1"/>
    </xf>
    <xf numFmtId="0" fontId="19" fillId="0" borderId="78" xfId="0" applyNumberFormat="1" applyFont="1" applyBorder="1" applyAlignment="1">
      <alignment horizontal="center" vertical="center" wrapText="1"/>
    </xf>
    <xf numFmtId="0" fontId="19" fillId="0" borderId="55" xfId="0" applyNumberFormat="1" applyFont="1" applyBorder="1" applyAlignment="1">
      <alignment horizontal="center" vertical="center" wrapText="1"/>
    </xf>
    <xf numFmtId="0" fontId="19" fillId="0" borderId="82" xfId="56" applyNumberFormat="1" applyFont="1" applyBorder="1" applyAlignment="1">
      <alignment horizontal="center" vertical="center" wrapText="1"/>
      <protection/>
    </xf>
    <xf numFmtId="0" fontId="19" fillId="0" borderId="83" xfId="56" applyNumberFormat="1" applyFont="1" applyBorder="1" applyAlignment="1">
      <alignment horizontal="center" vertical="center" wrapText="1"/>
      <protection/>
    </xf>
    <xf numFmtId="0" fontId="19" fillId="0" borderId="52" xfId="56" applyNumberFormat="1" applyFont="1" applyBorder="1" applyAlignment="1">
      <alignment horizontal="center" vertical="center" wrapText="1"/>
      <protection/>
    </xf>
    <xf numFmtId="0" fontId="19" fillId="0" borderId="84" xfId="56" applyNumberFormat="1" applyFont="1" applyBorder="1" applyAlignment="1">
      <alignment horizontal="center" vertical="center" wrapText="1"/>
      <protection/>
    </xf>
    <xf numFmtId="0" fontId="19" fillId="0" borderId="40" xfId="56" applyNumberFormat="1" applyFont="1" applyBorder="1" applyAlignment="1">
      <alignment horizontal="center" vertical="center" wrapText="1"/>
      <protection/>
    </xf>
    <xf numFmtId="0" fontId="19" fillId="0" borderId="85" xfId="56" applyNumberFormat="1" applyFont="1" applyBorder="1" applyAlignment="1">
      <alignment horizontal="center" vertical="center" wrapText="1"/>
      <protection/>
    </xf>
    <xf numFmtId="0" fontId="19" fillId="33" borderId="59" xfId="56" applyNumberFormat="1" applyFont="1" applyFill="1" applyBorder="1" applyAlignment="1">
      <alignment horizontal="left" wrapText="1"/>
      <protection/>
    </xf>
    <xf numFmtId="0" fontId="19" fillId="33" borderId="0" xfId="56" applyNumberFormat="1" applyFont="1" applyFill="1" applyBorder="1" applyAlignment="1">
      <alignment horizontal="left" wrapText="1"/>
      <protection/>
    </xf>
    <xf numFmtId="0" fontId="19" fillId="33" borderId="67" xfId="56" applyNumberFormat="1" applyFont="1" applyFill="1" applyBorder="1" applyAlignment="1">
      <alignment horizontal="left" wrapText="1"/>
      <protection/>
    </xf>
    <xf numFmtId="180" fontId="78" fillId="33" borderId="59" xfId="0" applyFont="1" applyFill="1" applyBorder="1" applyAlignment="1">
      <alignment horizontal="left" vertical="center" wrapText="1"/>
    </xf>
    <xf numFmtId="180" fontId="78" fillId="33" borderId="0" xfId="0" applyFont="1" applyFill="1" applyBorder="1" applyAlignment="1">
      <alignment horizontal="left" vertical="center" wrapText="1"/>
    </xf>
    <xf numFmtId="180" fontId="78" fillId="33" borderId="67" xfId="0" applyFont="1" applyFill="1" applyBorder="1" applyAlignment="1">
      <alignment horizontal="left" vertical="center" wrapText="1"/>
    </xf>
    <xf numFmtId="0" fontId="15" fillId="33" borderId="62" xfId="0" applyNumberFormat="1" applyFont="1" applyFill="1" applyBorder="1" applyAlignment="1">
      <alignment horizontal="center" vertical="top"/>
    </xf>
    <xf numFmtId="0" fontId="15" fillId="33" borderId="78" xfId="0" applyNumberFormat="1" applyFont="1" applyFill="1" applyBorder="1" applyAlignment="1">
      <alignment horizontal="center" vertical="top"/>
    </xf>
    <xf numFmtId="0" fontId="15" fillId="33" borderId="55" xfId="0" applyNumberFormat="1" applyFont="1" applyFill="1" applyBorder="1" applyAlignment="1">
      <alignment horizontal="center" vertical="top"/>
    </xf>
    <xf numFmtId="0" fontId="17" fillId="0" borderId="62" xfId="0" applyNumberFormat="1" applyFont="1" applyBorder="1" applyAlignment="1">
      <alignment horizontal="center" vertical="center" wrapText="1"/>
    </xf>
    <xf numFmtId="0" fontId="17" fillId="0" borderId="78" xfId="0" applyNumberFormat="1" applyFont="1" applyBorder="1" applyAlignment="1">
      <alignment horizontal="center" vertical="center" wrapText="1"/>
    </xf>
    <xf numFmtId="3" fontId="17" fillId="0" borderId="86" xfId="0" applyNumberFormat="1" applyFont="1" applyBorder="1" applyAlignment="1">
      <alignment horizontal="center" vertical="center" wrapText="1"/>
    </xf>
    <xf numFmtId="3" fontId="17" fillId="0" borderId="87" xfId="0" applyNumberFormat="1" applyFont="1" applyBorder="1" applyAlignment="1">
      <alignment horizontal="center" vertical="center" wrapText="1"/>
    </xf>
    <xf numFmtId="3" fontId="77" fillId="0" borderId="88" xfId="0" applyNumberFormat="1" applyFont="1" applyBorder="1" applyAlignment="1">
      <alignment horizontal="center" vertical="center" wrapText="1"/>
    </xf>
    <xf numFmtId="3" fontId="77" fillId="0" borderId="37" xfId="0" applyNumberFormat="1" applyFont="1" applyBorder="1" applyAlignment="1">
      <alignment horizontal="center" vertical="center" wrapText="1"/>
    </xf>
    <xf numFmtId="3" fontId="77" fillId="0" borderId="89" xfId="0" applyNumberFormat="1" applyFont="1" applyFill="1" applyBorder="1" applyAlignment="1">
      <alignment horizontal="center" vertical="center" wrapText="1"/>
    </xf>
    <xf numFmtId="3" fontId="77" fillId="0" borderId="38" xfId="0" applyNumberFormat="1" applyFont="1" applyFill="1" applyBorder="1" applyAlignment="1">
      <alignment horizontal="center" vertical="center" wrapText="1"/>
    </xf>
    <xf numFmtId="10" fontId="77" fillId="0" borderId="79" xfId="0" applyNumberFormat="1" applyFont="1" applyBorder="1" applyAlignment="1">
      <alignment horizontal="center" vertical="center" wrapText="1"/>
    </xf>
    <xf numFmtId="10" fontId="77" fillId="0" borderId="65" xfId="0" applyNumberFormat="1" applyFont="1" applyBorder="1" applyAlignment="1">
      <alignment horizontal="center" vertical="center" wrapText="1"/>
    </xf>
    <xf numFmtId="0" fontId="17" fillId="0" borderId="55" xfId="0" applyNumberFormat="1" applyFont="1" applyBorder="1" applyAlignment="1">
      <alignment horizontal="center" vertical="center" wrapText="1"/>
    </xf>
    <xf numFmtId="0" fontId="17" fillId="0" borderId="0" xfId="56" applyNumberFormat="1" applyFont="1" applyFill="1" applyBorder="1" applyAlignment="1">
      <alignment horizontal="left" wrapText="1"/>
      <protection/>
    </xf>
    <xf numFmtId="0" fontId="17" fillId="0" borderId="67" xfId="56" applyNumberFormat="1" applyFont="1" applyFill="1" applyBorder="1" applyAlignment="1">
      <alignment horizontal="left" wrapText="1"/>
      <protection/>
    </xf>
    <xf numFmtId="0" fontId="17" fillId="0" borderId="0" xfId="56" applyNumberFormat="1" applyFont="1" applyFill="1" applyBorder="1" applyAlignment="1">
      <alignment horizontal="left"/>
      <protection/>
    </xf>
    <xf numFmtId="0" fontId="17" fillId="0" borderId="67" xfId="56" applyNumberFormat="1" applyFont="1" applyFill="1" applyBorder="1" applyAlignment="1">
      <alignment horizontal="left"/>
      <protection/>
    </xf>
    <xf numFmtId="0" fontId="15" fillId="34" borderId="62" xfId="0" applyNumberFormat="1" applyFont="1" applyFill="1" applyBorder="1" applyAlignment="1">
      <alignment horizontal="center" vertical="top"/>
    </xf>
    <xf numFmtId="0" fontId="15" fillId="34" borderId="78" xfId="0" applyNumberFormat="1" applyFont="1" applyFill="1" applyBorder="1" applyAlignment="1">
      <alignment horizontal="center" vertical="top"/>
    </xf>
    <xf numFmtId="0" fontId="15" fillId="34" borderId="55" xfId="0" applyNumberFormat="1" applyFont="1" applyFill="1" applyBorder="1" applyAlignment="1">
      <alignment horizontal="center" vertical="top"/>
    </xf>
    <xf numFmtId="0" fontId="17" fillId="0" borderId="90" xfId="56" applyNumberFormat="1" applyFont="1" applyBorder="1" applyAlignment="1">
      <alignment horizontal="left"/>
      <protection/>
    </xf>
    <xf numFmtId="0" fontId="17" fillId="0" borderId="91" xfId="56" applyNumberFormat="1" applyFont="1" applyBorder="1" applyAlignment="1">
      <alignment horizontal="left"/>
      <protection/>
    </xf>
    <xf numFmtId="0" fontId="17" fillId="0" borderId="0" xfId="56" applyNumberFormat="1" applyFont="1" applyBorder="1" applyAlignment="1">
      <alignment horizontal="left" wrapText="1"/>
      <protection/>
    </xf>
    <xf numFmtId="0" fontId="17" fillId="0" borderId="67" xfId="56" applyNumberFormat="1" applyFont="1" applyBorder="1" applyAlignment="1">
      <alignment horizontal="left" wrapText="1"/>
      <protection/>
    </xf>
    <xf numFmtId="180" fontId="11" fillId="0" borderId="0" xfId="0" applyFont="1" applyFill="1" applyAlignment="1">
      <alignment horizontal="center" vertical="center" wrapText="1"/>
    </xf>
    <xf numFmtId="0" fontId="17" fillId="0" borderId="76" xfId="56" applyNumberFormat="1" applyFont="1" applyBorder="1" applyAlignment="1">
      <alignment horizontal="center"/>
      <protection/>
    </xf>
    <xf numFmtId="0" fontId="19" fillId="0" borderId="59" xfId="56" applyNumberFormat="1" applyFont="1" applyFill="1" applyBorder="1" applyAlignment="1">
      <alignment horizontal="left"/>
      <protection/>
    </xf>
    <xf numFmtId="0" fontId="19" fillId="0" borderId="0" xfId="56" applyNumberFormat="1" applyFont="1" applyFill="1" applyBorder="1" applyAlignment="1">
      <alignment horizontal="left"/>
      <protection/>
    </xf>
    <xf numFmtId="0" fontId="19" fillId="0" borderId="67" xfId="56" applyNumberFormat="1" applyFont="1" applyFill="1" applyBorder="1" applyAlignment="1">
      <alignment horizontal="left"/>
      <protection/>
    </xf>
    <xf numFmtId="0" fontId="79" fillId="0" borderId="0" xfId="0" applyNumberFormat="1" applyFont="1" applyAlignment="1">
      <alignment horizontal="right"/>
    </xf>
    <xf numFmtId="0" fontId="78" fillId="0" borderId="0" xfId="0" applyNumberFormat="1" applyFont="1" applyAlignment="1">
      <alignment horizontal="center" vertical="center" wrapText="1"/>
    </xf>
    <xf numFmtId="0" fontId="77" fillId="33" borderId="33" xfId="0" applyNumberFormat="1" applyFont="1" applyFill="1" applyBorder="1" applyAlignment="1">
      <alignment horizontal="center" vertical="center"/>
    </xf>
    <xf numFmtId="0" fontId="77" fillId="33" borderId="10" xfId="0" applyNumberFormat="1" applyFont="1" applyFill="1" applyBorder="1" applyAlignment="1">
      <alignment horizontal="center" vertical="center"/>
    </xf>
    <xf numFmtId="0" fontId="77" fillId="33" borderId="34" xfId="0" applyNumberFormat="1" applyFont="1" applyFill="1" applyBorder="1" applyAlignment="1">
      <alignment horizontal="center" vertical="center"/>
    </xf>
    <xf numFmtId="0" fontId="77" fillId="33" borderId="11" xfId="0" applyNumberFormat="1" applyFont="1" applyFill="1" applyBorder="1" applyAlignment="1">
      <alignment horizontal="center" vertical="center"/>
    </xf>
    <xf numFmtId="0" fontId="77" fillId="33" borderId="35" xfId="0" applyNumberFormat="1" applyFont="1" applyFill="1" applyBorder="1" applyAlignment="1">
      <alignment horizontal="center" vertical="center"/>
    </xf>
    <xf numFmtId="0" fontId="77" fillId="33" borderId="30" xfId="0" applyNumberFormat="1" applyFont="1" applyFill="1" applyBorder="1" applyAlignment="1">
      <alignment horizontal="center" vertical="center"/>
    </xf>
    <xf numFmtId="180" fontId="15" fillId="0" borderId="0" xfId="0" applyFont="1" applyFill="1" applyAlignment="1">
      <alignment horizontal="center" vertical="center" wrapText="1"/>
    </xf>
    <xf numFmtId="180" fontId="19" fillId="0" borderId="62" xfId="0" applyFont="1" applyBorder="1" applyAlignment="1">
      <alignment horizontal="center" vertical="center" wrapText="1"/>
    </xf>
    <xf numFmtId="180" fontId="19" fillId="0" borderId="78" xfId="0" applyFont="1" applyBorder="1" applyAlignment="1">
      <alignment horizontal="center" vertical="center" wrapText="1"/>
    </xf>
    <xf numFmtId="180" fontId="19" fillId="0" borderId="55" xfId="0" applyFont="1" applyBorder="1" applyAlignment="1">
      <alignment horizontal="center" vertical="center" wrapText="1"/>
    </xf>
    <xf numFmtId="180" fontId="17" fillId="0" borderId="33" xfId="0" applyNumberFormat="1" applyFont="1" applyBorder="1" applyAlignment="1">
      <alignment horizontal="left" vertical="center" wrapText="1"/>
    </xf>
    <xf numFmtId="180" fontId="17" fillId="0" borderId="26" xfId="0" applyNumberFormat="1" applyFont="1" applyBorder="1" applyAlignment="1">
      <alignment horizontal="left" vertical="center" wrapText="1"/>
    </xf>
    <xf numFmtId="180" fontId="17" fillId="0" borderId="28" xfId="0" applyNumberFormat="1" applyFont="1" applyBorder="1" applyAlignment="1">
      <alignment horizontal="center" vertical="top" wrapText="1"/>
    </xf>
    <xf numFmtId="180" fontId="17" fillId="0" borderId="92" xfId="0" applyNumberFormat="1" applyFont="1" applyBorder="1" applyAlignment="1">
      <alignment horizontal="center" vertical="center" wrapText="1"/>
    </xf>
    <xf numFmtId="180" fontId="17" fillId="0" borderId="60" xfId="0" applyNumberFormat="1" applyFont="1" applyBorder="1" applyAlignment="1">
      <alignment horizontal="center" vertical="center" wrapText="1"/>
    </xf>
    <xf numFmtId="180" fontId="17" fillId="0" borderId="22" xfId="0" applyNumberFormat="1" applyFont="1" applyBorder="1" applyAlignment="1">
      <alignment horizontal="center" vertical="top" wrapText="1"/>
    </xf>
    <xf numFmtId="180" fontId="17" fillId="0" borderId="21" xfId="0" applyNumberFormat="1" applyFont="1" applyBorder="1" applyAlignment="1">
      <alignment horizontal="center" vertical="top" wrapText="1"/>
    </xf>
    <xf numFmtId="180" fontId="17" fillId="0" borderId="36" xfId="0" applyNumberFormat="1" applyFont="1" applyBorder="1" applyAlignment="1">
      <alignment horizontal="center" vertical="top" wrapText="1"/>
    </xf>
    <xf numFmtId="180" fontId="19" fillId="34" borderId="82" xfId="0" applyFont="1" applyFill="1" applyBorder="1" applyAlignment="1">
      <alignment horizontal="center" vertical="center"/>
    </xf>
    <xf numFmtId="180" fontId="19" fillId="34" borderId="83" xfId="0" applyFont="1" applyFill="1" applyBorder="1" applyAlignment="1">
      <alignment horizontal="center" vertical="center"/>
    </xf>
    <xf numFmtId="180" fontId="19" fillId="34" borderId="52" xfId="0" applyFont="1" applyFill="1" applyBorder="1" applyAlignment="1">
      <alignment horizontal="center" vertical="center"/>
    </xf>
    <xf numFmtId="180" fontId="19" fillId="34" borderId="84" xfId="0" applyFont="1" applyFill="1" applyBorder="1" applyAlignment="1">
      <alignment horizontal="center" vertical="center"/>
    </xf>
    <xf numFmtId="180" fontId="19" fillId="34" borderId="40" xfId="0" applyFont="1" applyFill="1" applyBorder="1" applyAlignment="1">
      <alignment horizontal="center" vertical="center"/>
    </xf>
    <xf numFmtId="180" fontId="19" fillId="34" borderId="85" xfId="0" applyFont="1" applyFill="1" applyBorder="1" applyAlignment="1">
      <alignment horizontal="center" vertical="center"/>
    </xf>
    <xf numFmtId="180" fontId="11" fillId="0" borderId="0" xfId="0" applyNumberFormat="1" applyFont="1" applyFill="1" applyAlignment="1">
      <alignment horizontal="right" vertical="center" wrapText="1"/>
    </xf>
    <xf numFmtId="180" fontId="19" fillId="0" borderId="0" xfId="0" applyNumberFormat="1" applyFont="1" applyFill="1" applyAlignment="1">
      <alignment horizontal="left" vertical="center" wrapText="1"/>
    </xf>
    <xf numFmtId="180" fontId="19" fillId="0" borderId="0" xfId="0" applyNumberFormat="1" applyFont="1" applyFill="1" applyAlignment="1">
      <alignment horizontal="center" vertical="center" wrapText="1"/>
    </xf>
    <xf numFmtId="180" fontId="23" fillId="0" borderId="62" xfId="0" applyNumberFormat="1" applyFont="1" applyBorder="1" applyAlignment="1">
      <alignment horizontal="center" vertical="center" wrapText="1"/>
    </xf>
    <xf numFmtId="180" fontId="23" fillId="0" borderId="78" xfId="0" applyNumberFormat="1" applyFont="1" applyBorder="1" applyAlignment="1">
      <alignment horizontal="center" vertical="center" wrapText="1"/>
    </xf>
    <xf numFmtId="180" fontId="23" fillId="0" borderId="55" xfId="0" applyNumberFormat="1" applyFont="1" applyBorder="1" applyAlignment="1">
      <alignment horizontal="center" vertical="center" wrapText="1"/>
    </xf>
    <xf numFmtId="180" fontId="24" fillId="34" borderId="92" xfId="0" applyNumberFormat="1" applyFont="1" applyFill="1" applyBorder="1" applyAlignment="1">
      <alignment horizontal="center" vertical="center"/>
    </xf>
    <xf numFmtId="180" fontId="24" fillId="34" borderId="93" xfId="0" applyNumberFormat="1" applyFont="1" applyFill="1" applyBorder="1" applyAlignment="1">
      <alignment horizontal="center" vertical="center"/>
    </xf>
    <xf numFmtId="180" fontId="24" fillId="33" borderId="82" xfId="0" applyNumberFormat="1" applyFont="1" applyFill="1" applyBorder="1" applyAlignment="1">
      <alignment horizontal="center" vertical="center"/>
    </xf>
    <xf numFmtId="180" fontId="24" fillId="33" borderId="83" xfId="0" applyNumberFormat="1" applyFont="1" applyFill="1" applyBorder="1" applyAlignment="1">
      <alignment horizontal="center" vertical="center"/>
    </xf>
    <xf numFmtId="180" fontId="24" fillId="33" borderId="33" xfId="0" applyNumberFormat="1" applyFont="1" applyFill="1" applyBorder="1" applyAlignment="1">
      <alignment horizontal="center" vertical="center"/>
    </xf>
    <xf numFmtId="180" fontId="24" fillId="33" borderId="34" xfId="0" applyNumberFormat="1" applyFont="1" applyFill="1" applyBorder="1" applyAlignment="1">
      <alignment horizontal="center" vertical="center"/>
    </xf>
    <xf numFmtId="180" fontId="24" fillId="33" borderId="45" xfId="0" applyNumberFormat="1" applyFont="1" applyFill="1" applyBorder="1" applyAlignment="1">
      <alignment horizontal="center" vertical="center"/>
    </xf>
    <xf numFmtId="180" fontId="24" fillId="33" borderId="35" xfId="0" applyNumberFormat="1" applyFont="1" applyFill="1" applyBorder="1" applyAlignment="1">
      <alignment horizontal="center" vertical="center"/>
    </xf>
    <xf numFmtId="180" fontId="27" fillId="0" borderId="14" xfId="0" applyNumberFormat="1" applyFont="1" applyBorder="1" applyAlignment="1">
      <alignment horizontal="left" vertical="center"/>
    </xf>
    <xf numFmtId="180" fontId="27" fillId="0" borderId="73" xfId="0" applyNumberFormat="1" applyFont="1" applyBorder="1" applyAlignment="1">
      <alignment horizontal="left" vertical="center"/>
    </xf>
    <xf numFmtId="180" fontId="86" fillId="0" borderId="11" xfId="0" applyNumberFormat="1" applyFont="1" applyBorder="1" applyAlignment="1">
      <alignment horizontal="center" vertical="center"/>
    </xf>
    <xf numFmtId="180" fontId="86" fillId="0" borderId="14" xfId="0" applyNumberFormat="1" applyFont="1" applyBorder="1" applyAlignment="1">
      <alignment horizontal="center" vertical="center"/>
    </xf>
    <xf numFmtId="180" fontId="0" fillId="33" borderId="77" xfId="0" applyNumberFormat="1" applyFill="1" applyBorder="1" applyAlignment="1">
      <alignment horizontal="center" vertical="center"/>
    </xf>
    <xf numFmtId="180" fontId="0" fillId="33" borderId="29" xfId="0" applyNumberFormat="1" applyFill="1" applyBorder="1" applyAlignment="1">
      <alignment horizontal="center" vertical="center"/>
    </xf>
    <xf numFmtId="180" fontId="27" fillId="0" borderId="14" xfId="0" applyNumberFormat="1" applyFont="1" applyBorder="1" applyAlignment="1">
      <alignment vertical="center" wrapText="1"/>
    </xf>
    <xf numFmtId="180" fontId="27" fillId="0" borderId="73" xfId="0" applyNumberFormat="1" applyFont="1" applyBorder="1" applyAlignment="1">
      <alignment vertical="center" wrapText="1"/>
    </xf>
    <xf numFmtId="180" fontId="86" fillId="0" borderId="14" xfId="0" applyNumberFormat="1" applyFont="1" applyBorder="1" applyAlignment="1">
      <alignment vertical="center"/>
    </xf>
    <xf numFmtId="180" fontId="86" fillId="0" borderId="73" xfId="0" applyNumberFormat="1" applyFont="1" applyBorder="1" applyAlignment="1">
      <alignment vertical="center"/>
    </xf>
    <xf numFmtId="180" fontId="27" fillId="0" borderId="14" xfId="0" applyNumberFormat="1" applyFont="1" applyBorder="1" applyAlignment="1">
      <alignment vertical="center"/>
    </xf>
    <xf numFmtId="180" fontId="27" fillId="0" borderId="73" xfId="0" applyNumberFormat="1" applyFont="1" applyBorder="1" applyAlignment="1">
      <alignment vertical="center"/>
    </xf>
    <xf numFmtId="180" fontId="27" fillId="0" borderId="29" xfId="0" applyNumberFormat="1" applyFont="1" applyBorder="1" applyAlignment="1">
      <alignment horizontal="left" vertical="center"/>
    </xf>
    <xf numFmtId="180" fontId="27" fillId="0" borderId="14" xfId="0" applyNumberFormat="1" applyFont="1" applyBorder="1" applyAlignment="1">
      <alignment vertical="center" shrinkToFit="1"/>
    </xf>
    <xf numFmtId="180" fontId="27" fillId="0" borderId="73" xfId="0" applyNumberFormat="1" applyFont="1" applyBorder="1" applyAlignment="1">
      <alignment vertical="center" shrinkToFit="1"/>
    </xf>
    <xf numFmtId="180" fontId="27" fillId="0" borderId="11" xfId="0" applyNumberFormat="1" applyFont="1" applyBorder="1" applyAlignment="1">
      <alignment vertical="center"/>
    </xf>
    <xf numFmtId="180" fontId="27" fillId="0" borderId="14" xfId="0" applyNumberFormat="1" applyFont="1" applyBorder="1" applyAlignment="1">
      <alignment horizontal="left" vertical="center" wrapText="1"/>
    </xf>
    <xf numFmtId="180" fontId="19" fillId="0" borderId="62" xfId="0" applyNumberFormat="1" applyFont="1" applyBorder="1" applyAlignment="1">
      <alignment horizontal="center" vertical="center"/>
    </xf>
    <xf numFmtId="180" fontId="19" fillId="0" borderId="78" xfId="0" applyNumberFormat="1" applyFont="1" applyBorder="1" applyAlignment="1">
      <alignment horizontal="center" vertical="center"/>
    </xf>
    <xf numFmtId="180" fontId="19" fillId="0" borderId="55" xfId="0" applyNumberFormat="1" applyFont="1" applyBorder="1" applyAlignment="1">
      <alignment horizontal="center" vertical="center"/>
    </xf>
    <xf numFmtId="180" fontId="24" fillId="34" borderId="88" xfId="0" applyNumberFormat="1" applyFont="1" applyFill="1" applyBorder="1" applyAlignment="1">
      <alignment horizontal="center" vertical="center"/>
    </xf>
    <xf numFmtId="180" fontId="24" fillId="34" borderId="89" xfId="0" applyNumberFormat="1" applyFont="1" applyFill="1" applyBorder="1" applyAlignment="1">
      <alignment horizontal="center" vertical="center"/>
    </xf>
    <xf numFmtId="180" fontId="24" fillId="34" borderId="94" xfId="0" applyNumberFormat="1" applyFont="1" applyFill="1" applyBorder="1" applyAlignment="1">
      <alignment horizontal="center" vertical="center"/>
    </xf>
    <xf numFmtId="180" fontId="27" fillId="0" borderId="54" xfId="0" applyNumberFormat="1" applyFont="1" applyBorder="1" applyAlignment="1">
      <alignment vertical="center"/>
    </xf>
    <xf numFmtId="180" fontId="27" fillId="0" borderId="74" xfId="0" applyNumberFormat="1" applyFont="1" applyBorder="1" applyAlignment="1">
      <alignment vertical="center"/>
    </xf>
    <xf numFmtId="180" fontId="0" fillId="0" borderId="0" xfId="0" applyNumberFormat="1" applyAlignment="1">
      <alignment horizontal="left" vertical="center"/>
    </xf>
    <xf numFmtId="180" fontId="0" fillId="33" borderId="63" xfId="0" applyNumberFormat="1" applyFill="1" applyBorder="1" applyAlignment="1">
      <alignment horizontal="center" vertical="center"/>
    </xf>
    <xf numFmtId="180" fontId="0" fillId="33" borderId="17" xfId="0" applyNumberFormat="1" applyFill="1" applyBorder="1" applyAlignment="1">
      <alignment horizontal="center" vertical="center"/>
    </xf>
    <xf numFmtId="180" fontId="86" fillId="0" borderId="30" xfId="0" applyNumberFormat="1" applyFont="1" applyBorder="1" applyAlignment="1">
      <alignment horizontal="center" vertical="center"/>
    </xf>
    <xf numFmtId="180" fontId="0" fillId="0" borderId="14" xfId="0" applyNumberFormat="1" applyBorder="1" applyAlignment="1">
      <alignment horizontal="left" vertical="center" wrapText="1"/>
    </xf>
    <xf numFmtId="180" fontId="0" fillId="0" borderId="73" xfId="0" applyNumberFormat="1" applyBorder="1" applyAlignment="1">
      <alignment horizontal="left" vertical="center" wrapText="1"/>
    </xf>
    <xf numFmtId="180" fontId="0" fillId="0" borderId="29" xfId="0" applyNumberFormat="1" applyBorder="1" applyAlignment="1">
      <alignment horizontal="left" vertical="center" wrapText="1"/>
    </xf>
    <xf numFmtId="180" fontId="83" fillId="0" borderId="14" xfId="0" applyNumberFormat="1" applyFont="1" applyBorder="1" applyAlignment="1">
      <alignment horizontal="left" vertical="center"/>
    </xf>
    <xf numFmtId="180" fontId="83" fillId="0" borderId="73" xfId="0" applyNumberFormat="1" applyFont="1" applyBorder="1" applyAlignment="1">
      <alignment horizontal="left" vertical="center"/>
    </xf>
    <xf numFmtId="180" fontId="83" fillId="0" borderId="29" xfId="0" applyNumberFormat="1" applyFont="1" applyBorder="1" applyAlignment="1">
      <alignment horizontal="left" vertical="center"/>
    </xf>
    <xf numFmtId="0" fontId="78" fillId="0" borderId="0" xfId="0" applyNumberFormat="1" applyFont="1" applyAlignment="1">
      <alignment horizontal="center"/>
    </xf>
    <xf numFmtId="0" fontId="80" fillId="0" borderId="0" xfId="0" applyNumberFormat="1" applyFont="1" applyAlignment="1">
      <alignment horizontal="center"/>
    </xf>
    <xf numFmtId="0" fontId="82" fillId="33" borderId="62" xfId="0" applyNumberFormat="1" applyFont="1" applyFill="1" applyBorder="1" applyAlignment="1">
      <alignment horizontal="center"/>
    </xf>
    <xf numFmtId="0" fontId="82" fillId="33" borderId="58" xfId="0" applyNumberFormat="1" applyFont="1" applyFill="1" applyBorder="1" applyAlignment="1">
      <alignment horizontal="center"/>
    </xf>
    <xf numFmtId="180" fontId="11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7"/>
  <sheetViews>
    <sheetView showGridLines="0" showZeros="0" workbookViewId="0" topLeftCell="D1">
      <selection activeCell="M8" sqref="M8"/>
    </sheetView>
  </sheetViews>
  <sheetFormatPr defaultColWidth="9.25390625" defaultRowHeight="12.75"/>
  <cols>
    <col min="1" max="1" width="40.75390625" style="22" customWidth="1"/>
    <col min="2" max="3" width="10.25390625" style="20" customWidth="1"/>
    <col min="4" max="4" width="9.75390625" style="20" bestFit="1" customWidth="1"/>
    <col min="5" max="5" width="10.25390625" style="195" customWidth="1"/>
    <col min="6" max="6" width="38.75390625" style="22" customWidth="1"/>
    <col min="7" max="8" width="10.125" style="20" customWidth="1"/>
    <col min="9" max="9" width="9.875" style="21" bestFit="1" customWidth="1"/>
    <col min="10" max="10" width="14.125" style="209" bestFit="1" customWidth="1"/>
    <col min="11" max="16384" width="9.25390625" style="21" customWidth="1"/>
  </cols>
  <sheetData>
    <row r="1" spans="6:10" ht="12.75">
      <c r="F1" s="587" t="s">
        <v>601</v>
      </c>
      <c r="G1" s="587"/>
      <c r="H1" s="587"/>
      <c r="I1" s="587"/>
      <c r="J1" s="587"/>
    </row>
    <row r="2" spans="1:15" ht="15.75" customHeight="1">
      <c r="A2" s="588"/>
      <c r="B2" s="588"/>
      <c r="C2" s="588"/>
      <c r="D2" s="588"/>
      <c r="E2" s="588"/>
      <c r="F2" s="42"/>
      <c r="G2" s="42"/>
      <c r="H2" s="42"/>
      <c r="I2" s="42"/>
      <c r="J2" s="208"/>
      <c r="K2" s="42"/>
      <c r="L2" s="42"/>
      <c r="M2" s="42"/>
      <c r="N2" s="42"/>
      <c r="O2" s="42"/>
    </row>
    <row r="3" spans="1:10" ht="15.75">
      <c r="A3" s="577" t="s">
        <v>440</v>
      </c>
      <c r="B3" s="577"/>
      <c r="C3" s="577"/>
      <c r="D3" s="577"/>
      <c r="E3" s="577"/>
      <c r="F3" s="577"/>
      <c r="G3" s="577"/>
      <c r="H3" s="577"/>
      <c r="I3" s="577"/>
      <c r="J3" s="577"/>
    </row>
    <row r="4" spans="1:10" ht="16.5" customHeight="1">
      <c r="A4" s="576" t="s">
        <v>477</v>
      </c>
      <c r="B4" s="576"/>
      <c r="C4" s="576"/>
      <c r="D4" s="576"/>
      <c r="E4" s="576"/>
      <c r="F4" s="576"/>
      <c r="G4" s="576"/>
      <c r="H4" s="576"/>
      <c r="I4" s="576"/>
      <c r="J4" s="576"/>
    </row>
    <row r="5" spans="1:10" ht="16.5" customHeight="1">
      <c r="A5" s="576" t="s">
        <v>401</v>
      </c>
      <c r="B5" s="576"/>
      <c r="C5" s="576"/>
      <c r="D5" s="576"/>
      <c r="E5" s="576"/>
      <c r="F5" s="576"/>
      <c r="G5" s="576"/>
      <c r="H5" s="576"/>
      <c r="I5" s="576"/>
      <c r="J5" s="576"/>
    </row>
    <row r="6" spans="1:10" ht="16.5" customHeight="1">
      <c r="A6" s="576" t="s">
        <v>441</v>
      </c>
      <c r="B6" s="576"/>
      <c r="C6" s="576"/>
      <c r="D6" s="576"/>
      <c r="E6" s="576"/>
      <c r="F6" s="576"/>
      <c r="G6" s="576"/>
      <c r="H6" s="576"/>
      <c r="I6" s="576"/>
      <c r="J6" s="576"/>
    </row>
    <row r="7" spans="7:10" ht="12.75" customHeight="1" thickBot="1">
      <c r="G7" s="21"/>
      <c r="H7" s="21"/>
      <c r="J7" s="195" t="s">
        <v>384</v>
      </c>
    </row>
    <row r="8" spans="1:10" s="43" customFormat="1" ht="30" customHeight="1" thickBot="1">
      <c r="A8" s="578" t="s">
        <v>11</v>
      </c>
      <c r="B8" s="579"/>
      <c r="C8" s="579"/>
      <c r="D8" s="579"/>
      <c r="E8" s="580"/>
      <c r="F8" s="578" t="s">
        <v>12</v>
      </c>
      <c r="G8" s="579"/>
      <c r="H8" s="579"/>
      <c r="I8" s="579"/>
      <c r="J8" s="580"/>
    </row>
    <row r="9" spans="1:10" ht="43.5" customHeight="1" thickBot="1">
      <c r="A9" s="69" t="s">
        <v>0</v>
      </c>
      <c r="B9" s="70" t="s">
        <v>1</v>
      </c>
      <c r="C9" s="70" t="s">
        <v>41</v>
      </c>
      <c r="D9" s="70" t="s">
        <v>42</v>
      </c>
      <c r="E9" s="196" t="s">
        <v>43</v>
      </c>
      <c r="F9" s="80" t="s">
        <v>0</v>
      </c>
      <c r="G9" s="70" t="s">
        <v>1</v>
      </c>
      <c r="H9" s="70" t="s">
        <v>41</v>
      </c>
      <c r="I9" s="70" t="s">
        <v>42</v>
      </c>
      <c r="J9" s="210" t="s">
        <v>43</v>
      </c>
    </row>
    <row r="10" spans="1:10" ht="28.5" customHeight="1" thickBot="1">
      <c r="A10" s="578" t="s">
        <v>39</v>
      </c>
      <c r="B10" s="579"/>
      <c r="C10" s="579"/>
      <c r="D10" s="579"/>
      <c r="E10" s="579"/>
      <c r="F10" s="579"/>
      <c r="G10" s="579"/>
      <c r="H10" s="579"/>
      <c r="I10" s="579"/>
      <c r="J10" s="580"/>
    </row>
    <row r="11" spans="1:10" ht="15" customHeight="1">
      <c r="A11" s="228" t="s">
        <v>278</v>
      </c>
      <c r="B11" s="229">
        <f>SUM(B12:B18)</f>
        <v>55546259</v>
      </c>
      <c r="C11" s="229">
        <f>SUM(C12:C18)</f>
        <v>69478030</v>
      </c>
      <c r="D11" s="229">
        <f>SUM(D12:D18)</f>
        <v>68268202</v>
      </c>
      <c r="E11" s="350">
        <f aca="true" t="shared" si="0" ref="E11:E19">D11/C11</f>
        <v>0.9825868983331854</v>
      </c>
      <c r="F11" s="238" t="s">
        <v>268</v>
      </c>
      <c r="G11" s="224">
        <f>SUM(G12:G13)</f>
        <v>24737047</v>
      </c>
      <c r="H11" s="224">
        <f>SUM(H12:H13)</f>
        <v>24831921</v>
      </c>
      <c r="I11" s="224">
        <f>SUM(I12:I13)</f>
        <v>21632400</v>
      </c>
      <c r="J11" s="355">
        <f>I11/H11</f>
        <v>0.8711529003334055</v>
      </c>
    </row>
    <row r="12" spans="1:10" ht="22.5">
      <c r="A12" s="26" t="s">
        <v>392</v>
      </c>
      <c r="B12" s="45">
        <v>15803170</v>
      </c>
      <c r="C12" s="45">
        <v>15803170</v>
      </c>
      <c r="D12" s="24">
        <v>15803170</v>
      </c>
      <c r="E12" s="197">
        <f t="shared" si="0"/>
        <v>1</v>
      </c>
      <c r="F12" s="27" t="s">
        <v>386</v>
      </c>
      <c r="G12" s="45">
        <f aca="true" t="shared" si="1" ref="G12:I13">G67+G122</f>
        <v>23197047</v>
      </c>
      <c r="H12" s="45">
        <f t="shared" si="1"/>
        <v>22363391</v>
      </c>
      <c r="I12" s="45">
        <f t="shared" si="1"/>
        <v>19199571</v>
      </c>
      <c r="J12" s="211">
        <f>I12/H12</f>
        <v>0.8585268218044392</v>
      </c>
    </row>
    <row r="13" spans="1:10" ht="22.5">
      <c r="A13" s="26" t="s">
        <v>456</v>
      </c>
      <c r="B13" s="47">
        <v>15801150</v>
      </c>
      <c r="C13" s="47">
        <v>15996150</v>
      </c>
      <c r="D13" s="63">
        <v>15996150</v>
      </c>
      <c r="E13" s="197">
        <f t="shared" si="0"/>
        <v>1</v>
      </c>
      <c r="F13" s="27" t="s">
        <v>387</v>
      </c>
      <c r="G13" s="45">
        <f t="shared" si="1"/>
        <v>1540000</v>
      </c>
      <c r="H13" s="45">
        <f t="shared" si="1"/>
        <v>2468530</v>
      </c>
      <c r="I13" s="45">
        <f t="shared" si="1"/>
        <v>2432829</v>
      </c>
      <c r="J13" s="211">
        <f>I13/H13</f>
        <v>0.9855375466370674</v>
      </c>
    </row>
    <row r="14" spans="1:10" ht="22.5">
      <c r="A14" s="26" t="s">
        <v>393</v>
      </c>
      <c r="B14" s="47">
        <v>15189438</v>
      </c>
      <c r="C14" s="47">
        <v>15480968</v>
      </c>
      <c r="D14" s="63">
        <v>15480968</v>
      </c>
      <c r="E14" s="197">
        <f t="shared" si="0"/>
        <v>1</v>
      </c>
      <c r="F14" s="33"/>
      <c r="G14" s="45"/>
      <c r="H14" s="45"/>
      <c r="I14" s="240"/>
      <c r="J14" s="211"/>
    </row>
    <row r="15" spans="1:10" ht="22.5">
      <c r="A15" s="26" t="s">
        <v>394</v>
      </c>
      <c r="B15" s="47">
        <v>1800000</v>
      </c>
      <c r="C15" s="47">
        <v>1800000</v>
      </c>
      <c r="D15" s="63">
        <v>1800000</v>
      </c>
      <c r="E15" s="197">
        <f t="shared" si="0"/>
        <v>1</v>
      </c>
      <c r="F15" s="33"/>
      <c r="G15" s="45"/>
      <c r="H15" s="45"/>
      <c r="I15" s="240"/>
      <c r="J15" s="211"/>
    </row>
    <row r="16" spans="1:10" ht="22.5">
      <c r="A16" s="26" t="s">
        <v>349</v>
      </c>
      <c r="B16" s="47">
        <v>0</v>
      </c>
      <c r="C16" s="47">
        <v>12713140</v>
      </c>
      <c r="D16" s="63">
        <v>12713140</v>
      </c>
      <c r="E16" s="197">
        <f t="shared" si="0"/>
        <v>1</v>
      </c>
      <c r="F16" s="33"/>
      <c r="G16" s="45"/>
      <c r="H16" s="45"/>
      <c r="I16" s="240"/>
      <c r="J16" s="211"/>
    </row>
    <row r="17" spans="1:10" ht="12.75">
      <c r="A17" s="26" t="s">
        <v>512</v>
      </c>
      <c r="B17" s="47">
        <v>0</v>
      </c>
      <c r="C17" s="47">
        <v>253111</v>
      </c>
      <c r="D17" s="63">
        <v>253111</v>
      </c>
      <c r="E17" s="197"/>
      <c r="F17" s="33"/>
      <c r="G17" s="45"/>
      <c r="H17" s="45"/>
      <c r="I17" s="240"/>
      <c r="J17" s="211"/>
    </row>
    <row r="18" spans="1:10" ht="22.5">
      <c r="A18" s="26" t="s">
        <v>395</v>
      </c>
      <c r="B18" s="47">
        <v>6952501</v>
      </c>
      <c r="C18" s="47">
        <v>7431491</v>
      </c>
      <c r="D18" s="63">
        <v>6221663</v>
      </c>
      <c r="E18" s="197">
        <f t="shared" si="0"/>
        <v>0.8372025210015056</v>
      </c>
      <c r="F18" s="50"/>
      <c r="G18" s="65"/>
      <c r="H18" s="65"/>
      <c r="I18" s="66"/>
      <c r="J18" s="211"/>
    </row>
    <row r="19" spans="1:10" ht="13.5" customHeight="1">
      <c r="A19" s="225" t="s">
        <v>279</v>
      </c>
      <c r="B19" s="62">
        <f>SUM(B20:B24)</f>
        <v>3100000</v>
      </c>
      <c r="C19" s="62">
        <f>SUM(C20:C24)</f>
        <v>4557992</v>
      </c>
      <c r="D19" s="62">
        <f>SUM(D20:D24)</f>
        <v>4139681</v>
      </c>
      <c r="E19" s="349">
        <f t="shared" si="0"/>
        <v>0.9082247182531255</v>
      </c>
      <c r="F19" s="236" t="s">
        <v>269</v>
      </c>
      <c r="G19" s="46">
        <f>G74+G124</f>
        <v>3681376</v>
      </c>
      <c r="H19" s="46">
        <f>H74+H124</f>
        <v>4262343</v>
      </c>
      <c r="I19" s="46">
        <f>I74+I124</f>
        <v>3476467</v>
      </c>
      <c r="J19" s="353">
        <f>I19/H19</f>
        <v>0.8156234728176498</v>
      </c>
    </row>
    <row r="20" spans="1:10" ht="13.5" customHeight="1">
      <c r="A20" s="55" t="s">
        <v>433</v>
      </c>
      <c r="B20" s="63"/>
      <c r="C20" s="63"/>
      <c r="D20" s="63"/>
      <c r="E20" s="197"/>
      <c r="F20" s="236"/>
      <c r="G20" s="46"/>
      <c r="H20" s="46"/>
      <c r="I20" s="46"/>
      <c r="J20" s="353"/>
    </row>
    <row r="21" spans="1:10" ht="13.5" customHeight="1">
      <c r="A21" s="55" t="s">
        <v>396</v>
      </c>
      <c r="B21" s="63">
        <v>2000000</v>
      </c>
      <c r="C21" s="63">
        <v>3434592</v>
      </c>
      <c r="D21" s="63">
        <v>3434592</v>
      </c>
      <c r="E21" s="197">
        <f>D21/C21</f>
        <v>1</v>
      </c>
      <c r="F21" s="236"/>
      <c r="G21" s="46"/>
      <c r="H21" s="46"/>
      <c r="I21" s="46"/>
      <c r="J21" s="353"/>
    </row>
    <row r="22" spans="1:10" ht="13.5" customHeight="1">
      <c r="A22" s="55" t="s">
        <v>397</v>
      </c>
      <c r="B22" s="63">
        <v>900000</v>
      </c>
      <c r="C22" s="63">
        <v>900000</v>
      </c>
      <c r="D22" s="63">
        <v>647723</v>
      </c>
      <c r="E22" s="197">
        <f>D22/C22</f>
        <v>0.7196922222222222</v>
      </c>
      <c r="F22" s="236"/>
      <c r="G22" s="46"/>
      <c r="H22" s="46"/>
      <c r="I22" s="46"/>
      <c r="J22" s="353"/>
    </row>
    <row r="23" spans="1:10" ht="13.5" customHeight="1">
      <c r="A23" s="55" t="s">
        <v>398</v>
      </c>
      <c r="B23" s="63"/>
      <c r="C23" s="63"/>
      <c r="D23" s="63"/>
      <c r="E23" s="197"/>
      <c r="F23" s="236"/>
      <c r="G23" s="46"/>
      <c r="H23" s="46"/>
      <c r="I23" s="46"/>
      <c r="J23" s="353"/>
    </row>
    <row r="24" spans="1:10" ht="13.5" customHeight="1">
      <c r="A24" s="55" t="s">
        <v>399</v>
      </c>
      <c r="B24" s="63">
        <v>200000</v>
      </c>
      <c r="C24" s="63">
        <v>223400</v>
      </c>
      <c r="D24" s="63">
        <v>57366</v>
      </c>
      <c r="E24" s="197">
        <f>D24/C24</f>
        <v>0.25678603401969563</v>
      </c>
      <c r="F24" s="236"/>
      <c r="G24" s="46"/>
      <c r="H24" s="46"/>
      <c r="I24" s="46"/>
      <c r="J24" s="353"/>
    </row>
    <row r="25" spans="1:10" ht="13.5" customHeight="1">
      <c r="A25" s="55"/>
      <c r="B25" s="63"/>
      <c r="C25" s="63"/>
      <c r="D25" s="63"/>
      <c r="E25" s="197"/>
      <c r="F25" s="27"/>
      <c r="G25" s="63"/>
      <c r="H25" s="63"/>
      <c r="I25" s="240"/>
      <c r="J25" s="211"/>
    </row>
    <row r="26" spans="1:10" ht="13.5" customHeight="1">
      <c r="A26" s="535" t="s">
        <v>34</v>
      </c>
      <c r="B26" s="226">
        <f>B81+B131</f>
        <v>0</v>
      </c>
      <c r="C26" s="226">
        <f>C81+C131</f>
        <v>4975058</v>
      </c>
      <c r="D26" s="226">
        <f>D81+D131</f>
        <v>4975071</v>
      </c>
      <c r="E26" s="349">
        <f>D26/C26</f>
        <v>1.0000026130348632</v>
      </c>
      <c r="F26" s="239"/>
      <c r="G26" s="237"/>
      <c r="H26" s="240"/>
      <c r="I26" s="240"/>
      <c r="J26" s="211"/>
    </row>
    <row r="27" spans="1:10" ht="13.5" customHeight="1">
      <c r="A27" s="26"/>
      <c r="B27" s="47">
        <v>0</v>
      </c>
      <c r="C27" s="47"/>
      <c r="D27" s="63"/>
      <c r="E27" s="197"/>
      <c r="F27" s="236" t="s">
        <v>36</v>
      </c>
      <c r="G27" s="241">
        <f>G82+G132</f>
        <v>15590884</v>
      </c>
      <c r="H27" s="241">
        <f>H82+H132</f>
        <v>34549889</v>
      </c>
      <c r="I27" s="241">
        <f>I82+I132</f>
        <v>32102573</v>
      </c>
      <c r="J27" s="353">
        <f>I27/H27</f>
        <v>0.9291657348016371</v>
      </c>
    </row>
    <row r="28" spans="1:10" ht="13.5" customHeight="1">
      <c r="A28" s="52" t="s">
        <v>280</v>
      </c>
      <c r="B28" s="227">
        <v>0</v>
      </c>
      <c r="C28" s="227"/>
      <c r="D28" s="227"/>
      <c r="E28" s="348"/>
      <c r="F28" s="51"/>
      <c r="G28" s="47"/>
      <c r="H28" s="47"/>
      <c r="I28" s="240"/>
      <c r="J28" s="211"/>
    </row>
    <row r="29" spans="1:10" ht="13.5" customHeight="1">
      <c r="A29" s="23"/>
      <c r="B29" s="227">
        <v>0</v>
      </c>
      <c r="C29" s="83"/>
      <c r="D29" s="83"/>
      <c r="E29" s="197"/>
      <c r="F29" s="242" t="s">
        <v>270</v>
      </c>
      <c r="G29" s="46">
        <f>G84+G134</f>
        <v>13415000</v>
      </c>
      <c r="H29" s="46">
        <f>H84+H134</f>
        <v>9746218</v>
      </c>
      <c r="I29" s="46">
        <f>I84+I134</f>
        <v>4829110</v>
      </c>
      <c r="J29" s="353">
        <f>I29/H29</f>
        <v>0.49548553090029385</v>
      </c>
    </row>
    <row r="30" spans="1:10" ht="13.5" customHeight="1">
      <c r="A30" s="23"/>
      <c r="B30" s="48">
        <v>0</v>
      </c>
      <c r="C30" s="83"/>
      <c r="D30" s="83"/>
      <c r="E30" s="197"/>
      <c r="F30" s="51"/>
      <c r="G30" s="47"/>
      <c r="H30" s="47"/>
      <c r="I30" s="66"/>
      <c r="J30" s="211"/>
    </row>
    <row r="31" spans="1:10" ht="13.5" customHeight="1">
      <c r="A31" s="52" t="s">
        <v>281</v>
      </c>
      <c r="B31" s="227">
        <f>SUM(B32:B34)</f>
        <v>31819235</v>
      </c>
      <c r="C31" s="227">
        <f>SUM(C32:C34)</f>
        <v>41148243</v>
      </c>
      <c r="D31" s="227">
        <f>SUM(D32:D35)</f>
        <v>37533201</v>
      </c>
      <c r="E31" s="201">
        <f>D31/C31</f>
        <v>0.9121458964845717</v>
      </c>
      <c r="F31" s="347" t="s">
        <v>271</v>
      </c>
      <c r="G31" s="46">
        <f>SUM(G32:G35)</f>
        <v>11683761</v>
      </c>
      <c r="H31" s="46">
        <f>SUM(H32:H35)</f>
        <v>15955308</v>
      </c>
      <c r="I31" s="46">
        <f>SUM(I32:I35)</f>
        <v>13332316</v>
      </c>
      <c r="J31" s="353">
        <f>I31/H31</f>
        <v>0.8356038003152305</v>
      </c>
    </row>
    <row r="32" spans="1:10" ht="13.5" customHeight="1">
      <c r="A32" s="23" t="s">
        <v>400</v>
      </c>
      <c r="B32" s="48">
        <f aca="true" t="shared" si="2" ref="B32:D33">B87+B137</f>
        <v>12152379</v>
      </c>
      <c r="C32" s="48">
        <f t="shared" si="2"/>
        <v>19035205</v>
      </c>
      <c r="D32" s="83">
        <f t="shared" si="2"/>
        <v>19035205</v>
      </c>
      <c r="E32" s="197">
        <f>D32/C32</f>
        <v>1</v>
      </c>
      <c r="F32" s="51" t="s">
        <v>388</v>
      </c>
      <c r="G32" s="47">
        <v>0</v>
      </c>
      <c r="H32" s="47">
        <v>780894</v>
      </c>
      <c r="I32" s="531">
        <v>780894</v>
      </c>
      <c r="J32" s="211"/>
    </row>
    <row r="33" spans="1:10" ht="27.75" customHeight="1">
      <c r="A33" s="23" t="s">
        <v>391</v>
      </c>
      <c r="B33" s="48">
        <f t="shared" si="2"/>
        <v>0</v>
      </c>
      <c r="C33" s="48">
        <f t="shared" si="2"/>
        <v>2446182</v>
      </c>
      <c r="D33" s="83">
        <f t="shared" si="2"/>
        <v>2446182</v>
      </c>
      <c r="E33" s="197">
        <f>D33/C33</f>
        <v>1</v>
      </c>
      <c r="F33" s="51" t="s">
        <v>509</v>
      </c>
      <c r="G33" s="47">
        <v>300000</v>
      </c>
      <c r="H33" s="47">
        <v>2182403</v>
      </c>
      <c r="I33" s="531">
        <v>2182403</v>
      </c>
      <c r="J33" s="211">
        <f>I33/H33</f>
        <v>1</v>
      </c>
    </row>
    <row r="34" spans="1:10" ht="12.75">
      <c r="A34" s="23" t="s">
        <v>454</v>
      </c>
      <c r="B34" s="48">
        <f>B139</f>
        <v>19666856</v>
      </c>
      <c r="C34" s="48">
        <f>C139</f>
        <v>19666856</v>
      </c>
      <c r="D34" s="83">
        <f>D139</f>
        <v>16051814</v>
      </c>
      <c r="E34" s="197">
        <f>D34/C34</f>
        <v>0.8161860746832132</v>
      </c>
      <c r="F34" s="23" t="s">
        <v>510</v>
      </c>
      <c r="G34" s="47">
        <v>100000</v>
      </c>
      <c r="H34" s="47">
        <v>10435700</v>
      </c>
      <c r="I34" s="531">
        <v>10369019</v>
      </c>
      <c r="J34" s="211">
        <f>I34/H34</f>
        <v>0.9936102992611899</v>
      </c>
    </row>
    <row r="35" spans="1:10" ht="13.5" customHeight="1">
      <c r="A35" s="253"/>
      <c r="B35" s="48"/>
      <c r="C35" s="83"/>
      <c r="D35" s="83"/>
      <c r="E35" s="197"/>
      <c r="F35" s="51" t="s">
        <v>389</v>
      </c>
      <c r="G35" s="47">
        <v>11283761</v>
      </c>
      <c r="H35" s="47">
        <v>2556311</v>
      </c>
      <c r="I35" s="66">
        <v>0</v>
      </c>
      <c r="J35" s="353">
        <f>I35/H35</f>
        <v>0</v>
      </c>
    </row>
    <row r="36" spans="1:10" ht="12.75">
      <c r="A36" s="44"/>
      <c r="B36" s="47"/>
      <c r="C36" s="47"/>
      <c r="D36" s="63"/>
      <c r="E36" s="197"/>
      <c r="F36" s="33"/>
      <c r="G36" s="47"/>
      <c r="H36" s="47"/>
      <c r="I36" s="66"/>
      <c r="J36" s="211"/>
    </row>
    <row r="37" spans="1:10" ht="12.75">
      <c r="A37" s="44"/>
      <c r="B37" s="47"/>
      <c r="C37" s="47"/>
      <c r="D37" s="63"/>
      <c r="E37" s="197"/>
      <c r="F37" s="236" t="s">
        <v>272</v>
      </c>
      <c r="G37" s="46">
        <f>SUM(G38:G39)</f>
        <v>21357426</v>
      </c>
      <c r="H37" s="46">
        <f>SUM(H38:H39)</f>
        <v>21863603</v>
      </c>
      <c r="I37" s="46">
        <f>SUM(I38:I39)</f>
        <v>18248561</v>
      </c>
      <c r="J37" s="353">
        <f>I37/H37</f>
        <v>0.8346547913443177</v>
      </c>
    </row>
    <row r="38" spans="1:10" ht="12.75">
      <c r="A38" s="23"/>
      <c r="B38" s="49"/>
      <c r="C38" s="49"/>
      <c r="D38" s="64"/>
      <c r="E38" s="197"/>
      <c r="F38" s="27" t="s">
        <v>391</v>
      </c>
      <c r="G38" s="47">
        <f>G93+G141</f>
        <v>1690570</v>
      </c>
      <c r="H38" s="47">
        <f>H93+H141</f>
        <v>2196747</v>
      </c>
      <c r="I38" s="47">
        <f>I93+I141</f>
        <v>2196747</v>
      </c>
      <c r="J38" s="211">
        <f>I38/H38</f>
        <v>1</v>
      </c>
    </row>
    <row r="39" spans="1:10" ht="13.5" customHeight="1" thickBot="1">
      <c r="A39" s="84"/>
      <c r="B39" s="85"/>
      <c r="C39" s="85"/>
      <c r="D39" s="86"/>
      <c r="E39" s="199"/>
      <c r="F39" s="84" t="s">
        <v>454</v>
      </c>
      <c r="G39" s="85">
        <f>G94</f>
        <v>19666856</v>
      </c>
      <c r="H39" s="85">
        <f>H94</f>
        <v>19666856</v>
      </c>
      <c r="I39" s="85">
        <f>I94</f>
        <v>16051814</v>
      </c>
      <c r="J39" s="211">
        <f>I39/H39</f>
        <v>0.8161860746832132</v>
      </c>
    </row>
    <row r="40" spans="1:10" ht="27" customHeight="1" thickBot="1">
      <c r="A40" s="34" t="s">
        <v>3</v>
      </c>
      <c r="B40" s="54">
        <f>B11+B19+B26+B28+B31</f>
        <v>90465494</v>
      </c>
      <c r="C40" s="54">
        <f>C11+C19+C26+C28+C31</f>
        <v>120159323</v>
      </c>
      <c r="D40" s="54">
        <f>D11+D19+D26+D28+D31</f>
        <v>114916155</v>
      </c>
      <c r="E40" s="232">
        <f>D40/C40</f>
        <v>0.9563648673353461</v>
      </c>
      <c r="F40" s="34" t="s">
        <v>4</v>
      </c>
      <c r="G40" s="54">
        <f>G11+G19+G27+G29+G31+G37</f>
        <v>90465494</v>
      </c>
      <c r="H40" s="54">
        <f>H11+H19+H27+H29+H31+H37</f>
        <v>111209282</v>
      </c>
      <c r="I40" s="54">
        <f>I11+I19+I27+I29+I31+I37</f>
        <v>93621427</v>
      </c>
      <c r="J40" s="213">
        <f>I40/H40</f>
        <v>0.8418490373852068</v>
      </c>
    </row>
    <row r="41" spans="1:10" ht="12.75" customHeight="1">
      <c r="A41" s="233" t="s">
        <v>351</v>
      </c>
      <c r="B41" s="234">
        <f>B40-G40</f>
        <v>0</v>
      </c>
      <c r="C41" s="234">
        <f>C40-H40</f>
        <v>8950041</v>
      </c>
      <c r="D41" s="234">
        <f>D40-I40</f>
        <v>21294728</v>
      </c>
      <c r="E41" s="230"/>
      <c r="F41" s="233" t="s">
        <v>351</v>
      </c>
      <c r="G41" s="234"/>
      <c r="H41" s="234"/>
      <c r="I41" s="231"/>
      <c r="J41" s="235"/>
    </row>
    <row r="42" spans="1:10" ht="13.5" customHeight="1">
      <c r="A42" s="581" t="s">
        <v>40</v>
      </c>
      <c r="B42" s="582"/>
      <c r="C42" s="582"/>
      <c r="D42" s="582"/>
      <c r="E42" s="582"/>
      <c r="F42" s="582"/>
      <c r="G42" s="582"/>
      <c r="H42" s="582"/>
      <c r="I42" s="582"/>
      <c r="J42" s="583"/>
    </row>
    <row r="43" spans="1:10" ht="13.5" customHeight="1">
      <c r="A43" s="584"/>
      <c r="B43" s="585"/>
      <c r="C43" s="585"/>
      <c r="D43" s="585"/>
      <c r="E43" s="585"/>
      <c r="F43" s="585"/>
      <c r="G43" s="585"/>
      <c r="H43" s="585"/>
      <c r="I43" s="585"/>
      <c r="J43" s="586"/>
    </row>
    <row r="44" spans="1:10" ht="13.5" customHeight="1">
      <c r="A44" s="236" t="s">
        <v>282</v>
      </c>
      <c r="B44" s="24">
        <f>B99+B147</f>
        <v>0</v>
      </c>
      <c r="C44" s="24">
        <f>C99+C147</f>
        <v>20239997</v>
      </c>
      <c r="D44" s="24">
        <f>D99+D147</f>
        <v>20239997</v>
      </c>
      <c r="E44" s="201">
        <f>D44/C44</f>
        <v>1</v>
      </c>
      <c r="F44" s="244" t="s">
        <v>273</v>
      </c>
      <c r="G44" s="46">
        <f>G99+G147</f>
        <v>0</v>
      </c>
      <c r="H44" s="46">
        <f>H99+H147</f>
        <v>21023591</v>
      </c>
      <c r="I44" s="46">
        <f>I99+I147</f>
        <v>3552415</v>
      </c>
      <c r="J44" s="353">
        <f>I44/H44</f>
        <v>0.168972798224623</v>
      </c>
    </row>
    <row r="45" spans="1:10" ht="13.5" customHeight="1">
      <c r="A45" s="52" t="s">
        <v>283</v>
      </c>
      <c r="B45" s="24"/>
      <c r="C45" s="24"/>
      <c r="D45" s="24"/>
      <c r="E45" s="201"/>
      <c r="F45" s="25"/>
      <c r="G45" s="47"/>
      <c r="H45" s="47"/>
      <c r="I45" s="240"/>
      <c r="J45" s="211"/>
    </row>
    <row r="46" spans="1:10" ht="13.5" customHeight="1">
      <c r="A46" s="32"/>
      <c r="B46" s="24"/>
      <c r="C46" s="24"/>
      <c r="D46" s="24"/>
      <c r="E46" s="200"/>
      <c r="F46" s="244" t="s">
        <v>274</v>
      </c>
      <c r="G46" s="46">
        <f>G101+G149</f>
        <v>0</v>
      </c>
      <c r="H46" s="46">
        <f>H101+H149</f>
        <v>8166447</v>
      </c>
      <c r="I46" s="46">
        <f>I101+I149</f>
        <v>4965634</v>
      </c>
      <c r="J46" s="353">
        <f>I46/H46</f>
        <v>0.6080531717159249</v>
      </c>
    </row>
    <row r="47" spans="1:10" ht="13.5" customHeight="1">
      <c r="A47" s="236" t="s">
        <v>508</v>
      </c>
      <c r="B47" s="28">
        <f>SUM(B48:B48)</f>
        <v>0</v>
      </c>
      <c r="C47" s="28">
        <f>SUM(C48:C48)</f>
        <v>0</v>
      </c>
      <c r="D47" s="28">
        <f>SUM(D48:D48)</f>
        <v>0</v>
      </c>
      <c r="E47" s="201"/>
      <c r="F47" s="25"/>
      <c r="G47" s="47"/>
      <c r="H47" s="47"/>
      <c r="I47" s="66"/>
      <c r="J47" s="211"/>
    </row>
    <row r="48" spans="1:10" ht="13.5" customHeight="1">
      <c r="A48" s="27"/>
      <c r="B48" s="28">
        <v>0</v>
      </c>
      <c r="C48" s="24"/>
      <c r="D48" s="24"/>
      <c r="E48" s="200"/>
      <c r="F48" s="25"/>
      <c r="G48" s="47"/>
      <c r="H48" s="47"/>
      <c r="I48" s="66"/>
      <c r="J48" s="211">
        <f>H48+I48</f>
        <v>0</v>
      </c>
    </row>
    <row r="49" spans="1:10" ht="13.5" customHeight="1">
      <c r="A49" s="236" t="s">
        <v>281</v>
      </c>
      <c r="B49" s="351">
        <f>SUM(B50:B51)</f>
        <v>0</v>
      </c>
      <c r="C49" s="351">
        <f>SUM(C50:C51)</f>
        <v>0</v>
      </c>
      <c r="D49" s="351">
        <f>SUM(D50:D51)</f>
        <v>0</v>
      </c>
      <c r="E49" s="352"/>
      <c r="F49" s="244" t="s">
        <v>275</v>
      </c>
      <c r="G49" s="245">
        <f>SUM(G50:G51)</f>
        <v>0</v>
      </c>
      <c r="H49" s="245">
        <f>SUM(H50:H51)</f>
        <v>0</v>
      </c>
      <c r="I49" s="245">
        <f>SUM(I50:I51)</f>
        <v>0</v>
      </c>
      <c r="J49" s="211"/>
    </row>
    <row r="50" spans="1:10" ht="12.75">
      <c r="A50" s="27"/>
      <c r="B50" s="24"/>
      <c r="C50" s="24"/>
      <c r="D50" s="24"/>
      <c r="E50" s="200"/>
      <c r="F50" s="25" t="s">
        <v>513</v>
      </c>
      <c r="G50" s="47"/>
      <c r="H50" s="47"/>
      <c r="I50" s="66"/>
      <c r="J50" s="211"/>
    </row>
    <row r="51" spans="1:10" ht="27.75" customHeight="1">
      <c r="A51" s="27"/>
      <c r="B51" s="24"/>
      <c r="C51" s="24"/>
      <c r="D51" s="24"/>
      <c r="E51" s="200"/>
      <c r="F51" s="25"/>
      <c r="G51" s="47"/>
      <c r="H51" s="47"/>
      <c r="I51" s="66"/>
      <c r="J51" s="211"/>
    </row>
    <row r="52" spans="1:10" ht="13.5" customHeight="1" thickBot="1">
      <c r="A52" s="27"/>
      <c r="B52" s="24"/>
      <c r="C52" s="24"/>
      <c r="D52" s="24"/>
      <c r="E52" s="200"/>
      <c r="F52" s="244" t="s">
        <v>272</v>
      </c>
      <c r="G52" s="47"/>
      <c r="H52" s="47"/>
      <c r="I52" s="66"/>
      <c r="J52" s="211"/>
    </row>
    <row r="53" spans="1:10" ht="27" customHeight="1" thickBot="1">
      <c r="A53" s="72"/>
      <c r="B53" s="73"/>
      <c r="C53" s="73"/>
      <c r="D53" s="73"/>
      <c r="E53" s="202"/>
      <c r="F53" s="74"/>
      <c r="G53" s="67"/>
      <c r="H53" s="67"/>
      <c r="I53" s="71"/>
      <c r="J53" s="212"/>
    </row>
    <row r="54" spans="1:10" ht="13.5" customHeight="1" thickBot="1">
      <c r="A54" s="29" t="s">
        <v>5</v>
      </c>
      <c r="B54" s="30">
        <f>B44+B45+B47+B49</f>
        <v>0</v>
      </c>
      <c r="C54" s="30">
        <f>C44+C45+C47+C49</f>
        <v>20239997</v>
      </c>
      <c r="D54" s="30">
        <f>D44+D45+D47+D49</f>
        <v>20239997</v>
      </c>
      <c r="E54" s="203">
        <f>D54/C54</f>
        <v>1</v>
      </c>
      <c r="F54" s="31" t="s">
        <v>6</v>
      </c>
      <c r="G54" s="68">
        <f>G44+G46+G49+G52</f>
        <v>0</v>
      </c>
      <c r="H54" s="68">
        <f>H44+H46+H49+H52</f>
        <v>29190038</v>
      </c>
      <c r="I54" s="68">
        <f>I44+I46+I49+I52</f>
        <v>8518049</v>
      </c>
      <c r="J54" s="213">
        <f>I54/H54</f>
        <v>0.29181356324373403</v>
      </c>
    </row>
    <row r="55" spans="1:10" ht="13.5" customHeight="1" thickBot="1">
      <c r="A55" s="75" t="s">
        <v>351</v>
      </c>
      <c r="B55" s="76">
        <f>B54-G54</f>
        <v>0</v>
      </c>
      <c r="C55" s="76">
        <f>C54-H54</f>
        <v>-8950041</v>
      </c>
      <c r="D55" s="76">
        <f>D54-I54</f>
        <v>11721948</v>
      </c>
      <c r="E55" s="204"/>
      <c r="F55" s="77" t="s">
        <v>351</v>
      </c>
      <c r="G55" s="78"/>
      <c r="H55" s="78"/>
      <c r="I55" s="79"/>
      <c r="J55" s="214"/>
    </row>
    <row r="56" spans="1:10" ht="29.25" customHeight="1" thickBot="1">
      <c r="A56" s="34" t="s">
        <v>7</v>
      </c>
      <c r="B56" s="53">
        <f>B40+B54</f>
        <v>90465494</v>
      </c>
      <c r="C56" s="53">
        <f>C40+C54</f>
        <v>140399320</v>
      </c>
      <c r="D56" s="53">
        <f>D40+D54</f>
        <v>135156152</v>
      </c>
      <c r="E56" s="205">
        <f>D56/C56</f>
        <v>0.962655317703818</v>
      </c>
      <c r="F56" s="34" t="s">
        <v>8</v>
      </c>
      <c r="G56" s="54">
        <f>G40+G54</f>
        <v>90465494</v>
      </c>
      <c r="H56" s="54">
        <f>H40+H54</f>
        <v>140399320</v>
      </c>
      <c r="I56" s="54">
        <f>I40+I54</f>
        <v>102139476</v>
      </c>
      <c r="J56" s="215">
        <f>I56/H56</f>
        <v>0.7274926687679114</v>
      </c>
    </row>
    <row r="57" spans="1:10" ht="13.5" customHeight="1">
      <c r="A57" s="35"/>
      <c r="B57" s="36"/>
      <c r="C57" s="36"/>
      <c r="D57" s="36"/>
      <c r="E57" s="206"/>
      <c r="F57" s="37"/>
      <c r="G57" s="38"/>
      <c r="H57" s="38"/>
      <c r="J57" s="198"/>
    </row>
    <row r="58" spans="1:8" ht="13.5" customHeight="1">
      <c r="A58" s="39"/>
      <c r="B58" s="40" t="s">
        <v>2</v>
      </c>
      <c r="C58" s="40"/>
      <c r="D58" s="40"/>
      <c r="E58" s="207"/>
      <c r="F58" s="39"/>
      <c r="G58" s="40" t="s">
        <v>2</v>
      </c>
      <c r="H58" s="40"/>
    </row>
    <row r="59" spans="1:10" ht="15.75">
      <c r="A59" s="577" t="s">
        <v>440</v>
      </c>
      <c r="B59" s="577"/>
      <c r="C59" s="577"/>
      <c r="D59" s="577"/>
      <c r="E59" s="577"/>
      <c r="F59" s="577"/>
      <c r="G59" s="577"/>
      <c r="H59" s="577"/>
      <c r="I59" s="577"/>
      <c r="J59" s="577"/>
    </row>
    <row r="60" spans="1:10" ht="16.5" customHeight="1">
      <c r="A60" s="576" t="s">
        <v>477</v>
      </c>
      <c r="B60" s="576"/>
      <c r="C60" s="576"/>
      <c r="D60" s="576"/>
      <c r="E60" s="576"/>
      <c r="F60" s="576"/>
      <c r="G60" s="576"/>
      <c r="H60" s="576"/>
      <c r="I60" s="576"/>
      <c r="J60" s="576"/>
    </row>
    <row r="61" spans="1:10" ht="16.5" customHeight="1">
      <c r="A61" s="576" t="s">
        <v>401</v>
      </c>
      <c r="B61" s="576"/>
      <c r="C61" s="576"/>
      <c r="D61" s="576"/>
      <c r="E61" s="576"/>
      <c r="F61" s="576"/>
      <c r="G61" s="576"/>
      <c r="H61" s="576"/>
      <c r="I61" s="576"/>
      <c r="J61" s="576"/>
    </row>
    <row r="62" spans="7:10" ht="12.75" customHeight="1" thickBot="1">
      <c r="G62" s="21"/>
      <c r="H62" s="21"/>
      <c r="J62" s="195" t="s">
        <v>384</v>
      </c>
    </row>
    <row r="63" spans="1:10" s="43" customFormat="1" ht="30" customHeight="1" thickBot="1">
      <c r="A63" s="578" t="s">
        <v>11</v>
      </c>
      <c r="B63" s="579"/>
      <c r="C63" s="579"/>
      <c r="D63" s="579"/>
      <c r="E63" s="580"/>
      <c r="F63" s="578" t="s">
        <v>12</v>
      </c>
      <c r="G63" s="579"/>
      <c r="H63" s="579"/>
      <c r="I63" s="579"/>
      <c r="J63" s="580"/>
    </row>
    <row r="64" spans="1:10" ht="43.5" customHeight="1" thickBot="1">
      <c r="A64" s="69" t="s">
        <v>0</v>
      </c>
      <c r="B64" s="70" t="s">
        <v>1</v>
      </c>
      <c r="C64" s="70" t="s">
        <v>41</v>
      </c>
      <c r="D64" s="70" t="s">
        <v>42</v>
      </c>
      <c r="E64" s="196" t="s">
        <v>43</v>
      </c>
      <c r="F64" s="80" t="s">
        <v>0</v>
      </c>
      <c r="G64" s="70" t="s">
        <v>1</v>
      </c>
      <c r="H64" s="70" t="s">
        <v>41</v>
      </c>
      <c r="I64" s="70" t="s">
        <v>42</v>
      </c>
      <c r="J64" s="210" t="s">
        <v>43</v>
      </c>
    </row>
    <row r="65" spans="1:10" ht="28.5" customHeight="1" thickBot="1">
      <c r="A65" s="578" t="s">
        <v>39</v>
      </c>
      <c r="B65" s="579"/>
      <c r="C65" s="579"/>
      <c r="D65" s="579"/>
      <c r="E65" s="579"/>
      <c r="F65" s="579"/>
      <c r="G65" s="579"/>
      <c r="H65" s="579"/>
      <c r="I65" s="579"/>
      <c r="J65" s="580"/>
    </row>
    <row r="66" spans="1:10" ht="15" customHeight="1">
      <c r="A66" s="228" t="s">
        <v>278</v>
      </c>
      <c r="B66" s="229">
        <f>SUM(B67:B73)</f>
        <v>55546259</v>
      </c>
      <c r="C66" s="229">
        <f>SUM(C67:C73)</f>
        <v>69478030</v>
      </c>
      <c r="D66" s="229">
        <f>SUM(D67:D73)</f>
        <v>68268202</v>
      </c>
      <c r="E66" s="350">
        <f>D66/C66</f>
        <v>0.9825868983331854</v>
      </c>
      <c r="F66" s="238" t="s">
        <v>268</v>
      </c>
      <c r="G66" s="224">
        <f>SUM(G67:G68)</f>
        <v>11262907</v>
      </c>
      <c r="H66" s="224">
        <f>SUM(H67:H68)</f>
        <v>11599784</v>
      </c>
      <c r="I66" s="224">
        <f>SUM(I67:I68)</f>
        <v>11438382</v>
      </c>
      <c r="J66" s="355">
        <f>I66/H66</f>
        <v>0.9860857753903004</v>
      </c>
    </row>
    <row r="67" spans="1:10" ht="22.5">
      <c r="A67" s="26" t="s">
        <v>392</v>
      </c>
      <c r="B67" s="45">
        <v>15803170</v>
      </c>
      <c r="C67" s="45">
        <v>15803170</v>
      </c>
      <c r="D67" s="24">
        <v>15803170</v>
      </c>
      <c r="E67" s="197">
        <f>D67/C67</f>
        <v>1</v>
      </c>
      <c r="F67" s="27" t="s">
        <v>386</v>
      </c>
      <c r="G67" s="45">
        <v>11022907</v>
      </c>
      <c r="H67" s="45">
        <v>11116784</v>
      </c>
      <c r="I67" s="531">
        <v>10991083</v>
      </c>
      <c r="J67" s="211">
        <f>I67/H67</f>
        <v>0.988692683063735</v>
      </c>
    </row>
    <row r="68" spans="1:10" ht="22.5">
      <c r="A68" s="26" t="s">
        <v>456</v>
      </c>
      <c r="B68" s="47">
        <v>15801150</v>
      </c>
      <c r="C68" s="47">
        <v>15996150</v>
      </c>
      <c r="D68" s="63">
        <v>15996150</v>
      </c>
      <c r="E68" s="197">
        <f>D68/C68</f>
        <v>1</v>
      </c>
      <c r="F68" s="33" t="s">
        <v>387</v>
      </c>
      <c r="G68" s="45">
        <v>240000</v>
      </c>
      <c r="H68" s="45">
        <v>483000</v>
      </c>
      <c r="I68" s="531">
        <v>447299</v>
      </c>
      <c r="J68" s="211">
        <f>I68/H68</f>
        <v>0.9260848861283644</v>
      </c>
    </row>
    <row r="69" spans="1:10" ht="22.5">
      <c r="A69" s="26" t="s">
        <v>393</v>
      </c>
      <c r="B69" s="47">
        <v>15189438</v>
      </c>
      <c r="C69" s="47">
        <v>15480968</v>
      </c>
      <c r="D69" s="63">
        <v>15480968</v>
      </c>
      <c r="E69" s="197">
        <f aca="true" t="shared" si="3" ref="E69:E79">D69/C69</f>
        <v>1</v>
      </c>
      <c r="F69" s="33"/>
      <c r="G69" s="45"/>
      <c r="H69" s="45"/>
      <c r="I69" s="240"/>
      <c r="J69" s="211"/>
    </row>
    <row r="70" spans="1:10" ht="22.5">
      <c r="A70" s="26" t="s">
        <v>394</v>
      </c>
      <c r="B70" s="47">
        <v>1800000</v>
      </c>
      <c r="C70" s="47">
        <v>1800000</v>
      </c>
      <c r="D70" s="63">
        <v>1800000</v>
      </c>
      <c r="E70" s="197">
        <f t="shared" si="3"/>
        <v>1</v>
      </c>
      <c r="F70" s="33"/>
      <c r="G70" s="45"/>
      <c r="H70" s="45"/>
      <c r="I70" s="240"/>
      <c r="J70" s="211"/>
    </row>
    <row r="71" spans="1:10" ht="22.5">
      <c r="A71" s="26" t="s">
        <v>349</v>
      </c>
      <c r="B71" s="47">
        <v>0</v>
      </c>
      <c r="C71" s="47">
        <v>12713140</v>
      </c>
      <c r="D71" s="63">
        <v>12713140</v>
      </c>
      <c r="E71" s="197">
        <f t="shared" si="3"/>
        <v>1</v>
      </c>
      <c r="F71" s="33"/>
      <c r="G71" s="45"/>
      <c r="H71" s="45"/>
      <c r="I71" s="240"/>
      <c r="J71" s="211"/>
    </row>
    <row r="72" spans="1:10" ht="12.75">
      <c r="A72" s="26" t="s">
        <v>512</v>
      </c>
      <c r="B72" s="47">
        <v>0</v>
      </c>
      <c r="C72" s="47">
        <v>253111</v>
      </c>
      <c r="D72" s="63">
        <v>253111</v>
      </c>
      <c r="E72" s="197">
        <f t="shared" si="3"/>
        <v>1</v>
      </c>
      <c r="F72" s="33"/>
      <c r="G72" s="45"/>
      <c r="H72" s="45"/>
      <c r="I72" s="240"/>
      <c r="J72" s="211"/>
    </row>
    <row r="73" spans="1:10" ht="22.5">
      <c r="A73" s="26" t="s">
        <v>395</v>
      </c>
      <c r="B73" s="47">
        <v>6952501</v>
      </c>
      <c r="C73" s="47">
        <v>7431491</v>
      </c>
      <c r="D73" s="63">
        <v>6221663</v>
      </c>
      <c r="E73" s="197">
        <f t="shared" si="3"/>
        <v>0.8372025210015056</v>
      </c>
      <c r="F73" s="50"/>
      <c r="G73" s="65"/>
      <c r="H73" s="65"/>
      <c r="I73" s="66"/>
      <c r="J73" s="211"/>
    </row>
    <row r="74" spans="1:10" ht="13.5" customHeight="1">
      <c r="A74" s="225" t="s">
        <v>279</v>
      </c>
      <c r="B74" s="62">
        <f>SUM(B75:B79)</f>
        <v>3100000</v>
      </c>
      <c r="C74" s="62">
        <f>SUM(C75:C79)</f>
        <v>4557992</v>
      </c>
      <c r="D74" s="62">
        <f>SUM(D75:D79)</f>
        <v>4139681</v>
      </c>
      <c r="E74" s="349">
        <f t="shared" si="3"/>
        <v>0.9082247182531255</v>
      </c>
      <c r="F74" s="236" t="s">
        <v>269</v>
      </c>
      <c r="G74" s="46">
        <v>1188660</v>
      </c>
      <c r="H74" s="46">
        <v>1769627</v>
      </c>
      <c r="I74" s="46">
        <v>1652897</v>
      </c>
      <c r="J74" s="353">
        <f>I74/H74</f>
        <v>0.9340369467690084</v>
      </c>
    </row>
    <row r="75" spans="1:10" ht="13.5" customHeight="1">
      <c r="A75" s="55" t="s">
        <v>433</v>
      </c>
      <c r="B75" s="63"/>
      <c r="C75" s="63"/>
      <c r="D75" s="63"/>
      <c r="E75" s="197"/>
      <c r="F75" s="236"/>
      <c r="G75" s="46"/>
      <c r="H75" s="46"/>
      <c r="I75" s="46"/>
      <c r="J75" s="353"/>
    </row>
    <row r="76" spans="1:10" ht="13.5" customHeight="1">
      <c r="A76" s="55" t="s">
        <v>396</v>
      </c>
      <c r="B76" s="63">
        <v>2000000</v>
      </c>
      <c r="C76" s="63">
        <v>3434592</v>
      </c>
      <c r="D76" s="63">
        <v>3434592</v>
      </c>
      <c r="E76" s="197">
        <f t="shared" si="3"/>
        <v>1</v>
      </c>
      <c r="F76" s="236"/>
      <c r="G76" s="46"/>
      <c r="H76" s="46"/>
      <c r="I76" s="46"/>
      <c r="J76" s="353"/>
    </row>
    <row r="77" spans="1:10" ht="13.5" customHeight="1">
      <c r="A77" s="55" t="s">
        <v>397</v>
      </c>
      <c r="B77" s="63">
        <v>900000</v>
      </c>
      <c r="C77" s="63">
        <v>900000</v>
      </c>
      <c r="D77" s="63">
        <v>647723</v>
      </c>
      <c r="E77" s="197">
        <f t="shared" si="3"/>
        <v>0.7196922222222222</v>
      </c>
      <c r="F77" s="236"/>
      <c r="G77" s="46"/>
      <c r="H77" s="46"/>
      <c r="I77" s="46"/>
      <c r="J77" s="353"/>
    </row>
    <row r="78" spans="1:10" ht="13.5" customHeight="1">
      <c r="A78" s="55" t="s">
        <v>398</v>
      </c>
      <c r="B78" s="63"/>
      <c r="C78" s="63"/>
      <c r="D78" s="63"/>
      <c r="E78" s="197"/>
      <c r="F78" s="236"/>
      <c r="G78" s="46"/>
      <c r="H78" s="46"/>
      <c r="I78" s="46"/>
      <c r="J78" s="353"/>
    </row>
    <row r="79" spans="1:10" ht="13.5" customHeight="1">
      <c r="A79" s="55" t="s">
        <v>399</v>
      </c>
      <c r="B79" s="63">
        <v>200000</v>
      </c>
      <c r="C79" s="63">
        <v>223400</v>
      </c>
      <c r="D79" s="63">
        <v>57366</v>
      </c>
      <c r="E79" s="197">
        <f t="shared" si="3"/>
        <v>0.25678603401969563</v>
      </c>
      <c r="F79" s="236"/>
      <c r="G79" s="46"/>
      <c r="H79" s="46"/>
      <c r="I79" s="46"/>
      <c r="J79" s="353"/>
    </row>
    <row r="80" spans="1:10" ht="13.5" customHeight="1">
      <c r="A80" s="55"/>
      <c r="B80" s="63"/>
      <c r="C80" s="63"/>
      <c r="D80" s="63"/>
      <c r="E80" s="197"/>
      <c r="F80" s="27"/>
      <c r="G80" s="63"/>
      <c r="H80" s="63"/>
      <c r="I80" s="240"/>
      <c r="J80" s="211"/>
    </row>
    <row r="81" spans="1:10" ht="13.5" customHeight="1">
      <c r="A81" s="535" t="s">
        <v>34</v>
      </c>
      <c r="B81" s="226">
        <v>0</v>
      </c>
      <c r="C81" s="226">
        <v>4933214</v>
      </c>
      <c r="D81" s="226">
        <v>4933227</v>
      </c>
      <c r="E81" s="349">
        <f>D81/C81</f>
        <v>1.0000026351988784</v>
      </c>
      <c r="F81" s="239"/>
      <c r="G81" s="237"/>
      <c r="H81" s="240"/>
      <c r="I81" s="240"/>
      <c r="J81" s="211"/>
    </row>
    <row r="82" spans="1:10" ht="13.5" customHeight="1">
      <c r="A82" s="26"/>
      <c r="B82" s="47">
        <v>0</v>
      </c>
      <c r="C82" s="47"/>
      <c r="D82" s="63"/>
      <c r="E82" s="197"/>
      <c r="F82" s="236" t="s">
        <v>36</v>
      </c>
      <c r="G82" s="241">
        <v>11890884</v>
      </c>
      <c r="H82" s="241">
        <v>30709896</v>
      </c>
      <c r="I82" s="241">
        <v>28282319</v>
      </c>
      <c r="J82" s="353">
        <f>I82/H82</f>
        <v>0.9209513115902443</v>
      </c>
    </row>
    <row r="83" spans="1:10" ht="13.5" customHeight="1">
      <c r="A83" s="52" t="s">
        <v>350</v>
      </c>
      <c r="B83" s="227">
        <v>0</v>
      </c>
      <c r="C83" s="227"/>
      <c r="D83" s="227"/>
      <c r="E83" s="348"/>
      <c r="F83" s="51"/>
      <c r="G83" s="47"/>
      <c r="H83" s="47"/>
      <c r="I83" s="240"/>
      <c r="J83" s="211"/>
    </row>
    <row r="84" spans="1:10" ht="13.5" customHeight="1">
      <c r="A84" s="23"/>
      <c r="B84" s="227">
        <v>0</v>
      </c>
      <c r="C84" s="83"/>
      <c r="D84" s="83"/>
      <c r="E84" s="197"/>
      <c r="F84" s="242" t="s">
        <v>270</v>
      </c>
      <c r="G84" s="46">
        <v>13415000</v>
      </c>
      <c r="H84" s="46">
        <v>9746218</v>
      </c>
      <c r="I84" s="532">
        <v>4829110</v>
      </c>
      <c r="J84" s="353">
        <f>I84/H84</f>
        <v>0.49548553090029385</v>
      </c>
    </row>
    <row r="85" spans="1:10" ht="13.5" customHeight="1">
      <c r="A85" s="23"/>
      <c r="B85" s="48">
        <v>0</v>
      </c>
      <c r="C85" s="83"/>
      <c r="D85" s="83"/>
      <c r="E85" s="197"/>
      <c r="F85" s="51"/>
      <c r="G85" s="47"/>
      <c r="H85" s="47"/>
      <c r="I85" s="66"/>
      <c r="J85" s="211"/>
    </row>
    <row r="86" spans="1:10" ht="13.5" customHeight="1">
      <c r="A86" s="52" t="s">
        <v>281</v>
      </c>
      <c r="B86" s="227">
        <f>SUM(B87:B89)</f>
        <v>12152379</v>
      </c>
      <c r="C86" s="227">
        <f>SUM(C87:C89)</f>
        <v>21405862</v>
      </c>
      <c r="D86" s="227">
        <f>SUM(D87:D90)</f>
        <v>21405862</v>
      </c>
      <c r="E86" s="201">
        <f>D86/C86</f>
        <v>1</v>
      </c>
      <c r="F86" s="347" t="s">
        <v>271</v>
      </c>
      <c r="G86" s="46">
        <f>SUM(G87:G90)</f>
        <v>11683761</v>
      </c>
      <c r="H86" s="46">
        <f>SUM(H87:H90)</f>
        <v>15955308</v>
      </c>
      <c r="I86" s="46">
        <f>SUM(I87:I90)</f>
        <v>13332316</v>
      </c>
      <c r="J86" s="353">
        <f>I86/H86</f>
        <v>0.8356038003152305</v>
      </c>
    </row>
    <row r="87" spans="1:10" ht="13.5" customHeight="1">
      <c r="A87" s="23" t="s">
        <v>400</v>
      </c>
      <c r="B87" s="48">
        <v>12152379</v>
      </c>
      <c r="C87" s="83">
        <v>18959680</v>
      </c>
      <c r="D87" s="83">
        <v>18959680</v>
      </c>
      <c r="E87" s="197">
        <f>D87/C87</f>
        <v>1</v>
      </c>
      <c r="F87" s="51" t="s">
        <v>388</v>
      </c>
      <c r="G87" s="47">
        <v>0</v>
      </c>
      <c r="H87" s="47">
        <v>780894</v>
      </c>
      <c r="I87" s="531">
        <v>780894</v>
      </c>
      <c r="J87" s="211"/>
    </row>
    <row r="88" spans="1:10" ht="12.75">
      <c r="A88" s="23" t="s">
        <v>391</v>
      </c>
      <c r="B88" s="48">
        <v>0</v>
      </c>
      <c r="C88" s="83">
        <v>2446182</v>
      </c>
      <c r="D88" s="83">
        <v>2446182</v>
      </c>
      <c r="E88" s="197">
        <f>D88/C88</f>
        <v>1</v>
      </c>
      <c r="F88" s="51" t="s">
        <v>509</v>
      </c>
      <c r="G88" s="47">
        <v>300000</v>
      </c>
      <c r="H88" s="47">
        <v>2182403</v>
      </c>
      <c r="I88" s="531">
        <v>2182403</v>
      </c>
      <c r="J88" s="211">
        <f>I88/H88</f>
        <v>1</v>
      </c>
    </row>
    <row r="89" spans="1:10" ht="12.75">
      <c r="A89" s="23"/>
      <c r="B89" s="48"/>
      <c r="C89" s="83"/>
      <c r="D89" s="83"/>
      <c r="E89" s="197"/>
      <c r="F89" s="23" t="s">
        <v>510</v>
      </c>
      <c r="G89" s="47">
        <v>100000</v>
      </c>
      <c r="H89" s="47">
        <v>10435700</v>
      </c>
      <c r="I89" s="531">
        <v>10369019</v>
      </c>
      <c r="J89" s="211">
        <f>I89/H89</f>
        <v>0.9936102992611899</v>
      </c>
    </row>
    <row r="90" spans="1:10" ht="13.5" customHeight="1">
      <c r="A90" s="253"/>
      <c r="B90" s="48"/>
      <c r="C90" s="83"/>
      <c r="D90" s="83"/>
      <c r="E90" s="197"/>
      <c r="F90" s="51" t="s">
        <v>389</v>
      </c>
      <c r="G90" s="47">
        <v>11283761</v>
      </c>
      <c r="H90" s="47">
        <v>2556311</v>
      </c>
      <c r="I90" s="66">
        <v>0</v>
      </c>
      <c r="J90" s="353">
        <v>0</v>
      </c>
    </row>
    <row r="91" spans="1:10" ht="12.75">
      <c r="A91" s="44"/>
      <c r="B91" s="47"/>
      <c r="C91" s="47"/>
      <c r="D91" s="63"/>
      <c r="E91" s="197"/>
      <c r="F91" s="33"/>
      <c r="G91" s="47"/>
      <c r="H91" s="47"/>
      <c r="I91" s="66"/>
      <c r="J91" s="211"/>
    </row>
    <row r="92" spans="1:10" ht="12.75">
      <c r="A92" s="44"/>
      <c r="B92" s="47"/>
      <c r="C92" s="47"/>
      <c r="D92" s="63"/>
      <c r="E92" s="197"/>
      <c r="F92" s="243" t="s">
        <v>272</v>
      </c>
      <c r="G92" s="46">
        <f>SUM(G93:G94)</f>
        <v>21357426</v>
      </c>
      <c r="H92" s="46">
        <f>SUM(H93:H94)</f>
        <v>21863603</v>
      </c>
      <c r="I92" s="46">
        <f>SUM(I93:I94)</f>
        <v>18248561</v>
      </c>
      <c r="J92" s="353">
        <f>I92/H92</f>
        <v>0.8346547913443177</v>
      </c>
    </row>
    <row r="93" spans="1:10" ht="12.75">
      <c r="A93" s="23"/>
      <c r="B93" s="49"/>
      <c r="C93" s="49"/>
      <c r="D93" s="64"/>
      <c r="E93" s="197"/>
      <c r="F93" s="33" t="s">
        <v>391</v>
      </c>
      <c r="G93" s="47">
        <v>1690570</v>
      </c>
      <c r="H93" s="47">
        <v>2196747</v>
      </c>
      <c r="I93" s="531">
        <v>2196747</v>
      </c>
      <c r="J93" s="211">
        <f>I93/H93</f>
        <v>1</v>
      </c>
    </row>
    <row r="94" spans="1:10" ht="13.5" customHeight="1" thickBot="1">
      <c r="A94" s="84"/>
      <c r="B94" s="85"/>
      <c r="C94" s="85"/>
      <c r="D94" s="86"/>
      <c r="E94" s="199"/>
      <c r="F94" s="84" t="s">
        <v>511</v>
      </c>
      <c r="G94" s="85">
        <v>19666856</v>
      </c>
      <c r="H94" s="85">
        <v>19666856</v>
      </c>
      <c r="I94" s="534">
        <v>16051814</v>
      </c>
      <c r="J94" s="211">
        <f>I94/H94</f>
        <v>0.8161860746832132</v>
      </c>
    </row>
    <row r="95" spans="1:10" ht="27" customHeight="1" thickBot="1">
      <c r="A95" s="34" t="s">
        <v>3</v>
      </c>
      <c r="B95" s="54">
        <f>B66+B74+B81+B83+B86</f>
        <v>70798638</v>
      </c>
      <c r="C95" s="54">
        <f>C66+C74+C81+C83+C86</f>
        <v>100375098</v>
      </c>
      <c r="D95" s="54">
        <f>D66+D74+D81+D83+D86</f>
        <v>98746972</v>
      </c>
      <c r="E95" s="232">
        <f>D95/C95</f>
        <v>0.9837795824617775</v>
      </c>
      <c r="F95" s="34" t="s">
        <v>4</v>
      </c>
      <c r="G95" s="54">
        <f>G66+G74+G82+G84+G86+G92</f>
        <v>70798638</v>
      </c>
      <c r="H95" s="54">
        <f>H66+H74+H82+H84+H86+H92</f>
        <v>91644436</v>
      </c>
      <c r="I95" s="54">
        <f>I66+I74+I82+I84+I86+I92</f>
        <v>77783585</v>
      </c>
      <c r="J95" s="213">
        <f>I95/H95</f>
        <v>0.8487540367426125</v>
      </c>
    </row>
    <row r="96" spans="1:10" ht="12.75" customHeight="1">
      <c r="A96" s="233" t="s">
        <v>351</v>
      </c>
      <c r="B96" s="234">
        <f>B95-G95</f>
        <v>0</v>
      </c>
      <c r="C96" s="234">
        <f>C95-H95</f>
        <v>8730662</v>
      </c>
      <c r="D96" s="234">
        <f>D95-I95</f>
        <v>20963387</v>
      </c>
      <c r="E96" s="230"/>
      <c r="F96" s="233" t="s">
        <v>351</v>
      </c>
      <c r="G96" s="234"/>
      <c r="H96" s="234"/>
      <c r="I96" s="231"/>
      <c r="J96" s="235"/>
    </row>
    <row r="97" spans="1:10" ht="13.5" customHeight="1">
      <c r="A97" s="581" t="s">
        <v>40</v>
      </c>
      <c r="B97" s="582"/>
      <c r="C97" s="582"/>
      <c r="D97" s="582"/>
      <c r="E97" s="582"/>
      <c r="F97" s="582"/>
      <c r="G97" s="582"/>
      <c r="H97" s="582"/>
      <c r="I97" s="582"/>
      <c r="J97" s="583"/>
    </row>
    <row r="98" spans="1:10" ht="13.5" customHeight="1">
      <c r="A98" s="584"/>
      <c r="B98" s="585"/>
      <c r="C98" s="585"/>
      <c r="D98" s="585"/>
      <c r="E98" s="585"/>
      <c r="F98" s="585"/>
      <c r="G98" s="585"/>
      <c r="H98" s="585"/>
      <c r="I98" s="585"/>
      <c r="J98" s="586"/>
    </row>
    <row r="99" spans="1:10" ht="13.5" customHeight="1">
      <c r="A99" s="236" t="s">
        <v>282</v>
      </c>
      <c r="B99" s="24">
        <v>0</v>
      </c>
      <c r="C99" s="24">
        <v>20239997</v>
      </c>
      <c r="D99" s="24">
        <v>20239997</v>
      </c>
      <c r="E99" s="201">
        <f>D99/C99</f>
        <v>1</v>
      </c>
      <c r="F99" s="244" t="s">
        <v>273</v>
      </c>
      <c r="G99" s="46">
        <v>0</v>
      </c>
      <c r="H99" s="46">
        <v>20804212</v>
      </c>
      <c r="I99" s="46">
        <v>3333036</v>
      </c>
      <c r="J99" s="353">
        <f>I99/H99</f>
        <v>0.1602096729258479</v>
      </c>
    </row>
    <row r="100" spans="1:10" ht="13.5" customHeight="1">
      <c r="A100" s="52" t="s">
        <v>283</v>
      </c>
      <c r="B100" s="24"/>
      <c r="C100" s="24"/>
      <c r="D100" s="24"/>
      <c r="E100" s="201"/>
      <c r="F100" s="25"/>
      <c r="G100" s="47"/>
      <c r="H100" s="47"/>
      <c r="I100" s="240"/>
      <c r="J100" s="211"/>
    </row>
    <row r="101" spans="1:10" ht="13.5" customHeight="1">
      <c r="A101" s="32"/>
      <c r="B101" s="24"/>
      <c r="C101" s="24"/>
      <c r="D101" s="24"/>
      <c r="E101" s="200"/>
      <c r="F101" s="244" t="s">
        <v>274</v>
      </c>
      <c r="G101" s="46">
        <v>0</v>
      </c>
      <c r="H101" s="46">
        <v>8166447</v>
      </c>
      <c r="I101" s="46">
        <v>4965634</v>
      </c>
      <c r="J101" s="353">
        <f>I101/H101</f>
        <v>0.6080531717159249</v>
      </c>
    </row>
    <row r="102" spans="1:10" ht="13.5" customHeight="1">
      <c r="A102" s="236" t="s">
        <v>508</v>
      </c>
      <c r="B102" s="28">
        <f>SUM(B103:B103)</f>
        <v>0</v>
      </c>
      <c r="C102" s="28">
        <f>SUM(C103:C103)</f>
        <v>0</v>
      </c>
      <c r="D102" s="28">
        <f>SUM(D103:D103)</f>
        <v>0</v>
      </c>
      <c r="E102" s="201"/>
      <c r="F102" s="25"/>
      <c r="G102" s="47"/>
      <c r="H102" s="47"/>
      <c r="I102" s="66"/>
      <c r="J102" s="211"/>
    </row>
    <row r="103" spans="1:10" ht="13.5" customHeight="1">
      <c r="A103" s="27"/>
      <c r="B103" s="28">
        <v>0</v>
      </c>
      <c r="C103" s="24"/>
      <c r="D103" s="24"/>
      <c r="E103" s="200"/>
      <c r="F103" s="25"/>
      <c r="G103" s="47"/>
      <c r="H103" s="47"/>
      <c r="I103" s="66"/>
      <c r="J103" s="211">
        <f>H103+I103</f>
        <v>0</v>
      </c>
    </row>
    <row r="104" spans="1:10" ht="13.5" customHeight="1">
      <c r="A104" s="236" t="s">
        <v>281</v>
      </c>
      <c r="B104" s="351">
        <f>SUM(B105:B106)</f>
        <v>0</v>
      </c>
      <c r="C104" s="351">
        <f>SUM(C105:C106)</f>
        <v>0</v>
      </c>
      <c r="D104" s="351">
        <f>SUM(D105:D106)</f>
        <v>0</v>
      </c>
      <c r="E104" s="352"/>
      <c r="F104" s="244" t="s">
        <v>275</v>
      </c>
      <c r="G104" s="245">
        <f>SUM(G105:G106)</f>
        <v>0</v>
      </c>
      <c r="H104" s="245">
        <f>SUM(H105:H106)</f>
        <v>0</v>
      </c>
      <c r="I104" s="245">
        <f>SUM(I105:I106)</f>
        <v>0</v>
      </c>
      <c r="J104" s="211"/>
    </row>
    <row r="105" spans="1:10" ht="24">
      <c r="A105" s="27"/>
      <c r="B105" s="24"/>
      <c r="C105" s="24"/>
      <c r="D105" s="24"/>
      <c r="E105" s="200"/>
      <c r="F105" s="25" t="s">
        <v>390</v>
      </c>
      <c r="G105" s="47"/>
      <c r="H105" s="47"/>
      <c r="I105" s="66"/>
      <c r="J105" s="211"/>
    </row>
    <row r="106" spans="1:10" ht="27.75" customHeight="1">
      <c r="A106" s="27"/>
      <c r="B106" s="24"/>
      <c r="C106" s="24"/>
      <c r="D106" s="24"/>
      <c r="E106" s="200"/>
      <c r="F106" s="25"/>
      <c r="G106" s="47"/>
      <c r="H106" s="47"/>
      <c r="I106" s="66"/>
      <c r="J106" s="211"/>
    </row>
    <row r="107" spans="1:10" ht="13.5" customHeight="1">
      <c r="A107" s="27"/>
      <c r="B107" s="24"/>
      <c r="C107" s="24"/>
      <c r="D107" s="24"/>
      <c r="E107" s="200"/>
      <c r="F107" s="244" t="s">
        <v>272</v>
      </c>
      <c r="G107" s="47"/>
      <c r="H107" s="47"/>
      <c r="I107" s="66"/>
      <c r="J107" s="211"/>
    </row>
    <row r="108" spans="1:10" ht="27" customHeight="1" thickBot="1">
      <c r="A108" s="72"/>
      <c r="B108" s="73"/>
      <c r="C108" s="73"/>
      <c r="D108" s="73"/>
      <c r="E108" s="202"/>
      <c r="F108" s="74"/>
      <c r="G108" s="67"/>
      <c r="H108" s="67"/>
      <c r="I108" s="71"/>
      <c r="J108" s="212"/>
    </row>
    <row r="109" spans="1:10" ht="13.5" customHeight="1" thickBot="1">
      <c r="A109" s="29" t="s">
        <v>5</v>
      </c>
      <c r="B109" s="30">
        <f>B99+B100+B102+B104</f>
        <v>0</v>
      </c>
      <c r="C109" s="30">
        <f>C99+C100+C102+C104</f>
        <v>20239997</v>
      </c>
      <c r="D109" s="30">
        <f>D99+D100+D102+D104</f>
        <v>20239997</v>
      </c>
      <c r="E109" s="203">
        <f>D109/C109</f>
        <v>1</v>
      </c>
      <c r="F109" s="31" t="s">
        <v>6</v>
      </c>
      <c r="G109" s="68">
        <f>G99+G101+G104+G107</f>
        <v>0</v>
      </c>
      <c r="H109" s="68">
        <f>H99+H101+H104+H107</f>
        <v>28970659</v>
      </c>
      <c r="I109" s="68">
        <f>I99+I101+I104+I107</f>
        <v>8298670</v>
      </c>
      <c r="J109" s="213">
        <f>I109/H109</f>
        <v>0.28645085360329564</v>
      </c>
    </row>
    <row r="110" spans="1:10" ht="13.5" customHeight="1" thickBot="1">
      <c r="A110" s="75" t="s">
        <v>351</v>
      </c>
      <c r="B110" s="76">
        <f>B109-G109</f>
        <v>0</v>
      </c>
      <c r="C110" s="76">
        <f>C109-H109</f>
        <v>-8730662</v>
      </c>
      <c r="D110" s="76">
        <f>D109-I109</f>
        <v>11941327</v>
      </c>
      <c r="E110" s="204"/>
      <c r="F110" s="77" t="s">
        <v>351</v>
      </c>
      <c r="G110" s="78"/>
      <c r="H110" s="78"/>
      <c r="I110" s="79"/>
      <c r="J110" s="214"/>
    </row>
    <row r="111" spans="1:10" ht="29.25" customHeight="1" thickBot="1">
      <c r="A111" s="34" t="s">
        <v>7</v>
      </c>
      <c r="B111" s="53">
        <f>B95+B109</f>
        <v>70798638</v>
      </c>
      <c r="C111" s="53">
        <f>C95+C109</f>
        <v>120615095</v>
      </c>
      <c r="D111" s="53">
        <f>D95+D109</f>
        <v>118986969</v>
      </c>
      <c r="E111" s="205">
        <f>D111/C111</f>
        <v>0.9865014739655927</v>
      </c>
      <c r="F111" s="34" t="s">
        <v>8</v>
      </c>
      <c r="G111" s="54">
        <f>G95+G109</f>
        <v>70798638</v>
      </c>
      <c r="H111" s="54">
        <f>H95+H109</f>
        <v>120615095</v>
      </c>
      <c r="I111" s="54">
        <f>I95+I109</f>
        <v>86082255</v>
      </c>
      <c r="J111" s="215">
        <f>I111/H111</f>
        <v>0.7136938788631721</v>
      </c>
    </row>
    <row r="112" spans="1:8" ht="12.75">
      <c r="A112" s="41"/>
      <c r="B112" s="40"/>
      <c r="C112" s="40"/>
      <c r="D112" s="40"/>
      <c r="E112" s="207"/>
      <c r="F112" s="41"/>
      <c r="G112" s="40"/>
      <c r="H112" s="40"/>
    </row>
    <row r="114" spans="1:10" ht="15.75">
      <c r="A114" s="577" t="s">
        <v>442</v>
      </c>
      <c r="B114" s="577"/>
      <c r="C114" s="577"/>
      <c r="D114" s="577"/>
      <c r="E114" s="577"/>
      <c r="F114" s="577"/>
      <c r="G114" s="577"/>
      <c r="H114" s="577"/>
      <c r="I114" s="577"/>
      <c r="J114" s="577"/>
    </row>
    <row r="115" spans="1:10" ht="16.5" customHeight="1">
      <c r="A115" s="576" t="s">
        <v>477</v>
      </c>
      <c r="B115" s="576"/>
      <c r="C115" s="576"/>
      <c r="D115" s="576"/>
      <c r="E115" s="576"/>
      <c r="F115" s="576"/>
      <c r="G115" s="576"/>
      <c r="H115" s="576"/>
      <c r="I115" s="576"/>
      <c r="J115" s="576"/>
    </row>
    <row r="116" spans="1:10" ht="16.5" customHeight="1">
      <c r="A116" s="576" t="s">
        <v>401</v>
      </c>
      <c r="B116" s="576"/>
      <c r="C116" s="576"/>
      <c r="D116" s="576"/>
      <c r="E116" s="576"/>
      <c r="F116" s="576"/>
      <c r="G116" s="576"/>
      <c r="H116" s="576"/>
      <c r="I116" s="576"/>
      <c r="J116" s="576"/>
    </row>
    <row r="117" spans="7:10" ht="12.75" customHeight="1" thickBot="1">
      <c r="G117" s="21"/>
      <c r="H117" s="21"/>
      <c r="J117" s="195" t="s">
        <v>384</v>
      </c>
    </row>
    <row r="118" spans="1:10" s="43" customFormat="1" ht="30" customHeight="1" thickBot="1">
      <c r="A118" s="578" t="s">
        <v>11</v>
      </c>
      <c r="B118" s="579"/>
      <c r="C118" s="579"/>
      <c r="D118" s="579"/>
      <c r="E118" s="580"/>
      <c r="F118" s="578" t="s">
        <v>12</v>
      </c>
      <c r="G118" s="579"/>
      <c r="H118" s="579"/>
      <c r="I118" s="579"/>
      <c r="J118" s="580"/>
    </row>
    <row r="119" spans="1:10" ht="43.5" customHeight="1" thickBot="1">
      <c r="A119" s="69" t="s">
        <v>0</v>
      </c>
      <c r="B119" s="70" t="s">
        <v>1</v>
      </c>
      <c r="C119" s="70" t="s">
        <v>41</v>
      </c>
      <c r="D119" s="70" t="s">
        <v>42</v>
      </c>
      <c r="E119" s="196" t="s">
        <v>43</v>
      </c>
      <c r="F119" s="80" t="s">
        <v>0</v>
      </c>
      <c r="G119" s="70" t="s">
        <v>1</v>
      </c>
      <c r="H119" s="70" t="s">
        <v>41</v>
      </c>
      <c r="I119" s="70" t="s">
        <v>42</v>
      </c>
      <c r="J119" s="210" t="s">
        <v>43</v>
      </c>
    </row>
    <row r="120" spans="1:10" ht="28.5" customHeight="1" thickBot="1">
      <c r="A120" s="578" t="s">
        <v>39</v>
      </c>
      <c r="B120" s="579"/>
      <c r="C120" s="579"/>
      <c r="D120" s="579"/>
      <c r="E120" s="579"/>
      <c r="F120" s="579"/>
      <c r="G120" s="579"/>
      <c r="H120" s="579"/>
      <c r="I120" s="579"/>
      <c r="J120" s="580"/>
    </row>
    <row r="121" spans="1:10" ht="15" customHeight="1">
      <c r="A121" s="228" t="s">
        <v>278</v>
      </c>
      <c r="B121" s="229">
        <f>SUM(B122:B123)</f>
        <v>0</v>
      </c>
      <c r="C121" s="229">
        <f>SUM(C122:C123)</f>
        <v>0</v>
      </c>
      <c r="D121" s="229">
        <f>SUM(D122:D123)</f>
        <v>0</v>
      </c>
      <c r="E121" s="350"/>
      <c r="F121" s="238" t="s">
        <v>268</v>
      </c>
      <c r="G121" s="224">
        <f>SUM(G122:G123)</f>
        <v>13474140</v>
      </c>
      <c r="H121" s="224">
        <f>SUM(H122:H123)</f>
        <v>13232137</v>
      </c>
      <c r="I121" s="224">
        <f>SUM(I122:I123)</f>
        <v>10194018</v>
      </c>
      <c r="J121" s="355">
        <f>I121/H121</f>
        <v>0.7703984624705745</v>
      </c>
    </row>
    <row r="122" spans="1:10" ht="12.75">
      <c r="A122" s="23"/>
      <c r="B122" s="45"/>
      <c r="C122" s="45"/>
      <c r="D122" s="24"/>
      <c r="E122" s="197"/>
      <c r="F122" s="27" t="s">
        <v>386</v>
      </c>
      <c r="G122" s="45">
        <v>12174140</v>
      </c>
      <c r="H122" s="45">
        <v>11246607</v>
      </c>
      <c r="I122" s="531">
        <v>8208488</v>
      </c>
      <c r="J122" s="211">
        <f>I122/H122</f>
        <v>0.7298635046107684</v>
      </c>
    </row>
    <row r="123" spans="1:10" ht="12.75">
      <c r="A123" s="26"/>
      <c r="B123" s="47"/>
      <c r="C123" s="47"/>
      <c r="D123" s="63"/>
      <c r="E123" s="197"/>
      <c r="F123" s="33" t="s">
        <v>387</v>
      </c>
      <c r="G123" s="45">
        <v>1300000</v>
      </c>
      <c r="H123" s="45">
        <v>1985530</v>
      </c>
      <c r="I123" s="531">
        <v>1985530</v>
      </c>
      <c r="J123" s="211">
        <f>I123/H123</f>
        <v>1</v>
      </c>
    </row>
    <row r="124" spans="1:10" ht="13.5" customHeight="1">
      <c r="A124" s="225" t="s">
        <v>279</v>
      </c>
      <c r="B124" s="62">
        <f>SUM(B125:B129)</f>
        <v>0</v>
      </c>
      <c r="C124" s="62">
        <f>SUM(C125:C129)</f>
        <v>0</v>
      </c>
      <c r="D124" s="62">
        <f>SUM(D125:D129)</f>
        <v>0</v>
      </c>
      <c r="E124" s="349"/>
      <c r="F124" s="236" t="s">
        <v>269</v>
      </c>
      <c r="G124" s="46">
        <v>2492716</v>
      </c>
      <c r="H124" s="46">
        <v>2492716</v>
      </c>
      <c r="I124" s="46">
        <v>1823570</v>
      </c>
      <c r="J124" s="353">
        <f>I124/H124</f>
        <v>0.7315594716766771</v>
      </c>
    </row>
    <row r="125" spans="1:10" ht="13.5" customHeight="1" hidden="1">
      <c r="A125" s="55" t="s">
        <v>433</v>
      </c>
      <c r="B125" s="63"/>
      <c r="C125" s="63"/>
      <c r="D125" s="63"/>
      <c r="E125" s="197" t="e">
        <f>D125/C125</f>
        <v>#DIV/0!</v>
      </c>
      <c r="F125" s="236"/>
      <c r="G125" s="46"/>
      <c r="H125" s="46"/>
      <c r="I125" s="46"/>
      <c r="J125" s="353"/>
    </row>
    <row r="126" spans="1:10" ht="13.5" customHeight="1" hidden="1">
      <c r="A126" s="55" t="s">
        <v>396</v>
      </c>
      <c r="B126" s="63"/>
      <c r="C126" s="63"/>
      <c r="D126" s="63"/>
      <c r="E126" s="197" t="e">
        <f>D126/C126</f>
        <v>#DIV/0!</v>
      </c>
      <c r="F126" s="236"/>
      <c r="G126" s="46"/>
      <c r="H126" s="46"/>
      <c r="I126" s="46"/>
      <c r="J126" s="353"/>
    </row>
    <row r="127" spans="1:10" ht="13.5" customHeight="1" hidden="1">
      <c r="A127" s="55" t="s">
        <v>397</v>
      </c>
      <c r="B127" s="63"/>
      <c r="C127" s="63"/>
      <c r="D127" s="63"/>
      <c r="E127" s="197" t="e">
        <f>D127/C127</f>
        <v>#DIV/0!</v>
      </c>
      <c r="F127" s="236"/>
      <c r="G127" s="46"/>
      <c r="H127" s="46"/>
      <c r="I127" s="46"/>
      <c r="J127" s="353"/>
    </row>
    <row r="128" spans="1:10" ht="13.5" customHeight="1" hidden="1">
      <c r="A128" s="55" t="s">
        <v>398</v>
      </c>
      <c r="B128" s="63"/>
      <c r="C128" s="63"/>
      <c r="D128" s="63"/>
      <c r="E128" s="197" t="e">
        <f>D128/C128</f>
        <v>#DIV/0!</v>
      </c>
      <c r="F128" s="236"/>
      <c r="G128" s="46"/>
      <c r="H128" s="46"/>
      <c r="I128" s="46"/>
      <c r="J128" s="353"/>
    </row>
    <row r="129" spans="1:10" ht="13.5" customHeight="1" hidden="1">
      <c r="A129" s="55" t="s">
        <v>399</v>
      </c>
      <c r="B129" s="63"/>
      <c r="C129" s="63"/>
      <c r="D129" s="63"/>
      <c r="E129" s="197" t="e">
        <f>D129/C129</f>
        <v>#DIV/0!</v>
      </c>
      <c r="F129" s="236"/>
      <c r="G129" s="46"/>
      <c r="H129" s="46"/>
      <c r="I129" s="46"/>
      <c r="J129" s="353"/>
    </row>
    <row r="130" spans="1:10" ht="13.5" customHeight="1" hidden="1">
      <c r="A130" s="55"/>
      <c r="B130" s="63"/>
      <c r="C130" s="63"/>
      <c r="D130" s="63"/>
      <c r="E130" s="197"/>
      <c r="F130" s="27"/>
      <c r="G130" s="63"/>
      <c r="H130" s="63"/>
      <c r="I130" s="531"/>
      <c r="J130" s="211"/>
    </row>
    <row r="131" spans="1:10" ht="13.5" customHeight="1">
      <c r="A131" s="535" t="s">
        <v>34</v>
      </c>
      <c r="B131" s="62">
        <v>0</v>
      </c>
      <c r="C131" s="62">
        <v>41844</v>
      </c>
      <c r="D131" s="62">
        <v>41844</v>
      </c>
      <c r="E131" s="349">
        <f>D131/C131</f>
        <v>1</v>
      </c>
      <c r="F131" s="239"/>
      <c r="G131" s="533"/>
      <c r="H131" s="531"/>
      <c r="I131" s="531"/>
      <c r="J131" s="211"/>
    </row>
    <row r="132" spans="1:10" ht="13.5" customHeight="1">
      <c r="A132" s="26"/>
      <c r="B132" s="47">
        <v>0</v>
      </c>
      <c r="C132" s="47"/>
      <c r="D132" s="63"/>
      <c r="E132" s="197"/>
      <c r="F132" s="236" t="s">
        <v>36</v>
      </c>
      <c r="G132" s="241">
        <v>3700000</v>
      </c>
      <c r="H132" s="241">
        <v>3839993</v>
      </c>
      <c r="I132" s="241">
        <v>3820254</v>
      </c>
      <c r="J132" s="353">
        <f>I132/H132</f>
        <v>0.9948596260461933</v>
      </c>
    </row>
    <row r="133" spans="1:10" ht="13.5" customHeight="1">
      <c r="A133" s="52" t="s">
        <v>350</v>
      </c>
      <c r="B133" s="227">
        <v>0</v>
      </c>
      <c r="C133" s="227"/>
      <c r="D133" s="227"/>
      <c r="E133" s="348"/>
      <c r="F133" s="51"/>
      <c r="G133" s="47"/>
      <c r="H133" s="47"/>
      <c r="I133" s="240"/>
      <c r="J133" s="211"/>
    </row>
    <row r="134" spans="1:10" ht="13.5" customHeight="1">
      <c r="A134" s="23"/>
      <c r="B134" s="227">
        <v>0</v>
      </c>
      <c r="C134" s="83"/>
      <c r="D134" s="83"/>
      <c r="E134" s="197"/>
      <c r="F134" s="242" t="s">
        <v>270</v>
      </c>
      <c r="G134" s="46">
        <v>0</v>
      </c>
      <c r="H134" s="46"/>
      <c r="I134" s="459"/>
      <c r="J134" s="353"/>
    </row>
    <row r="135" spans="1:10" ht="13.5" customHeight="1">
      <c r="A135" s="23"/>
      <c r="B135" s="48">
        <v>0</v>
      </c>
      <c r="C135" s="83"/>
      <c r="D135" s="83"/>
      <c r="E135" s="197"/>
      <c r="F135" s="51"/>
      <c r="G135" s="47"/>
      <c r="H135" s="47"/>
      <c r="I135" s="66"/>
      <c r="J135" s="211"/>
    </row>
    <row r="136" spans="1:10" ht="13.5" customHeight="1">
      <c r="A136" s="52" t="s">
        <v>281</v>
      </c>
      <c r="B136" s="227">
        <f>SUM(B137:B139)</f>
        <v>19666856</v>
      </c>
      <c r="C136" s="227">
        <f>SUM(C137:C139)</f>
        <v>19742381</v>
      </c>
      <c r="D136" s="227">
        <f>SUM(D137:D139)</f>
        <v>16127339</v>
      </c>
      <c r="E136" s="201">
        <f>D136/C136</f>
        <v>0.8168892597098597</v>
      </c>
      <c r="F136" s="347" t="s">
        <v>271</v>
      </c>
      <c r="G136" s="46">
        <f>SUM(G137:G139)</f>
        <v>0</v>
      </c>
      <c r="H136" s="46">
        <f>SUM(H137:H139)</f>
        <v>0</v>
      </c>
      <c r="I136" s="46">
        <f>SUM(I137:I139)</f>
        <v>0</v>
      </c>
      <c r="J136" s="353"/>
    </row>
    <row r="137" spans="1:10" ht="13.5" customHeight="1">
      <c r="A137" s="23" t="s">
        <v>400</v>
      </c>
      <c r="B137" s="48">
        <v>0</v>
      </c>
      <c r="C137" s="83">
        <v>75525</v>
      </c>
      <c r="D137" s="83">
        <v>75525</v>
      </c>
      <c r="E137" s="197">
        <f>D137/C137</f>
        <v>1</v>
      </c>
      <c r="F137" s="51"/>
      <c r="G137" s="47"/>
      <c r="H137" s="47"/>
      <c r="I137" s="66"/>
      <c r="J137" s="211"/>
    </row>
    <row r="138" spans="1:10" ht="27.75" customHeight="1">
      <c r="A138" s="23" t="s">
        <v>391</v>
      </c>
      <c r="B138" s="48"/>
      <c r="C138" s="83"/>
      <c r="D138" s="83"/>
      <c r="E138" s="197"/>
      <c r="F138" s="51"/>
      <c r="G138" s="47"/>
      <c r="H138" s="47"/>
      <c r="I138" s="66"/>
      <c r="J138" s="211"/>
    </row>
    <row r="139" spans="1:10" ht="12.75">
      <c r="A139" s="23" t="s">
        <v>457</v>
      </c>
      <c r="B139" s="48">
        <v>19666856</v>
      </c>
      <c r="C139" s="83">
        <v>19666856</v>
      </c>
      <c r="D139" s="83">
        <v>16051814</v>
      </c>
      <c r="E139" s="197">
        <f>D139/C139</f>
        <v>0.8161860746832132</v>
      </c>
      <c r="F139" s="23"/>
      <c r="G139" s="47"/>
      <c r="H139" s="47"/>
      <c r="I139" s="66"/>
      <c r="J139" s="211"/>
    </row>
    <row r="140" spans="1:10" ht="12.75">
      <c r="A140" s="44"/>
      <c r="B140" s="47"/>
      <c r="C140" s="47"/>
      <c r="D140" s="63"/>
      <c r="E140" s="197"/>
      <c r="F140" s="243" t="s">
        <v>272</v>
      </c>
      <c r="G140" s="46">
        <f>SUM(G141:G142)</f>
        <v>0</v>
      </c>
      <c r="H140" s="46">
        <f>SUM(H141:H142)</f>
        <v>0</v>
      </c>
      <c r="I140" s="46">
        <f>SUM(I141:I142)</f>
        <v>0</v>
      </c>
      <c r="J140" s="353"/>
    </row>
    <row r="141" spans="1:10" ht="12.75">
      <c r="A141" s="23"/>
      <c r="B141" s="49"/>
      <c r="C141" s="49"/>
      <c r="D141" s="64"/>
      <c r="E141" s="197"/>
      <c r="F141" s="33" t="s">
        <v>391</v>
      </c>
      <c r="G141" s="47"/>
      <c r="H141" s="47"/>
      <c r="I141" s="240"/>
      <c r="J141" s="211"/>
    </row>
    <row r="142" spans="1:10" ht="13.5" customHeight="1" thickBot="1">
      <c r="A142" s="84"/>
      <c r="B142" s="85"/>
      <c r="C142" s="85"/>
      <c r="D142" s="86"/>
      <c r="E142" s="199"/>
      <c r="F142" s="84"/>
      <c r="G142" s="85"/>
      <c r="H142" s="85"/>
      <c r="I142" s="354"/>
      <c r="J142" s="211"/>
    </row>
    <row r="143" spans="1:10" ht="27" customHeight="1" thickBot="1">
      <c r="A143" s="34" t="s">
        <v>3</v>
      </c>
      <c r="B143" s="54">
        <f>B121+B124+B131+B133+B136</f>
        <v>19666856</v>
      </c>
      <c r="C143" s="54">
        <f>C121+C124+C131+C133+C136</f>
        <v>19784225</v>
      </c>
      <c r="D143" s="54">
        <f>D121+D124+D131+D133+D136</f>
        <v>16169183</v>
      </c>
      <c r="E143" s="232">
        <f>D143/C143</f>
        <v>0.8172765422956927</v>
      </c>
      <c r="F143" s="34" t="s">
        <v>4</v>
      </c>
      <c r="G143" s="54">
        <f>G121+G124+G132+G134+G136+G140</f>
        <v>19666856</v>
      </c>
      <c r="H143" s="54">
        <f>H121+H124+H132+H134+H136+H140</f>
        <v>19564846</v>
      </c>
      <c r="I143" s="54">
        <f>I121+I124+I132+I134+I136+I140</f>
        <v>15837842</v>
      </c>
      <c r="J143" s="213">
        <f>I143/H143</f>
        <v>0.8095050684273212</v>
      </c>
    </row>
    <row r="144" spans="1:10" ht="12.75" customHeight="1">
      <c r="A144" s="233" t="s">
        <v>351</v>
      </c>
      <c r="B144" s="234">
        <f>B143-G143</f>
        <v>0</v>
      </c>
      <c r="C144" s="234">
        <f>C143-H143</f>
        <v>219379</v>
      </c>
      <c r="D144" s="234">
        <f>D143-I143</f>
        <v>331341</v>
      </c>
      <c r="E144" s="230"/>
      <c r="F144" s="233" t="s">
        <v>351</v>
      </c>
      <c r="G144" s="234"/>
      <c r="H144" s="234"/>
      <c r="I144" s="231"/>
      <c r="J144" s="235"/>
    </row>
    <row r="145" spans="1:10" ht="13.5" customHeight="1">
      <c r="A145" s="581" t="s">
        <v>40</v>
      </c>
      <c r="B145" s="582"/>
      <c r="C145" s="582"/>
      <c r="D145" s="582"/>
      <c r="E145" s="582"/>
      <c r="F145" s="582"/>
      <c r="G145" s="582"/>
      <c r="H145" s="582"/>
      <c r="I145" s="582"/>
      <c r="J145" s="583"/>
    </row>
    <row r="146" spans="1:10" ht="13.5" customHeight="1">
      <c r="A146" s="584"/>
      <c r="B146" s="585"/>
      <c r="C146" s="585"/>
      <c r="D146" s="585"/>
      <c r="E146" s="585"/>
      <c r="F146" s="585"/>
      <c r="G146" s="585"/>
      <c r="H146" s="585"/>
      <c r="I146" s="585"/>
      <c r="J146" s="586"/>
    </row>
    <row r="147" spans="1:10" ht="13.5" customHeight="1">
      <c r="A147" s="236" t="s">
        <v>282</v>
      </c>
      <c r="B147" s="24"/>
      <c r="C147" s="24"/>
      <c r="D147" s="24"/>
      <c r="E147" s="201"/>
      <c r="F147" s="244" t="s">
        <v>273</v>
      </c>
      <c r="G147" s="46">
        <v>0</v>
      </c>
      <c r="H147" s="46">
        <v>219379</v>
      </c>
      <c r="I147" s="46">
        <v>219379</v>
      </c>
      <c r="J147" s="353">
        <f>I147/H147</f>
        <v>1</v>
      </c>
    </row>
    <row r="148" spans="1:10" ht="13.5" customHeight="1">
      <c r="A148" s="52" t="s">
        <v>283</v>
      </c>
      <c r="B148" s="24"/>
      <c r="C148" s="24"/>
      <c r="D148" s="24"/>
      <c r="E148" s="201"/>
      <c r="F148" s="25"/>
      <c r="G148" s="47"/>
      <c r="H148" s="47"/>
      <c r="I148" s="240"/>
      <c r="J148" s="211"/>
    </row>
    <row r="149" spans="1:10" ht="13.5" customHeight="1">
      <c r="A149" s="32"/>
      <c r="B149" s="24"/>
      <c r="C149" s="24"/>
      <c r="D149" s="24"/>
      <c r="E149" s="200"/>
      <c r="F149" s="244" t="s">
        <v>274</v>
      </c>
      <c r="G149" s="46"/>
      <c r="H149" s="46"/>
      <c r="I149" s="46"/>
      <c r="J149" s="353"/>
    </row>
    <row r="150" spans="1:10" ht="13.5" customHeight="1">
      <c r="A150" s="236" t="s">
        <v>508</v>
      </c>
      <c r="B150" s="28"/>
      <c r="C150" s="28"/>
      <c r="D150" s="28"/>
      <c r="E150" s="201"/>
      <c r="F150" s="25"/>
      <c r="G150" s="47"/>
      <c r="H150" s="47"/>
      <c r="I150" s="66"/>
      <c r="J150" s="211"/>
    </row>
    <row r="151" spans="1:10" ht="13.5" customHeight="1">
      <c r="A151" s="236" t="s">
        <v>281</v>
      </c>
      <c r="B151" s="351">
        <f>SUM(B152:B153)</f>
        <v>0</v>
      </c>
      <c r="C151" s="351">
        <f>SUM(C152:C153)</f>
        <v>0</v>
      </c>
      <c r="D151" s="351">
        <f>SUM(D152:D153)</f>
        <v>0</v>
      </c>
      <c r="E151" s="352"/>
      <c r="F151" s="244" t="s">
        <v>275</v>
      </c>
      <c r="G151" s="245">
        <f>SUM(G152:G153)</f>
        <v>0</v>
      </c>
      <c r="H151" s="245">
        <f>SUM(H152:H153)</f>
        <v>0</v>
      </c>
      <c r="I151" s="245">
        <f>SUM(I152:I153)</f>
        <v>0</v>
      </c>
      <c r="J151" s="211"/>
    </row>
    <row r="152" spans="1:10" ht="12.75" hidden="1">
      <c r="A152" s="27"/>
      <c r="B152" s="24"/>
      <c r="C152" s="24"/>
      <c r="D152" s="24"/>
      <c r="E152" s="200"/>
      <c r="F152" s="25"/>
      <c r="G152" s="47"/>
      <c r="H152" s="47"/>
      <c r="I152" s="66"/>
      <c r="J152" s="211"/>
    </row>
    <row r="153" spans="1:10" ht="27.75" customHeight="1" hidden="1">
      <c r="A153" s="27"/>
      <c r="B153" s="24"/>
      <c r="C153" s="24"/>
      <c r="D153" s="24"/>
      <c r="E153" s="200"/>
      <c r="F153" s="25"/>
      <c r="G153" s="47"/>
      <c r="H153" s="47"/>
      <c r="I153" s="66"/>
      <c r="J153" s="211"/>
    </row>
    <row r="154" spans="1:10" ht="13.5" customHeight="1" thickBot="1">
      <c r="A154" s="27"/>
      <c r="B154" s="24"/>
      <c r="C154" s="24"/>
      <c r="D154" s="24"/>
      <c r="E154" s="200"/>
      <c r="F154" s="244" t="s">
        <v>272</v>
      </c>
      <c r="G154" s="47"/>
      <c r="H154" s="47"/>
      <c r="I154" s="66"/>
      <c r="J154" s="211"/>
    </row>
    <row r="155" spans="1:10" ht="13.5" customHeight="1" thickBot="1">
      <c r="A155" s="29" t="s">
        <v>5</v>
      </c>
      <c r="B155" s="30">
        <f>B147+B148+B150+B151</f>
        <v>0</v>
      </c>
      <c r="C155" s="30">
        <f>C147+C148+C150+C151</f>
        <v>0</v>
      </c>
      <c r="D155" s="30">
        <f>D147+D148+D150+D151</f>
        <v>0</v>
      </c>
      <c r="E155" s="203"/>
      <c r="F155" s="31" t="s">
        <v>6</v>
      </c>
      <c r="G155" s="68">
        <f>G147+G149+G151+G154</f>
        <v>0</v>
      </c>
      <c r="H155" s="68">
        <f>H147+H149+H151+H154</f>
        <v>219379</v>
      </c>
      <c r="I155" s="68">
        <f>I147+I149+I151+I154</f>
        <v>219379</v>
      </c>
      <c r="J155" s="213"/>
    </row>
    <row r="156" spans="1:10" ht="13.5" customHeight="1" thickBot="1">
      <c r="A156" s="75" t="s">
        <v>351</v>
      </c>
      <c r="B156" s="76">
        <f>B155-G155</f>
        <v>0</v>
      </c>
      <c r="C156" s="76">
        <f>C155-H155</f>
        <v>-219379</v>
      </c>
      <c r="D156" s="76">
        <f>D155-I155</f>
        <v>-219379</v>
      </c>
      <c r="E156" s="204"/>
      <c r="F156" s="77" t="s">
        <v>351</v>
      </c>
      <c r="G156" s="78"/>
      <c r="H156" s="78"/>
      <c r="I156" s="79"/>
      <c r="J156" s="214"/>
    </row>
    <row r="157" spans="1:10" ht="29.25" customHeight="1" thickBot="1">
      <c r="A157" s="34" t="s">
        <v>7</v>
      </c>
      <c r="B157" s="53">
        <f>B143+B155</f>
        <v>19666856</v>
      </c>
      <c r="C157" s="53">
        <f>C143+C155</f>
        <v>19784225</v>
      </c>
      <c r="D157" s="53">
        <f>D143+D155</f>
        <v>16169183</v>
      </c>
      <c r="E157" s="205">
        <f>D157/C157</f>
        <v>0.8172765422956927</v>
      </c>
      <c r="F157" s="34" t="s">
        <v>8</v>
      </c>
      <c r="G157" s="54">
        <f>G143+G155</f>
        <v>19666856</v>
      </c>
      <c r="H157" s="54">
        <f>H143+H155</f>
        <v>19784225</v>
      </c>
      <c r="I157" s="54">
        <f>I143+I155</f>
        <v>16057221</v>
      </c>
      <c r="J157" s="215">
        <f>I157/H157</f>
        <v>0.8116173870849124</v>
      </c>
    </row>
  </sheetData>
  <sheetProtection/>
  <mergeCells count="24">
    <mergeCell ref="A120:J120"/>
    <mergeCell ref="A118:E118"/>
    <mergeCell ref="F118:J118"/>
    <mergeCell ref="A59:J59"/>
    <mergeCell ref="A2:E2"/>
    <mergeCell ref="A61:J61"/>
    <mergeCell ref="A63:E63"/>
    <mergeCell ref="F63:J63"/>
    <mergeCell ref="A116:J116"/>
    <mergeCell ref="F1:J1"/>
    <mergeCell ref="A8:E8"/>
    <mergeCell ref="F8:J8"/>
    <mergeCell ref="A10:J10"/>
    <mergeCell ref="A42:J43"/>
    <mergeCell ref="A4:J4"/>
    <mergeCell ref="A3:J3"/>
    <mergeCell ref="A5:J5"/>
    <mergeCell ref="A65:J65"/>
    <mergeCell ref="A145:J146"/>
    <mergeCell ref="A6:J6"/>
    <mergeCell ref="A97:J98"/>
    <mergeCell ref="A114:J114"/>
    <mergeCell ref="A115:J115"/>
    <mergeCell ref="A60:J60"/>
  </mergeCells>
  <printOptions horizontalCentered="1"/>
  <pageMargins left="0.15748031496062992" right="0" top="0.7874015748031497" bottom="0.7874015748031497" header="0.5118110236220472" footer="0.5118110236220472"/>
  <pageSetup orientation="landscape" paperSize="9" scale="51" r:id="rId1"/>
  <rowBreaks count="1" manualBreakCount="1">
    <brk id="5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9.125" style="106" customWidth="1"/>
    <col min="2" max="2" width="28.75390625" style="106" customWidth="1"/>
    <col min="3" max="3" width="18.875" style="106" customWidth="1"/>
    <col min="4" max="4" width="23.125" style="106" customWidth="1"/>
    <col min="5" max="16384" width="9.125" style="106" customWidth="1"/>
  </cols>
  <sheetData>
    <row r="1" spans="1:8" ht="15" customHeight="1">
      <c r="A1" s="680" t="s">
        <v>610</v>
      </c>
      <c r="B1" s="680"/>
      <c r="C1" s="680"/>
      <c r="D1" s="680"/>
      <c r="E1" s="103"/>
      <c r="F1" s="103"/>
      <c r="G1" s="103"/>
      <c r="H1" s="103"/>
    </row>
    <row r="3" spans="1:4" ht="15.75">
      <c r="A3" s="729" t="s">
        <v>446</v>
      </c>
      <c r="B3" s="729"/>
      <c r="C3" s="729"/>
      <c r="D3" s="729"/>
    </row>
    <row r="5" ht="15.75" thickBot="1">
      <c r="D5" s="94" t="s">
        <v>38</v>
      </c>
    </row>
    <row r="6" spans="1:4" s="121" customFormat="1" ht="42.75">
      <c r="A6" s="117" t="s">
        <v>45</v>
      </c>
      <c r="B6" s="118" t="s">
        <v>52</v>
      </c>
      <c r="C6" s="119" t="s">
        <v>53</v>
      </c>
      <c r="D6" s="120" t="s">
        <v>364</v>
      </c>
    </row>
    <row r="7" spans="1:4" ht="15">
      <c r="A7" s="414"/>
      <c r="B7" s="415"/>
      <c r="C7" s="415"/>
      <c r="D7" s="416"/>
    </row>
    <row r="8" spans="1:4" ht="15">
      <c r="A8" s="414"/>
      <c r="B8" s="415" t="s">
        <v>347</v>
      </c>
      <c r="C8" s="415"/>
      <c r="D8" s="416"/>
    </row>
    <row r="9" spans="1:4" ht="15">
      <c r="A9" s="414"/>
      <c r="B9" s="415"/>
      <c r="C9" s="417"/>
      <c r="D9" s="416"/>
    </row>
    <row r="10" spans="1:4" ht="15">
      <c r="A10" s="122"/>
      <c r="B10" s="123"/>
      <c r="C10" s="123"/>
      <c r="D10" s="124"/>
    </row>
    <row r="11" spans="1:4" ht="15">
      <c r="A11" s="122"/>
      <c r="B11" s="123"/>
      <c r="C11" s="123"/>
      <c r="D11" s="124"/>
    </row>
    <row r="12" spans="1:4" ht="15">
      <c r="A12" s="122"/>
      <c r="B12" s="123"/>
      <c r="C12" s="123"/>
      <c r="D12" s="124"/>
    </row>
    <row r="13" spans="1:4" ht="15.75" thickBot="1">
      <c r="A13" s="125"/>
      <c r="B13" s="126"/>
      <c r="C13" s="126"/>
      <c r="D13" s="127"/>
    </row>
    <row r="14" spans="1:4" s="222" customFormat="1" ht="15" thickBot="1">
      <c r="A14" s="219"/>
      <c r="B14" s="220" t="s">
        <v>51</v>
      </c>
      <c r="C14" s="220"/>
      <c r="D14" s="221">
        <f>SUM(D7:D13)</f>
        <v>0</v>
      </c>
    </row>
  </sheetData>
  <sheetProtection/>
  <mergeCells count="2">
    <mergeCell ref="A1:D1"/>
    <mergeCell ref="A3:D3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9.125" style="106" customWidth="1"/>
    <col min="2" max="2" width="56.25390625" style="106" bestFit="1" customWidth="1"/>
    <col min="3" max="3" width="18.875" style="106" customWidth="1"/>
    <col min="4" max="4" width="23.125" style="106" customWidth="1"/>
    <col min="5" max="5" width="11.75390625" style="106" customWidth="1"/>
    <col min="6" max="16384" width="9.125" style="106" customWidth="1"/>
  </cols>
  <sheetData>
    <row r="1" spans="1:8" ht="15" customHeight="1">
      <c r="A1" s="680" t="s">
        <v>611</v>
      </c>
      <c r="B1" s="680"/>
      <c r="C1" s="680"/>
      <c r="D1" s="680"/>
      <c r="E1" s="680"/>
      <c r="F1" s="103"/>
      <c r="G1" s="103"/>
      <c r="H1" s="103"/>
    </row>
    <row r="3" spans="1:4" ht="15.75">
      <c r="A3" s="729" t="s">
        <v>447</v>
      </c>
      <c r="B3" s="729"/>
      <c r="C3" s="729"/>
      <c r="D3" s="729"/>
    </row>
    <row r="4" spans="1:4" ht="15">
      <c r="A4" s="730" t="s">
        <v>488</v>
      </c>
      <c r="B4" s="730"/>
      <c r="C4" s="730"/>
      <c r="D4" s="730"/>
    </row>
    <row r="5" spans="3:5" ht="15.75" thickBot="1">
      <c r="C5" s="515" t="s">
        <v>385</v>
      </c>
      <c r="D5" s="515"/>
      <c r="E5" s="94"/>
    </row>
    <row r="6" spans="1:3" s="121" customFormat="1" ht="15.75" thickBot="1">
      <c r="A6" s="128" t="s">
        <v>45</v>
      </c>
      <c r="B6" s="129" t="s">
        <v>54</v>
      </c>
      <c r="C6" s="542" t="s">
        <v>42</v>
      </c>
    </row>
    <row r="7" spans="1:3" ht="15">
      <c r="A7" s="525" t="s">
        <v>474</v>
      </c>
      <c r="B7" s="541" t="s">
        <v>535</v>
      </c>
      <c r="C7" s="543">
        <v>73554</v>
      </c>
    </row>
    <row r="8" spans="1:3" ht="15">
      <c r="A8" s="525" t="s">
        <v>475</v>
      </c>
      <c r="B8" s="539" t="s">
        <v>536</v>
      </c>
      <c r="C8" s="544">
        <v>11335</v>
      </c>
    </row>
    <row r="9" spans="1:3" ht="15">
      <c r="A9" s="525" t="s">
        <v>476</v>
      </c>
      <c r="B9" s="539" t="s">
        <v>537</v>
      </c>
      <c r="C9" s="544">
        <v>872796</v>
      </c>
    </row>
    <row r="10" spans="1:3" ht="15">
      <c r="A10" s="525" t="s">
        <v>521</v>
      </c>
      <c r="B10" s="540" t="s">
        <v>538</v>
      </c>
      <c r="C10" s="544">
        <v>12990</v>
      </c>
    </row>
    <row r="11" spans="1:3" ht="15">
      <c r="A11" s="525" t="s">
        <v>522</v>
      </c>
      <c r="B11" s="539" t="s">
        <v>539</v>
      </c>
      <c r="C11" s="544">
        <v>6490</v>
      </c>
    </row>
    <row r="12" spans="1:3" ht="15">
      <c r="A12" s="525" t="s">
        <v>523</v>
      </c>
      <c r="B12" s="539" t="s">
        <v>540</v>
      </c>
      <c r="C12" s="544">
        <v>16990</v>
      </c>
    </row>
    <row r="13" spans="1:3" ht="15">
      <c r="A13" s="525" t="s">
        <v>524</v>
      </c>
      <c r="B13" s="539" t="s">
        <v>541</v>
      </c>
      <c r="C13" s="544">
        <v>20320</v>
      </c>
    </row>
    <row r="14" spans="1:3" ht="15">
      <c r="A14" s="525" t="s">
        <v>525</v>
      </c>
      <c r="B14" s="539" t="s">
        <v>542</v>
      </c>
      <c r="C14" s="544">
        <v>49990</v>
      </c>
    </row>
    <row r="15" spans="1:3" ht="15">
      <c r="A15" s="525" t="s">
        <v>526</v>
      </c>
      <c r="B15" s="539" t="s">
        <v>543</v>
      </c>
      <c r="C15" s="544">
        <v>83900</v>
      </c>
    </row>
    <row r="16" spans="1:3" ht="15">
      <c r="A16" s="525" t="s">
        <v>527</v>
      </c>
      <c r="B16" s="540" t="s">
        <v>544</v>
      </c>
      <c r="C16" s="544">
        <v>86790</v>
      </c>
    </row>
    <row r="17" spans="1:3" ht="15">
      <c r="A17" s="525" t="s">
        <v>528</v>
      </c>
      <c r="B17" s="539" t="s">
        <v>545</v>
      </c>
      <c r="C17" s="544">
        <v>140000</v>
      </c>
    </row>
    <row r="18" spans="1:3" ht="15">
      <c r="A18" s="525" t="s">
        <v>529</v>
      </c>
      <c r="B18" s="539" t="s">
        <v>546</v>
      </c>
      <c r="C18" s="544">
        <v>214578</v>
      </c>
    </row>
    <row r="19" spans="1:3" ht="15">
      <c r="A19" s="525" t="s">
        <v>530</v>
      </c>
      <c r="B19" s="539" t="s">
        <v>547</v>
      </c>
      <c r="C19" s="544">
        <v>17990</v>
      </c>
    </row>
    <row r="20" spans="1:3" ht="15">
      <c r="A20" s="525" t="s">
        <v>531</v>
      </c>
      <c r="B20" s="539" t="s">
        <v>548</v>
      </c>
      <c r="C20" s="544">
        <v>21590</v>
      </c>
    </row>
    <row r="21" spans="1:3" ht="15">
      <c r="A21" s="525" t="s">
        <v>532</v>
      </c>
      <c r="B21" s="539" t="s">
        <v>549</v>
      </c>
      <c r="C21" s="544">
        <v>1682143</v>
      </c>
    </row>
    <row r="22" spans="1:3" ht="15">
      <c r="A22" s="525" t="s">
        <v>533</v>
      </c>
      <c r="B22" s="539" t="s">
        <v>550</v>
      </c>
      <c r="C22" s="544">
        <v>7580</v>
      </c>
    </row>
    <row r="23" spans="1:3" ht="15.75" thickBot="1">
      <c r="A23" s="525" t="s">
        <v>534</v>
      </c>
      <c r="B23" s="539" t="s">
        <v>551</v>
      </c>
      <c r="C23" s="544">
        <v>14000</v>
      </c>
    </row>
    <row r="24" spans="1:3" s="222" customFormat="1" ht="15" thickBot="1">
      <c r="A24" s="526"/>
      <c r="B24" s="220" t="s">
        <v>51</v>
      </c>
      <c r="C24" s="514">
        <f>SUM(C7:C23)</f>
        <v>3333036</v>
      </c>
    </row>
    <row r="25" ht="15">
      <c r="A25" s="520"/>
    </row>
    <row r="26" spans="1:3" ht="15.75" thickBot="1">
      <c r="A26" s="520"/>
      <c r="C26" s="515" t="s">
        <v>384</v>
      </c>
    </row>
    <row r="27" spans="1:3" ht="15.75" thickBot="1">
      <c r="A27" s="128" t="s">
        <v>45</v>
      </c>
      <c r="B27" s="129" t="s">
        <v>55</v>
      </c>
      <c r="C27" s="130" t="s">
        <v>42</v>
      </c>
    </row>
    <row r="28" spans="1:3" ht="15">
      <c r="A28" s="525" t="s">
        <v>474</v>
      </c>
      <c r="B28" s="545" t="s">
        <v>552</v>
      </c>
      <c r="C28" s="512">
        <v>500000</v>
      </c>
    </row>
    <row r="29" spans="1:3" ht="15">
      <c r="A29" s="527" t="s">
        <v>475</v>
      </c>
      <c r="B29" s="123" t="s">
        <v>553</v>
      </c>
      <c r="C29" s="513">
        <v>868534</v>
      </c>
    </row>
    <row r="30" spans="1:3" ht="30">
      <c r="A30" s="547" t="s">
        <v>476</v>
      </c>
      <c r="B30" s="549" t="s">
        <v>554</v>
      </c>
      <c r="C30" s="548">
        <v>2173300</v>
      </c>
    </row>
    <row r="31" spans="1:3" ht="15.75" thickBot="1">
      <c r="A31" s="527" t="s">
        <v>521</v>
      </c>
      <c r="B31" s="546" t="s">
        <v>555</v>
      </c>
      <c r="C31" s="513">
        <v>1423800</v>
      </c>
    </row>
    <row r="32" spans="1:4" s="222" customFormat="1" ht="15.75" thickBot="1">
      <c r="A32" s="219"/>
      <c r="B32" s="220" t="s">
        <v>51</v>
      </c>
      <c r="C32" s="514">
        <f>SUM(C28:C31)</f>
        <v>4965634</v>
      </c>
      <c r="D32" s="106"/>
    </row>
    <row r="35" spans="1:4" ht="15.75">
      <c r="A35" s="729" t="s">
        <v>595</v>
      </c>
      <c r="B35" s="729"/>
      <c r="C35" s="729"/>
      <c r="D35" s="729"/>
    </row>
    <row r="36" spans="1:4" ht="15">
      <c r="A36" s="730" t="s">
        <v>488</v>
      </c>
      <c r="B36" s="730"/>
      <c r="C36" s="730"/>
      <c r="D36" s="730"/>
    </row>
    <row r="37" spans="3:4" ht="15.75" thickBot="1">
      <c r="C37" s="515" t="s">
        <v>385</v>
      </c>
      <c r="D37" s="515"/>
    </row>
    <row r="38" spans="1:4" ht="15.75" thickBot="1">
      <c r="A38" s="128" t="s">
        <v>45</v>
      </c>
      <c r="B38" s="129" t="s">
        <v>54</v>
      </c>
      <c r="C38" s="542" t="s">
        <v>42</v>
      </c>
      <c r="D38" s="121"/>
    </row>
    <row r="39" spans="1:3" ht="15">
      <c r="A39" s="527" t="s">
        <v>474</v>
      </c>
      <c r="B39" s="550" t="s">
        <v>596</v>
      </c>
      <c r="C39" s="544">
        <v>189096</v>
      </c>
    </row>
    <row r="40" spans="1:3" ht="15">
      <c r="A40" s="527" t="s">
        <v>475</v>
      </c>
      <c r="B40" s="550" t="s">
        <v>597</v>
      </c>
      <c r="C40" s="544">
        <v>4900</v>
      </c>
    </row>
    <row r="41" spans="1:3" ht="15">
      <c r="A41" s="527" t="s">
        <v>476</v>
      </c>
      <c r="B41" s="550" t="s">
        <v>598</v>
      </c>
      <c r="C41" s="544">
        <v>9265</v>
      </c>
    </row>
    <row r="42" spans="1:3" ht="15">
      <c r="A42" s="527" t="s">
        <v>521</v>
      </c>
      <c r="B42" s="550" t="s">
        <v>599</v>
      </c>
      <c r="C42" s="544">
        <v>3120</v>
      </c>
    </row>
    <row r="43" spans="1:3" ht="15.75" thickBot="1">
      <c r="A43" s="527" t="s">
        <v>522</v>
      </c>
      <c r="B43" s="551" t="s">
        <v>600</v>
      </c>
      <c r="C43" s="552">
        <v>12998</v>
      </c>
    </row>
    <row r="44" spans="1:4" ht="15.75" thickBot="1">
      <c r="A44" s="526"/>
      <c r="B44" s="220" t="s">
        <v>51</v>
      </c>
      <c r="C44" s="514">
        <f>SUM(C39:C43)</f>
        <v>219379</v>
      </c>
      <c r="D44" s="222"/>
    </row>
  </sheetData>
  <sheetProtection/>
  <mergeCells count="5">
    <mergeCell ref="A1:E1"/>
    <mergeCell ref="A3:D3"/>
    <mergeCell ref="A4:D4"/>
    <mergeCell ref="A35:D35"/>
    <mergeCell ref="A36:D36"/>
  </mergeCells>
  <printOptions/>
  <pageMargins left="0.4" right="0.2" top="0.75" bottom="0.75" header="0.3" footer="0.3"/>
  <pageSetup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4"/>
  <sheetViews>
    <sheetView zoomScale="70" zoomScaleNormal="70" workbookViewId="0" topLeftCell="A1">
      <selection activeCell="H6" sqref="H6"/>
    </sheetView>
  </sheetViews>
  <sheetFormatPr defaultColWidth="9.00390625" defaultRowHeight="12.75"/>
  <cols>
    <col min="1" max="1" width="9.125" style="131" customWidth="1"/>
    <col min="2" max="2" width="75.00390625" style="91" customWidth="1"/>
    <col min="3" max="3" width="18.00390625" style="154" bestFit="1" customWidth="1"/>
    <col min="4" max="4" width="15.25390625" style="154" customWidth="1"/>
    <col min="5" max="5" width="18.00390625" style="154" bestFit="1" customWidth="1"/>
    <col min="6" max="16384" width="9.125" style="91" customWidth="1"/>
  </cols>
  <sheetData>
    <row r="1" spans="2:6" ht="15" customHeight="1">
      <c r="B1" s="103"/>
      <c r="C1" s="733" t="s">
        <v>612</v>
      </c>
      <c r="D1" s="733"/>
      <c r="E1" s="733"/>
      <c r="F1" s="103"/>
    </row>
    <row r="3" spans="1:5" ht="15.75">
      <c r="A3" s="729" t="s">
        <v>489</v>
      </c>
      <c r="B3" s="729"/>
      <c r="C3" s="729"/>
      <c r="D3" s="729"/>
      <c r="E3" s="729"/>
    </row>
    <row r="4" spans="1:5" ht="15.75">
      <c r="A4" s="729" t="s">
        <v>448</v>
      </c>
      <c r="B4" s="729"/>
      <c r="C4" s="729"/>
      <c r="D4" s="729"/>
      <c r="E4" s="729"/>
    </row>
    <row r="5" ht="16.5" thickBot="1">
      <c r="E5" s="425" t="s">
        <v>385</v>
      </c>
    </row>
    <row r="6" spans="1:5" s="136" customFormat="1" ht="31.5">
      <c r="A6" s="134" t="s">
        <v>45</v>
      </c>
      <c r="B6" s="135" t="s">
        <v>0</v>
      </c>
      <c r="C6" s="418" t="s">
        <v>56</v>
      </c>
      <c r="D6" s="413" t="s">
        <v>490</v>
      </c>
      <c r="E6" s="418" t="s">
        <v>58</v>
      </c>
    </row>
    <row r="7" spans="1:5" ht="15.75">
      <c r="A7" s="137" t="s">
        <v>520</v>
      </c>
      <c r="B7" s="97" t="s">
        <v>60</v>
      </c>
      <c r="C7" s="157"/>
      <c r="D7" s="157"/>
      <c r="E7" s="157"/>
    </row>
    <row r="8" spans="1:5" ht="15.75">
      <c r="A8" s="137" t="s">
        <v>61</v>
      </c>
      <c r="B8" s="97" t="s">
        <v>62</v>
      </c>
      <c r="C8" s="157">
        <f>C126</f>
        <v>657482</v>
      </c>
      <c r="D8" s="157"/>
      <c r="E8" s="157">
        <f>E126</f>
        <v>397638</v>
      </c>
    </row>
    <row r="9" spans="1:5" ht="16.5" thickBot="1">
      <c r="A9" s="138" t="s">
        <v>63</v>
      </c>
      <c r="B9" s="139" t="s">
        <v>64</v>
      </c>
      <c r="C9" s="157"/>
      <c r="D9" s="157"/>
      <c r="E9" s="157"/>
    </row>
    <row r="10" spans="1:5" s="142" customFormat="1" ht="16.5" thickBot="1">
      <c r="A10" s="140" t="s">
        <v>65</v>
      </c>
      <c r="B10" s="141" t="s">
        <v>66</v>
      </c>
      <c r="C10" s="420">
        <f>SUM(C7:C9)</f>
        <v>657482</v>
      </c>
      <c r="D10" s="420">
        <f>SUM(D7:D9)</f>
        <v>0</v>
      </c>
      <c r="E10" s="420">
        <f>SUM(E7:E9)</f>
        <v>397638</v>
      </c>
    </row>
    <row r="11" spans="1:5" ht="15.75">
      <c r="A11" s="143" t="s">
        <v>67</v>
      </c>
      <c r="B11" s="144" t="s">
        <v>68</v>
      </c>
      <c r="C11" s="421">
        <f>C129</f>
        <v>185436890</v>
      </c>
      <c r="D11" s="421"/>
      <c r="E11" s="421">
        <f>E129</f>
        <v>182296715</v>
      </c>
    </row>
    <row r="12" spans="1:5" ht="15.75">
      <c r="A12" s="137" t="s">
        <v>69</v>
      </c>
      <c r="B12" s="97" t="s">
        <v>70</v>
      </c>
      <c r="C12" s="421">
        <f>C130</f>
        <v>3529904</v>
      </c>
      <c r="D12" s="421"/>
      <c r="E12" s="421">
        <f>E130</f>
        <v>3760997</v>
      </c>
    </row>
    <row r="13" spans="1:5" ht="15.75">
      <c r="A13" s="137" t="s">
        <v>71</v>
      </c>
      <c r="B13" s="97" t="s">
        <v>72</v>
      </c>
      <c r="C13" s="421"/>
      <c r="D13" s="421"/>
      <c r="E13" s="421"/>
    </row>
    <row r="14" spans="1:5" ht="15.75">
      <c r="A14" s="137" t="s">
        <v>73</v>
      </c>
      <c r="B14" s="97" t="s">
        <v>74</v>
      </c>
      <c r="C14" s="421">
        <f>C132</f>
        <v>0</v>
      </c>
      <c r="D14" s="421"/>
      <c r="E14" s="421">
        <f>E132</f>
        <v>500000</v>
      </c>
    </row>
    <row r="15" spans="1:5" ht="16.5" thickBot="1">
      <c r="A15" s="138" t="s">
        <v>75</v>
      </c>
      <c r="B15" s="139" t="s">
        <v>76</v>
      </c>
      <c r="C15" s="421"/>
      <c r="D15" s="421"/>
      <c r="E15" s="421"/>
    </row>
    <row r="16" spans="1:5" s="142" customFormat="1" ht="16.5" thickBot="1">
      <c r="A16" s="140" t="s">
        <v>77</v>
      </c>
      <c r="B16" s="141" t="s">
        <v>78</v>
      </c>
      <c r="C16" s="420">
        <f>SUM(C11:C15)</f>
        <v>188966794</v>
      </c>
      <c r="D16" s="420">
        <f>SUM(D11:D15)</f>
        <v>0</v>
      </c>
      <c r="E16" s="420">
        <f>SUM(E11:E15)</f>
        <v>186557712</v>
      </c>
    </row>
    <row r="17" spans="1:5" ht="15.75" hidden="1">
      <c r="A17" s="143" t="s">
        <v>79</v>
      </c>
      <c r="B17" s="144" t="s">
        <v>80</v>
      </c>
      <c r="C17" s="421"/>
      <c r="D17" s="421"/>
      <c r="E17" s="421"/>
    </row>
    <row r="18" spans="1:5" ht="15.75" hidden="1">
      <c r="A18" s="137" t="s">
        <v>81</v>
      </c>
      <c r="B18" s="145" t="s">
        <v>82</v>
      </c>
      <c r="C18" s="157"/>
      <c r="D18" s="157"/>
      <c r="E18" s="157"/>
    </row>
    <row r="19" spans="1:5" ht="16.5" hidden="1" thickBot="1">
      <c r="A19" s="138" t="s">
        <v>83</v>
      </c>
      <c r="B19" s="139" t="s">
        <v>84</v>
      </c>
      <c r="C19" s="419"/>
      <c r="D19" s="419"/>
      <c r="E19" s="419"/>
    </row>
    <row r="20" spans="1:5" s="142" customFormat="1" ht="16.5" thickBot="1">
      <c r="A20" s="140" t="s">
        <v>85</v>
      </c>
      <c r="B20" s="141" t="s">
        <v>86</v>
      </c>
      <c r="C20" s="420">
        <f>SUM(C17:C19)</f>
        <v>0</v>
      </c>
      <c r="D20" s="420">
        <f>SUM(D17:D19)</f>
        <v>0</v>
      </c>
      <c r="E20" s="420">
        <f>SUM(E17:E19)</f>
        <v>0</v>
      </c>
    </row>
    <row r="21" spans="1:5" ht="15.75" hidden="1">
      <c r="A21" s="143" t="s">
        <v>87</v>
      </c>
      <c r="B21" s="144" t="s">
        <v>88</v>
      </c>
      <c r="C21" s="421"/>
      <c r="D21" s="421"/>
      <c r="E21" s="421"/>
    </row>
    <row r="22" spans="1:5" ht="16.5" hidden="1" thickBot="1">
      <c r="A22" s="138" t="s">
        <v>89</v>
      </c>
      <c r="B22" s="139" t="s">
        <v>90</v>
      </c>
      <c r="C22" s="419"/>
      <c r="D22" s="419"/>
      <c r="E22" s="419"/>
    </row>
    <row r="23" spans="1:5" s="142" customFormat="1" ht="16.5" thickBot="1">
      <c r="A23" s="140" t="s">
        <v>91</v>
      </c>
      <c r="B23" s="141" t="s">
        <v>88</v>
      </c>
      <c r="C23" s="420">
        <f>SUM(C21:C22)</f>
        <v>0</v>
      </c>
      <c r="D23" s="420">
        <f>SUM(D21:D22)</f>
        <v>0</v>
      </c>
      <c r="E23" s="420">
        <f>SUM(E21:E22)</f>
        <v>0</v>
      </c>
    </row>
    <row r="24" spans="1:5" s="142" customFormat="1" ht="16.5" thickBot="1">
      <c r="A24" s="140" t="s">
        <v>503</v>
      </c>
      <c r="B24" s="141" t="s">
        <v>92</v>
      </c>
      <c r="C24" s="420">
        <f>SUM(C23,C20,C16,C10)</f>
        <v>189624276</v>
      </c>
      <c r="D24" s="420">
        <f>SUM(D23,D20,D16,D10)</f>
        <v>0</v>
      </c>
      <c r="E24" s="420">
        <f>SUM(E23,E20,E16,E10)</f>
        <v>186955350</v>
      </c>
    </row>
    <row r="25" spans="1:5" ht="15.75" hidden="1">
      <c r="A25" s="143" t="s">
        <v>93</v>
      </c>
      <c r="B25" s="144" t="s">
        <v>94</v>
      </c>
      <c r="C25" s="421"/>
      <c r="D25" s="421"/>
      <c r="E25" s="421">
        <v>0</v>
      </c>
    </row>
    <row r="26" spans="1:5" ht="15.75" hidden="1">
      <c r="A26" s="137" t="s">
        <v>95</v>
      </c>
      <c r="B26" s="97" t="s">
        <v>96</v>
      </c>
      <c r="C26" s="157"/>
      <c r="D26" s="157"/>
      <c r="E26" s="157"/>
    </row>
    <row r="27" spans="1:5" ht="15.75" hidden="1">
      <c r="A27" s="137" t="s">
        <v>97</v>
      </c>
      <c r="B27" s="97" t="s">
        <v>98</v>
      </c>
      <c r="C27" s="157"/>
      <c r="D27" s="157"/>
      <c r="E27" s="157"/>
    </row>
    <row r="28" spans="1:5" ht="15.75" hidden="1">
      <c r="A28" s="137" t="s">
        <v>99</v>
      </c>
      <c r="B28" s="97" t="s">
        <v>100</v>
      </c>
      <c r="C28" s="157"/>
      <c r="D28" s="157"/>
      <c r="E28" s="157"/>
    </row>
    <row r="29" spans="1:5" ht="16.5" hidden="1" thickBot="1">
      <c r="A29" s="138" t="s">
        <v>101</v>
      </c>
      <c r="B29" s="139" t="s">
        <v>102</v>
      </c>
      <c r="C29" s="419"/>
      <c r="D29" s="419"/>
      <c r="E29" s="419"/>
    </row>
    <row r="30" spans="1:5" s="142" customFormat="1" ht="16.5" thickBot="1">
      <c r="A30" s="140" t="s">
        <v>103</v>
      </c>
      <c r="B30" s="141" t="s">
        <v>104</v>
      </c>
      <c r="C30" s="420">
        <f aca="true" t="shared" si="0" ref="C30:E33">C148</f>
        <v>0</v>
      </c>
      <c r="D30" s="420">
        <f t="shared" si="0"/>
        <v>0</v>
      </c>
      <c r="E30" s="420">
        <f t="shared" si="0"/>
        <v>0</v>
      </c>
    </row>
    <row r="31" spans="1:5" ht="16.5" hidden="1" thickBot="1">
      <c r="A31" s="143" t="s">
        <v>105</v>
      </c>
      <c r="B31" s="144" t="s">
        <v>106</v>
      </c>
      <c r="C31" s="420">
        <f t="shared" si="0"/>
        <v>0</v>
      </c>
      <c r="D31" s="420">
        <f t="shared" si="0"/>
        <v>0</v>
      </c>
      <c r="E31" s="420">
        <f t="shared" si="0"/>
        <v>0</v>
      </c>
    </row>
    <row r="32" spans="1:5" ht="16.5" hidden="1" thickBot="1">
      <c r="A32" s="138" t="s">
        <v>107</v>
      </c>
      <c r="B32" s="139" t="s">
        <v>108</v>
      </c>
      <c r="C32" s="420">
        <f t="shared" si="0"/>
        <v>0</v>
      </c>
      <c r="D32" s="420">
        <f t="shared" si="0"/>
        <v>0</v>
      </c>
      <c r="E32" s="420">
        <f t="shared" si="0"/>
        <v>0</v>
      </c>
    </row>
    <row r="33" spans="1:5" s="142" customFormat="1" ht="16.5" thickBot="1">
      <c r="A33" s="140" t="s">
        <v>109</v>
      </c>
      <c r="B33" s="141" t="s">
        <v>110</v>
      </c>
      <c r="C33" s="420">
        <f t="shared" si="0"/>
        <v>0</v>
      </c>
      <c r="D33" s="420">
        <f t="shared" si="0"/>
        <v>0</v>
      </c>
      <c r="E33" s="420">
        <f t="shared" si="0"/>
        <v>0</v>
      </c>
    </row>
    <row r="34" spans="1:5" s="142" customFormat="1" ht="16.5" thickBot="1">
      <c r="A34" s="140" t="s">
        <v>111</v>
      </c>
      <c r="B34" s="141" t="s">
        <v>112</v>
      </c>
      <c r="C34" s="420">
        <f>SUM(C33,C30)</f>
        <v>0</v>
      </c>
      <c r="D34" s="420">
        <f>SUM(D33,D30)</f>
        <v>0</v>
      </c>
      <c r="E34" s="420">
        <f>SUM(E33,E30)</f>
        <v>0</v>
      </c>
    </row>
    <row r="35" spans="1:5" ht="15.75" hidden="1">
      <c r="A35" s="143" t="s">
        <v>113</v>
      </c>
      <c r="B35" s="144" t="s">
        <v>114</v>
      </c>
      <c r="C35" s="421"/>
      <c r="D35" s="421"/>
      <c r="E35" s="421"/>
    </row>
    <row r="36" spans="1:5" ht="15.75" hidden="1">
      <c r="A36" s="137" t="s">
        <v>115</v>
      </c>
      <c r="B36" s="97" t="s">
        <v>116</v>
      </c>
      <c r="C36" s="157"/>
      <c r="D36" s="157"/>
      <c r="E36" s="157"/>
    </row>
    <row r="37" spans="1:5" ht="16.5" thickBot="1">
      <c r="A37" s="137" t="s">
        <v>117</v>
      </c>
      <c r="B37" s="97" t="s">
        <v>118</v>
      </c>
      <c r="C37" s="157">
        <f>C155+C273</f>
        <v>12154026</v>
      </c>
      <c r="D37" s="157">
        <f>D155+D273</f>
        <v>0</v>
      </c>
      <c r="E37" s="157">
        <f>E155+E273</f>
        <v>24957288</v>
      </c>
    </row>
    <row r="38" spans="1:5" ht="15.75" hidden="1">
      <c r="A38" s="137" t="s">
        <v>119</v>
      </c>
      <c r="B38" s="97" t="s">
        <v>120</v>
      </c>
      <c r="C38" s="157"/>
      <c r="D38" s="157"/>
      <c r="E38" s="157"/>
    </row>
    <row r="39" spans="1:5" ht="16.5" hidden="1" thickBot="1">
      <c r="A39" s="138" t="s">
        <v>121</v>
      </c>
      <c r="B39" s="139" t="s">
        <v>122</v>
      </c>
      <c r="C39" s="419"/>
      <c r="D39" s="419"/>
      <c r="E39" s="419"/>
    </row>
    <row r="40" spans="1:5" s="142" customFormat="1" ht="16.5" thickBot="1">
      <c r="A40" s="140" t="s">
        <v>123</v>
      </c>
      <c r="B40" s="141" t="s">
        <v>124</v>
      </c>
      <c r="C40" s="420">
        <f>SUM(C35:C39)</f>
        <v>12154026</v>
      </c>
      <c r="D40" s="420">
        <f>SUM(D35:D39)</f>
        <v>0</v>
      </c>
      <c r="E40" s="420">
        <f>SUM(E35:E39)</f>
        <v>24957288</v>
      </c>
    </row>
    <row r="41" spans="1:5" ht="31.5" hidden="1">
      <c r="A41" s="143" t="s">
        <v>125</v>
      </c>
      <c r="B41" s="146" t="s">
        <v>126</v>
      </c>
      <c r="C41" s="421"/>
      <c r="D41" s="421"/>
      <c r="E41" s="421"/>
    </row>
    <row r="42" spans="1:5" ht="31.5" hidden="1">
      <c r="A42" s="137" t="s">
        <v>127</v>
      </c>
      <c r="B42" s="147" t="s">
        <v>128</v>
      </c>
      <c r="C42" s="157"/>
      <c r="D42" s="157"/>
      <c r="E42" s="157"/>
    </row>
    <row r="43" spans="1:5" ht="15.75">
      <c r="A43" s="137" t="s">
        <v>129</v>
      </c>
      <c r="B43" s="97" t="s">
        <v>130</v>
      </c>
      <c r="C43" s="157">
        <f>C161</f>
        <v>561436</v>
      </c>
      <c r="D43" s="157">
        <f>D161</f>
        <v>0</v>
      </c>
      <c r="E43" s="157">
        <f>E161</f>
        <v>1480172</v>
      </c>
    </row>
    <row r="44" spans="1:5" ht="16.5" thickBot="1">
      <c r="A44" s="137" t="s">
        <v>131</v>
      </c>
      <c r="B44" s="97" t="s">
        <v>132</v>
      </c>
      <c r="C44" s="157">
        <f>C162+C280</f>
        <v>180015</v>
      </c>
      <c r="D44" s="157">
        <f>D162+D280</f>
        <v>0</v>
      </c>
      <c r="E44" s="157">
        <f>E162+E280</f>
        <v>0</v>
      </c>
    </row>
    <row r="45" spans="1:5" ht="15.75" hidden="1">
      <c r="A45" s="137" t="s">
        <v>133</v>
      </c>
      <c r="B45" s="97" t="s">
        <v>134</v>
      </c>
      <c r="C45" s="157"/>
      <c r="D45" s="157"/>
      <c r="E45" s="157"/>
    </row>
    <row r="46" spans="1:5" ht="15.75" hidden="1">
      <c r="A46" s="137" t="s">
        <v>135</v>
      </c>
      <c r="B46" s="147" t="s">
        <v>136</v>
      </c>
      <c r="C46" s="157"/>
      <c r="D46" s="157"/>
      <c r="E46" s="157"/>
    </row>
    <row r="47" spans="1:5" ht="15.75" hidden="1">
      <c r="A47" s="137" t="s">
        <v>137</v>
      </c>
      <c r="B47" s="147" t="s">
        <v>138</v>
      </c>
      <c r="C47" s="157"/>
      <c r="D47" s="157"/>
      <c r="E47" s="157"/>
    </row>
    <row r="48" spans="1:5" ht="16.5" hidden="1" thickBot="1">
      <c r="A48" s="138" t="s">
        <v>139</v>
      </c>
      <c r="B48" s="139" t="s">
        <v>140</v>
      </c>
      <c r="C48" s="419"/>
      <c r="D48" s="419"/>
      <c r="E48" s="419"/>
    </row>
    <row r="49" spans="1:5" s="142" customFormat="1" ht="16.5" thickBot="1">
      <c r="A49" s="140" t="s">
        <v>141</v>
      </c>
      <c r="B49" s="141" t="s">
        <v>142</v>
      </c>
      <c r="C49" s="420">
        <f>SUM(C41:C48)</f>
        <v>741451</v>
      </c>
      <c r="D49" s="420">
        <f>SUM(D41:D48)</f>
        <v>0</v>
      </c>
      <c r="E49" s="420">
        <f>SUM(E41:E48)</f>
        <v>1480172</v>
      </c>
    </row>
    <row r="50" spans="1:5" ht="31.5" hidden="1">
      <c r="A50" s="143" t="s">
        <v>143</v>
      </c>
      <c r="B50" s="146" t="s">
        <v>144</v>
      </c>
      <c r="C50" s="421"/>
      <c r="D50" s="421"/>
      <c r="E50" s="421"/>
    </row>
    <row r="51" spans="1:5" ht="31.5" hidden="1">
      <c r="A51" s="137" t="s">
        <v>145</v>
      </c>
      <c r="B51" s="147" t="s">
        <v>146</v>
      </c>
      <c r="C51" s="157"/>
      <c r="D51" s="157"/>
      <c r="E51" s="157"/>
    </row>
    <row r="52" spans="1:5" ht="16.5" thickBot="1">
      <c r="A52" s="137" t="s">
        <v>147</v>
      </c>
      <c r="B52" s="97" t="s">
        <v>148</v>
      </c>
      <c r="C52" s="157">
        <f>C170</f>
        <v>0</v>
      </c>
      <c r="D52" s="157">
        <f>D170</f>
        <v>0</v>
      </c>
      <c r="E52" s="157">
        <f>E170</f>
        <v>1133527</v>
      </c>
    </row>
    <row r="53" spans="1:5" ht="15.75" hidden="1">
      <c r="A53" s="137" t="s">
        <v>149</v>
      </c>
      <c r="B53" s="97" t="s">
        <v>150</v>
      </c>
      <c r="C53" s="157"/>
      <c r="D53" s="157"/>
      <c r="E53" s="157"/>
    </row>
    <row r="54" spans="1:5" ht="15.75" hidden="1">
      <c r="A54" s="137" t="s">
        <v>151</v>
      </c>
      <c r="B54" s="97" t="s">
        <v>152</v>
      </c>
      <c r="C54" s="157"/>
      <c r="D54" s="157"/>
      <c r="E54" s="157"/>
    </row>
    <row r="55" spans="1:5" ht="31.5" hidden="1">
      <c r="A55" s="137" t="s">
        <v>153</v>
      </c>
      <c r="B55" s="147" t="s">
        <v>154</v>
      </c>
      <c r="C55" s="157"/>
      <c r="D55" s="157"/>
      <c r="E55" s="157"/>
    </row>
    <row r="56" spans="1:5" ht="31.5" hidden="1">
      <c r="A56" s="137" t="s">
        <v>155</v>
      </c>
      <c r="B56" s="147" t="s">
        <v>156</v>
      </c>
      <c r="C56" s="157"/>
      <c r="D56" s="157"/>
      <c r="E56" s="157"/>
    </row>
    <row r="57" spans="1:5" ht="16.5" hidden="1" thickBot="1">
      <c r="A57" s="138" t="s">
        <v>157</v>
      </c>
      <c r="B57" s="148" t="s">
        <v>158</v>
      </c>
      <c r="C57" s="419"/>
      <c r="D57" s="419"/>
      <c r="E57" s="419"/>
    </row>
    <row r="58" spans="1:5" s="142" customFormat="1" ht="16.5" thickBot="1">
      <c r="A58" s="140" t="s">
        <v>159</v>
      </c>
      <c r="B58" s="141" t="s">
        <v>518</v>
      </c>
      <c r="C58" s="420">
        <f>SUM(C50:C57)</f>
        <v>0</v>
      </c>
      <c r="D58" s="420">
        <f>SUM(D50:D57)</f>
        <v>0</v>
      </c>
      <c r="E58" s="420">
        <f>SUM(E50:E57)</f>
        <v>1133527</v>
      </c>
    </row>
    <row r="59" spans="1:5" ht="15.75">
      <c r="A59" s="143" t="s">
        <v>161</v>
      </c>
      <c r="B59" s="144" t="s">
        <v>162</v>
      </c>
      <c r="C59" s="421">
        <f aca="true" t="shared" si="1" ref="C59:E62">C177+C295</f>
        <v>18711652</v>
      </c>
      <c r="D59" s="421">
        <f t="shared" si="1"/>
        <v>0</v>
      </c>
      <c r="E59" s="421">
        <f t="shared" si="1"/>
        <v>20079410</v>
      </c>
    </row>
    <row r="60" spans="1:5" ht="15.75" hidden="1">
      <c r="A60" s="137" t="s">
        <v>163</v>
      </c>
      <c r="B60" s="97" t="s">
        <v>164</v>
      </c>
      <c r="C60" s="421">
        <f t="shared" si="1"/>
        <v>0</v>
      </c>
      <c r="D60" s="421">
        <f t="shared" si="1"/>
        <v>0</v>
      </c>
      <c r="E60" s="421">
        <f t="shared" si="1"/>
        <v>0</v>
      </c>
    </row>
    <row r="61" spans="1:5" ht="15.75" hidden="1">
      <c r="A61" s="137" t="s">
        <v>165</v>
      </c>
      <c r="B61" s="97" t="s">
        <v>166</v>
      </c>
      <c r="C61" s="421">
        <f t="shared" si="1"/>
        <v>0</v>
      </c>
      <c r="D61" s="421">
        <f t="shared" si="1"/>
        <v>0</v>
      </c>
      <c r="E61" s="421">
        <f t="shared" si="1"/>
        <v>0</v>
      </c>
    </row>
    <row r="62" spans="1:5" ht="16.5" thickBot="1">
      <c r="A62" s="137" t="s">
        <v>167</v>
      </c>
      <c r="B62" s="97" t="s">
        <v>168</v>
      </c>
      <c r="C62" s="421">
        <f t="shared" si="1"/>
        <v>75000</v>
      </c>
      <c r="D62" s="421">
        <f t="shared" si="1"/>
        <v>0</v>
      </c>
      <c r="E62" s="421">
        <f t="shared" si="1"/>
        <v>75000</v>
      </c>
    </row>
    <row r="63" spans="1:5" ht="31.5" hidden="1">
      <c r="A63" s="137" t="s">
        <v>169</v>
      </c>
      <c r="B63" s="147" t="s">
        <v>170</v>
      </c>
      <c r="C63" s="157"/>
      <c r="D63" s="157"/>
      <c r="E63" s="157"/>
    </row>
    <row r="64" spans="1:5" ht="31.5" hidden="1">
      <c r="A64" s="137" t="s">
        <v>171</v>
      </c>
      <c r="B64" s="147" t="s">
        <v>172</v>
      </c>
      <c r="C64" s="157"/>
      <c r="D64" s="157"/>
      <c r="E64" s="157"/>
    </row>
    <row r="65" spans="1:5" ht="32.25" hidden="1" thickBot="1">
      <c r="A65" s="138" t="s">
        <v>173</v>
      </c>
      <c r="B65" s="148" t="s">
        <v>174</v>
      </c>
      <c r="C65" s="419"/>
      <c r="D65" s="419"/>
      <c r="E65" s="419"/>
    </row>
    <row r="66" spans="1:5" s="142" customFormat="1" ht="16.5" thickBot="1">
      <c r="A66" s="140" t="s">
        <v>175</v>
      </c>
      <c r="B66" s="141" t="s">
        <v>519</v>
      </c>
      <c r="C66" s="420">
        <f>SUM(C59:C65)</f>
        <v>18786652</v>
      </c>
      <c r="D66" s="420">
        <f>SUM(D59:D65)</f>
        <v>0</v>
      </c>
      <c r="E66" s="420">
        <f>SUM(E59:E65)</f>
        <v>20154410</v>
      </c>
    </row>
    <row r="67" spans="1:5" s="142" customFormat="1" ht="16.5" thickBot="1">
      <c r="A67" s="140" t="s">
        <v>177</v>
      </c>
      <c r="B67" s="141" t="s">
        <v>178</v>
      </c>
      <c r="C67" s="420">
        <f>SUM(C49+C58+C66)</f>
        <v>19528103</v>
      </c>
      <c r="D67" s="420">
        <f>SUM(D49+D58+D66)</f>
        <v>0</v>
      </c>
      <c r="E67" s="420">
        <f>SUM(E49+E58+E66)</f>
        <v>22768109</v>
      </c>
    </row>
    <row r="68" spans="1:5" s="142" customFormat="1" ht="16.5" thickBot="1">
      <c r="A68" s="140" t="s">
        <v>179</v>
      </c>
      <c r="B68" s="141" t="s">
        <v>504</v>
      </c>
      <c r="C68" s="420">
        <f>C186+C304</f>
        <v>13000</v>
      </c>
      <c r="D68" s="420"/>
      <c r="E68" s="420"/>
    </row>
    <row r="69" spans="1:5" ht="15.75" hidden="1">
      <c r="A69" s="143" t="s">
        <v>180</v>
      </c>
      <c r="B69" s="144" t="s">
        <v>181</v>
      </c>
      <c r="C69" s="421"/>
      <c r="D69" s="421"/>
      <c r="E69" s="421"/>
    </row>
    <row r="70" spans="1:5" ht="15.75" hidden="1">
      <c r="A70" s="137" t="s">
        <v>182</v>
      </c>
      <c r="B70" s="97" t="s">
        <v>183</v>
      </c>
      <c r="C70" s="157"/>
      <c r="D70" s="157"/>
      <c r="E70" s="157"/>
    </row>
    <row r="71" spans="1:5" ht="16.5" hidden="1" thickBot="1">
      <c r="A71" s="138" t="s">
        <v>184</v>
      </c>
      <c r="B71" s="139" t="s">
        <v>185</v>
      </c>
      <c r="C71" s="419"/>
      <c r="D71" s="419"/>
      <c r="E71" s="419"/>
    </row>
    <row r="72" spans="1:5" s="142" customFormat="1" ht="16.5" thickBot="1">
      <c r="A72" s="140" t="s">
        <v>186</v>
      </c>
      <c r="B72" s="141" t="s">
        <v>187</v>
      </c>
      <c r="C72" s="420">
        <f>C190+C308</f>
        <v>0</v>
      </c>
      <c r="D72" s="420">
        <f>D190+D308</f>
        <v>0</v>
      </c>
      <c r="E72" s="420">
        <f>E190+E308</f>
        <v>11488649</v>
      </c>
    </row>
    <row r="73" spans="1:5" ht="16.5" thickBot="1">
      <c r="A73" s="149"/>
      <c r="B73" s="150"/>
      <c r="C73" s="422"/>
      <c r="D73" s="422"/>
      <c r="E73" s="422"/>
    </row>
    <row r="74" spans="1:5" s="151" customFormat="1" ht="19.5" thickBot="1">
      <c r="A74" s="731" t="s">
        <v>188</v>
      </c>
      <c r="B74" s="732"/>
      <c r="C74" s="423">
        <f>C24+C34+C40+C67+C68+C72</f>
        <v>221319405</v>
      </c>
      <c r="D74" s="423">
        <f>D24+D34+D40+D67+D68+D72</f>
        <v>0</v>
      </c>
      <c r="E74" s="423">
        <f>E24+E34+E40+E67+E68+E72</f>
        <v>246169396</v>
      </c>
    </row>
    <row r="75" ht="16.5" thickBot="1"/>
    <row r="76" spans="1:5" ht="15.75">
      <c r="A76" s="152" t="s">
        <v>189</v>
      </c>
      <c r="B76" s="153" t="s">
        <v>190</v>
      </c>
      <c r="C76" s="424">
        <f>C194+C312</f>
        <v>258187000</v>
      </c>
      <c r="D76" s="424"/>
      <c r="E76" s="424">
        <f>E194+E312</f>
        <v>258187000</v>
      </c>
    </row>
    <row r="77" spans="1:5" ht="15.75">
      <c r="A77" s="137" t="s">
        <v>191</v>
      </c>
      <c r="B77" s="97" t="s">
        <v>192</v>
      </c>
      <c r="C77" s="157"/>
      <c r="D77" s="157"/>
      <c r="E77" s="157"/>
    </row>
    <row r="78" spans="1:5" ht="15.75">
      <c r="A78" s="137" t="s">
        <v>193</v>
      </c>
      <c r="B78" s="97" t="s">
        <v>194</v>
      </c>
      <c r="C78" s="157">
        <f>C196+C314</f>
        <v>20976122</v>
      </c>
      <c r="D78" s="157"/>
      <c r="E78" s="157">
        <f>E196+E314</f>
        <v>20976122</v>
      </c>
    </row>
    <row r="79" spans="1:5" ht="15.75">
      <c r="A79" s="137" t="s">
        <v>195</v>
      </c>
      <c r="B79" s="97" t="s">
        <v>196</v>
      </c>
      <c r="C79" s="157">
        <f>C197+C315</f>
        <v>-84107502</v>
      </c>
      <c r="D79" s="157"/>
      <c r="E79" s="157">
        <f>E197+E315</f>
        <v>-63264126</v>
      </c>
    </row>
    <row r="80" spans="1:5" ht="15.75">
      <c r="A80" s="137" t="s">
        <v>197</v>
      </c>
      <c r="B80" s="97" t="s">
        <v>198</v>
      </c>
      <c r="C80" s="157"/>
      <c r="D80" s="157"/>
      <c r="E80" s="157"/>
    </row>
    <row r="81" spans="1:5" ht="16.5" thickBot="1">
      <c r="A81" s="138" t="s">
        <v>199</v>
      </c>
      <c r="B81" s="139" t="s">
        <v>200</v>
      </c>
      <c r="C81" s="538">
        <f>C199+C317</f>
        <v>20843376</v>
      </c>
      <c r="D81" s="538"/>
      <c r="E81" s="538">
        <f>E199+E317</f>
        <v>5008333</v>
      </c>
    </row>
    <row r="82" spans="1:5" s="142" customFormat="1" ht="16.5" thickBot="1">
      <c r="A82" s="140" t="s">
        <v>201</v>
      </c>
      <c r="B82" s="141" t="s">
        <v>202</v>
      </c>
      <c r="C82" s="420">
        <f>SUM(C76:C81)</f>
        <v>215898996</v>
      </c>
      <c r="D82" s="420">
        <f>SUM(D76:D81)</f>
        <v>0</v>
      </c>
      <c r="E82" s="420">
        <f>SUM(E76:E81)</f>
        <v>220907329</v>
      </c>
    </row>
    <row r="83" spans="1:5" ht="15.75" hidden="1">
      <c r="A83" s="143" t="s">
        <v>203</v>
      </c>
      <c r="B83" s="144" t="s">
        <v>204</v>
      </c>
      <c r="C83" s="421"/>
      <c r="D83" s="421"/>
      <c r="E83" s="421"/>
    </row>
    <row r="84" spans="1:5" ht="31.5" hidden="1">
      <c r="A84" s="137" t="s">
        <v>205</v>
      </c>
      <c r="B84" s="147" t="s">
        <v>206</v>
      </c>
      <c r="C84" s="157"/>
      <c r="D84" s="157"/>
      <c r="E84" s="157"/>
    </row>
    <row r="85" spans="1:5" ht="16.5" thickBot="1">
      <c r="A85" s="137" t="s">
        <v>207</v>
      </c>
      <c r="B85" s="97" t="s">
        <v>208</v>
      </c>
      <c r="C85" s="157">
        <f>C203+C321</f>
        <v>6669</v>
      </c>
      <c r="D85" s="157"/>
      <c r="E85" s="157">
        <f>E203+E321</f>
        <v>270</v>
      </c>
    </row>
    <row r="86" spans="1:5" ht="15.75" hidden="1">
      <c r="A86" s="137" t="s">
        <v>209</v>
      </c>
      <c r="B86" s="147" t="s">
        <v>210</v>
      </c>
      <c r="C86" s="157"/>
      <c r="D86" s="157"/>
      <c r="E86" s="157"/>
    </row>
    <row r="87" spans="1:5" ht="15.75" hidden="1">
      <c r="A87" s="137" t="s">
        <v>211</v>
      </c>
      <c r="B87" s="147" t="s">
        <v>212</v>
      </c>
      <c r="C87" s="157"/>
      <c r="D87" s="157"/>
      <c r="E87" s="157"/>
    </row>
    <row r="88" spans="1:5" ht="15.75" hidden="1">
      <c r="A88" s="137" t="s">
        <v>213</v>
      </c>
      <c r="B88" s="97" t="s">
        <v>214</v>
      </c>
      <c r="C88" s="157"/>
      <c r="D88" s="157"/>
      <c r="E88" s="157"/>
    </row>
    <row r="89" spans="1:5" ht="15.75" hidden="1">
      <c r="A89" s="137" t="s">
        <v>215</v>
      </c>
      <c r="B89" s="97" t="s">
        <v>216</v>
      </c>
      <c r="C89" s="157"/>
      <c r="D89" s="157"/>
      <c r="E89" s="157"/>
    </row>
    <row r="90" spans="1:5" ht="15.75" hidden="1">
      <c r="A90" s="137" t="s">
        <v>217</v>
      </c>
      <c r="B90" s="147" t="s">
        <v>218</v>
      </c>
      <c r="C90" s="157"/>
      <c r="D90" s="157"/>
      <c r="E90" s="157"/>
    </row>
    <row r="91" spans="1:5" ht="16.5" hidden="1" thickBot="1">
      <c r="A91" s="138" t="s">
        <v>219</v>
      </c>
      <c r="B91" s="139" t="s">
        <v>220</v>
      </c>
      <c r="C91" s="419"/>
      <c r="D91" s="419"/>
      <c r="E91" s="419"/>
    </row>
    <row r="92" spans="1:5" s="142" customFormat="1" ht="16.5" thickBot="1">
      <c r="A92" s="140" t="s">
        <v>221</v>
      </c>
      <c r="B92" s="141" t="s">
        <v>222</v>
      </c>
      <c r="C92" s="420">
        <f>SUM(C83:C91)</f>
        <v>6669</v>
      </c>
      <c r="D92" s="420">
        <f>SUM(D83:D91)</f>
        <v>0</v>
      </c>
      <c r="E92" s="420">
        <f>SUM(E83:E91)</f>
        <v>270</v>
      </c>
    </row>
    <row r="93" spans="1:5" ht="15.75" hidden="1">
      <c r="A93" s="143" t="s">
        <v>223</v>
      </c>
      <c r="B93" s="144" t="s">
        <v>224</v>
      </c>
      <c r="C93" s="421"/>
      <c r="D93" s="421"/>
      <c r="E93" s="421"/>
    </row>
    <row r="94" spans="1:5" ht="31.5" hidden="1">
      <c r="A94" s="137" t="s">
        <v>225</v>
      </c>
      <c r="B94" s="147" t="s">
        <v>226</v>
      </c>
      <c r="C94" s="157"/>
      <c r="D94" s="157"/>
      <c r="E94" s="157"/>
    </row>
    <row r="95" spans="1:5" ht="15.75">
      <c r="A95" s="137" t="s">
        <v>227</v>
      </c>
      <c r="B95" s="97" t="s">
        <v>228</v>
      </c>
      <c r="C95" s="157">
        <f aca="true" t="shared" si="2" ref="C95:E101">C213</f>
        <v>0</v>
      </c>
      <c r="D95" s="157">
        <f t="shared" si="2"/>
        <v>0</v>
      </c>
      <c r="E95" s="157">
        <f t="shared" si="2"/>
        <v>36191</v>
      </c>
    </row>
    <row r="96" spans="1:5" ht="31.5" hidden="1">
      <c r="A96" s="137" t="s">
        <v>229</v>
      </c>
      <c r="B96" s="147" t="s">
        <v>230</v>
      </c>
      <c r="C96" s="157">
        <f t="shared" si="2"/>
        <v>0</v>
      </c>
      <c r="D96" s="157">
        <f t="shared" si="2"/>
        <v>0</v>
      </c>
      <c r="E96" s="157">
        <f t="shared" si="2"/>
        <v>0</v>
      </c>
    </row>
    <row r="97" spans="1:5" ht="31.5" hidden="1">
      <c r="A97" s="137" t="s">
        <v>231</v>
      </c>
      <c r="B97" s="147" t="s">
        <v>232</v>
      </c>
      <c r="C97" s="157">
        <f t="shared" si="2"/>
        <v>0</v>
      </c>
      <c r="D97" s="157">
        <f t="shared" si="2"/>
        <v>0</v>
      </c>
      <c r="E97" s="157">
        <f t="shared" si="2"/>
        <v>0</v>
      </c>
    </row>
    <row r="98" spans="1:5" ht="15.75" hidden="1">
      <c r="A98" s="137" t="s">
        <v>233</v>
      </c>
      <c r="B98" s="97" t="s">
        <v>234</v>
      </c>
      <c r="C98" s="157">
        <f t="shared" si="2"/>
        <v>0</v>
      </c>
      <c r="D98" s="157">
        <f t="shared" si="2"/>
        <v>0</v>
      </c>
      <c r="E98" s="157">
        <f t="shared" si="2"/>
        <v>0</v>
      </c>
    </row>
    <row r="99" spans="1:5" ht="15.75" hidden="1">
      <c r="A99" s="137" t="s">
        <v>235</v>
      </c>
      <c r="B99" s="97" t="s">
        <v>236</v>
      </c>
      <c r="C99" s="157">
        <f t="shared" si="2"/>
        <v>0</v>
      </c>
      <c r="D99" s="157">
        <f t="shared" si="2"/>
        <v>0</v>
      </c>
      <c r="E99" s="157">
        <f t="shared" si="2"/>
        <v>0</v>
      </c>
    </row>
    <row r="100" spans="1:5" ht="31.5" hidden="1">
      <c r="A100" s="137" t="s">
        <v>237</v>
      </c>
      <c r="B100" s="147" t="s">
        <v>238</v>
      </c>
      <c r="C100" s="157">
        <f t="shared" si="2"/>
        <v>0</v>
      </c>
      <c r="D100" s="157">
        <f t="shared" si="2"/>
        <v>0</v>
      </c>
      <c r="E100" s="157">
        <f t="shared" si="2"/>
        <v>0</v>
      </c>
    </row>
    <row r="101" spans="1:5" ht="16.5" thickBot="1">
      <c r="A101" s="138" t="s">
        <v>239</v>
      </c>
      <c r="B101" s="139" t="s">
        <v>240</v>
      </c>
      <c r="C101" s="157">
        <f t="shared" si="2"/>
        <v>1690570</v>
      </c>
      <c r="D101" s="157">
        <f t="shared" si="2"/>
        <v>0</v>
      </c>
      <c r="E101" s="157">
        <f t="shared" si="2"/>
        <v>1940005</v>
      </c>
    </row>
    <row r="102" spans="1:5" s="142" customFormat="1" ht="16.5" thickBot="1">
      <c r="A102" s="140" t="s">
        <v>241</v>
      </c>
      <c r="B102" s="141" t="s">
        <v>242</v>
      </c>
      <c r="C102" s="420">
        <f>SUM(C93:C101)</f>
        <v>1690570</v>
      </c>
      <c r="D102" s="420">
        <f>SUM(D93:D101)</f>
        <v>0</v>
      </c>
      <c r="E102" s="420">
        <f>SUM(E93:E101)</f>
        <v>1976196</v>
      </c>
    </row>
    <row r="103" spans="1:5" ht="15.75">
      <c r="A103" s="143" t="s">
        <v>243</v>
      </c>
      <c r="B103" s="144" t="s">
        <v>244</v>
      </c>
      <c r="C103" s="421">
        <f aca="true" t="shared" si="3" ref="C103:E105">C221</f>
        <v>600432</v>
      </c>
      <c r="D103" s="421">
        <f t="shared" si="3"/>
        <v>0</v>
      </c>
      <c r="E103" s="421">
        <f t="shared" si="3"/>
        <v>836838</v>
      </c>
    </row>
    <row r="104" spans="1:5" ht="15.75" hidden="1">
      <c r="A104" s="137" t="s">
        <v>245</v>
      </c>
      <c r="B104" s="97" t="s">
        <v>164</v>
      </c>
      <c r="C104" s="421">
        <f t="shared" si="3"/>
        <v>0</v>
      </c>
      <c r="D104" s="421">
        <f t="shared" si="3"/>
        <v>0</v>
      </c>
      <c r="E104" s="421">
        <f t="shared" si="3"/>
        <v>0</v>
      </c>
    </row>
    <row r="105" spans="1:5" ht="16.5" thickBot="1">
      <c r="A105" s="137" t="s">
        <v>246</v>
      </c>
      <c r="B105" s="97" t="s">
        <v>247</v>
      </c>
      <c r="C105" s="421">
        <f t="shared" si="3"/>
        <v>97919</v>
      </c>
      <c r="D105" s="421">
        <f t="shared" si="3"/>
        <v>0</v>
      </c>
      <c r="E105" s="421">
        <f t="shared" si="3"/>
        <v>38062</v>
      </c>
    </row>
    <row r="106" spans="1:5" ht="15.75" hidden="1">
      <c r="A106" s="137" t="s">
        <v>248</v>
      </c>
      <c r="B106" s="97" t="s">
        <v>168</v>
      </c>
      <c r="C106" s="157"/>
      <c r="D106" s="157"/>
      <c r="E106" s="157"/>
    </row>
    <row r="107" spans="1:5" ht="31.5" hidden="1">
      <c r="A107" s="137" t="s">
        <v>249</v>
      </c>
      <c r="B107" s="147" t="s">
        <v>250</v>
      </c>
      <c r="C107" s="157"/>
      <c r="D107" s="157"/>
      <c r="E107" s="157"/>
    </row>
    <row r="108" spans="1:5" ht="31.5" hidden="1">
      <c r="A108" s="137" t="s">
        <v>251</v>
      </c>
      <c r="B108" s="147" t="s">
        <v>172</v>
      </c>
      <c r="C108" s="157"/>
      <c r="D108" s="157"/>
      <c r="E108" s="157"/>
    </row>
    <row r="109" spans="1:5" ht="16.5" hidden="1" thickBot="1">
      <c r="A109" s="138" t="s">
        <v>252</v>
      </c>
      <c r="B109" s="139" t="s">
        <v>253</v>
      </c>
      <c r="C109" s="419"/>
      <c r="D109" s="419"/>
      <c r="E109" s="419"/>
    </row>
    <row r="110" spans="1:5" s="142" customFormat="1" ht="16.5" thickBot="1">
      <c r="A110" s="140" t="s">
        <v>254</v>
      </c>
      <c r="B110" s="141" t="s">
        <v>255</v>
      </c>
      <c r="C110" s="420">
        <f>SUM(C103:C109)</f>
        <v>698351</v>
      </c>
      <c r="D110" s="420">
        <f>SUM(D103:D109)</f>
        <v>0</v>
      </c>
      <c r="E110" s="420">
        <f>SUM(E103:E109)</f>
        <v>874900</v>
      </c>
    </row>
    <row r="111" spans="1:5" s="142" customFormat="1" ht="16.5" thickBot="1">
      <c r="A111" s="140" t="s">
        <v>256</v>
      </c>
      <c r="B111" s="141" t="s">
        <v>257</v>
      </c>
      <c r="C111" s="420">
        <f>C92+C102+C110</f>
        <v>2395590</v>
      </c>
      <c r="D111" s="420">
        <f>D92+D102+D110</f>
        <v>0</v>
      </c>
      <c r="E111" s="420">
        <f>E92+E102+E110</f>
        <v>2851366</v>
      </c>
    </row>
    <row r="112" spans="1:5" s="142" customFormat="1" ht="16.5" thickBot="1">
      <c r="A112" s="140" t="s">
        <v>258</v>
      </c>
      <c r="B112" s="141" t="s">
        <v>260</v>
      </c>
      <c r="C112" s="420">
        <f aca="true" t="shared" si="4" ref="C112:E115">C230+C348</f>
        <v>0</v>
      </c>
      <c r="D112" s="420">
        <f t="shared" si="4"/>
        <v>0</v>
      </c>
      <c r="E112" s="420">
        <f t="shared" si="4"/>
        <v>0</v>
      </c>
    </row>
    <row r="113" spans="1:5" ht="15.75">
      <c r="A113" s="143" t="s">
        <v>505</v>
      </c>
      <c r="B113" s="144" t="s">
        <v>261</v>
      </c>
      <c r="C113" s="421">
        <f t="shared" si="4"/>
        <v>350000</v>
      </c>
      <c r="D113" s="421">
        <f t="shared" si="4"/>
        <v>0</v>
      </c>
      <c r="E113" s="421">
        <f t="shared" si="4"/>
        <v>0</v>
      </c>
    </row>
    <row r="114" spans="1:5" ht="15.75">
      <c r="A114" s="137" t="s">
        <v>506</v>
      </c>
      <c r="B114" s="97" t="s">
        <v>262</v>
      </c>
      <c r="C114" s="421">
        <f t="shared" si="4"/>
        <v>2674819</v>
      </c>
      <c r="D114" s="421">
        <f t="shared" si="4"/>
        <v>0</v>
      </c>
      <c r="E114" s="421">
        <f t="shared" si="4"/>
        <v>1988401</v>
      </c>
    </row>
    <row r="115" spans="1:5" ht="16.5" thickBot="1">
      <c r="A115" s="138" t="s">
        <v>507</v>
      </c>
      <c r="B115" s="139" t="s">
        <v>263</v>
      </c>
      <c r="C115" s="421">
        <f t="shared" si="4"/>
        <v>0</v>
      </c>
      <c r="D115" s="421">
        <f t="shared" si="4"/>
        <v>0</v>
      </c>
      <c r="E115" s="421">
        <f t="shared" si="4"/>
        <v>20422300</v>
      </c>
    </row>
    <row r="116" spans="1:5" s="142" customFormat="1" ht="16.5" thickBot="1">
      <c r="A116" s="140" t="s">
        <v>259</v>
      </c>
      <c r="B116" s="141" t="s">
        <v>264</v>
      </c>
      <c r="C116" s="420">
        <f>SUM(C113:C115)</f>
        <v>3024819</v>
      </c>
      <c r="D116" s="420">
        <f>SUM(D113:D115)</f>
        <v>0</v>
      </c>
      <c r="E116" s="420">
        <f>SUM(E113:E115)</f>
        <v>22410701</v>
      </c>
    </row>
    <row r="117" spans="1:5" ht="16.5" thickBot="1">
      <c r="A117" s="149"/>
      <c r="B117" s="150"/>
      <c r="C117" s="422"/>
      <c r="D117" s="422"/>
      <c r="E117" s="422"/>
    </row>
    <row r="118" spans="1:5" s="151" customFormat="1" ht="19.5" thickBot="1">
      <c r="A118" s="731" t="s">
        <v>265</v>
      </c>
      <c r="B118" s="732"/>
      <c r="C118" s="423">
        <f>C82+C111+C112+C116</f>
        <v>221319405</v>
      </c>
      <c r="D118" s="423">
        <f>D82+D111+D112+D116</f>
        <v>0</v>
      </c>
      <c r="E118" s="423">
        <f>E82+E111+E112+E116</f>
        <v>246169396</v>
      </c>
    </row>
    <row r="120" ht="15.75">
      <c r="A120" s="192"/>
    </row>
    <row r="121" spans="1:5" ht="15.75">
      <c r="A121" s="729" t="s">
        <v>489</v>
      </c>
      <c r="B121" s="729"/>
      <c r="C121" s="729"/>
      <c r="D121" s="729"/>
      <c r="E121" s="729"/>
    </row>
    <row r="122" spans="1:5" ht="15.75">
      <c r="A122" s="729" t="s">
        <v>449</v>
      </c>
      <c r="B122" s="729"/>
      <c r="C122" s="729"/>
      <c r="D122" s="729"/>
      <c r="E122" s="729"/>
    </row>
    <row r="123" spans="1:5" ht="16.5" thickBot="1">
      <c r="A123" s="192"/>
      <c r="E123" s="425" t="s">
        <v>385</v>
      </c>
    </row>
    <row r="124" spans="1:5" s="136" customFormat="1" ht="31.5">
      <c r="A124" s="134" t="s">
        <v>45</v>
      </c>
      <c r="B124" s="135" t="s">
        <v>0</v>
      </c>
      <c r="C124" s="418" t="s">
        <v>56</v>
      </c>
      <c r="D124" s="413" t="s">
        <v>490</v>
      </c>
      <c r="E124" s="418" t="s">
        <v>58</v>
      </c>
    </row>
    <row r="125" spans="1:5" ht="15.75">
      <c r="A125" s="137" t="s">
        <v>520</v>
      </c>
      <c r="B125" s="97" t="s">
        <v>60</v>
      </c>
      <c r="C125" s="157"/>
      <c r="D125" s="157"/>
      <c r="E125" s="157"/>
    </row>
    <row r="126" spans="1:5" ht="15.75">
      <c r="A126" s="137" t="s">
        <v>61</v>
      </c>
      <c r="B126" s="97" t="s">
        <v>62</v>
      </c>
      <c r="C126" s="157">
        <v>657482</v>
      </c>
      <c r="D126" s="157"/>
      <c r="E126" s="157">
        <v>397638</v>
      </c>
    </row>
    <row r="127" spans="1:5" ht="16.5" thickBot="1">
      <c r="A127" s="138" t="s">
        <v>63</v>
      </c>
      <c r="B127" s="139" t="s">
        <v>64</v>
      </c>
      <c r="C127" s="419"/>
      <c r="D127" s="419"/>
      <c r="E127" s="419"/>
    </row>
    <row r="128" spans="1:5" s="142" customFormat="1" ht="16.5" thickBot="1">
      <c r="A128" s="140" t="s">
        <v>65</v>
      </c>
      <c r="B128" s="141" t="s">
        <v>66</v>
      </c>
      <c r="C128" s="420">
        <f>SUM(C125:C127)</f>
        <v>657482</v>
      </c>
      <c r="D128" s="420">
        <f>SUM(D125:D127)</f>
        <v>0</v>
      </c>
      <c r="E128" s="420">
        <f>SUM(E125:E127)</f>
        <v>397638</v>
      </c>
    </row>
    <row r="129" spans="1:5" ht="15.75">
      <c r="A129" s="143" t="s">
        <v>67</v>
      </c>
      <c r="B129" s="144" t="s">
        <v>68</v>
      </c>
      <c r="C129" s="421">
        <v>185436890</v>
      </c>
      <c r="D129" s="421"/>
      <c r="E129" s="421">
        <v>182296715</v>
      </c>
    </row>
    <row r="130" spans="1:5" ht="15.75">
      <c r="A130" s="137" t="s">
        <v>69</v>
      </c>
      <c r="B130" s="97" t="s">
        <v>70</v>
      </c>
      <c r="C130" s="157">
        <v>3529904</v>
      </c>
      <c r="D130" s="157"/>
      <c r="E130" s="157">
        <v>3760997</v>
      </c>
    </row>
    <row r="131" spans="1:5" ht="15.75">
      <c r="A131" s="137" t="s">
        <v>71</v>
      </c>
      <c r="B131" s="97" t="s">
        <v>72</v>
      </c>
      <c r="C131" s="157"/>
      <c r="D131" s="157"/>
      <c r="E131" s="157"/>
    </row>
    <row r="132" spans="1:5" ht="15.75">
      <c r="A132" s="137" t="s">
        <v>73</v>
      </c>
      <c r="B132" s="97" t="s">
        <v>74</v>
      </c>
      <c r="C132" s="157">
        <v>0</v>
      </c>
      <c r="D132" s="157"/>
      <c r="E132" s="157">
        <v>500000</v>
      </c>
    </row>
    <row r="133" spans="1:5" ht="16.5" thickBot="1">
      <c r="A133" s="138" t="s">
        <v>75</v>
      </c>
      <c r="B133" s="139" t="s">
        <v>76</v>
      </c>
      <c r="C133" s="419"/>
      <c r="D133" s="419"/>
      <c r="E133" s="419"/>
    </row>
    <row r="134" spans="1:5" s="142" customFormat="1" ht="16.5" thickBot="1">
      <c r="A134" s="140" t="s">
        <v>77</v>
      </c>
      <c r="B134" s="141" t="s">
        <v>78</v>
      </c>
      <c r="C134" s="420">
        <f>SUM(C129:C133)</f>
        <v>188966794</v>
      </c>
      <c r="D134" s="420">
        <f>SUM(D129:D133)</f>
        <v>0</v>
      </c>
      <c r="E134" s="420">
        <f>SUM(E129:E133)</f>
        <v>186557712</v>
      </c>
    </row>
    <row r="135" spans="1:5" ht="15.75" hidden="1">
      <c r="A135" s="143" t="s">
        <v>79</v>
      </c>
      <c r="B135" s="144" t="s">
        <v>80</v>
      </c>
      <c r="C135" s="421"/>
      <c r="D135" s="421"/>
      <c r="E135" s="421"/>
    </row>
    <row r="136" spans="1:5" ht="15.75" hidden="1">
      <c r="A136" s="137" t="s">
        <v>81</v>
      </c>
      <c r="B136" s="145" t="s">
        <v>82</v>
      </c>
      <c r="C136" s="157"/>
      <c r="D136" s="157"/>
      <c r="E136" s="157"/>
    </row>
    <row r="137" spans="1:5" ht="16.5" hidden="1" thickBot="1">
      <c r="A137" s="138" t="s">
        <v>83</v>
      </c>
      <c r="B137" s="139" t="s">
        <v>84</v>
      </c>
      <c r="C137" s="419"/>
      <c r="D137" s="419"/>
      <c r="E137" s="419"/>
    </row>
    <row r="138" spans="1:5" s="142" customFormat="1" ht="16.5" thickBot="1">
      <c r="A138" s="140" t="s">
        <v>85</v>
      </c>
      <c r="B138" s="141" t="s">
        <v>86</v>
      </c>
      <c r="C138" s="420">
        <f>SUM(C135:C137)</f>
        <v>0</v>
      </c>
      <c r="D138" s="420">
        <f>SUM(D135:D137)</f>
        <v>0</v>
      </c>
      <c r="E138" s="420">
        <f>SUM(E135:E137)</f>
        <v>0</v>
      </c>
    </row>
    <row r="139" spans="1:5" ht="15.75" hidden="1">
      <c r="A139" s="143" t="s">
        <v>87</v>
      </c>
      <c r="B139" s="144" t="s">
        <v>88</v>
      </c>
      <c r="C139" s="421"/>
      <c r="D139" s="421"/>
      <c r="E139" s="421"/>
    </row>
    <row r="140" spans="1:5" ht="16.5" hidden="1" thickBot="1">
      <c r="A140" s="138" t="s">
        <v>89</v>
      </c>
      <c r="B140" s="139" t="s">
        <v>90</v>
      </c>
      <c r="C140" s="419"/>
      <c r="D140" s="419"/>
      <c r="E140" s="419"/>
    </row>
    <row r="141" spans="1:5" s="142" customFormat="1" ht="16.5" thickBot="1">
      <c r="A141" s="140" t="s">
        <v>91</v>
      </c>
      <c r="B141" s="141" t="s">
        <v>88</v>
      </c>
      <c r="C141" s="420">
        <f>SUM(C139:C140)</f>
        <v>0</v>
      </c>
      <c r="D141" s="420">
        <f>SUM(D139:D140)</f>
        <v>0</v>
      </c>
      <c r="E141" s="420">
        <f>SUM(E139:E140)</f>
        <v>0</v>
      </c>
    </row>
    <row r="142" spans="1:5" s="142" customFormat="1" ht="16.5" thickBot="1">
      <c r="A142" s="140" t="s">
        <v>503</v>
      </c>
      <c r="B142" s="141" t="s">
        <v>92</v>
      </c>
      <c r="C142" s="420">
        <f>SUM(C141,C138,C134,C128)</f>
        <v>189624276</v>
      </c>
      <c r="D142" s="420">
        <f>SUM(D141,D138,D134,D128)</f>
        <v>0</v>
      </c>
      <c r="E142" s="420">
        <f>SUM(E141,E138,E134,E128)</f>
        <v>186955350</v>
      </c>
    </row>
    <row r="143" spans="1:5" ht="15.75" hidden="1">
      <c r="A143" s="143" t="s">
        <v>93</v>
      </c>
      <c r="B143" s="144" t="s">
        <v>94</v>
      </c>
      <c r="C143" s="421"/>
      <c r="D143" s="421"/>
      <c r="E143" s="421">
        <v>0</v>
      </c>
    </row>
    <row r="144" spans="1:5" ht="15.75" hidden="1">
      <c r="A144" s="137" t="s">
        <v>95</v>
      </c>
      <c r="B144" s="97" t="s">
        <v>96</v>
      </c>
      <c r="C144" s="157"/>
      <c r="D144" s="157"/>
      <c r="E144" s="157"/>
    </row>
    <row r="145" spans="1:5" ht="15.75" hidden="1">
      <c r="A145" s="137" t="s">
        <v>97</v>
      </c>
      <c r="B145" s="97" t="s">
        <v>98</v>
      </c>
      <c r="C145" s="157"/>
      <c r="D145" s="157"/>
      <c r="E145" s="157"/>
    </row>
    <row r="146" spans="1:5" ht="15.75" hidden="1">
      <c r="A146" s="137" t="s">
        <v>99</v>
      </c>
      <c r="B146" s="97" t="s">
        <v>100</v>
      </c>
      <c r="C146" s="157"/>
      <c r="D146" s="157"/>
      <c r="E146" s="157"/>
    </row>
    <row r="147" spans="1:5" ht="16.5" hidden="1" thickBot="1">
      <c r="A147" s="138" t="s">
        <v>101</v>
      </c>
      <c r="B147" s="139" t="s">
        <v>102</v>
      </c>
      <c r="C147" s="419"/>
      <c r="D147" s="419"/>
      <c r="E147" s="419"/>
    </row>
    <row r="148" spans="1:5" s="142" customFormat="1" ht="16.5" thickBot="1">
      <c r="A148" s="140" t="s">
        <v>103</v>
      </c>
      <c r="B148" s="141" t="s">
        <v>104</v>
      </c>
      <c r="C148" s="420">
        <f>SUM(C143:C147)</f>
        <v>0</v>
      </c>
      <c r="D148" s="420">
        <f>SUM(D143:D147)</f>
        <v>0</v>
      </c>
      <c r="E148" s="420">
        <f>SUM(E143:E147)</f>
        <v>0</v>
      </c>
    </row>
    <row r="149" spans="1:5" ht="15.75" hidden="1">
      <c r="A149" s="143" t="s">
        <v>105</v>
      </c>
      <c r="B149" s="144" t="s">
        <v>106</v>
      </c>
      <c r="C149" s="421"/>
      <c r="D149" s="421"/>
      <c r="E149" s="421"/>
    </row>
    <row r="150" spans="1:5" ht="16.5" hidden="1" thickBot="1">
      <c r="A150" s="138" t="s">
        <v>107</v>
      </c>
      <c r="B150" s="139" t="s">
        <v>108</v>
      </c>
      <c r="C150" s="419"/>
      <c r="D150" s="419"/>
      <c r="E150" s="419"/>
    </row>
    <row r="151" spans="1:5" s="142" customFormat="1" ht="16.5" thickBot="1">
      <c r="A151" s="140" t="s">
        <v>109</v>
      </c>
      <c r="B151" s="141" t="s">
        <v>110</v>
      </c>
      <c r="C151" s="420">
        <f>SUM(C149:C150)</f>
        <v>0</v>
      </c>
      <c r="D151" s="420">
        <f>SUM(D149:D150)</f>
        <v>0</v>
      </c>
      <c r="E151" s="420">
        <f>SUM(E149:E150)</f>
        <v>0</v>
      </c>
    </row>
    <row r="152" spans="1:5" s="142" customFormat="1" ht="16.5" thickBot="1">
      <c r="A152" s="140" t="s">
        <v>111</v>
      </c>
      <c r="B152" s="141" t="s">
        <v>112</v>
      </c>
      <c r="C152" s="420">
        <f>SUM(C151,C148)</f>
        <v>0</v>
      </c>
      <c r="D152" s="420">
        <f>SUM(D151,D148)</f>
        <v>0</v>
      </c>
      <c r="E152" s="420">
        <f>SUM(E151,E148)</f>
        <v>0</v>
      </c>
    </row>
    <row r="153" spans="1:5" ht="15.75" hidden="1">
      <c r="A153" s="143" t="s">
        <v>113</v>
      </c>
      <c r="B153" s="144" t="s">
        <v>114</v>
      </c>
      <c r="C153" s="421"/>
      <c r="D153" s="421"/>
      <c r="E153" s="421"/>
    </row>
    <row r="154" spans="1:5" ht="15.75" hidden="1">
      <c r="A154" s="137" t="s">
        <v>115</v>
      </c>
      <c r="B154" s="97" t="s">
        <v>116</v>
      </c>
      <c r="C154" s="157"/>
      <c r="D154" s="157"/>
      <c r="E154" s="157"/>
    </row>
    <row r="155" spans="1:5" ht="16.5" thickBot="1">
      <c r="A155" s="137" t="s">
        <v>117</v>
      </c>
      <c r="B155" s="97" t="s">
        <v>118</v>
      </c>
      <c r="C155" s="157">
        <v>12152379</v>
      </c>
      <c r="D155" s="157"/>
      <c r="E155" s="157">
        <v>24819204</v>
      </c>
    </row>
    <row r="156" spans="1:5" ht="15.75" hidden="1">
      <c r="A156" s="137" t="s">
        <v>119</v>
      </c>
      <c r="B156" s="97" t="s">
        <v>120</v>
      </c>
      <c r="C156" s="157"/>
      <c r="D156" s="157"/>
      <c r="E156" s="157"/>
    </row>
    <row r="157" spans="1:5" ht="16.5" hidden="1" thickBot="1">
      <c r="A157" s="138" t="s">
        <v>121</v>
      </c>
      <c r="B157" s="139" t="s">
        <v>122</v>
      </c>
      <c r="C157" s="419"/>
      <c r="D157" s="419"/>
      <c r="E157" s="419"/>
    </row>
    <row r="158" spans="1:5" s="142" customFormat="1" ht="16.5" thickBot="1">
      <c r="A158" s="140" t="s">
        <v>123</v>
      </c>
      <c r="B158" s="141" t="s">
        <v>124</v>
      </c>
      <c r="C158" s="420">
        <f>SUM(C153:C157)</f>
        <v>12152379</v>
      </c>
      <c r="D158" s="420">
        <f>SUM(D153:D157)</f>
        <v>0</v>
      </c>
      <c r="E158" s="420">
        <f>SUM(E153:E157)</f>
        <v>24819204</v>
      </c>
    </row>
    <row r="159" spans="1:5" ht="31.5" hidden="1">
      <c r="A159" s="143" t="s">
        <v>125</v>
      </c>
      <c r="B159" s="146" t="s">
        <v>126</v>
      </c>
      <c r="C159" s="421"/>
      <c r="D159" s="421"/>
      <c r="E159" s="421"/>
    </row>
    <row r="160" spans="1:5" ht="31.5" hidden="1">
      <c r="A160" s="137" t="s">
        <v>127</v>
      </c>
      <c r="B160" s="147" t="s">
        <v>128</v>
      </c>
      <c r="C160" s="157"/>
      <c r="D160" s="157"/>
      <c r="E160" s="157"/>
    </row>
    <row r="161" spans="1:5" ht="15.75">
      <c r="A161" s="137" t="s">
        <v>129</v>
      </c>
      <c r="B161" s="97" t="s">
        <v>130</v>
      </c>
      <c r="C161" s="157">
        <v>561436</v>
      </c>
      <c r="D161" s="157"/>
      <c r="E161" s="157">
        <v>1480172</v>
      </c>
    </row>
    <row r="162" spans="1:5" ht="16.5" thickBot="1">
      <c r="A162" s="137" t="s">
        <v>131</v>
      </c>
      <c r="B162" s="97" t="s">
        <v>132</v>
      </c>
      <c r="C162" s="157">
        <v>180000</v>
      </c>
      <c r="D162" s="157"/>
      <c r="E162" s="157">
        <v>0</v>
      </c>
    </row>
    <row r="163" spans="1:5" ht="15.75" hidden="1">
      <c r="A163" s="137" t="s">
        <v>133</v>
      </c>
      <c r="B163" s="97" t="s">
        <v>134</v>
      </c>
      <c r="C163" s="157"/>
      <c r="D163" s="157"/>
      <c r="E163" s="157"/>
    </row>
    <row r="164" spans="1:5" ht="15.75" hidden="1">
      <c r="A164" s="137" t="s">
        <v>135</v>
      </c>
      <c r="B164" s="147" t="s">
        <v>136</v>
      </c>
      <c r="C164" s="157"/>
      <c r="D164" s="157"/>
      <c r="E164" s="157"/>
    </row>
    <row r="165" spans="1:5" ht="15.75" hidden="1">
      <c r="A165" s="137" t="s">
        <v>137</v>
      </c>
      <c r="B165" s="147" t="s">
        <v>138</v>
      </c>
      <c r="C165" s="157"/>
      <c r="D165" s="157"/>
      <c r="E165" s="157"/>
    </row>
    <row r="166" spans="1:5" ht="16.5" hidden="1" thickBot="1">
      <c r="A166" s="138" t="s">
        <v>139</v>
      </c>
      <c r="B166" s="139" t="s">
        <v>140</v>
      </c>
      <c r="C166" s="419"/>
      <c r="D166" s="419"/>
      <c r="E166" s="419"/>
    </row>
    <row r="167" spans="1:5" s="142" customFormat="1" ht="16.5" thickBot="1">
      <c r="A167" s="140" t="s">
        <v>141</v>
      </c>
      <c r="B167" s="141" t="s">
        <v>142</v>
      </c>
      <c r="C167" s="420">
        <f>SUM(C159:C166)</f>
        <v>741436</v>
      </c>
      <c r="D167" s="420">
        <f>SUM(D159:D166)</f>
        <v>0</v>
      </c>
      <c r="E167" s="420">
        <f>SUM(E159:E166)</f>
        <v>1480172</v>
      </c>
    </row>
    <row r="168" spans="1:5" ht="31.5" hidden="1">
      <c r="A168" s="143" t="s">
        <v>143</v>
      </c>
      <c r="B168" s="146" t="s">
        <v>144</v>
      </c>
      <c r="C168" s="421"/>
      <c r="D168" s="421"/>
      <c r="E168" s="421"/>
    </row>
    <row r="169" spans="1:5" ht="31.5" hidden="1">
      <c r="A169" s="137" t="s">
        <v>145</v>
      </c>
      <c r="B169" s="147" t="s">
        <v>146</v>
      </c>
      <c r="C169" s="157"/>
      <c r="D169" s="157"/>
      <c r="E169" s="157"/>
    </row>
    <row r="170" spans="1:5" ht="16.5" thickBot="1">
      <c r="A170" s="137" t="s">
        <v>147</v>
      </c>
      <c r="B170" s="97" t="s">
        <v>148</v>
      </c>
      <c r="C170" s="157">
        <v>0</v>
      </c>
      <c r="D170" s="157"/>
      <c r="E170" s="157">
        <v>1133527</v>
      </c>
    </row>
    <row r="171" spans="1:5" ht="15.75" hidden="1">
      <c r="A171" s="137" t="s">
        <v>149</v>
      </c>
      <c r="B171" s="97" t="s">
        <v>150</v>
      </c>
      <c r="C171" s="157"/>
      <c r="D171" s="157"/>
      <c r="E171" s="157"/>
    </row>
    <row r="172" spans="1:5" ht="15.75" hidden="1">
      <c r="A172" s="137" t="s">
        <v>151</v>
      </c>
      <c r="B172" s="97" t="s">
        <v>152</v>
      </c>
      <c r="C172" s="157"/>
      <c r="D172" s="157"/>
      <c r="E172" s="157"/>
    </row>
    <row r="173" spans="1:5" ht="31.5" hidden="1">
      <c r="A173" s="137" t="s">
        <v>153</v>
      </c>
      <c r="B173" s="147" t="s">
        <v>154</v>
      </c>
      <c r="C173" s="157"/>
      <c r="D173" s="157"/>
      <c r="E173" s="157"/>
    </row>
    <row r="174" spans="1:5" ht="31.5" hidden="1">
      <c r="A174" s="137" t="s">
        <v>155</v>
      </c>
      <c r="B174" s="147" t="s">
        <v>156</v>
      </c>
      <c r="C174" s="157"/>
      <c r="D174" s="157"/>
      <c r="E174" s="157"/>
    </row>
    <row r="175" spans="1:5" ht="16.5" hidden="1" thickBot="1">
      <c r="A175" s="138" t="s">
        <v>157</v>
      </c>
      <c r="B175" s="148" t="s">
        <v>158</v>
      </c>
      <c r="C175" s="419"/>
      <c r="D175" s="419"/>
      <c r="E175" s="419"/>
    </row>
    <row r="176" spans="1:5" s="142" customFormat="1" ht="16.5" thickBot="1">
      <c r="A176" s="140" t="s">
        <v>159</v>
      </c>
      <c r="B176" s="141" t="s">
        <v>518</v>
      </c>
      <c r="C176" s="420">
        <f>SUM(C168:C175)</f>
        <v>0</v>
      </c>
      <c r="D176" s="420">
        <f>SUM(D168:D175)</f>
        <v>0</v>
      </c>
      <c r="E176" s="420">
        <f>SUM(E168:E175)</f>
        <v>1133527</v>
      </c>
    </row>
    <row r="177" spans="1:5" ht="15.75">
      <c r="A177" s="143" t="s">
        <v>161</v>
      </c>
      <c r="B177" s="144" t="s">
        <v>162</v>
      </c>
      <c r="C177" s="421">
        <v>18611652</v>
      </c>
      <c r="D177" s="421"/>
      <c r="E177" s="421">
        <v>20079410</v>
      </c>
    </row>
    <row r="178" spans="1:5" ht="15.75" hidden="1">
      <c r="A178" s="137" t="s">
        <v>163</v>
      </c>
      <c r="B178" s="97" t="s">
        <v>164</v>
      </c>
      <c r="C178" s="157"/>
      <c r="D178" s="157"/>
      <c r="E178" s="157"/>
    </row>
    <row r="179" spans="1:5" ht="15.75" hidden="1">
      <c r="A179" s="137" t="s">
        <v>165</v>
      </c>
      <c r="B179" s="97" t="s">
        <v>166</v>
      </c>
      <c r="C179" s="157"/>
      <c r="D179" s="157"/>
      <c r="E179" s="157"/>
    </row>
    <row r="180" spans="1:5" ht="16.5" thickBot="1">
      <c r="A180" s="137" t="s">
        <v>167</v>
      </c>
      <c r="B180" s="97" t="s">
        <v>168</v>
      </c>
      <c r="C180" s="157">
        <v>75000</v>
      </c>
      <c r="D180" s="157"/>
      <c r="E180" s="157">
        <v>75000</v>
      </c>
    </row>
    <row r="181" spans="1:5" ht="31.5" hidden="1">
      <c r="A181" s="137" t="s">
        <v>169</v>
      </c>
      <c r="B181" s="147" t="s">
        <v>170</v>
      </c>
      <c r="C181" s="157"/>
      <c r="D181" s="157"/>
      <c r="E181" s="157"/>
    </row>
    <row r="182" spans="1:5" ht="31.5" hidden="1">
      <c r="A182" s="137" t="s">
        <v>171</v>
      </c>
      <c r="B182" s="147" t="s">
        <v>172</v>
      </c>
      <c r="C182" s="157"/>
      <c r="D182" s="157"/>
      <c r="E182" s="157"/>
    </row>
    <row r="183" spans="1:5" ht="32.25" hidden="1" thickBot="1">
      <c r="A183" s="138" t="s">
        <v>173</v>
      </c>
      <c r="B183" s="148" t="s">
        <v>174</v>
      </c>
      <c r="C183" s="419"/>
      <c r="D183" s="419"/>
      <c r="E183" s="419"/>
    </row>
    <row r="184" spans="1:5" s="142" customFormat="1" ht="16.5" thickBot="1">
      <c r="A184" s="140" t="s">
        <v>175</v>
      </c>
      <c r="B184" s="141" t="s">
        <v>519</v>
      </c>
      <c r="C184" s="420">
        <f>SUM(C177:C183)</f>
        <v>18686652</v>
      </c>
      <c r="D184" s="420">
        <f>SUM(D177:D183)</f>
        <v>0</v>
      </c>
      <c r="E184" s="420">
        <f>SUM(E177:E183)</f>
        <v>20154410</v>
      </c>
    </row>
    <row r="185" spans="1:5" s="142" customFormat="1" ht="16.5" thickBot="1">
      <c r="A185" s="140" t="s">
        <v>177</v>
      </c>
      <c r="B185" s="141" t="s">
        <v>178</v>
      </c>
      <c r="C185" s="420">
        <f>SUM(C167+C176+C184)</f>
        <v>19428088</v>
      </c>
      <c r="D185" s="420">
        <f>SUM(D167+D176+D184)</f>
        <v>0</v>
      </c>
      <c r="E185" s="420">
        <f>SUM(E167+E176+E184)</f>
        <v>22768109</v>
      </c>
    </row>
    <row r="186" spans="1:5" s="142" customFormat="1" ht="16.5" thickBot="1">
      <c r="A186" s="140" t="s">
        <v>179</v>
      </c>
      <c r="B186" s="141" t="s">
        <v>504</v>
      </c>
      <c r="C186" s="420">
        <v>13000</v>
      </c>
      <c r="D186" s="420">
        <v>0</v>
      </c>
      <c r="E186" s="420">
        <v>0</v>
      </c>
    </row>
    <row r="187" spans="1:5" ht="15.75" hidden="1">
      <c r="A187" s="143" t="s">
        <v>180</v>
      </c>
      <c r="B187" s="144" t="s">
        <v>181</v>
      </c>
      <c r="C187" s="421"/>
      <c r="D187" s="421"/>
      <c r="E187" s="421"/>
    </row>
    <row r="188" spans="1:5" ht="15.75" hidden="1">
      <c r="A188" s="137" t="s">
        <v>182</v>
      </c>
      <c r="B188" s="97" t="s">
        <v>183</v>
      </c>
      <c r="C188" s="157"/>
      <c r="D188" s="157"/>
      <c r="E188" s="157"/>
    </row>
    <row r="189" spans="1:5" ht="16.5" hidden="1" thickBot="1">
      <c r="A189" s="138" t="s">
        <v>184</v>
      </c>
      <c r="B189" s="139" t="s">
        <v>185</v>
      </c>
      <c r="C189" s="419"/>
      <c r="D189" s="419"/>
      <c r="E189" s="419"/>
    </row>
    <row r="190" spans="1:5" s="142" customFormat="1" ht="16.5" thickBot="1">
      <c r="A190" s="140" t="s">
        <v>186</v>
      </c>
      <c r="B190" s="141" t="s">
        <v>187</v>
      </c>
      <c r="C190" s="420">
        <f>SUM(C187:C189)</f>
        <v>0</v>
      </c>
      <c r="D190" s="420">
        <v>0</v>
      </c>
      <c r="E190" s="420">
        <v>11488649</v>
      </c>
    </row>
    <row r="191" spans="1:5" ht="16.5" thickBot="1">
      <c r="A191" s="149"/>
      <c r="B191" s="150"/>
      <c r="C191" s="422"/>
      <c r="D191" s="422"/>
      <c r="E191" s="422"/>
    </row>
    <row r="192" spans="1:5" s="151" customFormat="1" ht="19.5" thickBot="1">
      <c r="A192" s="731" t="s">
        <v>188</v>
      </c>
      <c r="B192" s="732"/>
      <c r="C192" s="423">
        <f>C142+C152+C158+C185+C186+C190</f>
        <v>221217743</v>
      </c>
      <c r="D192" s="423">
        <f>D142+D152+D158+D185+D186+D190</f>
        <v>0</v>
      </c>
      <c r="E192" s="423">
        <f>E142+E152+E158+E185+E186+E190</f>
        <v>246031312</v>
      </c>
    </row>
    <row r="193" ht="16.5" thickBot="1">
      <c r="A193" s="192"/>
    </row>
    <row r="194" spans="1:5" ht="15.75">
      <c r="A194" s="152" t="s">
        <v>189</v>
      </c>
      <c r="B194" s="153" t="s">
        <v>190</v>
      </c>
      <c r="C194" s="424">
        <v>258187000</v>
      </c>
      <c r="D194" s="424"/>
      <c r="E194" s="424">
        <v>258187000</v>
      </c>
    </row>
    <row r="195" spans="1:5" ht="15.75">
      <c r="A195" s="137" t="s">
        <v>191</v>
      </c>
      <c r="B195" s="97" t="s">
        <v>192</v>
      </c>
      <c r="C195" s="157"/>
      <c r="D195" s="157"/>
      <c r="E195" s="157"/>
    </row>
    <row r="196" spans="1:5" ht="15.75">
      <c r="A196" s="137" t="s">
        <v>193</v>
      </c>
      <c r="B196" s="97" t="s">
        <v>194</v>
      </c>
      <c r="C196" s="157">
        <v>20940000</v>
      </c>
      <c r="D196" s="157"/>
      <c r="E196" s="157">
        <v>20940000</v>
      </c>
    </row>
    <row r="197" spans="1:5" ht="15.75">
      <c r="A197" s="137" t="s">
        <v>195</v>
      </c>
      <c r="B197" s="97" t="s">
        <v>196</v>
      </c>
      <c r="C197" s="157">
        <v>-83835787</v>
      </c>
      <c r="D197" s="157"/>
      <c r="E197" s="157">
        <v>-62144596</v>
      </c>
    </row>
    <row r="198" spans="1:5" ht="15.75">
      <c r="A198" s="137" t="s">
        <v>197</v>
      </c>
      <c r="B198" s="97" t="s">
        <v>198</v>
      </c>
      <c r="C198" s="157"/>
      <c r="D198" s="157"/>
      <c r="E198" s="157"/>
    </row>
    <row r="199" spans="1:5" ht="16.5" thickBot="1">
      <c r="A199" s="138" t="s">
        <v>199</v>
      </c>
      <c r="B199" s="139" t="s">
        <v>200</v>
      </c>
      <c r="C199" s="419">
        <v>21691191</v>
      </c>
      <c r="D199" s="419"/>
      <c r="E199" s="419">
        <v>4660805</v>
      </c>
    </row>
    <row r="200" spans="1:5" s="142" customFormat="1" ht="16.5" thickBot="1">
      <c r="A200" s="140" t="s">
        <v>201</v>
      </c>
      <c r="B200" s="141" t="s">
        <v>202</v>
      </c>
      <c r="C200" s="420">
        <f>SUM(C194:C199)</f>
        <v>216982404</v>
      </c>
      <c r="D200" s="420">
        <f>SUM(D194:D199)</f>
        <v>0</v>
      </c>
      <c r="E200" s="420">
        <f>SUM(E194:E199)</f>
        <v>221643209</v>
      </c>
    </row>
    <row r="201" spans="1:5" ht="15.75" hidden="1">
      <c r="A201" s="143" t="s">
        <v>203</v>
      </c>
      <c r="B201" s="144" t="s">
        <v>204</v>
      </c>
      <c r="C201" s="421"/>
      <c r="D201" s="421"/>
      <c r="E201" s="421"/>
    </row>
    <row r="202" spans="1:5" ht="31.5" hidden="1">
      <c r="A202" s="137" t="s">
        <v>205</v>
      </c>
      <c r="B202" s="147" t="s">
        <v>206</v>
      </c>
      <c r="C202" s="157"/>
      <c r="D202" s="157"/>
      <c r="E202" s="157"/>
    </row>
    <row r="203" spans="1:5" ht="16.5" thickBot="1">
      <c r="A203" s="137" t="s">
        <v>207</v>
      </c>
      <c r="B203" s="97" t="s">
        <v>208</v>
      </c>
      <c r="C203" s="157">
        <v>270</v>
      </c>
      <c r="D203" s="157"/>
      <c r="E203" s="157">
        <v>270</v>
      </c>
    </row>
    <row r="204" spans="1:5" ht="15.75" hidden="1">
      <c r="A204" s="137" t="s">
        <v>209</v>
      </c>
      <c r="B204" s="147" t="s">
        <v>210</v>
      </c>
      <c r="C204" s="157"/>
      <c r="D204" s="157"/>
      <c r="E204" s="157"/>
    </row>
    <row r="205" spans="1:5" ht="15.75" hidden="1">
      <c r="A205" s="137" t="s">
        <v>211</v>
      </c>
      <c r="B205" s="147" t="s">
        <v>212</v>
      </c>
      <c r="C205" s="157"/>
      <c r="D205" s="157"/>
      <c r="E205" s="157"/>
    </row>
    <row r="206" spans="1:5" ht="15.75" hidden="1">
      <c r="A206" s="137" t="s">
        <v>213</v>
      </c>
      <c r="B206" s="97" t="s">
        <v>214</v>
      </c>
      <c r="C206" s="157"/>
      <c r="D206" s="157"/>
      <c r="E206" s="157"/>
    </row>
    <row r="207" spans="1:5" ht="15.75" hidden="1">
      <c r="A207" s="137" t="s">
        <v>215</v>
      </c>
      <c r="B207" s="97" t="s">
        <v>216</v>
      </c>
      <c r="C207" s="157"/>
      <c r="D207" s="157"/>
      <c r="E207" s="157"/>
    </row>
    <row r="208" spans="1:5" ht="15.75" hidden="1">
      <c r="A208" s="137" t="s">
        <v>217</v>
      </c>
      <c r="B208" s="147" t="s">
        <v>218</v>
      </c>
      <c r="C208" s="157"/>
      <c r="D208" s="157"/>
      <c r="E208" s="157"/>
    </row>
    <row r="209" spans="1:5" ht="16.5" hidden="1" thickBot="1">
      <c r="A209" s="138" t="s">
        <v>219</v>
      </c>
      <c r="B209" s="139" t="s">
        <v>220</v>
      </c>
      <c r="C209" s="419"/>
      <c r="D209" s="419"/>
      <c r="E209" s="419"/>
    </row>
    <row r="210" spans="1:5" s="142" customFormat="1" ht="16.5" thickBot="1">
      <c r="A210" s="140" t="s">
        <v>221</v>
      </c>
      <c r="B210" s="141" t="s">
        <v>222</v>
      </c>
      <c r="C210" s="420">
        <f>SUM(C201:C209)</f>
        <v>270</v>
      </c>
      <c r="D210" s="420">
        <f>SUM(D201:D209)</f>
        <v>0</v>
      </c>
      <c r="E210" s="420">
        <f>SUM(E201:E209)</f>
        <v>270</v>
      </c>
    </row>
    <row r="211" spans="1:5" ht="15.75" hidden="1">
      <c r="A211" s="143" t="s">
        <v>223</v>
      </c>
      <c r="B211" s="144" t="s">
        <v>224</v>
      </c>
      <c r="C211" s="421"/>
      <c r="D211" s="421"/>
      <c r="E211" s="421"/>
    </row>
    <row r="212" spans="1:5" ht="31.5" hidden="1">
      <c r="A212" s="137" t="s">
        <v>225</v>
      </c>
      <c r="B212" s="147" t="s">
        <v>226</v>
      </c>
      <c r="C212" s="157"/>
      <c r="D212" s="157"/>
      <c r="E212" s="157"/>
    </row>
    <row r="213" spans="1:5" ht="15.75">
      <c r="A213" s="137" t="s">
        <v>227</v>
      </c>
      <c r="B213" s="97" t="s">
        <v>228</v>
      </c>
      <c r="C213" s="157">
        <v>0</v>
      </c>
      <c r="D213" s="157"/>
      <c r="E213" s="157">
        <v>36191</v>
      </c>
    </row>
    <row r="214" spans="1:5" ht="31.5" hidden="1">
      <c r="A214" s="137" t="s">
        <v>229</v>
      </c>
      <c r="B214" s="147" t="s">
        <v>230</v>
      </c>
      <c r="C214" s="157"/>
      <c r="D214" s="157"/>
      <c r="E214" s="157"/>
    </row>
    <row r="215" spans="1:5" ht="31.5" hidden="1">
      <c r="A215" s="137" t="s">
        <v>231</v>
      </c>
      <c r="B215" s="147" t="s">
        <v>232</v>
      </c>
      <c r="C215" s="157"/>
      <c r="D215" s="157"/>
      <c r="E215" s="157"/>
    </row>
    <row r="216" spans="1:5" ht="15.75" hidden="1">
      <c r="A216" s="137" t="s">
        <v>233</v>
      </c>
      <c r="B216" s="97" t="s">
        <v>234</v>
      </c>
      <c r="C216" s="157"/>
      <c r="D216" s="157"/>
      <c r="E216" s="157"/>
    </row>
    <row r="217" spans="1:5" ht="15.75" hidden="1">
      <c r="A217" s="137" t="s">
        <v>235</v>
      </c>
      <c r="B217" s="97" t="s">
        <v>236</v>
      </c>
      <c r="C217" s="157"/>
      <c r="D217" s="157"/>
      <c r="E217" s="157"/>
    </row>
    <row r="218" spans="1:5" ht="31.5" hidden="1">
      <c r="A218" s="137" t="s">
        <v>237</v>
      </c>
      <c r="B218" s="147" t="s">
        <v>238</v>
      </c>
      <c r="C218" s="157"/>
      <c r="D218" s="157"/>
      <c r="E218" s="157"/>
    </row>
    <row r="219" spans="1:5" ht="16.5" thickBot="1">
      <c r="A219" s="138" t="s">
        <v>239</v>
      </c>
      <c r="B219" s="139" t="s">
        <v>240</v>
      </c>
      <c r="C219" s="419">
        <v>1690570</v>
      </c>
      <c r="D219" s="419"/>
      <c r="E219" s="419">
        <v>1940005</v>
      </c>
    </row>
    <row r="220" spans="1:5" s="142" customFormat="1" ht="16.5" thickBot="1">
      <c r="A220" s="140" t="s">
        <v>241</v>
      </c>
      <c r="B220" s="141" t="s">
        <v>242</v>
      </c>
      <c r="C220" s="420">
        <f>SUM(C211:C219)</f>
        <v>1690570</v>
      </c>
      <c r="D220" s="420">
        <f>SUM(D211:D219)</f>
        <v>0</v>
      </c>
      <c r="E220" s="420">
        <f>SUM(E211:E219)</f>
        <v>1976196</v>
      </c>
    </row>
    <row r="221" spans="1:5" ht="15.75">
      <c r="A221" s="143" t="s">
        <v>243</v>
      </c>
      <c r="B221" s="144" t="s">
        <v>244</v>
      </c>
      <c r="C221" s="421">
        <v>600432</v>
      </c>
      <c r="D221" s="421"/>
      <c r="E221" s="421">
        <v>836838</v>
      </c>
    </row>
    <row r="222" spans="1:5" ht="15.75" hidden="1">
      <c r="A222" s="137" t="s">
        <v>245</v>
      </c>
      <c r="B222" s="97" t="s">
        <v>164</v>
      </c>
      <c r="C222" s="157"/>
      <c r="D222" s="157"/>
      <c r="E222" s="157"/>
    </row>
    <row r="223" spans="1:5" ht="16.5" thickBot="1">
      <c r="A223" s="137" t="s">
        <v>246</v>
      </c>
      <c r="B223" s="97" t="s">
        <v>247</v>
      </c>
      <c r="C223" s="157">
        <v>97919</v>
      </c>
      <c r="D223" s="157"/>
      <c r="E223" s="157">
        <v>38062</v>
      </c>
    </row>
    <row r="224" spans="1:5" ht="15.75" hidden="1">
      <c r="A224" s="137" t="s">
        <v>248</v>
      </c>
      <c r="B224" s="97" t="s">
        <v>168</v>
      </c>
      <c r="C224" s="157"/>
      <c r="D224" s="157"/>
      <c r="E224" s="157"/>
    </row>
    <row r="225" spans="1:5" ht="31.5" hidden="1">
      <c r="A225" s="137" t="s">
        <v>249</v>
      </c>
      <c r="B225" s="147" t="s">
        <v>250</v>
      </c>
      <c r="C225" s="157"/>
      <c r="D225" s="157"/>
      <c r="E225" s="157"/>
    </row>
    <row r="226" spans="1:5" ht="31.5" hidden="1">
      <c r="A226" s="137" t="s">
        <v>251</v>
      </c>
      <c r="B226" s="147" t="s">
        <v>172</v>
      </c>
      <c r="C226" s="157"/>
      <c r="D226" s="157"/>
      <c r="E226" s="157"/>
    </row>
    <row r="227" spans="1:5" ht="16.5" hidden="1" thickBot="1">
      <c r="A227" s="138" t="s">
        <v>252</v>
      </c>
      <c r="B227" s="139" t="s">
        <v>253</v>
      </c>
      <c r="C227" s="419"/>
      <c r="D227" s="419"/>
      <c r="E227" s="419"/>
    </row>
    <row r="228" spans="1:5" s="142" customFormat="1" ht="16.5" thickBot="1">
      <c r="A228" s="140" t="s">
        <v>254</v>
      </c>
      <c r="B228" s="141" t="s">
        <v>255</v>
      </c>
      <c r="C228" s="420">
        <f>SUM(C221:C227)</f>
        <v>698351</v>
      </c>
      <c r="D228" s="420">
        <f>SUM(D221:D227)</f>
        <v>0</v>
      </c>
      <c r="E228" s="420">
        <f>SUM(E221:E227)</f>
        <v>874900</v>
      </c>
    </row>
    <row r="229" spans="1:5" s="142" customFormat="1" ht="16.5" thickBot="1">
      <c r="A229" s="140" t="s">
        <v>256</v>
      </c>
      <c r="B229" s="141" t="s">
        <v>257</v>
      </c>
      <c r="C229" s="420">
        <f>C210+C220+C228</f>
        <v>2389191</v>
      </c>
      <c r="D229" s="420">
        <f>D210+D220+D228</f>
        <v>0</v>
      </c>
      <c r="E229" s="420">
        <f>E210+E220+E228</f>
        <v>2851366</v>
      </c>
    </row>
    <row r="230" spans="1:5" s="142" customFormat="1" ht="16.5" thickBot="1">
      <c r="A230" s="140" t="s">
        <v>258</v>
      </c>
      <c r="B230" s="141" t="s">
        <v>260</v>
      </c>
      <c r="C230" s="420">
        <v>0</v>
      </c>
      <c r="D230" s="420">
        <v>0</v>
      </c>
      <c r="E230" s="420">
        <v>0</v>
      </c>
    </row>
    <row r="231" spans="1:5" ht="15.75">
      <c r="A231" s="143" t="s">
        <v>505</v>
      </c>
      <c r="B231" s="144" t="s">
        <v>261</v>
      </c>
      <c r="C231" s="421">
        <v>350000</v>
      </c>
      <c r="D231" s="421"/>
      <c r="E231" s="421">
        <v>0</v>
      </c>
    </row>
    <row r="232" spans="1:5" ht="15.75">
      <c r="A232" s="137" t="s">
        <v>506</v>
      </c>
      <c r="B232" s="97" t="s">
        <v>262</v>
      </c>
      <c r="C232" s="157">
        <v>1496148</v>
      </c>
      <c r="D232" s="157"/>
      <c r="E232" s="157">
        <v>1114437</v>
      </c>
    </row>
    <row r="233" spans="1:5" ht="16.5" thickBot="1">
      <c r="A233" s="138" t="s">
        <v>507</v>
      </c>
      <c r="B233" s="139" t="s">
        <v>263</v>
      </c>
      <c r="C233" s="419"/>
      <c r="D233" s="419"/>
      <c r="E233" s="419">
        <v>20422300</v>
      </c>
    </row>
    <row r="234" spans="1:5" s="142" customFormat="1" ht="16.5" thickBot="1">
      <c r="A234" s="140" t="s">
        <v>259</v>
      </c>
      <c r="B234" s="141" t="s">
        <v>264</v>
      </c>
      <c r="C234" s="420">
        <f>SUM(C231:C233)</f>
        <v>1846148</v>
      </c>
      <c r="D234" s="420">
        <f>SUM(D231:D233)</f>
        <v>0</v>
      </c>
      <c r="E234" s="420">
        <f>SUM(E231:E233)</f>
        <v>21536737</v>
      </c>
    </row>
    <row r="235" spans="1:5" ht="16.5" thickBot="1">
      <c r="A235" s="149"/>
      <c r="B235" s="150"/>
      <c r="C235" s="422"/>
      <c r="D235" s="422"/>
      <c r="E235" s="422"/>
    </row>
    <row r="236" spans="1:5" s="151" customFormat="1" ht="19.5" thickBot="1">
      <c r="A236" s="731" t="s">
        <v>265</v>
      </c>
      <c r="B236" s="732"/>
      <c r="C236" s="423">
        <f>C200+C229+C230+C234</f>
        <v>221217743</v>
      </c>
      <c r="D236" s="423">
        <f>D200+D229+D230+D234</f>
        <v>0</v>
      </c>
      <c r="E236" s="423">
        <f>E200+E229+E230+E234</f>
        <v>246031312</v>
      </c>
    </row>
    <row r="239" spans="1:5" ht="15.75">
      <c r="A239" s="729" t="s">
        <v>489</v>
      </c>
      <c r="B239" s="729"/>
      <c r="C239" s="729"/>
      <c r="D239" s="729"/>
      <c r="E239" s="729"/>
    </row>
    <row r="240" spans="1:5" ht="15.75">
      <c r="A240" s="729" t="s">
        <v>442</v>
      </c>
      <c r="B240" s="729"/>
      <c r="C240" s="729"/>
      <c r="D240" s="729"/>
      <c r="E240" s="729"/>
    </row>
    <row r="241" spans="1:5" ht="16.5" thickBot="1">
      <c r="A241" s="192"/>
      <c r="E241" s="425" t="s">
        <v>385</v>
      </c>
    </row>
    <row r="242" spans="1:5" s="136" customFormat="1" ht="32.25" thickBot="1">
      <c r="A242" s="134" t="s">
        <v>45</v>
      </c>
      <c r="B242" s="135" t="s">
        <v>0</v>
      </c>
      <c r="C242" s="418" t="s">
        <v>56</v>
      </c>
      <c r="D242" s="413" t="s">
        <v>490</v>
      </c>
      <c r="E242" s="418" t="s">
        <v>58</v>
      </c>
    </row>
    <row r="243" spans="1:5" ht="15.75" hidden="1">
      <c r="A243" s="137" t="s">
        <v>59</v>
      </c>
      <c r="B243" s="97" t="s">
        <v>60</v>
      </c>
      <c r="C243" s="157"/>
      <c r="D243" s="157"/>
      <c r="E243" s="157"/>
    </row>
    <row r="244" spans="1:5" ht="15.75" hidden="1">
      <c r="A244" s="137" t="s">
        <v>61</v>
      </c>
      <c r="B244" s="97" t="s">
        <v>62</v>
      </c>
      <c r="C244" s="157"/>
      <c r="D244" s="157"/>
      <c r="E244" s="157"/>
    </row>
    <row r="245" spans="1:5" ht="16.5" hidden="1" thickBot="1">
      <c r="A245" s="138" t="s">
        <v>63</v>
      </c>
      <c r="B245" s="139" t="s">
        <v>64</v>
      </c>
      <c r="C245" s="419"/>
      <c r="D245" s="419"/>
      <c r="E245" s="419"/>
    </row>
    <row r="246" spans="1:5" s="142" customFormat="1" ht="16.5" hidden="1" thickBot="1">
      <c r="A246" s="140" t="s">
        <v>65</v>
      </c>
      <c r="B246" s="141" t="s">
        <v>66</v>
      </c>
      <c r="C246" s="420">
        <f>SUM(C243:C245)</f>
        <v>0</v>
      </c>
      <c r="D246" s="420">
        <f>SUM(D243:D245)</f>
        <v>0</v>
      </c>
      <c r="E246" s="420">
        <f>SUM(E243:E245)</f>
        <v>0</v>
      </c>
    </row>
    <row r="247" spans="1:5" ht="15.75" hidden="1">
      <c r="A247" s="143" t="s">
        <v>67</v>
      </c>
      <c r="B247" s="144" t="s">
        <v>68</v>
      </c>
      <c r="C247" s="421"/>
      <c r="D247" s="421"/>
      <c r="E247" s="421"/>
    </row>
    <row r="248" spans="1:5" ht="15.75" hidden="1">
      <c r="A248" s="137" t="s">
        <v>69</v>
      </c>
      <c r="B248" s="97" t="s">
        <v>70</v>
      </c>
      <c r="C248" s="157"/>
      <c r="D248" s="157"/>
      <c r="E248" s="157"/>
    </row>
    <row r="249" spans="1:5" ht="15.75" hidden="1">
      <c r="A249" s="137" t="s">
        <v>71</v>
      </c>
      <c r="B249" s="97" t="s">
        <v>72</v>
      </c>
      <c r="C249" s="157"/>
      <c r="D249" s="157"/>
      <c r="E249" s="157"/>
    </row>
    <row r="250" spans="1:5" ht="15.75" hidden="1">
      <c r="A250" s="137" t="s">
        <v>73</v>
      </c>
      <c r="B250" s="97" t="s">
        <v>74</v>
      </c>
      <c r="C250" s="157"/>
      <c r="D250" s="157"/>
      <c r="E250" s="157"/>
    </row>
    <row r="251" spans="1:5" ht="16.5" hidden="1" thickBot="1">
      <c r="A251" s="138" t="s">
        <v>75</v>
      </c>
      <c r="B251" s="139" t="s">
        <v>76</v>
      </c>
      <c r="C251" s="419"/>
      <c r="D251" s="419"/>
      <c r="E251" s="419"/>
    </row>
    <row r="252" spans="1:5" s="142" customFormat="1" ht="16.5" hidden="1" thickBot="1">
      <c r="A252" s="140" t="s">
        <v>77</v>
      </c>
      <c r="B252" s="141" t="s">
        <v>78</v>
      </c>
      <c r="C252" s="420">
        <f>SUM(C247:C251)</f>
        <v>0</v>
      </c>
      <c r="D252" s="420">
        <f>SUM(D247:D251)</f>
        <v>0</v>
      </c>
      <c r="E252" s="420">
        <f>SUM(E247:E251)</f>
        <v>0</v>
      </c>
    </row>
    <row r="253" spans="1:5" ht="15.75" hidden="1">
      <c r="A253" s="143" t="s">
        <v>79</v>
      </c>
      <c r="B253" s="144" t="s">
        <v>80</v>
      </c>
      <c r="C253" s="421"/>
      <c r="D253" s="421"/>
      <c r="E253" s="421"/>
    </row>
    <row r="254" spans="1:5" ht="15.75" hidden="1">
      <c r="A254" s="137" t="s">
        <v>81</v>
      </c>
      <c r="B254" s="145" t="s">
        <v>82</v>
      </c>
      <c r="C254" s="157"/>
      <c r="D254" s="157"/>
      <c r="E254" s="157"/>
    </row>
    <row r="255" spans="1:5" ht="16.5" hidden="1" thickBot="1">
      <c r="A255" s="138" t="s">
        <v>83</v>
      </c>
      <c r="B255" s="139" t="s">
        <v>84</v>
      </c>
      <c r="C255" s="419"/>
      <c r="D255" s="419"/>
      <c r="E255" s="419"/>
    </row>
    <row r="256" spans="1:5" s="142" customFormat="1" ht="16.5" hidden="1" thickBot="1">
      <c r="A256" s="140" t="s">
        <v>85</v>
      </c>
      <c r="B256" s="141" t="s">
        <v>86</v>
      </c>
      <c r="C256" s="420">
        <f>SUM(C253:C255)</f>
        <v>0</v>
      </c>
      <c r="D256" s="420">
        <f>SUM(D253:D255)</f>
        <v>0</v>
      </c>
      <c r="E256" s="420">
        <f>SUM(E253:E255)</f>
        <v>0</v>
      </c>
    </row>
    <row r="257" spans="1:5" ht="15.75" hidden="1">
      <c r="A257" s="143" t="s">
        <v>87</v>
      </c>
      <c r="B257" s="144" t="s">
        <v>88</v>
      </c>
      <c r="C257" s="421"/>
      <c r="D257" s="421"/>
      <c r="E257" s="421"/>
    </row>
    <row r="258" spans="1:5" ht="16.5" hidden="1" thickBot="1">
      <c r="A258" s="138" t="s">
        <v>89</v>
      </c>
      <c r="B258" s="139" t="s">
        <v>90</v>
      </c>
      <c r="C258" s="419"/>
      <c r="D258" s="419"/>
      <c r="E258" s="419"/>
    </row>
    <row r="259" spans="1:5" s="142" customFormat="1" ht="16.5" hidden="1" thickBot="1">
      <c r="A259" s="140" t="s">
        <v>91</v>
      </c>
      <c r="B259" s="141" t="s">
        <v>88</v>
      </c>
      <c r="C259" s="420">
        <f>SUM(C257:C258)</f>
        <v>0</v>
      </c>
      <c r="D259" s="420">
        <f>SUM(D257:D258)</f>
        <v>0</v>
      </c>
      <c r="E259" s="420">
        <f>SUM(E257:E258)</f>
        <v>0</v>
      </c>
    </row>
    <row r="260" spans="1:5" s="142" customFormat="1" ht="16.5" thickBot="1">
      <c r="A260" s="140" t="s">
        <v>503</v>
      </c>
      <c r="B260" s="141" t="s">
        <v>92</v>
      </c>
      <c r="C260" s="420">
        <f>SUM(C259,C256,C252,C246)</f>
        <v>0</v>
      </c>
      <c r="D260" s="420">
        <f>SUM(D259,D256,D252,D246)</f>
        <v>0</v>
      </c>
      <c r="E260" s="420">
        <f>SUM(E259,E256,E252,E246)</f>
        <v>0</v>
      </c>
    </row>
    <row r="261" spans="1:5" ht="15.75" hidden="1">
      <c r="A261" s="143" t="s">
        <v>93</v>
      </c>
      <c r="B261" s="144" t="s">
        <v>94</v>
      </c>
      <c r="C261" s="421"/>
      <c r="D261" s="421"/>
      <c r="E261" s="421">
        <v>0</v>
      </c>
    </row>
    <row r="262" spans="1:5" ht="15.75" hidden="1">
      <c r="A262" s="137" t="s">
        <v>95</v>
      </c>
      <c r="B262" s="97" t="s">
        <v>96</v>
      </c>
      <c r="C262" s="157"/>
      <c r="D262" s="157"/>
      <c r="E262" s="157"/>
    </row>
    <row r="263" spans="1:5" ht="15.75" hidden="1">
      <c r="A263" s="137" t="s">
        <v>97</v>
      </c>
      <c r="B263" s="97" t="s">
        <v>98</v>
      </c>
      <c r="C263" s="157"/>
      <c r="D263" s="157"/>
      <c r="E263" s="157"/>
    </row>
    <row r="264" spans="1:5" ht="15.75" hidden="1">
      <c r="A264" s="137" t="s">
        <v>99</v>
      </c>
      <c r="B264" s="97" t="s">
        <v>100</v>
      </c>
      <c r="C264" s="157"/>
      <c r="D264" s="157"/>
      <c r="E264" s="157"/>
    </row>
    <row r="265" spans="1:5" ht="16.5" hidden="1" thickBot="1">
      <c r="A265" s="138" t="s">
        <v>101</v>
      </c>
      <c r="B265" s="139" t="s">
        <v>102</v>
      </c>
      <c r="C265" s="419"/>
      <c r="D265" s="419"/>
      <c r="E265" s="419"/>
    </row>
    <row r="266" spans="1:5" s="142" customFormat="1" ht="16.5" hidden="1" thickBot="1">
      <c r="A266" s="140" t="s">
        <v>103</v>
      </c>
      <c r="B266" s="141" t="s">
        <v>104</v>
      </c>
      <c r="C266" s="420">
        <f>SUM(C261:C265)</f>
        <v>0</v>
      </c>
      <c r="D266" s="420">
        <f>SUM(D261:D265)</f>
        <v>0</v>
      </c>
      <c r="E266" s="420">
        <f>SUM(E261:E265)</f>
        <v>0</v>
      </c>
    </row>
    <row r="267" spans="1:5" ht="15.75" hidden="1">
      <c r="A267" s="143" t="s">
        <v>105</v>
      </c>
      <c r="B267" s="144" t="s">
        <v>106</v>
      </c>
      <c r="C267" s="421"/>
      <c r="D267" s="421"/>
      <c r="E267" s="421"/>
    </row>
    <row r="268" spans="1:5" ht="16.5" hidden="1" thickBot="1">
      <c r="A268" s="138" t="s">
        <v>107</v>
      </c>
      <c r="B268" s="139" t="s">
        <v>108</v>
      </c>
      <c r="C268" s="419"/>
      <c r="D268" s="419"/>
      <c r="E268" s="419"/>
    </row>
    <row r="269" spans="1:5" s="142" customFormat="1" ht="16.5" hidden="1" thickBot="1">
      <c r="A269" s="140" t="s">
        <v>109</v>
      </c>
      <c r="B269" s="141" t="s">
        <v>110</v>
      </c>
      <c r="C269" s="420">
        <f>SUM(C267:C268)</f>
        <v>0</v>
      </c>
      <c r="D269" s="420">
        <f>SUM(D267:D268)</f>
        <v>0</v>
      </c>
      <c r="E269" s="420">
        <f>SUM(E267:E268)</f>
        <v>0</v>
      </c>
    </row>
    <row r="270" spans="1:5" s="142" customFormat="1" ht="16.5" thickBot="1">
      <c r="A270" s="140" t="s">
        <v>111</v>
      </c>
      <c r="B270" s="141" t="s">
        <v>112</v>
      </c>
      <c r="C270" s="420">
        <f>SUM(C269,C266)</f>
        <v>0</v>
      </c>
      <c r="D270" s="420">
        <f>SUM(D269,D266)</f>
        <v>0</v>
      </c>
      <c r="E270" s="420">
        <f>SUM(E269,E266)</f>
        <v>0</v>
      </c>
    </row>
    <row r="271" spans="1:5" ht="15.75" hidden="1">
      <c r="A271" s="143" t="s">
        <v>113</v>
      </c>
      <c r="B271" s="144" t="s">
        <v>114</v>
      </c>
      <c r="C271" s="421"/>
      <c r="D271" s="421"/>
      <c r="E271" s="421"/>
    </row>
    <row r="272" spans="1:5" ht="15.75" hidden="1">
      <c r="A272" s="137" t="s">
        <v>115</v>
      </c>
      <c r="B272" s="97" t="s">
        <v>116</v>
      </c>
      <c r="C272" s="157"/>
      <c r="D272" s="157"/>
      <c r="E272" s="157"/>
    </row>
    <row r="273" spans="1:5" ht="16.5" thickBot="1">
      <c r="A273" s="137" t="s">
        <v>117</v>
      </c>
      <c r="B273" s="97" t="s">
        <v>118</v>
      </c>
      <c r="C273" s="157">
        <v>1647</v>
      </c>
      <c r="D273" s="157"/>
      <c r="E273" s="157">
        <v>138084</v>
      </c>
    </row>
    <row r="274" spans="1:5" ht="15.75" hidden="1">
      <c r="A274" s="137" t="s">
        <v>119</v>
      </c>
      <c r="B274" s="97" t="s">
        <v>120</v>
      </c>
      <c r="C274" s="157"/>
      <c r="D274" s="157"/>
      <c r="E274" s="157"/>
    </row>
    <row r="275" spans="1:5" ht="16.5" hidden="1" thickBot="1">
      <c r="A275" s="138" t="s">
        <v>121</v>
      </c>
      <c r="B275" s="139" t="s">
        <v>122</v>
      </c>
      <c r="C275" s="419"/>
      <c r="D275" s="419"/>
      <c r="E275" s="419"/>
    </row>
    <row r="276" spans="1:5" s="142" customFormat="1" ht="16.5" thickBot="1">
      <c r="A276" s="140" t="s">
        <v>123</v>
      </c>
      <c r="B276" s="141" t="s">
        <v>124</v>
      </c>
      <c r="C276" s="420">
        <f>SUM(C271:C275)</f>
        <v>1647</v>
      </c>
      <c r="D276" s="420">
        <f>SUM(D271:D275)</f>
        <v>0</v>
      </c>
      <c r="E276" s="420">
        <f>SUM(E271:E275)</f>
        <v>138084</v>
      </c>
    </row>
    <row r="277" spans="1:5" ht="31.5" hidden="1">
      <c r="A277" s="143" t="s">
        <v>125</v>
      </c>
      <c r="B277" s="146" t="s">
        <v>126</v>
      </c>
      <c r="C277" s="421"/>
      <c r="D277" s="421"/>
      <c r="E277" s="421"/>
    </row>
    <row r="278" spans="1:5" ht="31.5" hidden="1">
      <c r="A278" s="137" t="s">
        <v>127</v>
      </c>
      <c r="B278" s="147" t="s">
        <v>128</v>
      </c>
      <c r="C278" s="157"/>
      <c r="D278" s="157"/>
      <c r="E278" s="157"/>
    </row>
    <row r="279" spans="1:5" ht="15.75" hidden="1">
      <c r="A279" s="137" t="s">
        <v>129</v>
      </c>
      <c r="B279" s="97" t="s">
        <v>130</v>
      </c>
      <c r="C279" s="157"/>
      <c r="D279" s="157"/>
      <c r="E279" s="157"/>
    </row>
    <row r="280" spans="1:5" ht="16.5" thickBot="1">
      <c r="A280" s="137" t="s">
        <v>131</v>
      </c>
      <c r="B280" s="97" t="s">
        <v>132</v>
      </c>
      <c r="C280" s="157">
        <v>15</v>
      </c>
      <c r="D280" s="157"/>
      <c r="E280" s="157">
        <v>0</v>
      </c>
    </row>
    <row r="281" spans="1:5" ht="15.75" hidden="1">
      <c r="A281" s="137" t="s">
        <v>133</v>
      </c>
      <c r="B281" s="97" t="s">
        <v>134</v>
      </c>
      <c r="C281" s="157"/>
      <c r="D281" s="157"/>
      <c r="E281" s="157"/>
    </row>
    <row r="282" spans="1:5" ht="15.75" hidden="1">
      <c r="A282" s="137" t="s">
        <v>135</v>
      </c>
      <c r="B282" s="147" t="s">
        <v>136</v>
      </c>
      <c r="C282" s="157"/>
      <c r="D282" s="157"/>
      <c r="E282" s="157"/>
    </row>
    <row r="283" spans="1:5" ht="15.75" hidden="1">
      <c r="A283" s="137" t="s">
        <v>137</v>
      </c>
      <c r="B283" s="147" t="s">
        <v>138</v>
      </c>
      <c r="C283" s="157"/>
      <c r="D283" s="157"/>
      <c r="E283" s="157"/>
    </row>
    <row r="284" spans="1:5" ht="16.5" hidden="1" thickBot="1">
      <c r="A284" s="138" t="s">
        <v>139</v>
      </c>
      <c r="B284" s="139" t="s">
        <v>140</v>
      </c>
      <c r="C284" s="419"/>
      <c r="D284" s="419"/>
      <c r="E284" s="419"/>
    </row>
    <row r="285" spans="1:5" s="142" customFormat="1" ht="16.5" thickBot="1">
      <c r="A285" s="140" t="s">
        <v>141</v>
      </c>
      <c r="B285" s="141" t="s">
        <v>142</v>
      </c>
      <c r="C285" s="420">
        <f>SUM(C277:C284)</f>
        <v>15</v>
      </c>
      <c r="D285" s="420">
        <f>SUM(D277:D284)</f>
        <v>0</v>
      </c>
      <c r="E285" s="420">
        <f>SUM(E277:E284)</f>
        <v>0</v>
      </c>
    </row>
    <row r="286" spans="1:5" ht="31.5" hidden="1">
      <c r="A286" s="143" t="s">
        <v>143</v>
      </c>
      <c r="B286" s="146" t="s">
        <v>144</v>
      </c>
      <c r="C286" s="421"/>
      <c r="D286" s="421"/>
      <c r="E286" s="421"/>
    </row>
    <row r="287" spans="1:5" ht="31.5" hidden="1">
      <c r="A287" s="137" t="s">
        <v>145</v>
      </c>
      <c r="B287" s="147" t="s">
        <v>146</v>
      </c>
      <c r="C287" s="157"/>
      <c r="D287" s="157"/>
      <c r="E287" s="157"/>
    </row>
    <row r="288" spans="1:5" ht="15.75" hidden="1">
      <c r="A288" s="137" t="s">
        <v>147</v>
      </c>
      <c r="B288" s="97" t="s">
        <v>148</v>
      </c>
      <c r="C288" s="157"/>
      <c r="D288" s="157"/>
      <c r="E288" s="157"/>
    </row>
    <row r="289" spans="1:5" ht="15.75" hidden="1">
      <c r="A289" s="137" t="s">
        <v>149</v>
      </c>
      <c r="B289" s="97" t="s">
        <v>150</v>
      </c>
      <c r="C289" s="157"/>
      <c r="D289" s="157"/>
      <c r="E289" s="157"/>
    </row>
    <row r="290" spans="1:5" ht="15.75" hidden="1">
      <c r="A290" s="137" t="s">
        <v>151</v>
      </c>
      <c r="B290" s="97" t="s">
        <v>152</v>
      </c>
      <c r="C290" s="157"/>
      <c r="D290" s="157"/>
      <c r="E290" s="157"/>
    </row>
    <row r="291" spans="1:5" ht="31.5" hidden="1">
      <c r="A291" s="137" t="s">
        <v>153</v>
      </c>
      <c r="B291" s="147" t="s">
        <v>154</v>
      </c>
      <c r="C291" s="157"/>
      <c r="D291" s="157"/>
      <c r="E291" s="157"/>
    </row>
    <row r="292" spans="1:5" ht="31.5" hidden="1">
      <c r="A292" s="137" t="s">
        <v>155</v>
      </c>
      <c r="B292" s="147" t="s">
        <v>156</v>
      </c>
      <c r="C292" s="157"/>
      <c r="D292" s="157"/>
      <c r="E292" s="157"/>
    </row>
    <row r="293" spans="1:5" ht="16.5" hidden="1" thickBot="1">
      <c r="A293" s="138" t="s">
        <v>157</v>
      </c>
      <c r="B293" s="148" t="s">
        <v>158</v>
      </c>
      <c r="C293" s="419"/>
      <c r="D293" s="419"/>
      <c r="E293" s="419"/>
    </row>
    <row r="294" spans="1:5" s="142" customFormat="1" ht="16.5" thickBot="1">
      <c r="A294" s="140" t="s">
        <v>159</v>
      </c>
      <c r="B294" s="141" t="s">
        <v>160</v>
      </c>
      <c r="C294" s="420">
        <f>SUM(C286:C293)</f>
        <v>0</v>
      </c>
      <c r="D294" s="420">
        <f>SUM(D286:D293)</f>
        <v>0</v>
      </c>
      <c r="E294" s="420">
        <f>SUM(E286:E293)</f>
        <v>0</v>
      </c>
    </row>
    <row r="295" spans="1:5" ht="16.5" thickBot="1">
      <c r="A295" s="143" t="s">
        <v>161</v>
      </c>
      <c r="B295" s="144" t="s">
        <v>162</v>
      </c>
      <c r="C295" s="421">
        <v>100000</v>
      </c>
      <c r="D295" s="421"/>
      <c r="E295" s="421">
        <v>0</v>
      </c>
    </row>
    <row r="296" spans="1:5" ht="15.75" hidden="1">
      <c r="A296" s="137" t="s">
        <v>163</v>
      </c>
      <c r="B296" s="97" t="s">
        <v>164</v>
      </c>
      <c r="C296" s="157"/>
      <c r="D296" s="157"/>
      <c r="E296" s="157"/>
    </row>
    <row r="297" spans="1:5" ht="15.75" hidden="1">
      <c r="A297" s="137" t="s">
        <v>165</v>
      </c>
      <c r="B297" s="97" t="s">
        <v>166</v>
      </c>
      <c r="C297" s="157"/>
      <c r="D297" s="157"/>
      <c r="E297" s="157"/>
    </row>
    <row r="298" spans="1:5" ht="15.75" hidden="1">
      <c r="A298" s="137" t="s">
        <v>167</v>
      </c>
      <c r="B298" s="97" t="s">
        <v>168</v>
      </c>
      <c r="C298" s="157"/>
      <c r="D298" s="157"/>
      <c r="E298" s="157"/>
    </row>
    <row r="299" spans="1:5" ht="31.5" hidden="1">
      <c r="A299" s="137" t="s">
        <v>169</v>
      </c>
      <c r="B299" s="147" t="s">
        <v>170</v>
      </c>
      <c r="C299" s="157"/>
      <c r="D299" s="157"/>
      <c r="E299" s="157"/>
    </row>
    <row r="300" spans="1:5" ht="31.5" hidden="1">
      <c r="A300" s="137" t="s">
        <v>171</v>
      </c>
      <c r="B300" s="147" t="s">
        <v>172</v>
      </c>
      <c r="C300" s="157"/>
      <c r="D300" s="157"/>
      <c r="E300" s="157"/>
    </row>
    <row r="301" spans="1:5" ht="32.25" hidden="1" thickBot="1">
      <c r="A301" s="138" t="s">
        <v>173</v>
      </c>
      <c r="B301" s="148" t="s">
        <v>174</v>
      </c>
      <c r="C301" s="419"/>
      <c r="D301" s="419"/>
      <c r="E301" s="419"/>
    </row>
    <row r="302" spans="1:5" s="142" customFormat="1" ht="16.5" thickBot="1">
      <c r="A302" s="140" t="s">
        <v>175</v>
      </c>
      <c r="B302" s="141" t="s">
        <v>176</v>
      </c>
      <c r="C302" s="420">
        <f>SUM(C295:C301)</f>
        <v>100000</v>
      </c>
      <c r="D302" s="420">
        <f>SUM(D295:D301)</f>
        <v>0</v>
      </c>
      <c r="E302" s="420">
        <f>SUM(E295:E301)</f>
        <v>0</v>
      </c>
    </row>
    <row r="303" spans="1:5" s="142" customFormat="1" ht="16.5" thickBot="1">
      <c r="A303" s="140" t="s">
        <v>177</v>
      </c>
      <c r="B303" s="141" t="s">
        <v>178</v>
      </c>
      <c r="C303" s="420">
        <f>SUM(C285+C294+C302)</f>
        <v>100015</v>
      </c>
      <c r="D303" s="420">
        <f>SUM(D285+D294+D302)</f>
        <v>0</v>
      </c>
      <c r="E303" s="420">
        <f>SUM(E285+E294+E302)</f>
        <v>0</v>
      </c>
    </row>
    <row r="304" spans="1:5" s="142" customFormat="1" ht="16.5" thickBot="1">
      <c r="A304" s="140" t="s">
        <v>179</v>
      </c>
      <c r="B304" s="141" t="s">
        <v>504</v>
      </c>
      <c r="C304" s="420">
        <v>0</v>
      </c>
      <c r="D304" s="420">
        <v>0</v>
      </c>
      <c r="E304" s="420">
        <v>0</v>
      </c>
    </row>
    <row r="305" spans="1:5" ht="15.75" hidden="1">
      <c r="A305" s="143" t="s">
        <v>180</v>
      </c>
      <c r="B305" s="144" t="s">
        <v>181</v>
      </c>
      <c r="C305" s="421"/>
      <c r="D305" s="421"/>
      <c r="E305" s="421"/>
    </row>
    <row r="306" spans="1:5" ht="15.75" hidden="1">
      <c r="A306" s="137" t="s">
        <v>182</v>
      </c>
      <c r="B306" s="97" t="s">
        <v>183</v>
      </c>
      <c r="C306" s="157"/>
      <c r="D306" s="157"/>
      <c r="E306" s="157"/>
    </row>
    <row r="307" spans="1:5" ht="16.5" hidden="1" thickBot="1">
      <c r="A307" s="138" t="s">
        <v>184</v>
      </c>
      <c r="B307" s="139" t="s">
        <v>185</v>
      </c>
      <c r="C307" s="419"/>
      <c r="D307" s="419"/>
      <c r="E307" s="419"/>
    </row>
    <row r="308" spans="1:5" s="142" customFormat="1" ht="16.5" thickBot="1">
      <c r="A308" s="140" t="s">
        <v>186</v>
      </c>
      <c r="B308" s="141" t="s">
        <v>187</v>
      </c>
      <c r="C308" s="420">
        <f>SUM(C305:C307)</f>
        <v>0</v>
      </c>
      <c r="D308" s="420">
        <f>SUM(D305:D307)</f>
        <v>0</v>
      </c>
      <c r="E308" s="420">
        <f>SUM(E305:E307)</f>
        <v>0</v>
      </c>
    </row>
    <row r="309" spans="1:5" ht="16.5" thickBot="1">
      <c r="A309" s="149"/>
      <c r="B309" s="150"/>
      <c r="C309" s="422"/>
      <c r="D309" s="422"/>
      <c r="E309" s="422"/>
    </row>
    <row r="310" spans="1:5" s="151" customFormat="1" ht="19.5" thickBot="1">
      <c r="A310" s="731" t="s">
        <v>188</v>
      </c>
      <c r="B310" s="732"/>
      <c r="C310" s="423">
        <f>C260+C270+C276+C303+C304+C308</f>
        <v>101662</v>
      </c>
      <c r="D310" s="423">
        <f>D260+D270+D276+D303+D304+D308</f>
        <v>0</v>
      </c>
      <c r="E310" s="423">
        <f>E260+E270+E276+E303+E304+E308</f>
        <v>138084</v>
      </c>
    </row>
    <row r="311" ht="16.5" thickBot="1">
      <c r="A311" s="192"/>
    </row>
    <row r="312" spans="1:5" ht="15.75">
      <c r="A312" s="152" t="s">
        <v>189</v>
      </c>
      <c r="B312" s="153" t="s">
        <v>190</v>
      </c>
      <c r="C312" s="424"/>
      <c r="D312" s="424"/>
      <c r="E312" s="424"/>
    </row>
    <row r="313" spans="1:5" ht="15.75">
      <c r="A313" s="137" t="s">
        <v>191</v>
      </c>
      <c r="B313" s="97" t="s">
        <v>192</v>
      </c>
      <c r="C313" s="157"/>
      <c r="D313" s="157"/>
      <c r="E313" s="157"/>
    </row>
    <row r="314" spans="1:5" ht="15.75">
      <c r="A314" s="137" t="s">
        <v>193</v>
      </c>
      <c r="B314" s="97" t="s">
        <v>194</v>
      </c>
      <c r="C314" s="157">
        <v>36122</v>
      </c>
      <c r="D314" s="157">
        <v>0</v>
      </c>
      <c r="E314" s="157">
        <v>36122</v>
      </c>
    </row>
    <row r="315" spans="1:5" ht="15.75">
      <c r="A315" s="137" t="s">
        <v>195</v>
      </c>
      <c r="B315" s="97" t="s">
        <v>196</v>
      </c>
      <c r="C315" s="157">
        <v>-271715</v>
      </c>
      <c r="D315" s="157">
        <v>0</v>
      </c>
      <c r="E315" s="157">
        <v>-1119530</v>
      </c>
    </row>
    <row r="316" spans="1:5" ht="15.75">
      <c r="A316" s="137" t="s">
        <v>197</v>
      </c>
      <c r="B316" s="97" t="s">
        <v>198</v>
      </c>
      <c r="C316" s="157"/>
      <c r="D316" s="157"/>
      <c r="E316" s="157"/>
    </row>
    <row r="317" spans="1:5" ht="16.5" thickBot="1">
      <c r="A317" s="138" t="s">
        <v>199</v>
      </c>
      <c r="B317" s="139" t="s">
        <v>200</v>
      </c>
      <c r="C317" s="419">
        <v>-847815</v>
      </c>
      <c r="D317" s="419">
        <v>0</v>
      </c>
      <c r="E317" s="419">
        <v>347528</v>
      </c>
    </row>
    <row r="318" spans="1:5" s="142" customFormat="1" ht="16.5" thickBot="1">
      <c r="A318" s="140" t="s">
        <v>201</v>
      </c>
      <c r="B318" s="141" t="s">
        <v>202</v>
      </c>
      <c r="C318" s="420">
        <f>SUM(C312:C317)</f>
        <v>-1083408</v>
      </c>
      <c r="D318" s="420">
        <f>SUM(D312:D317)</f>
        <v>0</v>
      </c>
      <c r="E318" s="420">
        <f>SUM(E312:E317)</f>
        <v>-735880</v>
      </c>
    </row>
    <row r="319" spans="1:5" ht="15.75" hidden="1">
      <c r="A319" s="143" t="s">
        <v>203</v>
      </c>
      <c r="B319" s="144" t="s">
        <v>204</v>
      </c>
      <c r="C319" s="421"/>
      <c r="D319" s="421"/>
      <c r="E319" s="421"/>
    </row>
    <row r="320" spans="1:5" ht="31.5" hidden="1">
      <c r="A320" s="137" t="s">
        <v>205</v>
      </c>
      <c r="B320" s="147" t="s">
        <v>206</v>
      </c>
      <c r="C320" s="157"/>
      <c r="D320" s="157"/>
      <c r="E320" s="157"/>
    </row>
    <row r="321" spans="1:5" ht="16.5" thickBot="1">
      <c r="A321" s="137" t="s">
        <v>207</v>
      </c>
      <c r="B321" s="97" t="s">
        <v>208</v>
      </c>
      <c r="C321" s="157">
        <v>6399</v>
      </c>
      <c r="D321" s="157">
        <v>0</v>
      </c>
      <c r="E321" s="157">
        <v>0</v>
      </c>
    </row>
    <row r="322" spans="1:5" ht="15.75" hidden="1">
      <c r="A322" s="137" t="s">
        <v>209</v>
      </c>
      <c r="B322" s="147" t="s">
        <v>210</v>
      </c>
      <c r="C322" s="157"/>
      <c r="D322" s="157"/>
      <c r="E322" s="157"/>
    </row>
    <row r="323" spans="1:5" ht="15.75" hidden="1">
      <c r="A323" s="137" t="s">
        <v>211</v>
      </c>
      <c r="B323" s="147" t="s">
        <v>212</v>
      </c>
      <c r="C323" s="157"/>
      <c r="D323" s="157"/>
      <c r="E323" s="157"/>
    </row>
    <row r="324" spans="1:5" ht="15.75" hidden="1">
      <c r="A324" s="137" t="s">
        <v>213</v>
      </c>
      <c r="B324" s="97" t="s">
        <v>214</v>
      </c>
      <c r="C324" s="157"/>
      <c r="D324" s="157"/>
      <c r="E324" s="157"/>
    </row>
    <row r="325" spans="1:5" ht="15.75" hidden="1">
      <c r="A325" s="137" t="s">
        <v>215</v>
      </c>
      <c r="B325" s="97" t="s">
        <v>216</v>
      </c>
      <c r="C325" s="157"/>
      <c r="D325" s="157"/>
      <c r="E325" s="157"/>
    </row>
    <row r="326" spans="1:5" ht="15.75" hidden="1">
      <c r="A326" s="137" t="s">
        <v>217</v>
      </c>
      <c r="B326" s="147" t="s">
        <v>218</v>
      </c>
      <c r="C326" s="157"/>
      <c r="D326" s="157"/>
      <c r="E326" s="157"/>
    </row>
    <row r="327" spans="1:5" ht="16.5" hidden="1" thickBot="1">
      <c r="A327" s="138" t="s">
        <v>219</v>
      </c>
      <c r="B327" s="139" t="s">
        <v>220</v>
      </c>
      <c r="C327" s="419"/>
      <c r="D327" s="419"/>
      <c r="E327" s="419"/>
    </row>
    <row r="328" spans="1:5" s="142" customFormat="1" ht="16.5" thickBot="1">
      <c r="A328" s="140" t="s">
        <v>221</v>
      </c>
      <c r="B328" s="141" t="s">
        <v>222</v>
      </c>
      <c r="C328" s="420">
        <f>SUM(C319:C327)</f>
        <v>6399</v>
      </c>
      <c r="D328" s="420">
        <f>SUM(D319:D327)</f>
        <v>0</v>
      </c>
      <c r="E328" s="420">
        <f>SUM(E319:E327)</f>
        <v>0</v>
      </c>
    </row>
    <row r="329" spans="1:5" ht="15.75" hidden="1">
      <c r="A329" s="143" t="s">
        <v>223</v>
      </c>
      <c r="B329" s="144" t="s">
        <v>224</v>
      </c>
      <c r="C329" s="421"/>
      <c r="D329" s="421"/>
      <c r="E329" s="421"/>
    </row>
    <row r="330" spans="1:5" ht="31.5" hidden="1">
      <c r="A330" s="137" t="s">
        <v>225</v>
      </c>
      <c r="B330" s="147" t="s">
        <v>226</v>
      </c>
      <c r="C330" s="157"/>
      <c r="D330" s="157"/>
      <c r="E330" s="157"/>
    </row>
    <row r="331" spans="1:5" ht="15.75" hidden="1">
      <c r="A331" s="137" t="s">
        <v>227</v>
      </c>
      <c r="B331" s="97" t="s">
        <v>228</v>
      </c>
      <c r="C331" s="157"/>
      <c r="D331" s="157"/>
      <c r="E331" s="157"/>
    </row>
    <row r="332" spans="1:5" ht="31.5" hidden="1">
      <c r="A332" s="137" t="s">
        <v>229</v>
      </c>
      <c r="B332" s="147" t="s">
        <v>230</v>
      </c>
      <c r="C332" s="157"/>
      <c r="D332" s="157"/>
      <c r="E332" s="157"/>
    </row>
    <row r="333" spans="1:5" ht="31.5" hidden="1">
      <c r="A333" s="137" t="s">
        <v>231</v>
      </c>
      <c r="B333" s="147" t="s">
        <v>232</v>
      </c>
      <c r="C333" s="157"/>
      <c r="D333" s="157"/>
      <c r="E333" s="157"/>
    </row>
    <row r="334" spans="1:5" ht="15.75" hidden="1">
      <c r="A334" s="137" t="s">
        <v>233</v>
      </c>
      <c r="B334" s="97" t="s">
        <v>234</v>
      </c>
      <c r="C334" s="157"/>
      <c r="D334" s="157"/>
      <c r="E334" s="157"/>
    </row>
    <row r="335" spans="1:5" ht="15.75" hidden="1">
      <c r="A335" s="137" t="s">
        <v>235</v>
      </c>
      <c r="B335" s="97" t="s">
        <v>236</v>
      </c>
      <c r="C335" s="157"/>
      <c r="D335" s="157"/>
      <c r="E335" s="157"/>
    </row>
    <row r="336" spans="1:5" ht="31.5" hidden="1">
      <c r="A336" s="137" t="s">
        <v>237</v>
      </c>
      <c r="B336" s="147" t="s">
        <v>238</v>
      </c>
      <c r="C336" s="157"/>
      <c r="D336" s="157"/>
      <c r="E336" s="157"/>
    </row>
    <row r="337" spans="1:5" ht="16.5" hidden="1" thickBot="1">
      <c r="A337" s="138" t="s">
        <v>239</v>
      </c>
      <c r="B337" s="139" t="s">
        <v>240</v>
      </c>
      <c r="C337" s="419"/>
      <c r="D337" s="419"/>
      <c r="E337" s="419"/>
    </row>
    <row r="338" spans="1:5" s="142" customFormat="1" ht="16.5" thickBot="1">
      <c r="A338" s="140" t="s">
        <v>241</v>
      </c>
      <c r="B338" s="141" t="s">
        <v>242</v>
      </c>
      <c r="C338" s="420">
        <f>SUM(C329:C337)</f>
        <v>0</v>
      </c>
      <c r="D338" s="420">
        <f>SUM(D329:D337)</f>
        <v>0</v>
      </c>
      <c r="E338" s="420">
        <f>SUM(E329:E337)</f>
        <v>0</v>
      </c>
    </row>
    <row r="339" spans="1:5" ht="15.75" hidden="1">
      <c r="A339" s="143" t="s">
        <v>243</v>
      </c>
      <c r="B339" s="144" t="s">
        <v>244</v>
      </c>
      <c r="C339" s="421"/>
      <c r="D339" s="421"/>
      <c r="E339" s="421"/>
    </row>
    <row r="340" spans="1:5" ht="15.75" hidden="1">
      <c r="A340" s="137" t="s">
        <v>245</v>
      </c>
      <c r="B340" s="97" t="s">
        <v>164</v>
      </c>
      <c r="C340" s="157"/>
      <c r="D340" s="157"/>
      <c r="E340" s="157"/>
    </row>
    <row r="341" spans="1:5" ht="15.75" hidden="1">
      <c r="A341" s="137" t="s">
        <v>246</v>
      </c>
      <c r="B341" s="97" t="s">
        <v>247</v>
      </c>
      <c r="C341" s="157"/>
      <c r="D341" s="157"/>
      <c r="E341" s="157"/>
    </row>
    <row r="342" spans="1:5" ht="15.75" hidden="1">
      <c r="A342" s="137" t="s">
        <v>248</v>
      </c>
      <c r="B342" s="97" t="s">
        <v>168</v>
      </c>
      <c r="C342" s="157"/>
      <c r="D342" s="157"/>
      <c r="E342" s="157"/>
    </row>
    <row r="343" spans="1:5" ht="31.5" hidden="1">
      <c r="A343" s="137" t="s">
        <v>249</v>
      </c>
      <c r="B343" s="147" t="s">
        <v>250</v>
      </c>
      <c r="C343" s="157"/>
      <c r="D343" s="157"/>
      <c r="E343" s="157"/>
    </row>
    <row r="344" spans="1:5" ht="31.5" hidden="1">
      <c r="A344" s="137" t="s">
        <v>251</v>
      </c>
      <c r="B344" s="147" t="s">
        <v>172</v>
      </c>
      <c r="C344" s="157"/>
      <c r="D344" s="157"/>
      <c r="E344" s="157"/>
    </row>
    <row r="345" spans="1:5" ht="16.5" hidden="1" thickBot="1">
      <c r="A345" s="138" t="s">
        <v>252</v>
      </c>
      <c r="B345" s="139" t="s">
        <v>253</v>
      </c>
      <c r="C345" s="419"/>
      <c r="D345" s="419"/>
      <c r="E345" s="419"/>
    </row>
    <row r="346" spans="1:5" s="142" customFormat="1" ht="16.5" thickBot="1">
      <c r="A346" s="140" t="s">
        <v>254</v>
      </c>
      <c r="B346" s="141" t="s">
        <v>255</v>
      </c>
      <c r="C346" s="420">
        <f>SUM(C339:C345)</f>
        <v>0</v>
      </c>
      <c r="D346" s="420">
        <f>SUM(D339:D345)</f>
        <v>0</v>
      </c>
      <c r="E346" s="420">
        <f>SUM(E339:E345)</f>
        <v>0</v>
      </c>
    </row>
    <row r="347" spans="1:5" s="142" customFormat="1" ht="16.5" thickBot="1">
      <c r="A347" s="140" t="s">
        <v>256</v>
      </c>
      <c r="B347" s="141" t="s">
        <v>257</v>
      </c>
      <c r="C347" s="420">
        <f>C328+C338+C346</f>
        <v>6399</v>
      </c>
      <c r="D347" s="420">
        <f>D328+D338+D346</f>
        <v>0</v>
      </c>
      <c r="E347" s="420">
        <f>E328+E338+E346</f>
        <v>0</v>
      </c>
    </row>
    <row r="348" spans="1:5" s="142" customFormat="1" ht="16.5" thickBot="1">
      <c r="A348" s="140" t="s">
        <v>258</v>
      </c>
      <c r="B348" s="141" t="s">
        <v>260</v>
      </c>
      <c r="C348" s="420">
        <v>0</v>
      </c>
      <c r="D348" s="420">
        <v>0</v>
      </c>
      <c r="E348" s="420">
        <v>0</v>
      </c>
    </row>
    <row r="349" spans="1:5" ht="15.75">
      <c r="A349" s="143" t="s">
        <v>505</v>
      </c>
      <c r="B349" s="144" t="s">
        <v>261</v>
      </c>
      <c r="C349" s="421"/>
      <c r="D349" s="421"/>
      <c r="E349" s="421"/>
    </row>
    <row r="350" spans="1:5" ht="15.75">
      <c r="A350" s="137" t="s">
        <v>506</v>
      </c>
      <c r="B350" s="97" t="s">
        <v>262</v>
      </c>
      <c r="C350" s="157">
        <v>1178671</v>
      </c>
      <c r="D350" s="157"/>
      <c r="E350" s="157">
        <v>873964</v>
      </c>
    </row>
    <row r="351" spans="1:5" ht="16.5" thickBot="1">
      <c r="A351" s="138" t="s">
        <v>507</v>
      </c>
      <c r="B351" s="139" t="s">
        <v>263</v>
      </c>
      <c r="C351" s="419"/>
      <c r="D351" s="419"/>
      <c r="E351" s="419"/>
    </row>
    <row r="352" spans="1:5" s="142" customFormat="1" ht="16.5" thickBot="1">
      <c r="A352" s="140" t="s">
        <v>259</v>
      </c>
      <c r="B352" s="141" t="s">
        <v>264</v>
      </c>
      <c r="C352" s="420">
        <f>SUM(C349:C351)</f>
        <v>1178671</v>
      </c>
      <c r="D352" s="420">
        <f>SUM(D349:D351)</f>
        <v>0</v>
      </c>
      <c r="E352" s="420">
        <f>SUM(E349:E351)</f>
        <v>873964</v>
      </c>
    </row>
    <row r="353" spans="1:5" ht="16.5" thickBot="1">
      <c r="A353" s="149"/>
      <c r="B353" s="150"/>
      <c r="C353" s="422"/>
      <c r="D353" s="422"/>
      <c r="E353" s="422"/>
    </row>
    <row r="354" spans="1:5" s="151" customFormat="1" ht="19.5" thickBot="1">
      <c r="A354" s="731" t="s">
        <v>265</v>
      </c>
      <c r="B354" s="732"/>
      <c r="C354" s="423">
        <f>C318+C347+C348+C352</f>
        <v>101662</v>
      </c>
      <c r="D354" s="423">
        <f>D318+D347+D348+D352</f>
        <v>0</v>
      </c>
      <c r="E354" s="423">
        <f>E318+E347+E348+E352</f>
        <v>138084</v>
      </c>
    </row>
  </sheetData>
  <sheetProtection/>
  <mergeCells count="13">
    <mergeCell ref="C1:E1"/>
    <mergeCell ref="A3:E3"/>
    <mergeCell ref="A74:B74"/>
    <mergeCell ref="A118:B118"/>
    <mergeCell ref="A4:E4"/>
    <mergeCell ref="A121:E121"/>
    <mergeCell ref="A354:B354"/>
    <mergeCell ref="A122:E122"/>
    <mergeCell ref="A192:B192"/>
    <mergeCell ref="A236:B236"/>
    <mergeCell ref="A239:E239"/>
    <mergeCell ref="A240:E240"/>
    <mergeCell ref="A310:B310"/>
  </mergeCells>
  <printOptions/>
  <pageMargins left="0.35" right="0.22" top="0.7480314960629921" bottom="0.7480314960629921" header="0.31496062992125984" footer="0.31496062992125984"/>
  <pageSetup fitToHeight="0" fitToWidth="1" orientation="portrait" paperSize="9" scale="75" r:id="rId1"/>
  <ignoredErrors>
    <ignoredError sqref="C190 C234:E234 C308:E308 C352:E352" formulaRange="1"/>
    <ignoredError sqref="C102:E102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2"/>
  <sheetViews>
    <sheetView zoomScale="70" zoomScaleNormal="70" zoomScalePageLayoutView="0" workbookViewId="0" topLeftCell="A1">
      <selection activeCell="E7" sqref="E7"/>
    </sheetView>
  </sheetViews>
  <sheetFormatPr defaultColWidth="24.125" defaultRowHeight="12.75"/>
  <cols>
    <col min="1" max="1" width="50.375" style="91" customWidth="1"/>
    <col min="2" max="4" width="24.125" style="442" customWidth="1"/>
    <col min="5" max="9" width="24.125" style="91" customWidth="1"/>
    <col min="10" max="10" width="24.125" style="132" customWidth="1"/>
    <col min="11" max="16384" width="24.125" style="91" customWidth="1"/>
  </cols>
  <sheetData>
    <row r="1" spans="1:10" ht="15.75">
      <c r="A1" s="654" t="s">
        <v>613</v>
      </c>
      <c r="B1" s="654"/>
      <c r="C1" s="654"/>
      <c r="D1" s="654"/>
      <c r="J1" s="91"/>
    </row>
    <row r="2" spans="1:10" ht="15.75">
      <c r="A2" s="94"/>
      <c r="B2" s="441"/>
      <c r="C2" s="441"/>
      <c r="D2" s="441"/>
      <c r="J2" s="91"/>
    </row>
    <row r="3" spans="1:10" ht="15.75">
      <c r="A3" s="729" t="s">
        <v>491</v>
      </c>
      <c r="B3" s="729"/>
      <c r="C3" s="729"/>
      <c r="D3" s="729"/>
      <c r="J3" s="91"/>
    </row>
    <row r="4" spans="1:10" ht="15.75">
      <c r="A4" s="729" t="s">
        <v>451</v>
      </c>
      <c r="B4" s="729"/>
      <c r="C4" s="729"/>
      <c r="D4" s="729"/>
      <c r="J4" s="91"/>
    </row>
    <row r="5" ht="16.5" thickBot="1">
      <c r="D5" s="441" t="s">
        <v>384</v>
      </c>
    </row>
    <row r="6" spans="1:4" s="160" customFormat="1" ht="16.5" thickBot="1">
      <c r="A6" s="158" t="s">
        <v>0</v>
      </c>
      <c r="B6" s="426" t="s">
        <v>1</v>
      </c>
      <c r="C6" s="426" t="s">
        <v>267</v>
      </c>
      <c r="D6" s="427" t="s">
        <v>42</v>
      </c>
    </row>
    <row r="7" spans="1:10" ht="15.75">
      <c r="A7" s="161" t="s">
        <v>268</v>
      </c>
      <c r="B7" s="428">
        <f aca="true" t="shared" si="0" ref="B7:D13">B41+B75</f>
        <v>24737047</v>
      </c>
      <c r="C7" s="428">
        <f t="shared" si="0"/>
        <v>24831921</v>
      </c>
      <c r="D7" s="454">
        <f t="shared" si="0"/>
        <v>21632400</v>
      </c>
      <c r="E7" s="162"/>
      <c r="F7" s="95"/>
      <c r="G7" s="95"/>
      <c r="H7" s="95"/>
      <c r="I7" s="95"/>
      <c r="J7" s="163"/>
    </row>
    <row r="8" spans="1:10" ht="15.75">
      <c r="A8" s="164" t="s">
        <v>269</v>
      </c>
      <c r="B8" s="428">
        <f t="shared" si="0"/>
        <v>3681376</v>
      </c>
      <c r="C8" s="428">
        <f t="shared" si="0"/>
        <v>4262343</v>
      </c>
      <c r="D8" s="429">
        <f t="shared" si="0"/>
        <v>3476467</v>
      </c>
      <c r="E8" s="162"/>
      <c r="F8" s="95"/>
      <c r="G8" s="95"/>
      <c r="H8" s="95"/>
      <c r="I8" s="95"/>
      <c r="J8" s="163"/>
    </row>
    <row r="9" spans="1:4" ht="15.75">
      <c r="A9" s="164" t="s">
        <v>36</v>
      </c>
      <c r="B9" s="428">
        <f t="shared" si="0"/>
        <v>15590884</v>
      </c>
      <c r="C9" s="428">
        <f t="shared" si="0"/>
        <v>34549889</v>
      </c>
      <c r="D9" s="429">
        <f t="shared" si="0"/>
        <v>32102573</v>
      </c>
    </row>
    <row r="10" spans="1:4" ht="15.75">
      <c r="A10" s="164" t="s">
        <v>270</v>
      </c>
      <c r="B10" s="428">
        <f t="shared" si="0"/>
        <v>13415000</v>
      </c>
      <c r="C10" s="428">
        <f t="shared" si="0"/>
        <v>9746218</v>
      </c>
      <c r="D10" s="429">
        <f t="shared" si="0"/>
        <v>4829110</v>
      </c>
    </row>
    <row r="11" spans="1:4" ht="15.75">
      <c r="A11" s="164" t="s">
        <v>271</v>
      </c>
      <c r="B11" s="428">
        <f t="shared" si="0"/>
        <v>11683761</v>
      </c>
      <c r="C11" s="428">
        <f t="shared" si="0"/>
        <v>15955308</v>
      </c>
      <c r="D11" s="429">
        <f t="shared" si="0"/>
        <v>13332316</v>
      </c>
    </row>
    <row r="12" spans="1:4" ht="15.75">
      <c r="A12" s="165" t="s">
        <v>273</v>
      </c>
      <c r="B12" s="428">
        <f t="shared" si="0"/>
        <v>0</v>
      </c>
      <c r="C12" s="428">
        <f t="shared" si="0"/>
        <v>21023591</v>
      </c>
      <c r="D12" s="429">
        <f t="shared" si="0"/>
        <v>3552415</v>
      </c>
    </row>
    <row r="13" spans="1:4" ht="15.75">
      <c r="A13" s="165" t="s">
        <v>274</v>
      </c>
      <c r="B13" s="428">
        <f t="shared" si="0"/>
        <v>0</v>
      </c>
      <c r="C13" s="428">
        <f t="shared" si="0"/>
        <v>8166447</v>
      </c>
      <c r="D13" s="429">
        <f t="shared" si="0"/>
        <v>4965634</v>
      </c>
    </row>
    <row r="14" spans="1:4" ht="15.75">
      <c r="A14" s="164" t="s">
        <v>275</v>
      </c>
      <c r="B14" s="428"/>
      <c r="C14" s="428"/>
      <c r="D14" s="429"/>
    </row>
    <row r="15" spans="1:4" ht="15.75">
      <c r="A15" s="165" t="s">
        <v>272</v>
      </c>
      <c r="B15" s="428">
        <f>B49+B83</f>
        <v>21357426</v>
      </c>
      <c r="C15" s="428">
        <f>C49+C83</f>
        <v>21863603</v>
      </c>
      <c r="D15" s="429">
        <f>D49+D83</f>
        <v>18248561</v>
      </c>
    </row>
    <row r="16" spans="1:4" ht="15.75">
      <c r="A16" s="165"/>
      <c r="B16" s="428"/>
      <c r="C16" s="428"/>
      <c r="D16" s="429"/>
    </row>
    <row r="17" spans="1:4" ht="15.75">
      <c r="A17" s="165" t="s">
        <v>276</v>
      </c>
      <c r="B17" s="428"/>
      <c r="C17" s="428"/>
      <c r="D17" s="429"/>
    </row>
    <row r="18" spans="1:4" ht="15.75">
      <c r="A18" s="165"/>
      <c r="B18" s="428"/>
      <c r="C18" s="428"/>
      <c r="D18" s="429"/>
    </row>
    <row r="19" spans="1:10" s="142" customFormat="1" ht="16.5" thickBot="1">
      <c r="A19" s="166" t="s">
        <v>277</v>
      </c>
      <c r="B19" s="451">
        <f>SUM(B7:B18)</f>
        <v>90465494</v>
      </c>
      <c r="C19" s="451">
        <f>SUM(C7:C18)</f>
        <v>140399320</v>
      </c>
      <c r="D19" s="452">
        <f>SUM(D7:D18)</f>
        <v>102139476</v>
      </c>
      <c r="J19" s="167"/>
    </row>
    <row r="20" spans="1:4" ht="15.75">
      <c r="A20" s="168"/>
      <c r="B20" s="453"/>
      <c r="C20" s="453"/>
      <c r="D20" s="454"/>
    </row>
    <row r="21" spans="1:4" ht="15.75">
      <c r="A21" s="164" t="s">
        <v>278</v>
      </c>
      <c r="B21" s="430">
        <f aca="true" t="shared" si="1" ref="B21:D24">B55+B89</f>
        <v>55546259</v>
      </c>
      <c r="C21" s="430">
        <f t="shared" si="1"/>
        <v>69478030</v>
      </c>
      <c r="D21" s="431">
        <f t="shared" si="1"/>
        <v>68268202</v>
      </c>
    </row>
    <row r="22" spans="1:4" ht="15.75">
      <c r="A22" s="164" t="s">
        <v>282</v>
      </c>
      <c r="B22" s="430">
        <f t="shared" si="1"/>
        <v>0</v>
      </c>
      <c r="C22" s="430">
        <f t="shared" si="1"/>
        <v>20239997</v>
      </c>
      <c r="D22" s="431">
        <f t="shared" si="1"/>
        <v>20239997</v>
      </c>
    </row>
    <row r="23" spans="1:4" ht="15.75">
      <c r="A23" s="164" t="s">
        <v>279</v>
      </c>
      <c r="B23" s="430">
        <f t="shared" si="1"/>
        <v>3100000</v>
      </c>
      <c r="C23" s="430">
        <f t="shared" si="1"/>
        <v>4557992</v>
      </c>
      <c r="D23" s="431">
        <f t="shared" si="1"/>
        <v>4139681</v>
      </c>
    </row>
    <row r="24" spans="1:4" ht="15.75">
      <c r="A24" s="164" t="s">
        <v>34</v>
      </c>
      <c r="B24" s="430">
        <f t="shared" si="1"/>
        <v>0</v>
      </c>
      <c r="C24" s="430">
        <f t="shared" si="1"/>
        <v>4975058</v>
      </c>
      <c r="D24" s="431">
        <f t="shared" si="1"/>
        <v>4975071</v>
      </c>
    </row>
    <row r="25" spans="1:4" ht="15.75">
      <c r="A25" s="165" t="s">
        <v>283</v>
      </c>
      <c r="B25" s="430"/>
      <c r="C25" s="430"/>
      <c r="D25" s="431"/>
    </row>
    <row r="26" spans="1:4" ht="15.75">
      <c r="A26" s="164" t="s">
        <v>486</v>
      </c>
      <c r="B26" s="430"/>
      <c r="C26" s="430"/>
      <c r="D26" s="431"/>
    </row>
    <row r="27" spans="1:4" ht="15.75">
      <c r="A27" s="165" t="s">
        <v>487</v>
      </c>
      <c r="B27" s="430"/>
      <c r="C27" s="430"/>
      <c r="D27" s="431"/>
    </row>
    <row r="28" spans="1:4" ht="15.75">
      <c r="A28" s="164" t="s">
        <v>281</v>
      </c>
      <c r="B28" s="430">
        <f>B62+B96</f>
        <v>31819235</v>
      </c>
      <c r="C28" s="430">
        <f>C62+C96</f>
        <v>41148243</v>
      </c>
      <c r="D28" s="431">
        <f>D62+D96</f>
        <v>37533201</v>
      </c>
    </row>
    <row r="29" spans="1:4" ht="15.75">
      <c r="A29" s="164"/>
      <c r="B29" s="430"/>
      <c r="C29" s="430"/>
      <c r="D29" s="431"/>
    </row>
    <row r="30" spans="1:4" ht="15.75">
      <c r="A30" s="164" t="s">
        <v>285</v>
      </c>
      <c r="B30" s="430"/>
      <c r="C30" s="430"/>
      <c r="D30" s="431"/>
    </row>
    <row r="31" spans="1:4" ht="15.75">
      <c r="A31" s="96"/>
      <c r="B31" s="430"/>
      <c r="C31" s="430"/>
      <c r="D31" s="431"/>
    </row>
    <row r="32" spans="1:10" s="142" customFormat="1" ht="16.5" thickBot="1">
      <c r="A32" s="169" t="s">
        <v>37</v>
      </c>
      <c r="B32" s="455">
        <f>SUM(B21:B31)</f>
        <v>90465494</v>
      </c>
      <c r="C32" s="455">
        <f>SUM(C21:C31)</f>
        <v>140399320</v>
      </c>
      <c r="D32" s="456">
        <f>SUM(D21:D31)</f>
        <v>135156152</v>
      </c>
      <c r="J32" s="167"/>
    </row>
    <row r="33" spans="1:4" ht="16.5" thickBot="1">
      <c r="A33" s="170"/>
      <c r="B33" s="457"/>
      <c r="C33" s="457"/>
      <c r="D33" s="528"/>
    </row>
    <row r="34" spans="1:10" s="142" customFormat="1" ht="16.5" thickBot="1">
      <c r="A34" s="171" t="s">
        <v>286</v>
      </c>
      <c r="B34" s="439">
        <f>B32-B19</f>
        <v>0</v>
      </c>
      <c r="C34" s="439">
        <f>C32-C19</f>
        <v>0</v>
      </c>
      <c r="D34" s="440">
        <f>D32-D19</f>
        <v>33016676</v>
      </c>
      <c r="J34" s="167"/>
    </row>
    <row r="37" spans="1:10" ht="15.75">
      <c r="A37" s="729" t="s">
        <v>491</v>
      </c>
      <c r="B37" s="729"/>
      <c r="C37" s="729"/>
      <c r="D37" s="729"/>
      <c r="J37" s="91"/>
    </row>
    <row r="38" spans="1:10" ht="15.75">
      <c r="A38" s="729" t="s">
        <v>450</v>
      </c>
      <c r="B38" s="729"/>
      <c r="C38" s="729"/>
      <c r="D38" s="729"/>
      <c r="J38" s="91"/>
    </row>
    <row r="39" ht="16.5" thickBot="1">
      <c r="D39" s="441" t="s">
        <v>384</v>
      </c>
    </row>
    <row r="40" spans="1:4" s="160" customFormat="1" ht="16.5" thickBot="1">
      <c r="A40" s="158" t="s">
        <v>0</v>
      </c>
      <c r="B40" s="426" t="s">
        <v>1</v>
      </c>
      <c r="C40" s="426" t="s">
        <v>267</v>
      </c>
      <c r="D40" s="427" t="s">
        <v>42</v>
      </c>
    </row>
    <row r="41" spans="1:10" ht="15.75">
      <c r="A41" s="161" t="s">
        <v>268</v>
      </c>
      <c r="B41" s="428">
        <v>11262907</v>
      </c>
      <c r="C41" s="428">
        <v>11599784</v>
      </c>
      <c r="D41" s="429">
        <v>11438382</v>
      </c>
      <c r="E41" s="162"/>
      <c r="F41" s="95"/>
      <c r="G41" s="95"/>
      <c r="H41" s="95"/>
      <c r="I41" s="95"/>
      <c r="J41" s="163"/>
    </row>
    <row r="42" spans="1:10" ht="15.75">
      <c r="A42" s="164" t="s">
        <v>269</v>
      </c>
      <c r="B42" s="430">
        <v>1188660</v>
      </c>
      <c r="C42" s="430">
        <v>1769627</v>
      </c>
      <c r="D42" s="431">
        <v>1652897</v>
      </c>
      <c r="E42" s="162"/>
      <c r="F42" s="95"/>
      <c r="G42" s="95"/>
      <c r="H42" s="95"/>
      <c r="I42" s="95"/>
      <c r="J42" s="163"/>
    </row>
    <row r="43" spans="1:4" ht="15.75">
      <c r="A43" s="164" t="s">
        <v>36</v>
      </c>
      <c r="B43" s="430">
        <v>11890884</v>
      </c>
      <c r="C43" s="430">
        <v>30709896</v>
      </c>
      <c r="D43" s="431">
        <v>28282319</v>
      </c>
    </row>
    <row r="44" spans="1:4" ht="15.75">
      <c r="A44" s="164" t="s">
        <v>270</v>
      </c>
      <c r="B44" s="430">
        <v>13415000</v>
      </c>
      <c r="C44" s="430">
        <v>9746218</v>
      </c>
      <c r="D44" s="431">
        <v>4829110</v>
      </c>
    </row>
    <row r="45" spans="1:4" ht="15.75">
      <c r="A45" s="164" t="s">
        <v>271</v>
      </c>
      <c r="B45" s="430">
        <v>11683761</v>
      </c>
      <c r="C45" s="430">
        <v>15955308</v>
      </c>
      <c r="D45" s="431">
        <v>13332316</v>
      </c>
    </row>
    <row r="46" spans="1:4" ht="15.75">
      <c r="A46" s="165" t="s">
        <v>273</v>
      </c>
      <c r="B46" s="430">
        <v>0</v>
      </c>
      <c r="C46" s="430">
        <v>20804212</v>
      </c>
      <c r="D46" s="431">
        <v>3333036</v>
      </c>
    </row>
    <row r="47" spans="1:4" ht="15.75">
      <c r="A47" s="165" t="s">
        <v>274</v>
      </c>
      <c r="B47" s="430">
        <v>0</v>
      </c>
      <c r="C47" s="430">
        <v>8166447</v>
      </c>
      <c r="D47" s="431">
        <v>4965634</v>
      </c>
    </row>
    <row r="48" spans="1:4" ht="15.75">
      <c r="A48" s="164" t="s">
        <v>275</v>
      </c>
      <c r="B48" s="430"/>
      <c r="C48" s="430"/>
      <c r="D48" s="431"/>
    </row>
    <row r="49" spans="1:4" ht="15.75">
      <c r="A49" s="165" t="s">
        <v>272</v>
      </c>
      <c r="B49" s="430">
        <v>21357426</v>
      </c>
      <c r="C49" s="430">
        <v>21863603</v>
      </c>
      <c r="D49" s="431">
        <v>18248561</v>
      </c>
    </row>
    <row r="50" spans="1:4" ht="15.75">
      <c r="A50" s="165"/>
      <c r="B50" s="430"/>
      <c r="C50" s="430"/>
      <c r="D50" s="431"/>
    </row>
    <row r="51" spans="1:4" ht="15.75">
      <c r="A51" s="165" t="s">
        <v>276</v>
      </c>
      <c r="B51" s="430"/>
      <c r="C51" s="430"/>
      <c r="D51" s="431"/>
    </row>
    <row r="52" spans="1:4" ht="15.75">
      <c r="A52" s="165"/>
      <c r="B52" s="430"/>
      <c r="C52" s="430"/>
      <c r="D52" s="431"/>
    </row>
    <row r="53" spans="1:10" s="142" customFormat="1" ht="16.5" thickBot="1">
      <c r="A53" s="166" t="s">
        <v>277</v>
      </c>
      <c r="B53" s="451">
        <f>SUM(B41:B52)</f>
        <v>70798638</v>
      </c>
      <c r="C53" s="451">
        <f>SUM(C41:C52)</f>
        <v>120615095</v>
      </c>
      <c r="D53" s="452">
        <f>SUM(D41:D52)</f>
        <v>86082255</v>
      </c>
      <c r="J53" s="167"/>
    </row>
    <row r="54" spans="1:4" ht="15.75">
      <c r="A54" s="168"/>
      <c r="B54" s="453"/>
      <c r="C54" s="453"/>
      <c r="D54" s="454"/>
    </row>
    <row r="55" spans="1:4" ht="15.75">
      <c r="A55" s="164" t="s">
        <v>278</v>
      </c>
      <c r="B55" s="430">
        <v>55546259</v>
      </c>
      <c r="C55" s="430">
        <v>69478030</v>
      </c>
      <c r="D55" s="431">
        <v>68268202</v>
      </c>
    </row>
    <row r="56" spans="1:4" ht="15.75">
      <c r="A56" s="164" t="s">
        <v>282</v>
      </c>
      <c r="B56" s="430">
        <v>0</v>
      </c>
      <c r="C56" s="430">
        <v>20239997</v>
      </c>
      <c r="D56" s="431">
        <v>20239997</v>
      </c>
    </row>
    <row r="57" spans="1:4" ht="15.75">
      <c r="A57" s="164" t="s">
        <v>279</v>
      </c>
      <c r="B57" s="430">
        <v>3100000</v>
      </c>
      <c r="C57" s="430">
        <v>4557992</v>
      </c>
      <c r="D57" s="431">
        <v>4139681</v>
      </c>
    </row>
    <row r="58" spans="1:4" ht="15.75">
      <c r="A58" s="164" t="s">
        <v>34</v>
      </c>
      <c r="B58" s="430">
        <v>0</v>
      </c>
      <c r="C58" s="430">
        <v>4933214</v>
      </c>
      <c r="D58" s="431">
        <v>4933227</v>
      </c>
    </row>
    <row r="59" spans="1:4" ht="15.75">
      <c r="A59" s="165" t="s">
        <v>283</v>
      </c>
      <c r="B59" s="430"/>
      <c r="C59" s="430"/>
      <c r="D59" s="431"/>
    </row>
    <row r="60" spans="1:4" ht="15.75">
      <c r="A60" s="164" t="s">
        <v>486</v>
      </c>
      <c r="B60" s="430"/>
      <c r="C60" s="430"/>
      <c r="D60" s="431"/>
    </row>
    <row r="61" spans="1:4" ht="15.75">
      <c r="A61" s="165" t="s">
        <v>487</v>
      </c>
      <c r="B61" s="430"/>
      <c r="C61" s="430"/>
      <c r="D61" s="431"/>
    </row>
    <row r="62" spans="1:4" ht="15.75">
      <c r="A62" s="164" t="s">
        <v>281</v>
      </c>
      <c r="B62" s="430">
        <v>12152379</v>
      </c>
      <c r="C62" s="430">
        <v>21405862</v>
      </c>
      <c r="D62" s="431">
        <v>21405862</v>
      </c>
    </row>
    <row r="63" spans="1:4" ht="15.75">
      <c r="A63" s="164"/>
      <c r="B63" s="430"/>
      <c r="C63" s="430"/>
      <c r="D63" s="431"/>
    </row>
    <row r="64" spans="1:4" ht="15.75">
      <c r="A64" s="164" t="s">
        <v>285</v>
      </c>
      <c r="B64" s="430"/>
      <c r="C64" s="430"/>
      <c r="D64" s="431"/>
    </row>
    <row r="65" spans="1:4" ht="15.75">
      <c r="A65" s="96"/>
      <c r="B65" s="445"/>
      <c r="C65" s="445"/>
      <c r="D65" s="446"/>
    </row>
    <row r="66" spans="1:10" s="142" customFormat="1" ht="16.5" thickBot="1">
      <c r="A66" s="169" t="s">
        <v>37</v>
      </c>
      <c r="B66" s="455">
        <f>SUM(B55:B65)</f>
        <v>70798638</v>
      </c>
      <c r="C66" s="455">
        <f>SUM(C55:C65)</f>
        <v>120615095</v>
      </c>
      <c r="D66" s="456">
        <f>SUM(D55:D65)</f>
        <v>118986969</v>
      </c>
      <c r="J66" s="167"/>
    </row>
    <row r="67" spans="1:4" ht="16.5" thickBot="1">
      <c r="A67" s="170"/>
      <c r="B67" s="457"/>
      <c r="C67" s="457"/>
      <c r="D67" s="458"/>
    </row>
    <row r="68" spans="1:10" s="142" customFormat="1" ht="16.5" thickBot="1">
      <c r="A68" s="171" t="s">
        <v>286</v>
      </c>
      <c r="B68" s="439">
        <f>B66-B53</f>
        <v>0</v>
      </c>
      <c r="C68" s="439">
        <f>C66-C53</f>
        <v>0</v>
      </c>
      <c r="D68" s="440">
        <f>D66-D53</f>
        <v>32904714</v>
      </c>
      <c r="J68" s="167"/>
    </row>
    <row r="71" spans="1:10" ht="15.75">
      <c r="A71" s="729" t="s">
        <v>491</v>
      </c>
      <c r="B71" s="729"/>
      <c r="C71" s="729"/>
      <c r="D71" s="729"/>
      <c r="J71" s="91"/>
    </row>
    <row r="72" spans="1:10" ht="15.75">
      <c r="A72" s="729" t="s">
        <v>442</v>
      </c>
      <c r="B72" s="729"/>
      <c r="C72" s="729"/>
      <c r="D72" s="729"/>
      <c r="J72" s="91"/>
    </row>
    <row r="73" ht="16.5" thickBot="1">
      <c r="D73" s="441" t="s">
        <v>384</v>
      </c>
    </row>
    <row r="74" spans="1:4" s="160" customFormat="1" ht="16.5" thickBot="1">
      <c r="A74" s="158" t="s">
        <v>0</v>
      </c>
      <c r="B74" s="426" t="s">
        <v>1</v>
      </c>
      <c r="C74" s="426" t="s">
        <v>267</v>
      </c>
      <c r="D74" s="427" t="s">
        <v>42</v>
      </c>
    </row>
    <row r="75" spans="1:10" ht="15.75">
      <c r="A75" s="161" t="s">
        <v>268</v>
      </c>
      <c r="B75" s="428">
        <v>13474140</v>
      </c>
      <c r="C75" s="428">
        <v>13232137</v>
      </c>
      <c r="D75" s="429">
        <v>10194018</v>
      </c>
      <c r="E75" s="162"/>
      <c r="F75" s="95"/>
      <c r="G75" s="95"/>
      <c r="H75" s="95"/>
      <c r="I75" s="95"/>
      <c r="J75" s="163"/>
    </row>
    <row r="76" spans="1:10" ht="15.75">
      <c r="A76" s="164" t="s">
        <v>269</v>
      </c>
      <c r="B76" s="430">
        <v>2492716</v>
      </c>
      <c r="C76" s="430">
        <v>2492716</v>
      </c>
      <c r="D76" s="431">
        <v>1823570</v>
      </c>
      <c r="E76" s="162"/>
      <c r="F76" s="95"/>
      <c r="G76" s="95"/>
      <c r="H76" s="95"/>
      <c r="I76" s="95"/>
      <c r="J76" s="163"/>
    </row>
    <row r="77" spans="1:4" ht="15.75">
      <c r="A77" s="164" t="s">
        <v>36</v>
      </c>
      <c r="B77" s="430">
        <v>3700000</v>
      </c>
      <c r="C77" s="430">
        <v>3839993</v>
      </c>
      <c r="D77" s="431">
        <v>3820254</v>
      </c>
    </row>
    <row r="78" spans="1:4" ht="15.75">
      <c r="A78" s="164" t="s">
        <v>270</v>
      </c>
      <c r="B78" s="430"/>
      <c r="C78" s="430"/>
      <c r="D78" s="431"/>
    </row>
    <row r="79" spans="1:4" ht="15.75">
      <c r="A79" s="164" t="s">
        <v>271</v>
      </c>
      <c r="B79" s="430"/>
      <c r="C79" s="430"/>
      <c r="D79" s="431"/>
    </row>
    <row r="80" spans="1:4" ht="15.75">
      <c r="A80" s="165" t="s">
        <v>273</v>
      </c>
      <c r="B80" s="430">
        <v>0</v>
      </c>
      <c r="C80" s="430">
        <v>219379</v>
      </c>
      <c r="D80" s="431">
        <v>219379</v>
      </c>
    </row>
    <row r="81" spans="1:4" ht="15.75">
      <c r="A81" s="165" t="s">
        <v>274</v>
      </c>
      <c r="B81" s="430"/>
      <c r="C81" s="430"/>
      <c r="D81" s="431"/>
    </row>
    <row r="82" spans="1:4" ht="15.75">
      <c r="A82" s="164" t="s">
        <v>275</v>
      </c>
      <c r="B82" s="430"/>
      <c r="C82" s="430"/>
      <c r="D82" s="431"/>
    </row>
    <row r="83" spans="1:4" ht="15.75">
      <c r="A83" s="165" t="s">
        <v>272</v>
      </c>
      <c r="B83" s="430"/>
      <c r="C83" s="430"/>
      <c r="D83" s="431"/>
    </row>
    <row r="84" spans="1:4" ht="15.75">
      <c r="A84" s="165"/>
      <c r="B84" s="430"/>
      <c r="C84" s="430"/>
      <c r="D84" s="431"/>
    </row>
    <row r="85" spans="1:4" ht="15.75">
      <c r="A85" s="165" t="s">
        <v>276</v>
      </c>
      <c r="B85" s="430"/>
      <c r="C85" s="430"/>
      <c r="D85" s="431"/>
    </row>
    <row r="86" spans="1:4" ht="15.75">
      <c r="A86" s="165"/>
      <c r="B86" s="430"/>
      <c r="C86" s="430"/>
      <c r="D86" s="431"/>
    </row>
    <row r="87" spans="1:10" s="142" customFormat="1" ht="16.5" thickBot="1">
      <c r="A87" s="166" t="s">
        <v>277</v>
      </c>
      <c r="B87" s="451">
        <f>SUM(B75:B86)</f>
        <v>19666856</v>
      </c>
      <c r="C87" s="451">
        <f>SUM(C75:C86)</f>
        <v>19784225</v>
      </c>
      <c r="D87" s="452">
        <f>SUM(D75:D86)</f>
        <v>16057221</v>
      </c>
      <c r="J87" s="167"/>
    </row>
    <row r="88" spans="1:4" ht="15.75">
      <c r="A88" s="168"/>
      <c r="B88" s="453"/>
      <c r="C88" s="453"/>
      <c r="D88" s="454"/>
    </row>
    <row r="89" spans="1:4" ht="15.75">
      <c r="A89" s="164" t="s">
        <v>278</v>
      </c>
      <c r="B89" s="430"/>
      <c r="C89" s="430"/>
      <c r="D89" s="431"/>
    </row>
    <row r="90" spans="1:4" ht="15.75">
      <c r="A90" s="164" t="s">
        <v>282</v>
      </c>
      <c r="B90" s="430"/>
      <c r="C90" s="430"/>
      <c r="D90" s="431"/>
    </row>
    <row r="91" spans="1:4" ht="15.75">
      <c r="A91" s="164" t="s">
        <v>279</v>
      </c>
      <c r="B91" s="430"/>
      <c r="C91" s="430"/>
      <c r="D91" s="431"/>
    </row>
    <row r="92" spans="1:4" ht="15.75">
      <c r="A92" s="164" t="s">
        <v>34</v>
      </c>
      <c r="B92" s="430">
        <v>0</v>
      </c>
      <c r="C92" s="430">
        <v>41844</v>
      </c>
      <c r="D92" s="431">
        <v>41844</v>
      </c>
    </row>
    <row r="93" spans="1:4" ht="15.75">
      <c r="A93" s="165" t="s">
        <v>283</v>
      </c>
      <c r="B93" s="430"/>
      <c r="C93" s="430"/>
      <c r="D93" s="431"/>
    </row>
    <row r="94" spans="1:4" ht="15.75">
      <c r="A94" s="164" t="s">
        <v>486</v>
      </c>
      <c r="B94" s="430"/>
      <c r="C94" s="430"/>
      <c r="D94" s="431"/>
    </row>
    <row r="95" spans="1:4" ht="15.75">
      <c r="A95" s="165" t="s">
        <v>487</v>
      </c>
      <c r="B95" s="430"/>
      <c r="C95" s="430"/>
      <c r="D95" s="431"/>
    </row>
    <row r="96" spans="1:4" ht="15.75">
      <c r="A96" s="164" t="s">
        <v>281</v>
      </c>
      <c r="B96" s="430">
        <v>19666856</v>
      </c>
      <c r="C96" s="430">
        <v>19742381</v>
      </c>
      <c r="D96" s="431">
        <v>16127339</v>
      </c>
    </row>
    <row r="97" spans="1:4" ht="15.75">
      <c r="A97" s="164"/>
      <c r="B97" s="430"/>
      <c r="C97" s="430"/>
      <c r="D97" s="431"/>
    </row>
    <row r="98" spans="1:4" ht="15.75">
      <c r="A98" s="164" t="s">
        <v>285</v>
      </c>
      <c r="B98" s="430"/>
      <c r="C98" s="430"/>
      <c r="D98" s="431"/>
    </row>
    <row r="99" spans="1:4" ht="15.75">
      <c r="A99" s="96"/>
      <c r="B99" s="445"/>
      <c r="C99" s="445"/>
      <c r="D99" s="446"/>
    </row>
    <row r="100" spans="1:10" s="142" customFormat="1" ht="16.5" thickBot="1">
      <c r="A100" s="169" t="s">
        <v>37</v>
      </c>
      <c r="B100" s="455">
        <f>SUM(B89:B99)</f>
        <v>19666856</v>
      </c>
      <c r="C100" s="455">
        <f>SUM(C89:C99)</f>
        <v>19784225</v>
      </c>
      <c r="D100" s="456">
        <f>SUM(D89:D99)</f>
        <v>16169183</v>
      </c>
      <c r="J100" s="167"/>
    </row>
    <row r="101" spans="1:4" ht="16.5" thickBot="1">
      <c r="A101" s="170"/>
      <c r="B101" s="457"/>
      <c r="C101" s="457"/>
      <c r="D101" s="458"/>
    </row>
    <row r="102" spans="1:10" s="142" customFormat="1" ht="16.5" thickBot="1">
      <c r="A102" s="171" t="s">
        <v>286</v>
      </c>
      <c r="B102" s="439">
        <f>B100-B87</f>
        <v>0</v>
      </c>
      <c r="C102" s="439">
        <f>C100-C87</f>
        <v>0</v>
      </c>
      <c r="D102" s="440">
        <f>D100-D87</f>
        <v>111962</v>
      </c>
      <c r="J102" s="167"/>
    </row>
  </sheetData>
  <sheetProtection/>
  <mergeCells count="7">
    <mergeCell ref="A1:D1"/>
    <mergeCell ref="A3:D3"/>
    <mergeCell ref="A37:D37"/>
    <mergeCell ref="A71:D71"/>
    <mergeCell ref="A72:D72"/>
    <mergeCell ref="A38:D38"/>
    <mergeCell ref="A4:D4"/>
  </mergeCells>
  <printOptions/>
  <pageMargins left="0.7086614173228347" right="0.7086614173228347" top="0.35" bottom="0.32" header="0.31496062992125984" footer="0.31496062992125984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zoomScalePageLayoutView="0" workbookViewId="0" topLeftCell="A1">
      <selection activeCell="E11" sqref="E11"/>
    </sheetView>
  </sheetViews>
  <sheetFormatPr defaultColWidth="24.125" defaultRowHeight="12.75"/>
  <cols>
    <col min="1" max="1" width="8.375" style="131" bestFit="1" customWidth="1"/>
    <col min="2" max="2" width="61.00390625" style="174" customWidth="1"/>
    <col min="3" max="3" width="24.125" style="154" customWidth="1"/>
    <col min="4" max="9" width="24.125" style="91" customWidth="1"/>
    <col min="10" max="10" width="24.125" style="132" customWidth="1"/>
    <col min="11" max="16384" width="24.125" style="91" customWidth="1"/>
  </cols>
  <sheetData>
    <row r="1" spans="1:10" ht="15.75">
      <c r="A1" s="654" t="s">
        <v>614</v>
      </c>
      <c r="B1" s="654"/>
      <c r="C1" s="654"/>
      <c r="D1" s="654"/>
      <c r="J1" s="91"/>
    </row>
    <row r="2" spans="1:10" ht="15.75">
      <c r="A2" s="172"/>
      <c r="B2" s="173"/>
      <c r="C2" s="425"/>
      <c r="D2" s="94"/>
      <c r="J2" s="91"/>
    </row>
    <row r="3" spans="1:10" ht="15.75">
      <c r="A3" s="729" t="s">
        <v>287</v>
      </c>
      <c r="B3" s="729"/>
      <c r="C3" s="729"/>
      <c r="D3" s="142"/>
      <c r="J3" s="91"/>
    </row>
    <row r="4" spans="1:10" ht="15.75">
      <c r="A4" s="729" t="s">
        <v>452</v>
      </c>
      <c r="B4" s="729"/>
      <c r="C4" s="729"/>
      <c r="D4" s="191"/>
      <c r="J4" s="91"/>
    </row>
    <row r="5" ht="16.5" thickBot="1">
      <c r="C5" s="425" t="s">
        <v>384</v>
      </c>
    </row>
    <row r="6" spans="1:3" s="160" customFormat="1" ht="15.75">
      <c r="A6" s="175" t="s">
        <v>288</v>
      </c>
      <c r="B6" s="176" t="s">
        <v>0</v>
      </c>
      <c r="C6" s="447" t="s">
        <v>289</v>
      </c>
    </row>
    <row r="7" spans="1:10" ht="15.75">
      <c r="A7" s="156">
        <v>1</v>
      </c>
      <c r="B7" s="177" t="s">
        <v>290</v>
      </c>
      <c r="C7" s="448">
        <f>C33+C59</f>
        <v>97622951</v>
      </c>
      <c r="D7" s="95"/>
      <c r="E7" s="95"/>
      <c r="F7" s="163"/>
      <c r="J7" s="91"/>
    </row>
    <row r="8" spans="1:10" ht="15.75">
      <c r="A8" s="156">
        <v>2</v>
      </c>
      <c r="B8" s="177" t="s">
        <v>291</v>
      </c>
      <c r="C8" s="448">
        <f>C34+C60</f>
        <v>83890915</v>
      </c>
      <c r="D8" s="95"/>
      <c r="E8" s="95"/>
      <c r="F8" s="163"/>
      <c r="J8" s="91"/>
    </row>
    <row r="9" spans="1:6" s="142" customFormat="1" ht="15.75">
      <c r="A9" s="178" t="s">
        <v>292</v>
      </c>
      <c r="B9" s="179" t="s">
        <v>293</v>
      </c>
      <c r="C9" s="521">
        <f>C7-C8</f>
        <v>13732036</v>
      </c>
      <c r="F9" s="167"/>
    </row>
    <row r="10" spans="1:10" ht="15.75">
      <c r="A10" s="137">
        <v>3</v>
      </c>
      <c r="B10" s="180" t="s">
        <v>294</v>
      </c>
      <c r="C10" s="448">
        <f>C36+C62</f>
        <v>37533201</v>
      </c>
      <c r="F10" s="132"/>
      <c r="J10" s="91"/>
    </row>
    <row r="11" spans="1:10" ht="15.75">
      <c r="A11" s="137">
        <v>4</v>
      </c>
      <c r="B11" s="180" t="s">
        <v>295</v>
      </c>
      <c r="C11" s="448">
        <f>C37+C63</f>
        <v>18248561</v>
      </c>
      <c r="F11" s="132"/>
      <c r="J11" s="91"/>
    </row>
    <row r="12" spans="1:10" ht="15.75" hidden="1">
      <c r="A12" s="138">
        <v>5</v>
      </c>
      <c r="B12" s="190" t="s">
        <v>348</v>
      </c>
      <c r="C12" s="448"/>
      <c r="F12" s="132"/>
      <c r="J12" s="91"/>
    </row>
    <row r="13" spans="1:6" s="142" customFormat="1" ht="16.5" thickBot="1">
      <c r="A13" s="181" t="s">
        <v>317</v>
      </c>
      <c r="B13" s="182" t="s">
        <v>296</v>
      </c>
      <c r="C13" s="537">
        <f>C10-C11</f>
        <v>19284640</v>
      </c>
      <c r="F13" s="167"/>
    </row>
    <row r="14" spans="1:6" s="142" customFormat="1" ht="16.5" thickBot="1">
      <c r="A14" s="140" t="s">
        <v>266</v>
      </c>
      <c r="B14" s="183" t="s">
        <v>297</v>
      </c>
      <c r="C14" s="522">
        <f>C9+C13</f>
        <v>33016676</v>
      </c>
      <c r="F14" s="167"/>
    </row>
    <row r="15" spans="1:10" ht="15.75">
      <c r="A15" s="143">
        <v>5</v>
      </c>
      <c r="B15" s="184" t="s">
        <v>298</v>
      </c>
      <c r="C15" s="434">
        <f>C41+C67</f>
        <v>0</v>
      </c>
      <c r="F15" s="132"/>
      <c r="J15" s="91"/>
    </row>
    <row r="16" spans="1:10" ht="15.75">
      <c r="A16" s="137">
        <v>6</v>
      </c>
      <c r="B16" s="180" t="s">
        <v>299</v>
      </c>
      <c r="C16" s="435">
        <f>C42+C68</f>
        <v>0</v>
      </c>
      <c r="F16" s="132"/>
      <c r="J16" s="91"/>
    </row>
    <row r="17" spans="1:6" s="142" customFormat="1" ht="15.75">
      <c r="A17" s="178" t="s">
        <v>300</v>
      </c>
      <c r="B17" s="179" t="s">
        <v>301</v>
      </c>
      <c r="C17" s="155">
        <f>C15-C16</f>
        <v>0</v>
      </c>
      <c r="F17" s="167"/>
    </row>
    <row r="18" spans="1:10" ht="15.75">
      <c r="A18" s="137">
        <v>7</v>
      </c>
      <c r="B18" s="180" t="s">
        <v>302</v>
      </c>
      <c r="C18" s="435">
        <f>C44+C70</f>
        <v>0</v>
      </c>
      <c r="F18" s="132"/>
      <c r="J18" s="91"/>
    </row>
    <row r="19" spans="1:10" ht="15.75">
      <c r="A19" s="137">
        <v>8</v>
      </c>
      <c r="B19" s="180" t="s">
        <v>303</v>
      </c>
      <c r="C19" s="435">
        <f>C45+C71</f>
        <v>0</v>
      </c>
      <c r="F19" s="132"/>
      <c r="J19" s="91"/>
    </row>
    <row r="20" spans="1:6" s="142" customFormat="1" ht="16.5" thickBot="1">
      <c r="A20" s="181" t="s">
        <v>304</v>
      </c>
      <c r="B20" s="182" t="s">
        <v>305</v>
      </c>
      <c r="C20" s="449">
        <f>C18-C19</f>
        <v>0</v>
      </c>
      <c r="F20" s="167"/>
    </row>
    <row r="21" spans="1:6" s="142" customFormat="1" ht="16.5" thickBot="1">
      <c r="A21" s="140" t="s">
        <v>111</v>
      </c>
      <c r="B21" s="183" t="s">
        <v>306</v>
      </c>
      <c r="C21" s="433">
        <f>C17+C20</f>
        <v>0</v>
      </c>
      <c r="F21" s="167"/>
    </row>
    <row r="22" spans="1:6" s="142" customFormat="1" ht="16.5" thickBot="1">
      <c r="A22" s="140" t="s">
        <v>123</v>
      </c>
      <c r="B22" s="183" t="s">
        <v>307</v>
      </c>
      <c r="C22" s="433">
        <f>C14+C21</f>
        <v>33016676</v>
      </c>
      <c r="F22" s="167"/>
    </row>
    <row r="23" spans="1:6" s="142" customFormat="1" ht="16.5" thickBot="1">
      <c r="A23" s="140" t="s">
        <v>177</v>
      </c>
      <c r="B23" s="183" t="s">
        <v>308</v>
      </c>
      <c r="C23" s="450">
        <f>C49+C75</f>
        <v>24391441</v>
      </c>
      <c r="F23" s="167"/>
    </row>
    <row r="24" spans="1:6" s="142" customFormat="1" ht="16.5" thickBot="1">
      <c r="A24" s="140" t="s">
        <v>179</v>
      </c>
      <c r="B24" s="183" t="s">
        <v>517</v>
      </c>
      <c r="C24" s="450">
        <f>C14-C23</f>
        <v>8625235</v>
      </c>
      <c r="F24" s="167"/>
    </row>
    <row r="25" spans="1:6" s="142" customFormat="1" ht="16.5" thickBot="1">
      <c r="A25" s="140" t="s">
        <v>186</v>
      </c>
      <c r="B25" s="183" t="s">
        <v>502</v>
      </c>
      <c r="C25" s="433">
        <f>C51+C77</f>
        <v>0</v>
      </c>
      <c r="F25" s="167"/>
    </row>
    <row r="26" spans="1:6" s="142" customFormat="1" ht="16.5" thickBot="1">
      <c r="A26" s="185" t="s">
        <v>201</v>
      </c>
      <c r="B26" s="186" t="s">
        <v>309</v>
      </c>
      <c r="C26" s="436">
        <f>C21-C25</f>
        <v>0</v>
      </c>
      <c r="F26" s="167"/>
    </row>
    <row r="27" spans="6:10" ht="15.75">
      <c r="F27" s="132"/>
      <c r="J27" s="91"/>
    </row>
    <row r="28" spans="6:10" ht="15.75">
      <c r="F28" s="132"/>
      <c r="J28" s="91"/>
    </row>
    <row r="29" spans="1:10" ht="15.75">
      <c r="A29" s="729" t="s">
        <v>287</v>
      </c>
      <c r="B29" s="729"/>
      <c r="C29" s="729"/>
      <c r="D29" s="142"/>
      <c r="J29" s="91"/>
    </row>
    <row r="30" spans="1:10" ht="15.75">
      <c r="A30" s="729" t="s">
        <v>453</v>
      </c>
      <c r="B30" s="729"/>
      <c r="C30" s="729"/>
      <c r="D30" s="516"/>
      <c r="J30" s="91"/>
    </row>
    <row r="31" spans="1:3" ht="16.5" thickBot="1">
      <c r="A31" s="192"/>
      <c r="C31" s="425" t="s">
        <v>384</v>
      </c>
    </row>
    <row r="32" spans="1:3" s="160" customFormat="1" ht="15.75">
      <c r="A32" s="175" t="s">
        <v>288</v>
      </c>
      <c r="B32" s="176" t="s">
        <v>0</v>
      </c>
      <c r="C32" s="447" t="s">
        <v>289</v>
      </c>
    </row>
    <row r="33" spans="1:10" ht="15.75">
      <c r="A33" s="156">
        <v>1</v>
      </c>
      <c r="B33" s="177" t="s">
        <v>290</v>
      </c>
      <c r="C33" s="448">
        <v>97581107</v>
      </c>
      <c r="D33" s="95"/>
      <c r="E33" s="95"/>
      <c r="F33" s="163"/>
      <c r="J33" s="91"/>
    </row>
    <row r="34" spans="1:10" ht="15.75">
      <c r="A34" s="156">
        <v>2</v>
      </c>
      <c r="B34" s="177" t="s">
        <v>291</v>
      </c>
      <c r="C34" s="448">
        <v>67833694</v>
      </c>
      <c r="D34" s="95"/>
      <c r="E34" s="95"/>
      <c r="F34" s="163"/>
      <c r="J34" s="91"/>
    </row>
    <row r="35" spans="1:6" s="142" customFormat="1" ht="15.75">
      <c r="A35" s="178" t="s">
        <v>292</v>
      </c>
      <c r="B35" s="179" t="s">
        <v>293</v>
      </c>
      <c r="C35" s="155">
        <f>C33-C34</f>
        <v>29747413</v>
      </c>
      <c r="F35" s="167"/>
    </row>
    <row r="36" spans="1:10" ht="15.75">
      <c r="A36" s="137">
        <v>3</v>
      </c>
      <c r="B36" s="180" t="s">
        <v>294</v>
      </c>
      <c r="C36" s="435">
        <v>21405862</v>
      </c>
      <c r="F36" s="132"/>
      <c r="J36" s="91"/>
    </row>
    <row r="37" spans="1:10" ht="15.75">
      <c r="A37" s="137">
        <v>4</v>
      </c>
      <c r="B37" s="180" t="s">
        <v>295</v>
      </c>
      <c r="C37" s="435">
        <v>18248561</v>
      </c>
      <c r="F37" s="132"/>
      <c r="J37" s="91"/>
    </row>
    <row r="38" spans="1:10" ht="15.75" hidden="1">
      <c r="A38" s="138">
        <v>5</v>
      </c>
      <c r="B38" s="190" t="s">
        <v>348</v>
      </c>
      <c r="C38" s="432"/>
      <c r="F38" s="132"/>
      <c r="J38" s="91"/>
    </row>
    <row r="39" spans="1:6" s="142" customFormat="1" ht="16.5" thickBot="1">
      <c r="A39" s="181" t="s">
        <v>317</v>
      </c>
      <c r="B39" s="182" t="s">
        <v>296</v>
      </c>
      <c r="C39" s="449">
        <f>C36-C37+C38</f>
        <v>3157301</v>
      </c>
      <c r="F39" s="167"/>
    </row>
    <row r="40" spans="1:6" s="142" customFormat="1" ht="16.5" thickBot="1">
      <c r="A40" s="140" t="s">
        <v>266</v>
      </c>
      <c r="B40" s="183" t="s">
        <v>297</v>
      </c>
      <c r="C40" s="433">
        <f>C35+C39</f>
        <v>32904714</v>
      </c>
      <c r="F40" s="167"/>
    </row>
    <row r="41" spans="1:10" ht="15.75">
      <c r="A41" s="143">
        <v>5</v>
      </c>
      <c r="B41" s="184" t="s">
        <v>298</v>
      </c>
      <c r="C41" s="434">
        <v>0</v>
      </c>
      <c r="F41" s="132"/>
      <c r="J41" s="91"/>
    </row>
    <row r="42" spans="1:10" ht="15.75">
      <c r="A42" s="137">
        <v>6</v>
      </c>
      <c r="B42" s="180" t="s">
        <v>299</v>
      </c>
      <c r="C42" s="435">
        <v>0</v>
      </c>
      <c r="F42" s="132"/>
      <c r="J42" s="91"/>
    </row>
    <row r="43" spans="1:6" s="142" customFormat="1" ht="15.75">
      <c r="A43" s="178" t="s">
        <v>300</v>
      </c>
      <c r="B43" s="179" t="s">
        <v>301</v>
      </c>
      <c r="C43" s="155">
        <f>C41-C42</f>
        <v>0</v>
      </c>
      <c r="F43" s="167"/>
    </row>
    <row r="44" spans="1:10" ht="15.75">
      <c r="A44" s="137">
        <v>7</v>
      </c>
      <c r="B44" s="180" t="s">
        <v>302</v>
      </c>
      <c r="C44" s="435">
        <v>0</v>
      </c>
      <c r="F44" s="132"/>
      <c r="J44" s="91"/>
    </row>
    <row r="45" spans="1:10" ht="15.75">
      <c r="A45" s="137">
        <v>8</v>
      </c>
      <c r="B45" s="180" t="s">
        <v>303</v>
      </c>
      <c r="C45" s="435">
        <v>0</v>
      </c>
      <c r="F45" s="132"/>
      <c r="J45" s="91"/>
    </row>
    <row r="46" spans="1:6" s="142" customFormat="1" ht="16.5" thickBot="1">
      <c r="A46" s="181" t="s">
        <v>304</v>
      </c>
      <c r="B46" s="182" t="s">
        <v>305</v>
      </c>
      <c r="C46" s="449">
        <f>C44-C45</f>
        <v>0</v>
      </c>
      <c r="F46" s="167"/>
    </row>
    <row r="47" spans="1:6" s="142" customFormat="1" ht="16.5" thickBot="1">
      <c r="A47" s="140" t="s">
        <v>111</v>
      </c>
      <c r="B47" s="183" t="s">
        <v>306</v>
      </c>
      <c r="C47" s="433">
        <f>C43+C46</f>
        <v>0</v>
      </c>
      <c r="F47" s="167"/>
    </row>
    <row r="48" spans="1:6" s="142" customFormat="1" ht="16.5" thickBot="1">
      <c r="A48" s="140" t="s">
        <v>123</v>
      </c>
      <c r="B48" s="183" t="s">
        <v>307</v>
      </c>
      <c r="C48" s="433">
        <f>C40+C47</f>
        <v>32904714</v>
      </c>
      <c r="F48" s="167"/>
    </row>
    <row r="49" spans="1:6" s="142" customFormat="1" ht="16.5" thickBot="1">
      <c r="A49" s="140" t="s">
        <v>177</v>
      </c>
      <c r="B49" s="183" t="s">
        <v>308</v>
      </c>
      <c r="C49" s="450">
        <v>24391441</v>
      </c>
      <c r="F49" s="167"/>
    </row>
    <row r="50" spans="1:6" s="142" customFormat="1" ht="16.5" thickBot="1">
      <c r="A50" s="140" t="s">
        <v>179</v>
      </c>
      <c r="B50" s="183" t="s">
        <v>517</v>
      </c>
      <c r="C50" s="450">
        <f>C48-C49</f>
        <v>8513273</v>
      </c>
      <c r="F50" s="167"/>
    </row>
    <row r="51" spans="1:6" s="142" customFormat="1" ht="16.5" thickBot="1">
      <c r="A51" s="140" t="s">
        <v>186</v>
      </c>
      <c r="B51" s="183" t="s">
        <v>502</v>
      </c>
      <c r="C51" s="433">
        <v>0</v>
      </c>
      <c r="F51" s="167"/>
    </row>
    <row r="52" spans="1:6" s="142" customFormat="1" ht="16.5" thickBot="1">
      <c r="A52" s="185" t="s">
        <v>201</v>
      </c>
      <c r="B52" s="186" t="s">
        <v>309</v>
      </c>
      <c r="C52" s="436">
        <f>C47-C51</f>
        <v>0</v>
      </c>
      <c r="F52" s="167"/>
    </row>
    <row r="55" spans="1:10" ht="15.75">
      <c r="A55" s="729" t="s">
        <v>287</v>
      </c>
      <c r="B55" s="729"/>
      <c r="C55" s="729"/>
      <c r="D55" s="142"/>
      <c r="J55" s="91"/>
    </row>
    <row r="56" spans="1:10" ht="15.75">
      <c r="A56" s="729" t="s">
        <v>444</v>
      </c>
      <c r="B56" s="729"/>
      <c r="C56" s="729"/>
      <c r="D56" s="516"/>
      <c r="J56" s="91"/>
    </row>
    <row r="57" spans="1:3" ht="16.5" thickBot="1">
      <c r="A57" s="192"/>
      <c r="C57" s="425" t="s">
        <v>384</v>
      </c>
    </row>
    <row r="58" spans="1:3" s="160" customFormat="1" ht="15.75">
      <c r="A58" s="175" t="s">
        <v>288</v>
      </c>
      <c r="B58" s="176" t="s">
        <v>0</v>
      </c>
      <c r="C58" s="447" t="s">
        <v>289</v>
      </c>
    </row>
    <row r="59" spans="1:10" ht="15.75">
      <c r="A59" s="156">
        <v>1</v>
      </c>
      <c r="B59" s="177" t="s">
        <v>290</v>
      </c>
      <c r="C59" s="448">
        <v>41844</v>
      </c>
      <c r="D59" s="95"/>
      <c r="E59" s="95"/>
      <c r="F59" s="163"/>
      <c r="J59" s="91"/>
    </row>
    <row r="60" spans="1:10" ht="15.75">
      <c r="A60" s="156">
        <v>2</v>
      </c>
      <c r="B60" s="177" t="s">
        <v>291</v>
      </c>
      <c r="C60" s="448">
        <v>16057221</v>
      </c>
      <c r="D60" s="95"/>
      <c r="E60" s="95"/>
      <c r="F60" s="163"/>
      <c r="J60" s="91"/>
    </row>
    <row r="61" spans="1:6" s="142" customFormat="1" ht="15.75">
      <c r="A61" s="178" t="s">
        <v>292</v>
      </c>
      <c r="B61" s="179" t="s">
        <v>293</v>
      </c>
      <c r="C61" s="155">
        <f>C59-C60</f>
        <v>-16015377</v>
      </c>
      <c r="F61" s="167"/>
    </row>
    <row r="62" spans="1:10" ht="15.75">
      <c r="A62" s="137">
        <v>3</v>
      </c>
      <c r="B62" s="180" t="s">
        <v>294</v>
      </c>
      <c r="C62" s="435">
        <v>16127339</v>
      </c>
      <c r="F62" s="132"/>
      <c r="J62" s="91"/>
    </row>
    <row r="63" spans="1:10" ht="15.75">
      <c r="A63" s="137">
        <v>4</v>
      </c>
      <c r="B63" s="180" t="s">
        <v>295</v>
      </c>
      <c r="C63" s="435">
        <v>0</v>
      </c>
      <c r="F63" s="132"/>
      <c r="J63" s="91"/>
    </row>
    <row r="64" spans="1:10" ht="15.75" hidden="1">
      <c r="A64" s="138">
        <v>5</v>
      </c>
      <c r="B64" s="190" t="s">
        <v>348</v>
      </c>
      <c r="C64" s="432"/>
      <c r="F64" s="132"/>
      <c r="J64" s="91"/>
    </row>
    <row r="65" spans="1:6" s="142" customFormat="1" ht="16.5" thickBot="1">
      <c r="A65" s="181" t="s">
        <v>317</v>
      </c>
      <c r="B65" s="182" t="s">
        <v>296</v>
      </c>
      <c r="C65" s="449">
        <f>C62-C63+C64</f>
        <v>16127339</v>
      </c>
      <c r="F65" s="167"/>
    </row>
    <row r="66" spans="1:6" s="142" customFormat="1" ht="16.5" thickBot="1">
      <c r="A66" s="140" t="s">
        <v>266</v>
      </c>
      <c r="B66" s="183" t="s">
        <v>297</v>
      </c>
      <c r="C66" s="433">
        <f>C61+C65</f>
        <v>111962</v>
      </c>
      <c r="F66" s="167"/>
    </row>
    <row r="67" spans="1:10" ht="15.75">
      <c r="A67" s="143">
        <v>5</v>
      </c>
      <c r="B67" s="184" t="s">
        <v>298</v>
      </c>
      <c r="C67" s="434">
        <v>0</v>
      </c>
      <c r="F67" s="132"/>
      <c r="J67" s="91"/>
    </row>
    <row r="68" spans="1:10" ht="15.75">
      <c r="A68" s="137">
        <v>6</v>
      </c>
      <c r="B68" s="180" t="s">
        <v>299</v>
      </c>
      <c r="C68" s="435">
        <v>0</v>
      </c>
      <c r="F68" s="132"/>
      <c r="J68" s="91"/>
    </row>
    <row r="69" spans="1:6" s="142" customFormat="1" ht="15.75">
      <c r="A69" s="178" t="s">
        <v>300</v>
      </c>
      <c r="B69" s="179" t="s">
        <v>301</v>
      </c>
      <c r="C69" s="155">
        <f>C67-C68</f>
        <v>0</v>
      </c>
      <c r="F69" s="167"/>
    </row>
    <row r="70" spans="1:10" ht="15.75">
      <c r="A70" s="137">
        <v>7</v>
      </c>
      <c r="B70" s="180" t="s">
        <v>302</v>
      </c>
      <c r="C70" s="435">
        <v>0</v>
      </c>
      <c r="F70" s="132"/>
      <c r="J70" s="91"/>
    </row>
    <row r="71" spans="1:10" ht="15.75">
      <c r="A71" s="137">
        <v>8</v>
      </c>
      <c r="B71" s="180" t="s">
        <v>303</v>
      </c>
      <c r="C71" s="435">
        <v>0</v>
      </c>
      <c r="F71" s="132"/>
      <c r="J71" s="91"/>
    </row>
    <row r="72" spans="1:6" s="142" customFormat="1" ht="16.5" thickBot="1">
      <c r="A72" s="181" t="s">
        <v>304</v>
      </c>
      <c r="B72" s="182" t="s">
        <v>305</v>
      </c>
      <c r="C72" s="449">
        <f>C70-C71</f>
        <v>0</v>
      </c>
      <c r="F72" s="167"/>
    </row>
    <row r="73" spans="1:6" s="142" customFormat="1" ht="16.5" thickBot="1">
      <c r="A73" s="140" t="s">
        <v>111</v>
      </c>
      <c r="B73" s="183" t="s">
        <v>306</v>
      </c>
      <c r="C73" s="433">
        <f>C69+C72</f>
        <v>0</v>
      </c>
      <c r="F73" s="167"/>
    </row>
    <row r="74" spans="1:6" s="142" customFormat="1" ht="16.5" thickBot="1">
      <c r="A74" s="140" t="s">
        <v>123</v>
      </c>
      <c r="B74" s="183" t="s">
        <v>307</v>
      </c>
      <c r="C74" s="433">
        <f>C66+C73</f>
        <v>111962</v>
      </c>
      <c r="F74" s="167"/>
    </row>
    <row r="75" spans="1:6" s="142" customFormat="1" ht="16.5" thickBot="1">
      <c r="A75" s="140" t="s">
        <v>177</v>
      </c>
      <c r="B75" s="183" t="s">
        <v>308</v>
      </c>
      <c r="C75" s="450">
        <v>0</v>
      </c>
      <c r="F75" s="167"/>
    </row>
    <row r="76" spans="1:6" s="142" customFormat="1" ht="16.5" thickBot="1">
      <c r="A76" s="140" t="s">
        <v>179</v>
      </c>
      <c r="B76" s="183" t="s">
        <v>517</v>
      </c>
      <c r="C76" s="450">
        <f>C74-C75</f>
        <v>111962</v>
      </c>
      <c r="F76" s="167"/>
    </row>
    <row r="77" spans="1:6" s="142" customFormat="1" ht="16.5" thickBot="1">
      <c r="A77" s="140" t="s">
        <v>186</v>
      </c>
      <c r="B77" s="183" t="s">
        <v>502</v>
      </c>
      <c r="C77" s="433">
        <v>0</v>
      </c>
      <c r="F77" s="167"/>
    </row>
    <row r="78" spans="1:6" s="142" customFormat="1" ht="16.5" thickBot="1">
      <c r="A78" s="185" t="s">
        <v>201</v>
      </c>
      <c r="B78" s="186" t="s">
        <v>309</v>
      </c>
      <c r="C78" s="436">
        <f>C73-C77</f>
        <v>0</v>
      </c>
      <c r="F78" s="167"/>
    </row>
  </sheetData>
  <sheetProtection/>
  <mergeCells count="7">
    <mergeCell ref="A56:C56"/>
    <mergeCell ref="A1:D1"/>
    <mergeCell ref="A4:C4"/>
    <mergeCell ref="A3:C3"/>
    <mergeCell ref="A29:C29"/>
    <mergeCell ref="A30:C30"/>
    <mergeCell ref="A55:C55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30"/>
  <sheetViews>
    <sheetView tabSelected="1" zoomScale="70" zoomScaleNormal="70" zoomScalePageLayoutView="0" workbookViewId="0" topLeftCell="A1">
      <selection activeCell="I13" sqref="I13"/>
    </sheetView>
  </sheetViews>
  <sheetFormatPr defaultColWidth="24.125" defaultRowHeight="12.75"/>
  <cols>
    <col min="1" max="1" width="8.875" style="131" bestFit="1" customWidth="1"/>
    <col min="2" max="2" width="89.125" style="174" bestFit="1" customWidth="1"/>
    <col min="3" max="3" width="18.875" style="442" customWidth="1"/>
    <col min="4" max="4" width="18.00390625" style="442" customWidth="1"/>
    <col min="5" max="5" width="19.625" style="442" customWidth="1"/>
    <col min="6" max="9" width="24.125" style="91" customWidth="1"/>
    <col min="10" max="10" width="24.125" style="132" customWidth="1"/>
    <col min="11" max="16384" width="24.125" style="91" customWidth="1"/>
  </cols>
  <sheetData>
    <row r="1" spans="1:10" ht="15.75">
      <c r="A1" s="654" t="s">
        <v>615</v>
      </c>
      <c r="B1" s="654"/>
      <c r="C1" s="654"/>
      <c r="D1" s="654"/>
      <c r="E1" s="654"/>
      <c r="J1" s="91"/>
    </row>
    <row r="2" spans="1:10" ht="15.75">
      <c r="A2" s="172"/>
      <c r="B2" s="173"/>
      <c r="C2" s="441"/>
      <c r="D2" s="441"/>
      <c r="J2" s="91"/>
    </row>
    <row r="3" spans="1:10" ht="15.75">
      <c r="A3" s="729" t="s">
        <v>492</v>
      </c>
      <c r="B3" s="729"/>
      <c r="C3" s="729"/>
      <c r="D3" s="729"/>
      <c r="E3" s="729"/>
      <c r="J3" s="91"/>
    </row>
    <row r="4" spans="1:10" ht="15.75">
      <c r="A4" s="729" t="s">
        <v>452</v>
      </c>
      <c r="B4" s="729"/>
      <c r="C4" s="729"/>
      <c r="D4" s="729"/>
      <c r="E4" s="729"/>
      <c r="J4" s="91"/>
    </row>
    <row r="5" ht="16.5" thickBot="1">
      <c r="E5" s="441" t="s">
        <v>384</v>
      </c>
    </row>
    <row r="6" spans="1:5" s="187" customFormat="1" ht="16.5" thickBot="1">
      <c r="A6" s="158" t="s">
        <v>288</v>
      </c>
      <c r="B6" s="159" t="s">
        <v>0</v>
      </c>
      <c r="C6" s="426" t="s">
        <v>56</v>
      </c>
      <c r="D6" s="426" t="s">
        <v>57</v>
      </c>
      <c r="E6" s="427" t="s">
        <v>58</v>
      </c>
    </row>
    <row r="7" spans="1:10" ht="15.75">
      <c r="A7" s="188">
        <v>1</v>
      </c>
      <c r="B7" s="558" t="s">
        <v>310</v>
      </c>
      <c r="C7" s="569">
        <f>C49</f>
        <v>3882574</v>
      </c>
      <c r="D7" s="575"/>
      <c r="E7" s="569">
        <f>E49</f>
        <v>6319412</v>
      </c>
      <c r="F7" s="163"/>
      <c r="J7" s="91"/>
    </row>
    <row r="8" spans="1:10" ht="15.75">
      <c r="A8" s="156">
        <v>2</v>
      </c>
      <c r="B8" s="559" t="s">
        <v>311</v>
      </c>
      <c r="C8" s="570">
        <f>C50</f>
        <v>3748672</v>
      </c>
      <c r="D8" s="564"/>
      <c r="E8" s="570">
        <f>E50</f>
        <v>3686172</v>
      </c>
      <c r="F8" s="163"/>
      <c r="J8" s="91"/>
    </row>
    <row r="9" spans="1:10" ht="16.5" thickBot="1">
      <c r="A9" s="138">
        <v>3</v>
      </c>
      <c r="B9" s="560" t="s">
        <v>312</v>
      </c>
      <c r="C9" s="571">
        <f>C51</f>
        <v>112687</v>
      </c>
      <c r="D9" s="565"/>
      <c r="E9" s="571">
        <f>E51</f>
        <v>66143</v>
      </c>
      <c r="F9" s="132"/>
      <c r="J9" s="91"/>
    </row>
    <row r="10" spans="1:6" s="142" customFormat="1" ht="16.5" thickBot="1">
      <c r="A10" s="140" t="s">
        <v>313</v>
      </c>
      <c r="B10" s="561" t="s">
        <v>314</v>
      </c>
      <c r="C10" s="572">
        <f>SUM(C7:C9)</f>
        <v>7743933</v>
      </c>
      <c r="D10" s="566">
        <v>0</v>
      </c>
      <c r="E10" s="572">
        <f>SUM(E7:E9)</f>
        <v>10071727</v>
      </c>
      <c r="F10" s="167"/>
    </row>
    <row r="11" spans="1:10" ht="15.75">
      <c r="A11" s="143">
        <v>4</v>
      </c>
      <c r="B11" s="562" t="s">
        <v>315</v>
      </c>
      <c r="C11" s="573"/>
      <c r="D11" s="567"/>
      <c r="E11" s="573"/>
      <c r="F11" s="132"/>
      <c r="J11" s="91"/>
    </row>
    <row r="12" spans="1:10" ht="16.5" thickBot="1">
      <c r="A12" s="138">
        <v>5</v>
      </c>
      <c r="B12" s="560" t="s">
        <v>316</v>
      </c>
      <c r="C12" s="571"/>
      <c r="D12" s="565"/>
      <c r="E12" s="571"/>
      <c r="F12" s="132"/>
      <c r="J12" s="91"/>
    </row>
    <row r="13" spans="1:6" s="142" customFormat="1" ht="16.5" thickBot="1">
      <c r="A13" s="140" t="s">
        <v>317</v>
      </c>
      <c r="B13" s="561" t="s">
        <v>497</v>
      </c>
      <c r="C13" s="572">
        <v>0</v>
      </c>
      <c r="D13" s="566">
        <v>0</v>
      </c>
      <c r="E13" s="572">
        <v>0</v>
      </c>
      <c r="F13" s="167"/>
    </row>
    <row r="14" spans="1:10" ht="15.75">
      <c r="A14" s="143">
        <v>6</v>
      </c>
      <c r="B14" s="562" t="s">
        <v>318</v>
      </c>
      <c r="C14" s="573">
        <f>C56+C100</f>
        <v>67205001</v>
      </c>
      <c r="D14" s="567"/>
      <c r="E14" s="573">
        <f>E56+E100</f>
        <v>78098353</v>
      </c>
      <c r="F14" s="132"/>
      <c r="J14" s="91"/>
    </row>
    <row r="15" spans="1:10" ht="15.75">
      <c r="A15" s="137">
        <v>7</v>
      </c>
      <c r="B15" s="563" t="s">
        <v>319</v>
      </c>
      <c r="C15" s="573">
        <f>C57+C101</f>
        <v>15484233</v>
      </c>
      <c r="D15" s="567"/>
      <c r="E15" s="573">
        <f>E57+E101</f>
        <v>6571663</v>
      </c>
      <c r="F15" s="132"/>
      <c r="J15" s="91"/>
    </row>
    <row r="16" spans="1:10" ht="15.75">
      <c r="A16" s="138">
        <v>8</v>
      </c>
      <c r="B16" s="560" t="s">
        <v>344</v>
      </c>
      <c r="C16" s="573">
        <f aca="true" t="shared" si="0" ref="C16:E17">C58+C102</f>
        <v>24524762</v>
      </c>
      <c r="D16" s="567"/>
      <c r="E16" s="573">
        <f t="shared" si="0"/>
        <v>11066346</v>
      </c>
      <c r="F16" s="132"/>
      <c r="J16" s="91"/>
    </row>
    <row r="17" spans="1:10" ht="16.5" thickBot="1">
      <c r="A17" s="138">
        <v>9</v>
      </c>
      <c r="B17" s="560" t="s">
        <v>320</v>
      </c>
      <c r="C17" s="573">
        <f t="shared" si="0"/>
        <v>94860</v>
      </c>
      <c r="D17" s="567"/>
      <c r="E17" s="573">
        <f t="shared" si="0"/>
        <v>1277673</v>
      </c>
      <c r="F17" s="132"/>
      <c r="J17" s="91"/>
    </row>
    <row r="18" spans="1:6" s="142" customFormat="1" ht="16.5" thickBot="1">
      <c r="A18" s="140" t="s">
        <v>321</v>
      </c>
      <c r="B18" s="561" t="s">
        <v>493</v>
      </c>
      <c r="C18" s="572">
        <f>SUM(C14:C17)</f>
        <v>107308856</v>
      </c>
      <c r="D18" s="566">
        <f>SUM(D14:D17)</f>
        <v>0</v>
      </c>
      <c r="E18" s="572">
        <f>SUM(E14:E17)</f>
        <v>97014035</v>
      </c>
      <c r="F18" s="167"/>
    </row>
    <row r="19" spans="1:10" ht="15.75">
      <c r="A19" s="143">
        <v>10</v>
      </c>
      <c r="B19" s="562" t="s">
        <v>322</v>
      </c>
      <c r="C19" s="573">
        <f>C61+C105</f>
        <v>1384261</v>
      </c>
      <c r="D19" s="567"/>
      <c r="E19" s="573">
        <f>E61+E105</f>
        <v>7858321</v>
      </c>
      <c r="F19" s="132"/>
      <c r="J19" s="91"/>
    </row>
    <row r="20" spans="1:10" ht="15.75">
      <c r="A20" s="137">
        <v>11</v>
      </c>
      <c r="B20" s="563" t="s">
        <v>323</v>
      </c>
      <c r="C20" s="573">
        <f aca="true" t="shared" si="1" ref="C20:E22">C62+C106</f>
        <v>12428884</v>
      </c>
      <c r="D20" s="567"/>
      <c r="E20" s="573">
        <f t="shared" si="1"/>
        <v>17825207</v>
      </c>
      <c r="F20" s="132"/>
      <c r="J20" s="91"/>
    </row>
    <row r="21" spans="1:10" ht="15.75">
      <c r="A21" s="137">
        <v>12</v>
      </c>
      <c r="B21" s="563" t="s">
        <v>324</v>
      </c>
      <c r="C21" s="573">
        <f t="shared" si="1"/>
        <v>0</v>
      </c>
      <c r="D21" s="567"/>
      <c r="E21" s="573">
        <f t="shared" si="1"/>
        <v>0</v>
      </c>
      <c r="F21" s="132"/>
      <c r="J21" s="91"/>
    </row>
    <row r="22" spans="1:10" ht="16.5" thickBot="1">
      <c r="A22" s="138">
        <v>13</v>
      </c>
      <c r="B22" s="560" t="s">
        <v>325</v>
      </c>
      <c r="C22" s="573">
        <f t="shared" si="1"/>
        <v>452845</v>
      </c>
      <c r="D22" s="567"/>
      <c r="E22" s="573">
        <f t="shared" si="1"/>
        <v>6800</v>
      </c>
      <c r="F22" s="132"/>
      <c r="J22" s="91"/>
    </row>
    <row r="23" spans="1:6" s="142" customFormat="1" ht="16.5" thickBot="1">
      <c r="A23" s="140" t="s">
        <v>326</v>
      </c>
      <c r="B23" s="561" t="s">
        <v>494</v>
      </c>
      <c r="C23" s="572">
        <f>SUM(C19:C22)</f>
        <v>14265990</v>
      </c>
      <c r="D23" s="566">
        <f>SUM(D19:D22)</f>
        <v>0</v>
      </c>
      <c r="E23" s="572">
        <f>SUM(E19:E22)</f>
        <v>25690328</v>
      </c>
      <c r="F23" s="167"/>
    </row>
    <row r="24" spans="1:10" ht="15.75">
      <c r="A24" s="143">
        <v>14</v>
      </c>
      <c r="B24" s="562" t="s">
        <v>327</v>
      </c>
      <c r="C24" s="573">
        <f>C66+C110</f>
        <v>21690903</v>
      </c>
      <c r="D24" s="567"/>
      <c r="E24" s="573">
        <f>E66+E110</f>
        <v>13089862</v>
      </c>
      <c r="F24" s="132"/>
      <c r="J24" s="91"/>
    </row>
    <row r="25" spans="1:10" ht="15.75">
      <c r="A25" s="137">
        <v>15</v>
      </c>
      <c r="B25" s="563" t="s">
        <v>328</v>
      </c>
      <c r="C25" s="573">
        <f aca="true" t="shared" si="2" ref="C25:E26">C67+C111</f>
        <v>6525422</v>
      </c>
      <c r="D25" s="567"/>
      <c r="E25" s="573">
        <f t="shared" si="2"/>
        <v>7973147</v>
      </c>
      <c r="F25" s="132"/>
      <c r="J25" s="91"/>
    </row>
    <row r="26" spans="1:10" ht="16.5" thickBot="1">
      <c r="A26" s="138">
        <v>16</v>
      </c>
      <c r="B26" s="560" t="s">
        <v>329</v>
      </c>
      <c r="C26" s="573">
        <f t="shared" si="2"/>
        <v>4429273</v>
      </c>
      <c r="D26" s="567"/>
      <c r="E26" s="573">
        <f t="shared" si="2"/>
        <v>3359440</v>
      </c>
      <c r="F26" s="132"/>
      <c r="J26" s="91"/>
    </row>
    <row r="27" spans="1:6" s="142" customFormat="1" ht="16.5" thickBot="1">
      <c r="A27" s="140" t="s">
        <v>330</v>
      </c>
      <c r="B27" s="561" t="s">
        <v>495</v>
      </c>
      <c r="C27" s="572">
        <f>SUM(C24:C26)</f>
        <v>32645598</v>
      </c>
      <c r="D27" s="566">
        <f>SUM(D24:D26)</f>
        <v>0</v>
      </c>
      <c r="E27" s="572">
        <f>SUM(E24:E26)</f>
        <v>24422449</v>
      </c>
      <c r="F27" s="167"/>
    </row>
    <row r="28" spans="1:6" s="142" customFormat="1" ht="16.5" thickBot="1">
      <c r="A28" s="140" t="s">
        <v>331</v>
      </c>
      <c r="B28" s="561" t="s">
        <v>332</v>
      </c>
      <c r="C28" s="572">
        <f aca="true" t="shared" si="3" ref="C28:E29">C70+C114</f>
        <v>6391477</v>
      </c>
      <c r="D28" s="566">
        <f t="shared" si="3"/>
        <v>0</v>
      </c>
      <c r="E28" s="572">
        <f t="shared" si="3"/>
        <v>9654450</v>
      </c>
      <c r="F28" s="167"/>
    </row>
    <row r="29" spans="1:6" s="142" customFormat="1" ht="16.5" thickBot="1">
      <c r="A29" s="140" t="s">
        <v>333</v>
      </c>
      <c r="B29" s="561" t="s">
        <v>334</v>
      </c>
      <c r="C29" s="572">
        <f t="shared" si="3"/>
        <v>40907577</v>
      </c>
      <c r="D29" s="566">
        <f t="shared" si="3"/>
        <v>0</v>
      </c>
      <c r="E29" s="572">
        <f t="shared" si="3"/>
        <v>42315270</v>
      </c>
      <c r="F29" s="167"/>
    </row>
    <row r="30" spans="1:6" s="142" customFormat="1" ht="16.5" thickBot="1">
      <c r="A30" s="140" t="s">
        <v>266</v>
      </c>
      <c r="B30" s="561" t="s">
        <v>335</v>
      </c>
      <c r="C30" s="572">
        <f>C10+C13+C18-C23-C27-C28-C29</f>
        <v>20842147</v>
      </c>
      <c r="D30" s="566">
        <f>D10+D13+D18-D23-D27-D28-D29</f>
        <v>0</v>
      </c>
      <c r="E30" s="572">
        <f>E10+E13+E18-E23-E27-E28-E29</f>
        <v>5003265</v>
      </c>
      <c r="F30" s="167"/>
    </row>
    <row r="31" spans="1:10" ht="15.75">
      <c r="A31" s="143">
        <v>17</v>
      </c>
      <c r="B31" s="562" t="s">
        <v>336</v>
      </c>
      <c r="C31" s="573">
        <f>C73+C117</f>
        <v>0</v>
      </c>
      <c r="D31" s="567"/>
      <c r="E31" s="573">
        <f>E73+E117</f>
        <v>0</v>
      </c>
      <c r="F31" s="132"/>
      <c r="J31" s="91"/>
    </row>
    <row r="32" spans="1:10" ht="15.75">
      <c r="A32" s="143">
        <v>18</v>
      </c>
      <c r="B32" s="563" t="s">
        <v>496</v>
      </c>
      <c r="C32" s="573">
        <f>C74+C118</f>
        <v>0</v>
      </c>
      <c r="D32" s="567"/>
      <c r="E32" s="573">
        <f>E74+E118</f>
        <v>0</v>
      </c>
      <c r="F32" s="132"/>
      <c r="J32" s="91"/>
    </row>
    <row r="33" spans="1:10" ht="15.75">
      <c r="A33" s="143">
        <v>19</v>
      </c>
      <c r="B33" s="560" t="s">
        <v>498</v>
      </c>
      <c r="C33" s="573">
        <f>C75+C119</f>
        <v>0</v>
      </c>
      <c r="D33" s="567"/>
      <c r="E33" s="573">
        <f>E75+E119</f>
        <v>0</v>
      </c>
      <c r="F33" s="132"/>
      <c r="J33" s="91"/>
    </row>
    <row r="34" spans="1:10" ht="15.75">
      <c r="A34" s="137">
        <v>20</v>
      </c>
      <c r="B34" s="560" t="s">
        <v>499</v>
      </c>
      <c r="C34" s="573">
        <f>C76+C120</f>
        <v>1229</v>
      </c>
      <c r="D34" s="567"/>
      <c r="E34" s="573">
        <f>E76+E120</f>
        <v>5068</v>
      </c>
      <c r="F34" s="132"/>
      <c r="J34" s="91"/>
    </row>
    <row r="35" spans="1:10" ht="16.5" thickBot="1">
      <c r="A35" s="138">
        <v>21</v>
      </c>
      <c r="B35" s="560" t="s">
        <v>337</v>
      </c>
      <c r="C35" s="573">
        <f>C77+C121</f>
        <v>0</v>
      </c>
      <c r="D35" s="567"/>
      <c r="E35" s="573">
        <f>E77+E121</f>
        <v>0</v>
      </c>
      <c r="F35" s="132"/>
      <c r="J35" s="91"/>
    </row>
    <row r="36" spans="1:6" s="142" customFormat="1" ht="16.5" thickBot="1">
      <c r="A36" s="140" t="s">
        <v>338</v>
      </c>
      <c r="B36" s="561" t="s">
        <v>500</v>
      </c>
      <c r="C36" s="572">
        <f>SUM(C34:C35)</f>
        <v>1229</v>
      </c>
      <c r="D36" s="566">
        <f>SUM(D34:D35)</f>
        <v>0</v>
      </c>
      <c r="E36" s="572">
        <f>SUM(E34:E35)</f>
        <v>5068</v>
      </c>
      <c r="F36" s="167"/>
    </row>
    <row r="37" spans="1:10" ht="16.5" hidden="1" thickBot="1">
      <c r="A37" s="143">
        <v>20</v>
      </c>
      <c r="B37" s="562" t="s">
        <v>339</v>
      </c>
      <c r="C37" s="573"/>
      <c r="D37" s="567"/>
      <c r="E37" s="573"/>
      <c r="F37" s="132"/>
      <c r="J37" s="91"/>
    </row>
    <row r="38" spans="1:10" ht="16.5" hidden="1" thickBot="1">
      <c r="A38" s="137">
        <v>21</v>
      </c>
      <c r="B38" s="563" t="s">
        <v>340</v>
      </c>
      <c r="C38" s="574"/>
      <c r="D38" s="568"/>
      <c r="E38" s="574"/>
      <c r="F38" s="132"/>
      <c r="J38" s="91"/>
    </row>
    <row r="39" spans="1:5" ht="16.5" hidden="1" thickBot="1">
      <c r="A39" s="138">
        <v>22</v>
      </c>
      <c r="B39" s="560" t="s">
        <v>341</v>
      </c>
      <c r="C39" s="571"/>
      <c r="D39" s="565"/>
      <c r="E39" s="571"/>
    </row>
    <row r="40" spans="1:10" s="142" customFormat="1" ht="16.5" thickBot="1">
      <c r="A40" s="140" t="s">
        <v>342</v>
      </c>
      <c r="B40" s="561" t="s">
        <v>514</v>
      </c>
      <c r="C40" s="572">
        <f>C82+C126</f>
        <v>0</v>
      </c>
      <c r="D40" s="566">
        <f>D82+D126</f>
        <v>0</v>
      </c>
      <c r="E40" s="572">
        <f>E82+E126</f>
        <v>0</v>
      </c>
      <c r="J40" s="167"/>
    </row>
    <row r="41" spans="1:10" s="142" customFormat="1" ht="16.5" thickBot="1">
      <c r="A41" s="140" t="s">
        <v>111</v>
      </c>
      <c r="B41" s="561" t="s">
        <v>343</v>
      </c>
      <c r="C41" s="572">
        <f>C36-C40</f>
        <v>1229</v>
      </c>
      <c r="D41" s="566">
        <f>D36-D40</f>
        <v>0</v>
      </c>
      <c r="E41" s="572">
        <f>E36-E40</f>
        <v>5068</v>
      </c>
      <c r="J41" s="167"/>
    </row>
    <row r="42" spans="1:10" s="142" customFormat="1" ht="16.5" thickBot="1">
      <c r="A42" s="140" t="s">
        <v>123</v>
      </c>
      <c r="B42" s="561" t="s">
        <v>516</v>
      </c>
      <c r="C42" s="572">
        <f>C30+C41</f>
        <v>20843376</v>
      </c>
      <c r="D42" s="566">
        <f>D30+D41</f>
        <v>0</v>
      </c>
      <c r="E42" s="572">
        <f>E30+E41</f>
        <v>5008333</v>
      </c>
      <c r="J42" s="167"/>
    </row>
    <row r="45" spans="1:10" ht="15.75">
      <c r="A45" s="729" t="s">
        <v>492</v>
      </c>
      <c r="B45" s="729"/>
      <c r="C45" s="729"/>
      <c r="D45" s="729"/>
      <c r="E45" s="729"/>
      <c r="J45" s="91"/>
    </row>
    <row r="46" spans="1:10" ht="15.75">
      <c r="A46" s="729" t="s">
        <v>453</v>
      </c>
      <c r="B46" s="729"/>
      <c r="C46" s="729"/>
      <c r="D46" s="729"/>
      <c r="E46" s="729"/>
      <c r="J46" s="91"/>
    </row>
    <row r="47" spans="1:5" ht="16.5" thickBot="1">
      <c r="A47" s="192"/>
      <c r="E47" s="441" t="s">
        <v>384</v>
      </c>
    </row>
    <row r="48" spans="1:5" s="187" customFormat="1" ht="16.5" thickBot="1">
      <c r="A48" s="158" t="s">
        <v>288</v>
      </c>
      <c r="B48" s="159" t="s">
        <v>0</v>
      </c>
      <c r="C48" s="426" t="s">
        <v>56</v>
      </c>
      <c r="D48" s="426" t="s">
        <v>57</v>
      </c>
      <c r="E48" s="427" t="s">
        <v>58</v>
      </c>
    </row>
    <row r="49" spans="1:10" ht="15.75">
      <c r="A49" s="188">
        <v>1</v>
      </c>
      <c r="B49" s="558" t="s">
        <v>310</v>
      </c>
      <c r="C49" s="569">
        <v>3882574</v>
      </c>
      <c r="D49" s="569"/>
      <c r="E49" s="569">
        <v>6319412</v>
      </c>
      <c r="F49" s="163"/>
      <c r="J49" s="91"/>
    </row>
    <row r="50" spans="1:10" ht="15.75">
      <c r="A50" s="156">
        <v>2</v>
      </c>
      <c r="B50" s="559" t="s">
        <v>311</v>
      </c>
      <c r="C50" s="570">
        <v>3748672</v>
      </c>
      <c r="D50" s="570"/>
      <c r="E50" s="570">
        <v>3686172</v>
      </c>
      <c r="F50" s="163"/>
      <c r="J50" s="91"/>
    </row>
    <row r="51" spans="1:10" ht="16.5" thickBot="1">
      <c r="A51" s="138">
        <v>3</v>
      </c>
      <c r="B51" s="560" t="s">
        <v>312</v>
      </c>
      <c r="C51" s="571">
        <v>112687</v>
      </c>
      <c r="D51" s="571"/>
      <c r="E51" s="571">
        <v>66143</v>
      </c>
      <c r="F51" s="132"/>
      <c r="J51" s="91"/>
    </row>
    <row r="52" spans="1:6" s="142" customFormat="1" ht="16.5" thickBot="1">
      <c r="A52" s="140" t="s">
        <v>313</v>
      </c>
      <c r="B52" s="561" t="s">
        <v>314</v>
      </c>
      <c r="C52" s="572">
        <f>SUM(C49:C51)</f>
        <v>7743933</v>
      </c>
      <c r="D52" s="572">
        <v>0</v>
      </c>
      <c r="E52" s="572">
        <f>SUM(E49:E51)</f>
        <v>10071727</v>
      </c>
      <c r="F52" s="167"/>
    </row>
    <row r="53" spans="1:10" ht="15.75">
      <c r="A53" s="143">
        <v>4</v>
      </c>
      <c r="B53" s="562" t="s">
        <v>315</v>
      </c>
      <c r="C53" s="573"/>
      <c r="D53" s="573"/>
      <c r="E53" s="573"/>
      <c r="F53" s="132"/>
      <c r="J53" s="91"/>
    </row>
    <row r="54" spans="1:10" ht="16.5" thickBot="1">
      <c r="A54" s="138">
        <v>5</v>
      </c>
      <c r="B54" s="560" t="s">
        <v>316</v>
      </c>
      <c r="C54" s="571"/>
      <c r="D54" s="571"/>
      <c r="E54" s="571"/>
      <c r="F54" s="132"/>
      <c r="J54" s="91"/>
    </row>
    <row r="55" spans="1:6" s="142" customFormat="1" ht="16.5" thickBot="1">
      <c r="A55" s="140" t="s">
        <v>317</v>
      </c>
      <c r="B55" s="561" t="s">
        <v>497</v>
      </c>
      <c r="C55" s="572">
        <v>0</v>
      </c>
      <c r="D55" s="572">
        <v>0</v>
      </c>
      <c r="E55" s="572">
        <v>0</v>
      </c>
      <c r="F55" s="167"/>
    </row>
    <row r="56" spans="1:10" ht="15.75">
      <c r="A56" s="143">
        <v>6</v>
      </c>
      <c r="B56" s="562" t="s">
        <v>318</v>
      </c>
      <c r="C56" s="573">
        <v>53483286</v>
      </c>
      <c r="D56" s="573"/>
      <c r="E56" s="573">
        <v>62046539</v>
      </c>
      <c r="F56" s="132"/>
      <c r="J56" s="91"/>
    </row>
    <row r="57" spans="1:10" ht="15.75">
      <c r="A57" s="137">
        <v>7</v>
      </c>
      <c r="B57" s="563" t="s">
        <v>319</v>
      </c>
      <c r="C57" s="574">
        <v>15484233</v>
      </c>
      <c r="D57" s="574"/>
      <c r="E57" s="574">
        <v>6571663</v>
      </c>
      <c r="F57" s="132"/>
      <c r="J57" s="91"/>
    </row>
    <row r="58" spans="1:10" ht="15.75">
      <c r="A58" s="138">
        <v>8</v>
      </c>
      <c r="B58" s="560" t="s">
        <v>344</v>
      </c>
      <c r="C58" s="571">
        <v>24524762</v>
      </c>
      <c r="D58" s="571"/>
      <c r="E58" s="571">
        <v>11066346</v>
      </c>
      <c r="F58" s="132"/>
      <c r="J58" s="91"/>
    </row>
    <row r="59" spans="1:10" ht="16.5" thickBot="1">
      <c r="A59" s="138">
        <v>9</v>
      </c>
      <c r="B59" s="560" t="s">
        <v>320</v>
      </c>
      <c r="C59" s="571">
        <v>94860</v>
      </c>
      <c r="D59" s="571"/>
      <c r="E59" s="571">
        <v>1235865</v>
      </c>
      <c r="F59" s="132"/>
      <c r="J59" s="91"/>
    </row>
    <row r="60" spans="1:6" s="142" customFormat="1" ht="16.5" thickBot="1">
      <c r="A60" s="140" t="s">
        <v>321</v>
      </c>
      <c r="B60" s="561" t="s">
        <v>493</v>
      </c>
      <c r="C60" s="572">
        <f>SUM(C56:C59)</f>
        <v>93587141</v>
      </c>
      <c r="D60" s="572">
        <f>SUM(D56:D59)</f>
        <v>0</v>
      </c>
      <c r="E60" s="572">
        <f>SUM(E56:E59)</f>
        <v>80920413</v>
      </c>
      <c r="F60" s="167"/>
    </row>
    <row r="61" spans="1:10" ht="15.75">
      <c r="A61" s="143">
        <v>10</v>
      </c>
      <c r="B61" s="562" t="s">
        <v>322</v>
      </c>
      <c r="C61" s="573">
        <v>1335227</v>
      </c>
      <c r="D61" s="573"/>
      <c r="E61" s="573">
        <v>7790618</v>
      </c>
      <c r="F61" s="132"/>
      <c r="J61" s="91"/>
    </row>
    <row r="62" spans="1:10" ht="15.75">
      <c r="A62" s="137">
        <v>11</v>
      </c>
      <c r="B62" s="563" t="s">
        <v>323</v>
      </c>
      <c r="C62" s="574">
        <v>10333792</v>
      </c>
      <c r="D62" s="574"/>
      <c r="E62" s="574">
        <v>14865985</v>
      </c>
      <c r="F62" s="132"/>
      <c r="J62" s="91"/>
    </row>
    <row r="63" spans="1:10" ht="15.75">
      <c r="A63" s="137">
        <v>12</v>
      </c>
      <c r="B63" s="563" t="s">
        <v>324</v>
      </c>
      <c r="C63" s="574"/>
      <c r="D63" s="574"/>
      <c r="E63" s="574"/>
      <c r="F63" s="132"/>
      <c r="J63" s="91"/>
    </row>
    <row r="64" spans="1:10" ht="16.5" thickBot="1">
      <c r="A64" s="138">
        <v>13</v>
      </c>
      <c r="B64" s="560" t="s">
        <v>325</v>
      </c>
      <c r="C64" s="571">
        <v>452845</v>
      </c>
      <c r="D64" s="571"/>
      <c r="E64" s="571">
        <v>6800</v>
      </c>
      <c r="F64" s="132"/>
      <c r="J64" s="91"/>
    </row>
    <row r="65" spans="1:6" s="142" customFormat="1" ht="16.5" thickBot="1">
      <c r="A65" s="140" t="s">
        <v>326</v>
      </c>
      <c r="B65" s="561" t="s">
        <v>494</v>
      </c>
      <c r="C65" s="572">
        <f>SUM(C61:C64)</f>
        <v>12121864</v>
      </c>
      <c r="D65" s="572">
        <f>SUM(D61:D64)</f>
        <v>0</v>
      </c>
      <c r="E65" s="572">
        <f>SUM(E61:E64)</f>
        <v>22663403</v>
      </c>
      <c r="F65" s="167"/>
    </row>
    <row r="66" spans="1:10" ht="15.75">
      <c r="A66" s="143">
        <v>14</v>
      </c>
      <c r="B66" s="562" t="s">
        <v>327</v>
      </c>
      <c r="C66" s="573">
        <v>13379222</v>
      </c>
      <c r="D66" s="573"/>
      <c r="E66" s="573">
        <v>5418191</v>
      </c>
      <c r="F66" s="132"/>
      <c r="J66" s="91"/>
    </row>
    <row r="67" spans="1:10" ht="15.75">
      <c r="A67" s="137">
        <v>15</v>
      </c>
      <c r="B67" s="563" t="s">
        <v>328</v>
      </c>
      <c r="C67" s="574">
        <v>4990146</v>
      </c>
      <c r="D67" s="574"/>
      <c r="E67" s="574">
        <v>5734485</v>
      </c>
      <c r="F67" s="132"/>
      <c r="J67" s="91"/>
    </row>
    <row r="68" spans="1:10" ht="16.5" thickBot="1">
      <c r="A68" s="138">
        <v>16</v>
      </c>
      <c r="B68" s="560" t="s">
        <v>329</v>
      </c>
      <c r="C68" s="571">
        <v>2400962</v>
      </c>
      <c r="D68" s="571"/>
      <c r="E68" s="571">
        <v>1556892</v>
      </c>
      <c r="F68" s="132"/>
      <c r="J68" s="91"/>
    </row>
    <row r="69" spans="1:6" s="142" customFormat="1" ht="16.5" thickBot="1">
      <c r="A69" s="140" t="s">
        <v>330</v>
      </c>
      <c r="B69" s="561" t="s">
        <v>495</v>
      </c>
      <c r="C69" s="572">
        <f>SUM(C66:C68)</f>
        <v>20770330</v>
      </c>
      <c r="D69" s="572">
        <f>SUM(D66:D68)</f>
        <v>0</v>
      </c>
      <c r="E69" s="572">
        <f>SUM(E66:E68)</f>
        <v>12709568</v>
      </c>
      <c r="F69" s="167"/>
    </row>
    <row r="70" spans="1:6" s="142" customFormat="1" ht="16.5" thickBot="1">
      <c r="A70" s="140" t="s">
        <v>331</v>
      </c>
      <c r="B70" s="561" t="s">
        <v>332</v>
      </c>
      <c r="C70" s="572">
        <v>6391477</v>
      </c>
      <c r="D70" s="572">
        <v>0</v>
      </c>
      <c r="E70" s="572">
        <v>9481710</v>
      </c>
      <c r="F70" s="167"/>
    </row>
    <row r="71" spans="1:6" s="142" customFormat="1" ht="16.5" thickBot="1">
      <c r="A71" s="140" t="s">
        <v>333</v>
      </c>
      <c r="B71" s="561" t="s">
        <v>334</v>
      </c>
      <c r="C71" s="572">
        <v>40357414</v>
      </c>
      <c r="D71" s="572">
        <v>0</v>
      </c>
      <c r="E71" s="572">
        <v>41481701</v>
      </c>
      <c r="F71" s="167"/>
    </row>
    <row r="72" spans="1:6" s="142" customFormat="1" ht="16.5" thickBot="1">
      <c r="A72" s="140" t="s">
        <v>266</v>
      </c>
      <c r="B72" s="561" t="s">
        <v>335</v>
      </c>
      <c r="C72" s="572">
        <f>C52+C55+C60-C65-C69-C70-C71</f>
        <v>21689989</v>
      </c>
      <c r="D72" s="572">
        <f>D52+D55+D60-D65-D69-D70-D71</f>
        <v>0</v>
      </c>
      <c r="E72" s="572">
        <f>E52+E55+E60-E65-E69-E70-E71</f>
        <v>4655758</v>
      </c>
      <c r="F72" s="167"/>
    </row>
    <row r="73" spans="1:10" ht="15.75">
      <c r="A73" s="143">
        <v>17</v>
      </c>
      <c r="B73" s="562" t="s">
        <v>336</v>
      </c>
      <c r="C73" s="573"/>
      <c r="D73" s="573"/>
      <c r="E73" s="573"/>
      <c r="F73" s="132"/>
      <c r="J73" s="91"/>
    </row>
    <row r="74" spans="1:10" ht="15.75">
      <c r="A74" s="143">
        <v>18</v>
      </c>
      <c r="B74" s="563" t="s">
        <v>496</v>
      </c>
      <c r="C74" s="573"/>
      <c r="D74" s="573"/>
      <c r="E74" s="573"/>
      <c r="F74" s="132"/>
      <c r="J74" s="91"/>
    </row>
    <row r="75" spans="1:10" ht="15.75">
      <c r="A75" s="143">
        <v>19</v>
      </c>
      <c r="B75" s="560" t="s">
        <v>498</v>
      </c>
      <c r="C75" s="573"/>
      <c r="D75" s="573"/>
      <c r="E75" s="573"/>
      <c r="F75" s="132"/>
      <c r="J75" s="91"/>
    </row>
    <row r="76" spans="1:10" ht="15.75">
      <c r="A76" s="137">
        <v>20</v>
      </c>
      <c r="B76" s="560" t="s">
        <v>499</v>
      </c>
      <c r="C76" s="574">
        <v>1202</v>
      </c>
      <c r="D76" s="574"/>
      <c r="E76" s="574">
        <v>5047</v>
      </c>
      <c r="F76" s="132"/>
      <c r="J76" s="91"/>
    </row>
    <row r="77" spans="1:10" ht="16.5" thickBot="1">
      <c r="A77" s="138">
        <v>21</v>
      </c>
      <c r="B77" s="560" t="s">
        <v>337</v>
      </c>
      <c r="C77" s="571"/>
      <c r="D77" s="571"/>
      <c r="E77" s="571"/>
      <c r="F77" s="132"/>
      <c r="J77" s="91"/>
    </row>
    <row r="78" spans="1:6" s="142" customFormat="1" ht="16.5" thickBot="1">
      <c r="A78" s="140" t="s">
        <v>338</v>
      </c>
      <c r="B78" s="561" t="s">
        <v>500</v>
      </c>
      <c r="C78" s="572">
        <f>SUM(C76:C77)</f>
        <v>1202</v>
      </c>
      <c r="D78" s="572">
        <f>SUM(D76:D77)</f>
        <v>0</v>
      </c>
      <c r="E78" s="572">
        <f>SUM(E76:E77)</f>
        <v>5047</v>
      </c>
      <c r="F78" s="167"/>
    </row>
    <row r="79" spans="1:10" ht="16.5" hidden="1" thickBot="1">
      <c r="A79" s="143">
        <v>20</v>
      </c>
      <c r="B79" s="562" t="s">
        <v>339</v>
      </c>
      <c r="C79" s="573"/>
      <c r="D79" s="573"/>
      <c r="E79" s="573"/>
      <c r="F79" s="132"/>
      <c r="J79" s="91"/>
    </row>
    <row r="80" spans="1:10" ht="16.5" hidden="1" thickBot="1">
      <c r="A80" s="137">
        <v>21</v>
      </c>
      <c r="B80" s="563" t="s">
        <v>340</v>
      </c>
      <c r="C80" s="574"/>
      <c r="D80" s="574"/>
      <c r="E80" s="574"/>
      <c r="F80" s="132"/>
      <c r="J80" s="91"/>
    </row>
    <row r="81" spans="1:5" ht="16.5" hidden="1" thickBot="1">
      <c r="A81" s="138">
        <v>22</v>
      </c>
      <c r="B81" s="560" t="s">
        <v>341</v>
      </c>
      <c r="C81" s="571"/>
      <c r="D81" s="571"/>
      <c r="E81" s="571"/>
    </row>
    <row r="82" spans="1:10" s="142" customFormat="1" ht="16.5" thickBot="1">
      <c r="A82" s="140" t="s">
        <v>342</v>
      </c>
      <c r="B82" s="561" t="s">
        <v>514</v>
      </c>
      <c r="C82" s="572">
        <f>SUM(C80:C81)</f>
        <v>0</v>
      </c>
      <c r="D82" s="572">
        <f>SUM(D80:D81)</f>
        <v>0</v>
      </c>
      <c r="E82" s="572">
        <f>SUM(E79:E81)</f>
        <v>0</v>
      </c>
      <c r="J82" s="167"/>
    </row>
    <row r="83" spans="1:10" s="142" customFormat="1" ht="16.5" thickBot="1">
      <c r="A83" s="140" t="s">
        <v>111</v>
      </c>
      <c r="B83" s="561" t="s">
        <v>343</v>
      </c>
      <c r="C83" s="572">
        <f>C78-C82</f>
        <v>1202</v>
      </c>
      <c r="D83" s="572">
        <f>D78-D82</f>
        <v>0</v>
      </c>
      <c r="E83" s="572">
        <f>E78-E82</f>
        <v>5047</v>
      </c>
      <c r="J83" s="167"/>
    </row>
    <row r="84" spans="1:10" s="142" customFormat="1" ht="16.5" thickBot="1">
      <c r="A84" s="140" t="s">
        <v>123</v>
      </c>
      <c r="B84" s="561" t="s">
        <v>516</v>
      </c>
      <c r="C84" s="572">
        <f>C72+C83</f>
        <v>21691191</v>
      </c>
      <c r="D84" s="572">
        <f>D72+D83</f>
        <v>0</v>
      </c>
      <c r="E84" s="572">
        <f>E72+E83</f>
        <v>4660805</v>
      </c>
      <c r="J84" s="167"/>
    </row>
    <row r="85" spans="1:5" ht="15.75" hidden="1">
      <c r="A85" s="143">
        <v>23</v>
      </c>
      <c r="B85" s="184" t="s">
        <v>344</v>
      </c>
      <c r="C85" s="443"/>
      <c r="D85" s="443"/>
      <c r="E85" s="444"/>
    </row>
    <row r="86" spans="1:5" ht="16.5" hidden="1" thickBot="1">
      <c r="A86" s="138">
        <v>24</v>
      </c>
      <c r="B86" s="190" t="s">
        <v>345</v>
      </c>
      <c r="C86" s="437"/>
      <c r="D86" s="437"/>
      <c r="E86" s="438"/>
    </row>
    <row r="89" spans="1:10" ht="15.75">
      <c r="A89" s="729" t="s">
        <v>492</v>
      </c>
      <c r="B89" s="729"/>
      <c r="C89" s="729"/>
      <c r="D89" s="729"/>
      <c r="E89" s="729"/>
      <c r="J89" s="91"/>
    </row>
    <row r="90" spans="1:10" ht="15.75">
      <c r="A90" s="729" t="s">
        <v>444</v>
      </c>
      <c r="B90" s="729"/>
      <c r="C90" s="729"/>
      <c r="D90" s="729"/>
      <c r="E90" s="729"/>
      <c r="J90" s="91"/>
    </row>
    <row r="91" spans="1:5" ht="16.5" thickBot="1">
      <c r="A91" s="192"/>
      <c r="E91" s="441" t="s">
        <v>384</v>
      </c>
    </row>
    <row r="92" spans="1:5" s="187" customFormat="1" ht="16.5" thickBot="1">
      <c r="A92" s="158" t="s">
        <v>288</v>
      </c>
      <c r="B92" s="159" t="s">
        <v>0</v>
      </c>
      <c r="C92" s="426" t="s">
        <v>56</v>
      </c>
      <c r="D92" s="426" t="s">
        <v>57</v>
      </c>
      <c r="E92" s="427" t="s">
        <v>58</v>
      </c>
    </row>
    <row r="93" spans="1:10" ht="15.75" hidden="1">
      <c r="A93" s="188">
        <v>1</v>
      </c>
      <c r="B93" s="189" t="s">
        <v>310</v>
      </c>
      <c r="C93" s="428"/>
      <c r="D93" s="428"/>
      <c r="E93" s="429"/>
      <c r="F93" s="163"/>
      <c r="J93" s="91"/>
    </row>
    <row r="94" spans="1:10" ht="15.75" hidden="1">
      <c r="A94" s="156">
        <v>2</v>
      </c>
      <c r="B94" s="177" t="s">
        <v>311</v>
      </c>
      <c r="C94" s="430"/>
      <c r="D94" s="430"/>
      <c r="E94" s="431"/>
      <c r="F94" s="163"/>
      <c r="J94" s="91"/>
    </row>
    <row r="95" spans="1:10" ht="16.5" hidden="1" thickBot="1">
      <c r="A95" s="138">
        <v>3</v>
      </c>
      <c r="B95" s="190" t="s">
        <v>312</v>
      </c>
      <c r="C95" s="437"/>
      <c r="D95" s="437"/>
      <c r="E95" s="438"/>
      <c r="F95" s="132"/>
      <c r="J95" s="91"/>
    </row>
    <row r="96" spans="1:6" s="142" customFormat="1" ht="16.5" thickBot="1">
      <c r="A96" s="140" t="s">
        <v>313</v>
      </c>
      <c r="B96" s="561" t="s">
        <v>314</v>
      </c>
      <c r="C96" s="572">
        <f>SUM(C93:C95)</f>
        <v>0</v>
      </c>
      <c r="D96" s="572">
        <v>0</v>
      </c>
      <c r="E96" s="572">
        <f>SUM(E93:E95)</f>
        <v>0</v>
      </c>
      <c r="F96" s="167"/>
    </row>
    <row r="97" spans="1:10" ht="15.75" hidden="1">
      <c r="A97" s="143">
        <v>4</v>
      </c>
      <c r="B97" s="562" t="s">
        <v>315</v>
      </c>
      <c r="C97" s="573"/>
      <c r="D97" s="573"/>
      <c r="E97" s="573"/>
      <c r="F97" s="132"/>
      <c r="J97" s="91"/>
    </row>
    <row r="98" spans="1:10" ht="16.5" hidden="1" thickBot="1">
      <c r="A98" s="138">
        <v>5</v>
      </c>
      <c r="B98" s="560" t="s">
        <v>316</v>
      </c>
      <c r="C98" s="571"/>
      <c r="D98" s="571"/>
      <c r="E98" s="571"/>
      <c r="F98" s="132"/>
      <c r="J98" s="91"/>
    </row>
    <row r="99" spans="1:6" s="142" customFormat="1" ht="16.5" thickBot="1">
      <c r="A99" s="140" t="s">
        <v>317</v>
      </c>
      <c r="B99" s="561" t="s">
        <v>497</v>
      </c>
      <c r="C99" s="572">
        <v>0</v>
      </c>
      <c r="D99" s="572">
        <v>0</v>
      </c>
      <c r="E99" s="572">
        <v>0</v>
      </c>
      <c r="F99" s="167"/>
    </row>
    <row r="100" spans="1:10" ht="15.75">
      <c r="A100" s="143">
        <v>6</v>
      </c>
      <c r="B100" s="562" t="s">
        <v>318</v>
      </c>
      <c r="C100" s="573">
        <v>13721715</v>
      </c>
      <c r="D100" s="573"/>
      <c r="E100" s="573">
        <v>16051814</v>
      </c>
      <c r="F100" s="132"/>
      <c r="J100" s="91"/>
    </row>
    <row r="101" spans="1:10" ht="15.75">
      <c r="A101" s="137">
        <v>7</v>
      </c>
      <c r="B101" s="563" t="s">
        <v>319</v>
      </c>
      <c r="C101" s="574"/>
      <c r="D101" s="574"/>
      <c r="E101" s="574"/>
      <c r="F101" s="132"/>
      <c r="J101" s="91"/>
    </row>
    <row r="102" spans="1:10" ht="15.75">
      <c r="A102" s="138">
        <v>8</v>
      </c>
      <c r="B102" s="560" t="s">
        <v>344</v>
      </c>
      <c r="C102" s="571"/>
      <c r="D102" s="571"/>
      <c r="E102" s="571"/>
      <c r="F102" s="132"/>
      <c r="J102" s="91"/>
    </row>
    <row r="103" spans="1:10" ht="16.5" thickBot="1">
      <c r="A103" s="138">
        <v>9</v>
      </c>
      <c r="B103" s="560" t="s">
        <v>320</v>
      </c>
      <c r="C103" s="571"/>
      <c r="D103" s="571"/>
      <c r="E103" s="571">
        <v>41808</v>
      </c>
      <c r="F103" s="132"/>
      <c r="J103" s="91"/>
    </row>
    <row r="104" spans="1:6" s="142" customFormat="1" ht="16.5" thickBot="1">
      <c r="A104" s="140" t="s">
        <v>321</v>
      </c>
      <c r="B104" s="561" t="s">
        <v>493</v>
      </c>
      <c r="C104" s="572">
        <f>SUM(C100:C103)</f>
        <v>13721715</v>
      </c>
      <c r="D104" s="572">
        <f>SUM(D100:D103)</f>
        <v>0</v>
      </c>
      <c r="E104" s="572">
        <f>SUM(E100:E103)</f>
        <v>16093622</v>
      </c>
      <c r="F104" s="167"/>
    </row>
    <row r="105" spans="1:10" ht="15.75">
      <c r="A105" s="143">
        <v>10</v>
      </c>
      <c r="B105" s="562" t="s">
        <v>322</v>
      </c>
      <c r="C105" s="573">
        <v>49034</v>
      </c>
      <c r="D105" s="573"/>
      <c r="E105" s="573">
        <v>67703</v>
      </c>
      <c r="F105" s="132"/>
      <c r="J105" s="91"/>
    </row>
    <row r="106" spans="1:10" ht="15.75">
      <c r="A106" s="137">
        <v>11</v>
      </c>
      <c r="B106" s="563" t="s">
        <v>323</v>
      </c>
      <c r="C106" s="574">
        <v>2095092</v>
      </c>
      <c r="D106" s="574"/>
      <c r="E106" s="574">
        <v>2959222</v>
      </c>
      <c r="F106" s="132"/>
      <c r="J106" s="91"/>
    </row>
    <row r="107" spans="1:10" ht="15.75">
      <c r="A107" s="137">
        <v>12</v>
      </c>
      <c r="B107" s="563" t="s">
        <v>324</v>
      </c>
      <c r="C107" s="574"/>
      <c r="D107" s="574"/>
      <c r="E107" s="574"/>
      <c r="F107" s="132"/>
      <c r="J107" s="91"/>
    </row>
    <row r="108" spans="1:10" ht="16.5" thickBot="1">
      <c r="A108" s="138">
        <v>13</v>
      </c>
      <c r="B108" s="560" t="s">
        <v>325</v>
      </c>
      <c r="C108" s="571"/>
      <c r="D108" s="571"/>
      <c r="E108" s="571"/>
      <c r="F108" s="132"/>
      <c r="J108" s="91"/>
    </row>
    <row r="109" spans="1:6" s="142" customFormat="1" ht="16.5" thickBot="1">
      <c r="A109" s="140" t="s">
        <v>326</v>
      </c>
      <c r="B109" s="561" t="s">
        <v>494</v>
      </c>
      <c r="C109" s="572">
        <f>SUM(C105:C108)</f>
        <v>2144126</v>
      </c>
      <c r="D109" s="572">
        <f>SUM(D105:D108)</f>
        <v>0</v>
      </c>
      <c r="E109" s="572">
        <f>SUM(E105:E108)</f>
        <v>3026925</v>
      </c>
      <c r="F109" s="167"/>
    </row>
    <row r="110" spans="1:10" ht="15.75">
      <c r="A110" s="143">
        <v>14</v>
      </c>
      <c r="B110" s="562" t="s">
        <v>327</v>
      </c>
      <c r="C110" s="573">
        <v>8311681</v>
      </c>
      <c r="D110" s="573"/>
      <c r="E110" s="573">
        <v>7671671</v>
      </c>
      <c r="F110" s="132"/>
      <c r="J110" s="91"/>
    </row>
    <row r="111" spans="1:10" ht="15.75">
      <c r="A111" s="137">
        <v>15</v>
      </c>
      <c r="B111" s="563" t="s">
        <v>328</v>
      </c>
      <c r="C111" s="574">
        <v>1535276</v>
      </c>
      <c r="D111" s="574"/>
      <c r="E111" s="574">
        <v>2238662</v>
      </c>
      <c r="F111" s="132"/>
      <c r="J111" s="91"/>
    </row>
    <row r="112" spans="1:10" ht="16.5" thickBot="1">
      <c r="A112" s="138">
        <v>16</v>
      </c>
      <c r="B112" s="560" t="s">
        <v>329</v>
      </c>
      <c r="C112" s="571">
        <v>2028311</v>
      </c>
      <c r="D112" s="571"/>
      <c r="E112" s="571">
        <v>1802548</v>
      </c>
      <c r="F112" s="132"/>
      <c r="J112" s="91"/>
    </row>
    <row r="113" spans="1:6" s="142" customFormat="1" ht="16.5" thickBot="1">
      <c r="A113" s="140" t="s">
        <v>330</v>
      </c>
      <c r="B113" s="561" t="s">
        <v>495</v>
      </c>
      <c r="C113" s="572">
        <f>SUM(C110:C112)</f>
        <v>11875268</v>
      </c>
      <c r="D113" s="572">
        <f>SUM(D110:D112)</f>
        <v>0</v>
      </c>
      <c r="E113" s="572">
        <f>SUM(E110:E112)</f>
        <v>11712881</v>
      </c>
      <c r="F113" s="167"/>
    </row>
    <row r="114" spans="1:6" s="142" customFormat="1" ht="16.5" thickBot="1">
      <c r="A114" s="140" t="s">
        <v>331</v>
      </c>
      <c r="B114" s="561" t="s">
        <v>332</v>
      </c>
      <c r="C114" s="572">
        <v>0</v>
      </c>
      <c r="D114" s="572">
        <v>0</v>
      </c>
      <c r="E114" s="572">
        <v>172740</v>
      </c>
      <c r="F114" s="167"/>
    </row>
    <row r="115" spans="1:6" s="142" customFormat="1" ht="16.5" thickBot="1">
      <c r="A115" s="140" t="s">
        <v>333</v>
      </c>
      <c r="B115" s="561" t="s">
        <v>334</v>
      </c>
      <c r="C115" s="572">
        <v>550163</v>
      </c>
      <c r="D115" s="572">
        <v>0</v>
      </c>
      <c r="E115" s="572">
        <v>833569</v>
      </c>
      <c r="F115" s="167"/>
    </row>
    <row r="116" spans="1:6" s="142" customFormat="1" ht="16.5" thickBot="1">
      <c r="A116" s="140" t="s">
        <v>266</v>
      </c>
      <c r="B116" s="561" t="s">
        <v>335</v>
      </c>
      <c r="C116" s="572">
        <f>C96+C99+C104-C109-C113-C114-C115</f>
        <v>-847842</v>
      </c>
      <c r="D116" s="572">
        <f>D96+D99+D104-D109-D113-D114-D115</f>
        <v>0</v>
      </c>
      <c r="E116" s="572">
        <f>E96+E99+E104-E109-E113-E114-E115</f>
        <v>347507</v>
      </c>
      <c r="F116" s="167"/>
    </row>
    <row r="117" spans="1:10" ht="15.75">
      <c r="A117" s="143">
        <v>17</v>
      </c>
      <c r="B117" s="562" t="s">
        <v>336</v>
      </c>
      <c r="C117" s="573"/>
      <c r="D117" s="573"/>
      <c r="E117" s="573"/>
      <c r="F117" s="132"/>
      <c r="J117" s="91"/>
    </row>
    <row r="118" spans="1:10" ht="15.75">
      <c r="A118" s="137">
        <v>18</v>
      </c>
      <c r="B118" s="563" t="s">
        <v>496</v>
      </c>
      <c r="C118" s="574"/>
      <c r="D118" s="574"/>
      <c r="E118" s="574"/>
      <c r="F118" s="132"/>
      <c r="J118" s="91"/>
    </row>
    <row r="119" spans="1:10" ht="15.75">
      <c r="A119" s="138">
        <v>19</v>
      </c>
      <c r="B119" s="560" t="s">
        <v>498</v>
      </c>
      <c r="C119" s="571"/>
      <c r="D119" s="571"/>
      <c r="E119" s="571"/>
      <c r="F119" s="132"/>
      <c r="J119" s="91"/>
    </row>
    <row r="120" spans="1:10" ht="15.75">
      <c r="A120" s="138">
        <v>20</v>
      </c>
      <c r="B120" s="560" t="s">
        <v>499</v>
      </c>
      <c r="C120" s="571">
        <v>27</v>
      </c>
      <c r="D120" s="571"/>
      <c r="E120" s="571">
        <v>21</v>
      </c>
      <c r="F120" s="132"/>
      <c r="J120" s="91"/>
    </row>
    <row r="121" spans="1:10" ht="16.5" thickBot="1">
      <c r="A121" s="138">
        <v>21</v>
      </c>
      <c r="B121" s="560" t="s">
        <v>337</v>
      </c>
      <c r="C121" s="571"/>
      <c r="D121" s="571"/>
      <c r="E121" s="571"/>
      <c r="F121" s="132"/>
      <c r="J121" s="91"/>
    </row>
    <row r="122" spans="1:6" s="142" customFormat="1" ht="16.5" thickBot="1">
      <c r="A122" s="140" t="s">
        <v>338</v>
      </c>
      <c r="B122" s="561" t="s">
        <v>500</v>
      </c>
      <c r="C122" s="572">
        <f>SUM(C118:C121)</f>
        <v>27</v>
      </c>
      <c r="D122" s="572">
        <f>SUM(D118:D121)</f>
        <v>0</v>
      </c>
      <c r="E122" s="572">
        <f>SUM(E118:E121)</f>
        <v>21</v>
      </c>
      <c r="F122" s="167"/>
    </row>
    <row r="123" spans="1:10" ht="15.75" hidden="1">
      <c r="A123" s="143">
        <v>20</v>
      </c>
      <c r="B123" s="562" t="s">
        <v>339</v>
      </c>
      <c r="C123" s="573"/>
      <c r="D123" s="573"/>
      <c r="E123" s="573"/>
      <c r="F123" s="132"/>
      <c r="J123" s="91"/>
    </row>
    <row r="124" spans="1:10" ht="15.75" hidden="1">
      <c r="A124" s="137">
        <v>21</v>
      </c>
      <c r="B124" s="563" t="s">
        <v>340</v>
      </c>
      <c r="C124" s="574"/>
      <c r="D124" s="574"/>
      <c r="E124" s="574"/>
      <c r="F124" s="132"/>
      <c r="J124" s="91"/>
    </row>
    <row r="125" spans="1:5" ht="16.5" hidden="1" thickBot="1">
      <c r="A125" s="138">
        <v>22</v>
      </c>
      <c r="B125" s="560" t="s">
        <v>341</v>
      </c>
      <c r="C125" s="571"/>
      <c r="D125" s="571"/>
      <c r="E125" s="571"/>
    </row>
    <row r="126" spans="1:10" s="142" customFormat="1" ht="16.5" thickBot="1">
      <c r="A126" s="140" t="s">
        <v>342</v>
      </c>
      <c r="B126" s="561" t="s">
        <v>515</v>
      </c>
      <c r="C126" s="572">
        <f>SUM(C124:C125)</f>
        <v>0</v>
      </c>
      <c r="D126" s="572">
        <f>SUM(D124:D125)</f>
        <v>0</v>
      </c>
      <c r="E126" s="572">
        <f>SUM(E123:E125)</f>
        <v>0</v>
      </c>
      <c r="J126" s="167"/>
    </row>
    <row r="127" spans="1:10" s="142" customFormat="1" ht="16.5" thickBot="1">
      <c r="A127" s="140" t="s">
        <v>111</v>
      </c>
      <c r="B127" s="561" t="s">
        <v>343</v>
      </c>
      <c r="C127" s="572">
        <f>C122-C126</f>
        <v>27</v>
      </c>
      <c r="D127" s="572">
        <f>D122-D126</f>
        <v>0</v>
      </c>
      <c r="E127" s="572">
        <f>E122-E126</f>
        <v>21</v>
      </c>
      <c r="J127" s="167"/>
    </row>
    <row r="128" spans="1:10" s="142" customFormat="1" ht="16.5" thickBot="1">
      <c r="A128" s="140" t="s">
        <v>123</v>
      </c>
      <c r="B128" s="561" t="s">
        <v>501</v>
      </c>
      <c r="C128" s="572">
        <f>C116+C127</f>
        <v>-847815</v>
      </c>
      <c r="D128" s="572">
        <f>D116+D127</f>
        <v>0</v>
      </c>
      <c r="E128" s="572">
        <f>E116+E127</f>
        <v>347528</v>
      </c>
      <c r="J128" s="167"/>
    </row>
    <row r="129" spans="1:5" ht="15.75" hidden="1">
      <c r="A129" s="143">
        <v>23</v>
      </c>
      <c r="B129" s="184" t="s">
        <v>344</v>
      </c>
      <c r="C129" s="443"/>
      <c r="D129" s="443"/>
      <c r="E129" s="444"/>
    </row>
    <row r="130" spans="1:5" ht="16.5" hidden="1" thickBot="1">
      <c r="A130" s="138">
        <v>24</v>
      </c>
      <c r="B130" s="190" t="s">
        <v>345</v>
      </c>
      <c r="C130" s="437"/>
      <c r="D130" s="437"/>
      <c r="E130" s="438"/>
    </row>
  </sheetData>
  <sheetProtection/>
  <mergeCells count="7">
    <mergeCell ref="A90:E90"/>
    <mergeCell ref="A1:E1"/>
    <mergeCell ref="A4:E4"/>
    <mergeCell ref="A3:E3"/>
    <mergeCell ref="A45:E45"/>
    <mergeCell ref="A46:E46"/>
    <mergeCell ref="A89:E89"/>
  </mergeCells>
  <printOptions/>
  <pageMargins left="0.7086614173228347" right="0.7086614173228347" top="0.7480314960629921" bottom="0.7480314960629921" header="0.31496062992125984" footer="0.31496062992125984"/>
  <pageSetup fitToHeight="2" orientation="portrait" paperSize="9" scale="62" r:id="rId1"/>
  <rowBreaks count="1" manualBreakCount="1">
    <brk id="44" max="255" man="1"/>
  </rowBreaks>
  <ignoredErrors>
    <ignoredError sqref="C18 C23 C27 E27 C30 E30 E18 E23" formula="1"/>
    <ignoredError sqref="D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showGridLines="0" zoomScalePageLayoutView="0" workbookViewId="0" topLeftCell="A1">
      <selection activeCell="A3" sqref="A3:J3"/>
    </sheetView>
  </sheetViews>
  <sheetFormatPr defaultColWidth="9.25390625" defaultRowHeight="12.75"/>
  <cols>
    <col min="1" max="1" width="40.75390625" style="3" customWidth="1"/>
    <col min="2" max="4" width="11.125" style="3" customWidth="1"/>
    <col min="5" max="5" width="11.25390625" style="194" customWidth="1"/>
    <col min="6" max="6" width="38.875" style="3" customWidth="1"/>
    <col min="7" max="7" width="10.875" style="3" bestFit="1" customWidth="1"/>
    <col min="8" max="8" width="10.875" style="3" customWidth="1"/>
    <col min="9" max="9" width="9.875" style="21" bestFit="1" customWidth="1"/>
    <col min="10" max="10" width="13.75390625" style="217" bestFit="1" customWidth="1"/>
    <col min="11" max="16384" width="9.25390625" style="2" customWidth="1"/>
  </cols>
  <sheetData>
    <row r="1" spans="1:10" ht="15.75" customHeight="1">
      <c r="A1" s="22"/>
      <c r="B1" s="20"/>
      <c r="C1" s="20"/>
      <c r="D1" s="20"/>
      <c r="E1" s="195"/>
      <c r="F1" s="587" t="s">
        <v>602</v>
      </c>
      <c r="G1" s="587"/>
      <c r="H1" s="587"/>
      <c r="I1" s="587"/>
      <c r="J1" s="587"/>
    </row>
    <row r="2" spans="1:10" ht="15.75">
      <c r="A2" s="588"/>
      <c r="B2" s="588"/>
      <c r="C2" s="588"/>
      <c r="D2" s="588"/>
      <c r="E2" s="588"/>
      <c r="F2" s="42"/>
      <c r="G2" s="42"/>
      <c r="H2" s="42"/>
      <c r="I2" s="42"/>
      <c r="J2" s="208"/>
    </row>
    <row r="3" spans="1:10" ht="15.75">
      <c r="A3" s="577" t="s">
        <v>440</v>
      </c>
      <c r="B3" s="577"/>
      <c r="C3" s="577"/>
      <c r="D3" s="577"/>
      <c r="E3" s="577"/>
      <c r="F3" s="577"/>
      <c r="G3" s="577"/>
      <c r="H3" s="577"/>
      <c r="I3" s="577"/>
      <c r="J3" s="577"/>
    </row>
    <row r="4" spans="1:10" ht="15.75" customHeight="1">
      <c r="A4" s="589" t="s">
        <v>478</v>
      </c>
      <c r="B4" s="589"/>
      <c r="C4" s="589"/>
      <c r="D4" s="589"/>
      <c r="E4" s="589"/>
      <c r="F4" s="589"/>
      <c r="G4" s="589"/>
      <c r="H4" s="589"/>
      <c r="I4" s="589"/>
      <c r="J4" s="589"/>
    </row>
    <row r="5" spans="1:10" ht="15.75" customHeight="1">
      <c r="A5" s="589" t="s">
        <v>441</v>
      </c>
      <c r="B5" s="589"/>
      <c r="C5" s="589"/>
      <c r="D5" s="589"/>
      <c r="E5" s="589"/>
      <c r="F5" s="589"/>
      <c r="G5" s="589"/>
      <c r="H5" s="589"/>
      <c r="I5" s="589"/>
      <c r="J5" s="589"/>
    </row>
    <row r="6" spans="1:10" ht="12.75" customHeight="1" thickBot="1">
      <c r="A6" s="246"/>
      <c r="B6" s="246"/>
      <c r="C6" s="246"/>
      <c r="D6" s="246"/>
      <c r="E6" s="262"/>
      <c r="F6" s="246"/>
      <c r="G6" s="246"/>
      <c r="H6" s="246"/>
      <c r="I6" s="246"/>
      <c r="J6" s="268" t="s">
        <v>384</v>
      </c>
    </row>
    <row r="7" spans="1:10" ht="37.5" customHeight="1" thickBot="1">
      <c r="A7" s="594" t="s">
        <v>11</v>
      </c>
      <c r="B7" s="595"/>
      <c r="C7" s="595"/>
      <c r="D7" s="595"/>
      <c r="E7" s="595"/>
      <c r="F7" s="598" t="s">
        <v>12</v>
      </c>
      <c r="G7" s="595"/>
      <c r="H7" s="595"/>
      <c r="I7" s="595"/>
      <c r="J7" s="599"/>
    </row>
    <row r="8" spans="1:10" ht="26.25" thickBot="1">
      <c r="A8" s="247" t="s">
        <v>0</v>
      </c>
      <c r="B8" s="248" t="s">
        <v>1</v>
      </c>
      <c r="C8" s="248" t="s">
        <v>267</v>
      </c>
      <c r="D8" s="248" t="s">
        <v>42</v>
      </c>
      <c r="E8" s="263" t="s">
        <v>43</v>
      </c>
      <c r="F8" s="247" t="s">
        <v>0</v>
      </c>
      <c r="G8" s="248" t="s">
        <v>1</v>
      </c>
      <c r="H8" s="248" t="s">
        <v>267</v>
      </c>
      <c r="I8" s="248" t="s">
        <v>42</v>
      </c>
      <c r="J8" s="412" t="s">
        <v>43</v>
      </c>
    </row>
    <row r="9" spans="1:10" ht="15" customHeight="1">
      <c r="A9" s="249" t="s">
        <v>278</v>
      </c>
      <c r="B9" s="250">
        <f>'1.melléklet'!B11</f>
        <v>55546259</v>
      </c>
      <c r="C9" s="250">
        <f>'1.melléklet'!C11</f>
        <v>69478030</v>
      </c>
      <c r="D9" s="250">
        <f>'1.melléklet'!D11</f>
        <v>68268202</v>
      </c>
      <c r="E9" s="264">
        <f>D9/C9</f>
        <v>0.9825868983331854</v>
      </c>
      <c r="F9" s="270" t="s">
        <v>268</v>
      </c>
      <c r="G9" s="271">
        <f>'1.melléklet'!G11</f>
        <v>24737047</v>
      </c>
      <c r="H9" s="346">
        <f>'1.melléklet'!H11</f>
        <v>24831921</v>
      </c>
      <c r="I9" s="271">
        <f>'1.melléklet'!I11</f>
        <v>21632400</v>
      </c>
      <c r="J9" s="272">
        <f>I9/H9</f>
        <v>0.8711529003334055</v>
      </c>
    </row>
    <row r="10" spans="1:10" ht="15" customHeight="1">
      <c r="A10" s="251"/>
      <c r="B10" s="252"/>
      <c r="C10" s="344"/>
      <c r="D10" s="344"/>
      <c r="E10" s="269"/>
      <c r="F10" s="253"/>
      <c r="G10" s="252"/>
      <c r="H10" s="252"/>
      <c r="I10" s="252"/>
      <c r="J10" s="272"/>
    </row>
    <row r="11" spans="1:10" ht="12.75">
      <c r="A11" s="251"/>
      <c r="B11" s="252"/>
      <c r="C11" s="344"/>
      <c r="D11" s="344"/>
      <c r="E11" s="269"/>
      <c r="F11" s="249" t="s">
        <v>269</v>
      </c>
      <c r="G11" s="250">
        <f>'1.melléklet'!G19</f>
        <v>3681376</v>
      </c>
      <c r="H11" s="250">
        <f>'1.melléklet'!H19</f>
        <v>4262343</v>
      </c>
      <c r="I11" s="250">
        <f>'1.melléklet'!I19</f>
        <v>3476467</v>
      </c>
      <c r="J11" s="272">
        <f>I11/H11</f>
        <v>0.8156234728176498</v>
      </c>
    </row>
    <row r="12" spans="1:10" ht="12.75">
      <c r="A12" s="251"/>
      <c r="B12" s="252"/>
      <c r="C12" s="344"/>
      <c r="D12" s="344"/>
      <c r="E12" s="269"/>
      <c r="F12" s="253"/>
      <c r="G12" s="252"/>
      <c r="H12" s="252"/>
      <c r="I12" s="252"/>
      <c r="J12" s="272"/>
    </row>
    <row r="13" spans="1:10" ht="12.75">
      <c r="A13" s="249" t="s">
        <v>279</v>
      </c>
      <c r="B13" s="250">
        <f>'1.melléklet'!B19</f>
        <v>3100000</v>
      </c>
      <c r="C13" s="250">
        <f>'1.melléklet'!C19</f>
        <v>4557992</v>
      </c>
      <c r="D13" s="250">
        <f>'1.melléklet'!D19</f>
        <v>4139681</v>
      </c>
      <c r="E13" s="264">
        <v>0</v>
      </c>
      <c r="F13" s="249" t="s">
        <v>36</v>
      </c>
      <c r="G13" s="250">
        <f>'1.melléklet'!G27</f>
        <v>15590884</v>
      </c>
      <c r="H13" s="345">
        <f>'1.melléklet'!H27</f>
        <v>34549889</v>
      </c>
      <c r="I13" s="250">
        <f>'1.melléklet'!I27</f>
        <v>32102573</v>
      </c>
      <c r="J13" s="272">
        <f>I13/H13</f>
        <v>0.9291657348016371</v>
      </c>
    </row>
    <row r="14" spans="1:10" ht="12" customHeight="1">
      <c r="A14" s="253"/>
      <c r="B14" s="252"/>
      <c r="C14" s="344"/>
      <c r="D14" s="344"/>
      <c r="E14" s="264"/>
      <c r="F14" s="251"/>
      <c r="G14" s="252"/>
      <c r="H14" s="252"/>
      <c r="I14" s="252"/>
      <c r="J14" s="272"/>
    </row>
    <row r="15" spans="1:10" ht="11.25" customHeight="1">
      <c r="A15" s="249" t="s">
        <v>34</v>
      </c>
      <c r="B15" s="250">
        <f>'1.melléklet'!B26</f>
        <v>0</v>
      </c>
      <c r="C15" s="345">
        <f>'1.melléklet'!C26</f>
        <v>4975058</v>
      </c>
      <c r="D15" s="345">
        <f>'1.melléklet'!D26</f>
        <v>4975071</v>
      </c>
      <c r="E15" s="264">
        <f>D15/C15</f>
        <v>1.0000026130348632</v>
      </c>
      <c r="F15" s="249" t="s">
        <v>270</v>
      </c>
      <c r="G15" s="250">
        <f>'1.melléklet'!G29</f>
        <v>13415000</v>
      </c>
      <c r="H15" s="250">
        <f>'1.melléklet'!H29</f>
        <v>9746218</v>
      </c>
      <c r="I15" s="250">
        <f>'1.melléklet'!I29</f>
        <v>4829110</v>
      </c>
      <c r="J15" s="272">
        <f>I15/H15</f>
        <v>0.49548553090029385</v>
      </c>
    </row>
    <row r="16" spans="1:10" ht="12.75">
      <c r="A16" s="251"/>
      <c r="B16" s="252"/>
      <c r="C16" s="252"/>
      <c r="D16" s="252"/>
      <c r="E16" s="264"/>
      <c r="F16" s="253"/>
      <c r="G16" s="252"/>
      <c r="H16" s="252"/>
      <c r="I16" s="252"/>
      <c r="J16" s="272"/>
    </row>
    <row r="17" spans="1:10" ht="13.5" customHeight="1">
      <c r="A17" s="249" t="s">
        <v>486</v>
      </c>
      <c r="B17" s="250">
        <f>'1.melléklet'!B28</f>
        <v>0</v>
      </c>
      <c r="C17" s="250">
        <f>'1.melléklet'!C28</f>
        <v>0</v>
      </c>
      <c r="D17" s="250">
        <f>'1.melléklet'!D28</f>
        <v>0</v>
      </c>
      <c r="E17" s="264"/>
      <c r="F17" s="249" t="s">
        <v>271</v>
      </c>
      <c r="G17" s="250">
        <f>'1.melléklet'!G31</f>
        <v>11683761</v>
      </c>
      <c r="H17" s="250">
        <f>'1.melléklet'!H31</f>
        <v>15955308</v>
      </c>
      <c r="I17" s="250">
        <f>'1.melléklet'!I31</f>
        <v>13332316</v>
      </c>
      <c r="J17" s="272">
        <f>I17/H17</f>
        <v>0.8356038003152305</v>
      </c>
    </row>
    <row r="18" spans="1:10" ht="13.5" customHeight="1">
      <c r="A18" s="251"/>
      <c r="B18" s="252"/>
      <c r="C18" s="252"/>
      <c r="D18" s="252"/>
      <c r="E18" s="264"/>
      <c r="F18" s="251"/>
      <c r="G18" s="252"/>
      <c r="H18" s="252"/>
      <c r="I18" s="252"/>
      <c r="J18" s="272"/>
    </row>
    <row r="19" spans="1:10" ht="13.5" customHeight="1">
      <c r="A19" s="249" t="s">
        <v>282</v>
      </c>
      <c r="B19" s="250">
        <f>'1.melléklet'!B44</f>
        <v>0</v>
      </c>
      <c r="C19" s="250">
        <f>'1.melléklet'!C44</f>
        <v>20239997</v>
      </c>
      <c r="D19" s="250">
        <f>'1.melléklet'!D44</f>
        <v>20239997</v>
      </c>
      <c r="E19" s="264">
        <f>D19/C19</f>
        <v>1</v>
      </c>
      <c r="F19" s="251"/>
      <c r="G19" s="252"/>
      <c r="H19" s="252"/>
      <c r="I19" s="252"/>
      <c r="J19" s="272"/>
    </row>
    <row r="20" spans="1:10" ht="13.5" customHeight="1">
      <c r="A20" s="253"/>
      <c r="B20" s="252"/>
      <c r="C20" s="252"/>
      <c r="D20" s="252"/>
      <c r="E20" s="264"/>
      <c r="F20" s="251"/>
      <c r="G20" s="252"/>
      <c r="H20" s="252"/>
      <c r="I20" s="252"/>
      <c r="J20" s="272"/>
    </row>
    <row r="21" spans="1:10" ht="13.5" customHeight="1">
      <c r="A21" s="254" t="s">
        <v>283</v>
      </c>
      <c r="B21" s="250">
        <f>'1.melléklet'!B45</f>
        <v>0</v>
      </c>
      <c r="C21" s="250">
        <f>'1.melléklet'!C45</f>
        <v>0</v>
      </c>
      <c r="D21" s="250">
        <f>'1.melléklet'!D45</f>
        <v>0</v>
      </c>
      <c r="E21" s="264"/>
      <c r="F21" s="254" t="s">
        <v>273</v>
      </c>
      <c r="G21" s="250">
        <f>'1.melléklet'!G44</f>
        <v>0</v>
      </c>
      <c r="H21" s="250">
        <f>'1.melléklet'!H44</f>
        <v>21023591</v>
      </c>
      <c r="I21" s="250">
        <f>'1.melléklet'!I44</f>
        <v>3552415</v>
      </c>
      <c r="J21" s="272">
        <f>I21/H21</f>
        <v>0.168972798224623</v>
      </c>
    </row>
    <row r="22" spans="1:10" ht="13.5" customHeight="1">
      <c r="A22" s="253"/>
      <c r="B22" s="252"/>
      <c r="C22" s="252"/>
      <c r="D22" s="252"/>
      <c r="E22" s="264"/>
      <c r="F22" s="254"/>
      <c r="G22" s="250"/>
      <c r="H22" s="250"/>
      <c r="I22" s="250"/>
      <c r="J22" s="272"/>
    </row>
    <row r="23" spans="1:10" ht="13.5" customHeight="1">
      <c r="A23" s="249" t="s">
        <v>487</v>
      </c>
      <c r="B23" s="250">
        <f>'1.melléklet'!B47</f>
        <v>0</v>
      </c>
      <c r="C23" s="345">
        <f>'1.melléklet'!C47</f>
        <v>0</v>
      </c>
      <c r="D23" s="345">
        <f>'1.melléklet'!D47</f>
        <v>0</v>
      </c>
      <c r="E23" s="264"/>
      <c r="F23" s="254" t="s">
        <v>274</v>
      </c>
      <c r="G23" s="250">
        <f>'1.melléklet'!G46</f>
        <v>0</v>
      </c>
      <c r="H23" s="250">
        <f>'1.melléklet'!H46</f>
        <v>8166447</v>
      </c>
      <c r="I23" s="250">
        <f>'1.melléklet'!I46</f>
        <v>4965634</v>
      </c>
      <c r="J23" s="272">
        <f>I23/H23</f>
        <v>0.6080531717159249</v>
      </c>
    </row>
    <row r="24" spans="1:10" ht="13.5" customHeight="1">
      <c r="A24" s="341"/>
      <c r="B24" s="252"/>
      <c r="C24" s="252"/>
      <c r="D24" s="252"/>
      <c r="E24" s="264"/>
      <c r="F24" s="254"/>
      <c r="G24" s="250"/>
      <c r="H24" s="250"/>
      <c r="I24" s="250"/>
      <c r="J24" s="272"/>
    </row>
    <row r="25" spans="1:10" ht="14.25" customHeight="1">
      <c r="A25" s="251"/>
      <c r="B25" s="342"/>
      <c r="C25" s="343"/>
      <c r="D25" s="343"/>
      <c r="E25" s="340"/>
      <c r="F25" s="249" t="s">
        <v>275</v>
      </c>
      <c r="G25" s="250">
        <f>'1.melléklet'!G49</f>
        <v>0</v>
      </c>
      <c r="H25" s="250">
        <f>'1.melléklet'!H49</f>
        <v>0</v>
      </c>
      <c r="I25" s="250">
        <f>'1.melléklet'!I49</f>
        <v>0</v>
      </c>
      <c r="J25" s="272"/>
    </row>
    <row r="26" spans="1:10" ht="13.5" customHeight="1">
      <c r="A26" s="254" t="s">
        <v>281</v>
      </c>
      <c r="B26" s="255">
        <f>'1.melléklet'!B31</f>
        <v>31819235</v>
      </c>
      <c r="C26" s="255">
        <f>'1.melléklet'!C31</f>
        <v>41148243</v>
      </c>
      <c r="D26" s="255">
        <f>'1.melléklet'!D31</f>
        <v>37533201</v>
      </c>
      <c r="E26" s="264">
        <f>D26/C26</f>
        <v>0.9121458964845717</v>
      </c>
      <c r="F26" s="251"/>
      <c r="G26" s="256"/>
      <c r="H26" s="256"/>
      <c r="I26" s="256"/>
      <c r="J26" s="272"/>
    </row>
    <row r="27" spans="1:10" ht="13.5" customHeight="1" hidden="1">
      <c r="A27" s="251"/>
      <c r="B27" s="252"/>
      <c r="C27" s="252"/>
      <c r="D27" s="252"/>
      <c r="E27" s="269"/>
      <c r="F27" s="251"/>
      <c r="G27" s="256"/>
      <c r="H27" s="256">
        <v>0</v>
      </c>
      <c r="I27" s="256">
        <v>0</v>
      </c>
      <c r="J27" s="272"/>
    </row>
    <row r="28" spans="1:10" ht="13.5" customHeight="1">
      <c r="A28" s="253"/>
      <c r="B28" s="252"/>
      <c r="C28" s="252"/>
      <c r="D28" s="344"/>
      <c r="E28" s="269"/>
      <c r="F28" s="253"/>
      <c r="G28" s="252"/>
      <c r="H28" s="252"/>
      <c r="I28" s="252"/>
      <c r="J28" s="272"/>
    </row>
    <row r="29" spans="1:10" ht="13.5" customHeight="1">
      <c r="A29" s="253"/>
      <c r="B29" s="252"/>
      <c r="C29" s="252"/>
      <c r="D29" s="252"/>
      <c r="E29" s="265"/>
      <c r="F29" s="254" t="s">
        <v>272</v>
      </c>
      <c r="G29" s="255">
        <f>'1.melléklet'!G37</f>
        <v>21357426</v>
      </c>
      <c r="H29" s="255">
        <f>'1.melléklet'!H37</f>
        <v>21863603</v>
      </c>
      <c r="I29" s="255">
        <f>'1.melléklet'!I37</f>
        <v>18248561</v>
      </c>
      <c r="J29" s="272">
        <f>I29/H29</f>
        <v>0.8346547913443177</v>
      </c>
    </row>
    <row r="30" spans="1:10" ht="13.5" customHeight="1" thickBot="1">
      <c r="A30" s="257"/>
      <c r="B30" s="258"/>
      <c r="C30" s="258"/>
      <c r="D30" s="258"/>
      <c r="E30" s="266"/>
      <c r="F30" s="259"/>
      <c r="G30" s="258"/>
      <c r="H30" s="258"/>
      <c r="I30" s="258"/>
      <c r="J30" s="273"/>
    </row>
    <row r="31" spans="1:10" ht="13.5" customHeight="1">
      <c r="A31" s="590" t="s">
        <v>352</v>
      </c>
      <c r="B31" s="592">
        <f>B9+B13+B15+B17+B19+B21+B23+B26</f>
        <v>90465494</v>
      </c>
      <c r="C31" s="592">
        <f>C9+C13+C15+C17+C19+C21+C23+C26</f>
        <v>140399320</v>
      </c>
      <c r="D31" s="592">
        <f>D9+D13+D15+D17+D19+D21+D23+D26</f>
        <v>135156152</v>
      </c>
      <c r="E31" s="600">
        <f>D31/C31</f>
        <v>0.962655317703818</v>
      </c>
      <c r="F31" s="590" t="s">
        <v>353</v>
      </c>
      <c r="G31" s="592">
        <f>G9+G11+G13+G15+G17+G21+G23+G25+G29</f>
        <v>90465494</v>
      </c>
      <c r="H31" s="592">
        <f>H9+H11+H13+H15+H17+H21+H23+H25+H29</f>
        <v>140399320</v>
      </c>
      <c r="I31" s="592">
        <f>I9+I11+I13+I15+I17+I21+I23+I25+I29</f>
        <v>102139476</v>
      </c>
      <c r="J31" s="596">
        <f>I31/H31</f>
        <v>0.7274926687679114</v>
      </c>
    </row>
    <row r="32" spans="1:10" ht="11.25" customHeight="1" thickBot="1">
      <c r="A32" s="591"/>
      <c r="B32" s="593"/>
      <c r="C32" s="593"/>
      <c r="D32" s="593"/>
      <c r="E32" s="601"/>
      <c r="F32" s="591"/>
      <c r="G32" s="593"/>
      <c r="H32" s="593"/>
      <c r="I32" s="593"/>
      <c r="J32" s="597"/>
    </row>
    <row r="33" spans="1:10" ht="13.5" customHeight="1">
      <c r="A33" s="260"/>
      <c r="B33" s="261"/>
      <c r="C33" s="261"/>
      <c r="D33" s="261"/>
      <c r="E33" s="267"/>
      <c r="F33" s="260"/>
      <c r="G33" s="261"/>
      <c r="H33" s="261"/>
      <c r="I33" s="261"/>
      <c r="J33" s="267"/>
    </row>
    <row r="34" spans="1:10" ht="13.5" customHeight="1">
      <c r="A34" s="260"/>
      <c r="B34" s="261"/>
      <c r="C34" s="261"/>
      <c r="D34" s="261"/>
      <c r="E34" s="267"/>
      <c r="F34" s="260"/>
      <c r="G34" s="261"/>
      <c r="H34" s="261"/>
      <c r="I34" s="261"/>
      <c r="J34" s="267"/>
    </row>
    <row r="35" spans="1:8" ht="12.75">
      <c r="A35" s="5"/>
      <c r="B35" s="5"/>
      <c r="C35" s="5"/>
      <c r="D35" s="5"/>
      <c r="E35" s="216"/>
      <c r="F35" s="5"/>
      <c r="G35" s="5"/>
      <c r="H35" s="5"/>
    </row>
    <row r="36" spans="1:8" ht="12.75">
      <c r="A36" s="5"/>
      <c r="B36" s="5"/>
      <c r="C36" s="5"/>
      <c r="D36" s="5"/>
      <c r="E36" s="216"/>
      <c r="F36" s="5"/>
      <c r="G36" s="5"/>
      <c r="H36" s="5"/>
    </row>
    <row r="37" spans="1:8" ht="12.75">
      <c r="A37" s="5"/>
      <c r="B37" s="5"/>
      <c r="C37" s="5"/>
      <c r="D37" s="5"/>
      <c r="E37" s="216"/>
      <c r="F37" s="5"/>
      <c r="G37" s="5"/>
      <c r="H37" s="5"/>
    </row>
    <row r="38" spans="1:8" ht="12.75">
      <c r="A38" s="5"/>
      <c r="B38" s="5"/>
      <c r="C38" s="5"/>
      <c r="D38" s="5"/>
      <c r="E38" s="216"/>
      <c r="F38" s="5"/>
      <c r="G38" s="5"/>
      <c r="H38" s="5"/>
    </row>
    <row r="39" spans="1:8" ht="12.75">
      <c r="A39" s="5"/>
      <c r="B39" s="5"/>
      <c r="C39" s="5"/>
      <c r="D39" s="5"/>
      <c r="E39" s="216"/>
      <c r="F39" s="5"/>
      <c r="G39" s="5"/>
      <c r="H39" s="5"/>
    </row>
    <row r="40" spans="1:8" ht="12.75">
      <c r="A40" s="5"/>
      <c r="B40" s="5"/>
      <c r="C40" s="5"/>
      <c r="D40" s="5"/>
      <c r="E40" s="216"/>
      <c r="F40" s="5"/>
      <c r="G40" s="5"/>
      <c r="H40" s="5"/>
    </row>
    <row r="41" spans="1:8" ht="12.75">
      <c r="A41" s="5"/>
      <c r="B41" s="5"/>
      <c r="C41" s="5"/>
      <c r="D41" s="5"/>
      <c r="E41" s="216"/>
      <c r="F41" s="5"/>
      <c r="G41" s="5"/>
      <c r="H41" s="5"/>
    </row>
    <row r="42" spans="1:8" ht="12.75">
      <c r="A42" s="5"/>
      <c r="B42" s="5"/>
      <c r="C42" s="5"/>
      <c r="D42" s="5"/>
      <c r="E42" s="216"/>
      <c r="F42" s="5"/>
      <c r="G42" s="5"/>
      <c r="H42" s="5"/>
    </row>
    <row r="43" spans="1:8" ht="12.75">
      <c r="A43" s="5"/>
      <c r="B43" s="5"/>
      <c r="C43" s="5"/>
      <c r="D43" s="5"/>
      <c r="E43" s="216"/>
      <c r="F43" s="5"/>
      <c r="G43" s="5"/>
      <c r="H43" s="5"/>
    </row>
    <row r="44" spans="1:8" ht="12.75">
      <c r="A44" s="5"/>
      <c r="B44" s="5"/>
      <c r="C44" s="5"/>
      <c r="D44" s="5"/>
      <c r="E44" s="216"/>
      <c r="F44" s="5"/>
      <c r="G44" s="5"/>
      <c r="H44" s="5"/>
    </row>
    <row r="45" spans="1:8" ht="12.75">
      <c r="A45" s="5"/>
      <c r="B45" s="5"/>
      <c r="C45" s="5"/>
      <c r="D45" s="5"/>
      <c r="E45" s="216"/>
      <c r="F45" s="5"/>
      <c r="G45" s="5"/>
      <c r="H45" s="5"/>
    </row>
    <row r="46" spans="1:8" ht="12.75">
      <c r="A46" s="5"/>
      <c r="B46" s="5"/>
      <c r="C46" s="5"/>
      <c r="D46" s="5"/>
      <c r="E46" s="216"/>
      <c r="F46" s="5"/>
      <c r="G46" s="5"/>
      <c r="H46" s="5"/>
    </row>
    <row r="47" spans="1:8" ht="12.75">
      <c r="A47" s="5"/>
      <c r="B47" s="5"/>
      <c r="C47" s="5"/>
      <c r="D47" s="5"/>
      <c r="E47" s="216"/>
      <c r="F47" s="5"/>
      <c r="G47" s="5"/>
      <c r="H47" s="5"/>
    </row>
    <row r="48" spans="1:8" ht="12.75">
      <c r="A48" s="5"/>
      <c r="B48" s="5"/>
      <c r="C48" s="5"/>
      <c r="D48" s="5"/>
      <c r="E48" s="216"/>
      <c r="F48" s="5"/>
      <c r="G48" s="5"/>
      <c r="H48" s="5"/>
    </row>
    <row r="49" spans="1:8" ht="12.75">
      <c r="A49" s="5"/>
      <c r="B49" s="5"/>
      <c r="C49" s="5"/>
      <c r="D49" s="5"/>
      <c r="E49" s="216"/>
      <c r="F49" s="5"/>
      <c r="G49" s="5"/>
      <c r="H49" s="5"/>
    </row>
    <row r="50" spans="1:8" ht="12.75">
      <c r="A50" s="5"/>
      <c r="B50" s="5"/>
      <c r="C50" s="5"/>
      <c r="D50" s="5"/>
      <c r="E50" s="216"/>
      <c r="F50" s="5"/>
      <c r="G50" s="5"/>
      <c r="H50" s="5"/>
    </row>
    <row r="51" spans="1:8" ht="12.75">
      <c r="A51" s="5"/>
      <c r="B51" s="5"/>
      <c r="C51" s="5"/>
      <c r="D51" s="5"/>
      <c r="E51" s="216"/>
      <c r="F51" s="5"/>
      <c r="G51" s="5"/>
      <c r="H51" s="5"/>
    </row>
    <row r="52" spans="1:8" ht="12.75">
      <c r="A52" s="5"/>
      <c r="B52" s="5"/>
      <c r="C52" s="5"/>
      <c r="D52" s="5"/>
      <c r="E52" s="216"/>
      <c r="F52" s="5"/>
      <c r="G52" s="5"/>
      <c r="H52" s="5"/>
    </row>
    <row r="53" spans="1:8" ht="12.75">
      <c r="A53" s="5"/>
      <c r="B53" s="5"/>
      <c r="C53" s="5"/>
      <c r="D53" s="5"/>
      <c r="E53" s="216"/>
      <c r="F53" s="5"/>
      <c r="G53" s="5"/>
      <c r="H53" s="5"/>
    </row>
    <row r="54" spans="1:8" ht="12.75">
      <c r="A54" s="5"/>
      <c r="B54" s="5"/>
      <c r="C54" s="5"/>
      <c r="D54" s="5"/>
      <c r="E54" s="216"/>
      <c r="F54" s="5"/>
      <c r="G54" s="5"/>
      <c r="H54" s="5"/>
    </row>
    <row r="55" spans="1:8" ht="12.75">
      <c r="A55" s="5"/>
      <c r="B55" s="5"/>
      <c r="C55" s="5"/>
      <c r="D55" s="5"/>
      <c r="E55" s="216"/>
      <c r="F55" s="5"/>
      <c r="G55" s="5"/>
      <c r="H55" s="5"/>
    </row>
    <row r="56" spans="1:8" ht="12.75">
      <c r="A56" s="5"/>
      <c r="B56" s="5"/>
      <c r="C56" s="5"/>
      <c r="D56" s="5"/>
      <c r="E56" s="216"/>
      <c r="F56" s="5"/>
      <c r="G56" s="5"/>
      <c r="H56" s="5"/>
    </row>
    <row r="57" spans="1:8" ht="12.75">
      <c r="A57" s="5"/>
      <c r="B57" s="5"/>
      <c r="C57" s="5"/>
      <c r="D57" s="5"/>
      <c r="E57" s="216"/>
      <c r="F57" s="5"/>
      <c r="G57" s="5"/>
      <c r="H57" s="5"/>
    </row>
    <row r="58" spans="1:8" ht="12.75">
      <c r="A58" s="5"/>
      <c r="B58" s="5"/>
      <c r="C58" s="5"/>
      <c r="D58" s="5"/>
      <c r="E58" s="216"/>
      <c r="F58" s="5"/>
      <c r="G58" s="5"/>
      <c r="H58" s="5"/>
    </row>
    <row r="59" spans="1:8" ht="12.75">
      <c r="A59" s="5"/>
      <c r="F59" s="5"/>
      <c r="G59" s="5"/>
      <c r="H59" s="5"/>
    </row>
    <row r="60" spans="1:8" ht="12.75">
      <c r="A60" s="5"/>
      <c r="F60" s="5"/>
      <c r="G60" s="5"/>
      <c r="H60" s="5"/>
    </row>
    <row r="61" spans="1:8" ht="12.75">
      <c r="A61" s="5"/>
      <c r="F61" s="5"/>
      <c r="G61" s="5"/>
      <c r="H61" s="5"/>
    </row>
  </sheetData>
  <sheetProtection/>
  <mergeCells count="17">
    <mergeCell ref="A3:J3"/>
    <mergeCell ref="F1:J1"/>
    <mergeCell ref="A2:E2"/>
    <mergeCell ref="A4:J4"/>
    <mergeCell ref="F7:J7"/>
    <mergeCell ref="A31:A32"/>
    <mergeCell ref="B31:B32"/>
    <mergeCell ref="C31:C32"/>
    <mergeCell ref="D31:D32"/>
    <mergeCell ref="E31:E32"/>
    <mergeCell ref="A5:J5"/>
    <mergeCell ref="F31:F32"/>
    <mergeCell ref="G31:G32"/>
    <mergeCell ref="H31:H32"/>
    <mergeCell ref="A7:E7"/>
    <mergeCell ref="I31:I32"/>
    <mergeCell ref="J31:J32"/>
  </mergeCells>
  <printOptions/>
  <pageMargins left="0.1968503937007874" right="0.15748031496062992" top="0.7480314960629921" bottom="0.7480314960629921" header="0.31496062992125984" footer="0.31496062992125984"/>
  <pageSetup fitToHeight="1" fitToWidth="1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selection activeCell="J8" sqref="J8"/>
    </sheetView>
  </sheetViews>
  <sheetFormatPr defaultColWidth="9.00390625" defaultRowHeight="12.75"/>
  <cols>
    <col min="1" max="1" width="8.625" style="9" customWidth="1"/>
    <col min="2" max="2" width="9.25390625" style="9" customWidth="1"/>
    <col min="3" max="3" width="9.875" style="9" customWidth="1"/>
    <col min="4" max="4" width="52.00390625" style="9" customWidth="1"/>
    <col min="5" max="5" width="14.125" style="88" bestFit="1" customWidth="1"/>
    <col min="6" max="7" width="12.375" style="88" bestFit="1" customWidth="1"/>
    <col min="8" max="8" width="12.00390625" style="193" customWidth="1"/>
    <col min="9" max="16384" width="9.125" style="9" customWidth="1"/>
  </cols>
  <sheetData>
    <row r="1" spans="4:8" ht="12.75">
      <c r="D1" s="587" t="s">
        <v>603</v>
      </c>
      <c r="E1" s="587"/>
      <c r="F1" s="587"/>
      <c r="G1" s="587"/>
      <c r="H1" s="587"/>
    </row>
    <row r="2" spans="1:6" ht="12.75">
      <c r="A2" s="6"/>
      <c r="B2" s="7"/>
      <c r="C2" s="7"/>
      <c r="D2" s="8"/>
      <c r="E2" s="87"/>
      <c r="F2" s="87"/>
    </row>
    <row r="3" spans="1:8" ht="13.5" thickBot="1">
      <c r="A3" s="274"/>
      <c r="B3" s="274"/>
      <c r="C3" s="274"/>
      <c r="D3" s="274"/>
      <c r="E3" s="491"/>
      <c r="F3" s="491"/>
      <c r="G3" s="492"/>
      <c r="H3" s="133" t="s">
        <v>384</v>
      </c>
    </row>
    <row r="4" spans="1:8" ht="19.5" thickBot="1">
      <c r="A4" s="642" t="s">
        <v>11</v>
      </c>
      <c r="B4" s="643"/>
      <c r="C4" s="643"/>
      <c r="D4" s="643"/>
      <c r="E4" s="643"/>
      <c r="F4" s="643"/>
      <c r="G4" s="643"/>
      <c r="H4" s="644"/>
    </row>
    <row r="5" spans="1:6" ht="15" customHeight="1" thickBot="1">
      <c r="A5" s="6"/>
      <c r="B5" s="7"/>
      <c r="C5" s="7"/>
      <c r="D5" s="8"/>
      <c r="E5" s="275"/>
      <c r="F5" s="275"/>
    </row>
    <row r="6" spans="1:8" ht="19.5" thickBot="1">
      <c r="A6" s="624" t="s">
        <v>440</v>
      </c>
      <c r="B6" s="625"/>
      <c r="C6" s="625"/>
      <c r="D6" s="625"/>
      <c r="E6" s="625"/>
      <c r="F6" s="625"/>
      <c r="G6" s="625"/>
      <c r="H6" s="626"/>
    </row>
    <row r="7" spans="1:8" ht="19.5" thickBot="1">
      <c r="A7" s="276"/>
      <c r="B7" s="276"/>
      <c r="C7" s="276"/>
      <c r="D7" s="276"/>
      <c r="E7" s="493"/>
      <c r="F7" s="493"/>
      <c r="G7" s="493"/>
      <c r="H7" s="277"/>
    </row>
    <row r="8" spans="1:8" s="460" customFormat="1" ht="13.5" customHeight="1" thickBot="1">
      <c r="A8" s="627" t="s">
        <v>11</v>
      </c>
      <c r="B8" s="628"/>
      <c r="C8" s="628"/>
      <c r="D8" s="628"/>
      <c r="E8" s="629" t="s">
        <v>1</v>
      </c>
      <c r="F8" s="631" t="s">
        <v>354</v>
      </c>
      <c r="G8" s="633" t="s">
        <v>42</v>
      </c>
      <c r="H8" s="635" t="s">
        <v>43</v>
      </c>
    </row>
    <row r="9" spans="1:8" s="460" customFormat="1" ht="68.25" customHeight="1" thickBot="1">
      <c r="A9" s="627" t="s">
        <v>402</v>
      </c>
      <c r="B9" s="628"/>
      <c r="C9" s="628"/>
      <c r="D9" s="637"/>
      <c r="E9" s="630"/>
      <c r="F9" s="632"/>
      <c r="G9" s="634"/>
      <c r="H9" s="636"/>
    </row>
    <row r="10" spans="1:8" s="460" customFormat="1" ht="15.75">
      <c r="A10" s="612"/>
      <c r="B10" s="613"/>
      <c r="C10" s="613"/>
      <c r="D10" s="613"/>
      <c r="E10" s="613"/>
      <c r="F10" s="613"/>
      <c r="G10" s="613"/>
      <c r="H10" s="614"/>
    </row>
    <row r="11" spans="1:8" s="460" customFormat="1" ht="16.5" thickBot="1">
      <c r="A11" s="615"/>
      <c r="B11" s="616"/>
      <c r="C11" s="616"/>
      <c r="D11" s="616"/>
      <c r="E11" s="616"/>
      <c r="F11" s="616"/>
      <c r="G11" s="616"/>
      <c r="H11" s="617"/>
    </row>
    <row r="12" spans="1:8" s="460" customFormat="1" ht="15.75">
      <c r="A12" s="505"/>
      <c r="B12" s="461"/>
      <c r="C12" s="461"/>
      <c r="D12" s="462"/>
      <c r="E12" s="463"/>
      <c r="F12" s="464"/>
      <c r="G12" s="467"/>
      <c r="H12" s="465"/>
    </row>
    <row r="13" spans="1:8" s="460" customFormat="1" ht="42.75" customHeight="1">
      <c r="A13" s="618" t="s">
        <v>561</v>
      </c>
      <c r="B13" s="619"/>
      <c r="C13" s="619"/>
      <c r="D13" s="620"/>
      <c r="E13" s="463"/>
      <c r="F13" s="464"/>
      <c r="G13" s="467"/>
      <c r="H13" s="465"/>
    </row>
    <row r="14" spans="1:8" s="460" customFormat="1" ht="16.5" thickBot="1">
      <c r="A14" s="506"/>
      <c r="B14" s="602" t="s">
        <v>34</v>
      </c>
      <c r="C14" s="602"/>
      <c r="D14" s="603"/>
      <c r="E14" s="463">
        <v>0</v>
      </c>
      <c r="F14" s="464">
        <v>65685</v>
      </c>
      <c r="G14" s="467">
        <v>65685</v>
      </c>
      <c r="H14" s="470">
        <f>G14/F14</f>
        <v>1</v>
      </c>
    </row>
    <row r="15" spans="1:8" s="460" customFormat="1" ht="17.25" thickBot="1" thickTop="1">
      <c r="A15" s="604" t="s">
        <v>403</v>
      </c>
      <c r="B15" s="605"/>
      <c r="C15" s="605"/>
      <c r="D15" s="605"/>
      <c r="E15" s="471">
        <f>SUM(E14:E14)</f>
        <v>0</v>
      </c>
      <c r="F15" s="471">
        <f>SUM(F14:F14)</f>
        <v>65685</v>
      </c>
      <c r="G15" s="471">
        <f>SUM(G14:G14)</f>
        <v>65685</v>
      </c>
      <c r="H15" s="472">
        <f>G15/F15</f>
        <v>1</v>
      </c>
    </row>
    <row r="16" spans="1:8" s="475" customFormat="1" ht="12.75" customHeight="1" thickTop="1">
      <c r="A16" s="507"/>
      <c r="B16" s="468"/>
      <c r="C16" s="468"/>
      <c r="D16" s="468"/>
      <c r="E16" s="463"/>
      <c r="F16" s="464"/>
      <c r="G16" s="469"/>
      <c r="H16" s="470"/>
    </row>
    <row r="17" spans="1:8" s="475" customFormat="1" ht="15.75">
      <c r="A17" s="606" t="s">
        <v>563</v>
      </c>
      <c r="B17" s="607"/>
      <c r="C17" s="607"/>
      <c r="D17" s="608"/>
      <c r="E17" s="463"/>
      <c r="F17" s="464"/>
      <c r="G17" s="469"/>
      <c r="H17" s="470"/>
    </row>
    <row r="18" spans="1:8" s="475" customFormat="1" ht="16.5" thickBot="1">
      <c r="A18" s="477"/>
      <c r="B18" s="602" t="s">
        <v>34</v>
      </c>
      <c r="C18" s="602"/>
      <c r="D18" s="603"/>
      <c r="E18" s="463">
        <v>0</v>
      </c>
      <c r="F18" s="464">
        <v>4628943</v>
      </c>
      <c r="G18" s="469">
        <v>4628943</v>
      </c>
      <c r="H18" s="470">
        <f>G18/F18</f>
        <v>1</v>
      </c>
    </row>
    <row r="19" spans="1:8" s="475" customFormat="1" ht="17.25" thickBot="1" thickTop="1">
      <c r="A19" s="604" t="s">
        <v>403</v>
      </c>
      <c r="B19" s="605"/>
      <c r="C19" s="605"/>
      <c r="D19" s="605"/>
      <c r="E19" s="471">
        <f>SUM(E18:E18)</f>
        <v>0</v>
      </c>
      <c r="F19" s="471">
        <f>SUM(F18:F18)</f>
        <v>4628943</v>
      </c>
      <c r="G19" s="471">
        <f>SUM(G18:G18)</f>
        <v>4628943</v>
      </c>
      <c r="H19" s="497">
        <f>G19/F19</f>
        <v>1</v>
      </c>
    </row>
    <row r="20" spans="1:8" s="475" customFormat="1" ht="16.5" thickTop="1">
      <c r="A20" s="507"/>
      <c r="B20" s="468"/>
      <c r="C20" s="468"/>
      <c r="D20" s="468"/>
      <c r="E20" s="463"/>
      <c r="F20" s="464"/>
      <c r="G20" s="469"/>
      <c r="H20" s="470"/>
    </row>
    <row r="21" spans="1:8" s="475" customFormat="1" ht="15.75">
      <c r="A21" s="606" t="s">
        <v>564</v>
      </c>
      <c r="B21" s="607"/>
      <c r="C21" s="607"/>
      <c r="D21" s="608"/>
      <c r="E21" s="463"/>
      <c r="F21" s="464"/>
      <c r="G21" s="469"/>
      <c r="H21" s="470"/>
    </row>
    <row r="22" spans="1:8" s="475" customFormat="1" ht="36" customHeight="1">
      <c r="A22" s="498"/>
      <c r="B22" s="638" t="s">
        <v>566</v>
      </c>
      <c r="C22" s="638"/>
      <c r="D22" s="639"/>
      <c r="E22" s="463">
        <v>48593758</v>
      </c>
      <c r="F22" s="464">
        <v>62046539</v>
      </c>
      <c r="G22" s="469">
        <v>62046539</v>
      </c>
      <c r="H22" s="470">
        <f>G22/F22</f>
        <v>1</v>
      </c>
    </row>
    <row r="23" spans="1:8" s="475" customFormat="1" ht="15.75">
      <c r="A23" s="498"/>
      <c r="B23" s="640" t="s">
        <v>282</v>
      </c>
      <c r="C23" s="640"/>
      <c r="D23" s="641"/>
      <c r="E23" s="463">
        <v>0</v>
      </c>
      <c r="F23" s="464">
        <v>240000</v>
      </c>
      <c r="G23" s="469">
        <v>240000</v>
      </c>
      <c r="H23" s="470">
        <f>G23/F23</f>
        <v>1</v>
      </c>
    </row>
    <row r="24" spans="1:8" s="475" customFormat="1" ht="15.75">
      <c r="A24" s="498"/>
      <c r="B24" s="529" t="s">
        <v>34</v>
      </c>
      <c r="C24" s="529"/>
      <c r="D24" s="530"/>
      <c r="E24" s="463">
        <v>0</v>
      </c>
      <c r="F24" s="464">
        <v>3817</v>
      </c>
      <c r="G24" s="469">
        <v>3817</v>
      </c>
      <c r="H24" s="470">
        <f>G24/F24</f>
        <v>1</v>
      </c>
    </row>
    <row r="25" spans="1:8" s="475" customFormat="1" ht="16.5" thickBot="1">
      <c r="A25" s="507"/>
      <c r="B25" s="602" t="s">
        <v>404</v>
      </c>
      <c r="C25" s="602"/>
      <c r="D25" s="603"/>
      <c r="E25" s="463">
        <v>0</v>
      </c>
      <c r="F25" s="464">
        <v>2446182</v>
      </c>
      <c r="G25" s="469">
        <v>2446182</v>
      </c>
      <c r="H25" s="470">
        <f>G25/F25</f>
        <v>1</v>
      </c>
    </row>
    <row r="26" spans="1:8" s="475" customFormat="1" ht="17.25" thickBot="1" thickTop="1">
      <c r="A26" s="604" t="s">
        <v>403</v>
      </c>
      <c r="B26" s="605"/>
      <c r="C26" s="605"/>
      <c r="D26" s="605"/>
      <c r="E26" s="476">
        <f>SUM(E22:E25)</f>
        <v>48593758</v>
      </c>
      <c r="F26" s="476">
        <f>SUM(F22:F25)</f>
        <v>64736538</v>
      </c>
      <c r="G26" s="476">
        <f>SUM(G22:G25)</f>
        <v>64736538</v>
      </c>
      <c r="H26" s="472">
        <f>G26/F26</f>
        <v>1</v>
      </c>
    </row>
    <row r="27" spans="1:8" s="475" customFormat="1" ht="16.5" thickTop="1">
      <c r="A27" s="507"/>
      <c r="B27" s="468"/>
      <c r="C27" s="468"/>
      <c r="D27" s="468"/>
      <c r="E27" s="463"/>
      <c r="F27" s="464"/>
      <c r="G27" s="469"/>
      <c r="H27" s="500"/>
    </row>
    <row r="28" spans="1:8" s="475" customFormat="1" ht="15.75">
      <c r="A28" s="606" t="s">
        <v>567</v>
      </c>
      <c r="B28" s="607"/>
      <c r="C28" s="607"/>
      <c r="D28" s="608"/>
      <c r="E28" s="463"/>
      <c r="F28" s="464"/>
      <c r="G28" s="469"/>
      <c r="H28" s="465"/>
    </row>
    <row r="29" spans="1:8" s="475" customFormat="1" ht="16.5" thickBot="1">
      <c r="A29" s="477"/>
      <c r="B29" s="602" t="s">
        <v>405</v>
      </c>
      <c r="C29" s="602"/>
      <c r="D29" s="603"/>
      <c r="E29" s="463">
        <v>12152379</v>
      </c>
      <c r="F29" s="464">
        <v>18959680</v>
      </c>
      <c r="G29" s="469">
        <v>18959680</v>
      </c>
      <c r="H29" s="465">
        <f>G29/F29</f>
        <v>1</v>
      </c>
    </row>
    <row r="30" spans="1:8" s="475" customFormat="1" ht="17.25" thickBot="1" thickTop="1">
      <c r="A30" s="604" t="s">
        <v>403</v>
      </c>
      <c r="B30" s="605"/>
      <c r="C30" s="605"/>
      <c r="D30" s="605"/>
      <c r="E30" s="476">
        <f>SUM(E29:E29)</f>
        <v>12152379</v>
      </c>
      <c r="F30" s="476">
        <f>SUM(F29:F29)</f>
        <v>18959680</v>
      </c>
      <c r="G30" s="476">
        <f>SUM(G29:G29)</f>
        <v>18959680</v>
      </c>
      <c r="H30" s="497">
        <f>G30/F30</f>
        <v>1</v>
      </c>
    </row>
    <row r="31" spans="1:8" s="475" customFormat="1" ht="16.5" thickTop="1">
      <c r="A31" s="507"/>
      <c r="B31" s="468"/>
      <c r="C31" s="468"/>
      <c r="D31" s="468"/>
      <c r="E31" s="463"/>
      <c r="F31" s="464"/>
      <c r="G31" s="469"/>
      <c r="H31" s="470"/>
    </row>
    <row r="32" spans="1:8" s="475" customFormat="1" ht="15.75">
      <c r="A32" s="606" t="s">
        <v>568</v>
      </c>
      <c r="B32" s="607"/>
      <c r="C32" s="607"/>
      <c r="D32" s="608"/>
      <c r="E32" s="463"/>
      <c r="F32" s="464"/>
      <c r="G32" s="469"/>
      <c r="H32" s="470"/>
    </row>
    <row r="33" spans="1:8" s="475" customFormat="1" ht="16.5" thickBot="1">
      <c r="A33" s="477"/>
      <c r="B33" s="602" t="s">
        <v>278</v>
      </c>
      <c r="C33" s="602"/>
      <c r="D33" s="603"/>
      <c r="E33" s="463">
        <v>6952501</v>
      </c>
      <c r="F33" s="464">
        <v>7431491</v>
      </c>
      <c r="G33" s="469">
        <v>6221663</v>
      </c>
      <c r="H33" s="470">
        <f>G33/F33</f>
        <v>0.8372025210015056</v>
      </c>
    </row>
    <row r="34" spans="1:8" s="475" customFormat="1" ht="17.25" thickBot="1" thickTop="1">
      <c r="A34" s="604" t="s">
        <v>403</v>
      </c>
      <c r="B34" s="605"/>
      <c r="C34" s="605"/>
      <c r="D34" s="605"/>
      <c r="E34" s="476">
        <f>SUM(E33:E33)</f>
        <v>6952501</v>
      </c>
      <c r="F34" s="476">
        <f>SUM(F33:F33)</f>
        <v>7431491</v>
      </c>
      <c r="G34" s="476">
        <f>SUM(G33:G33)</f>
        <v>6221663</v>
      </c>
      <c r="H34" s="497">
        <f>G34/F34</f>
        <v>0.8372025210015056</v>
      </c>
    </row>
    <row r="35" spans="1:8" s="475" customFormat="1" ht="16.5" thickTop="1">
      <c r="A35" s="507"/>
      <c r="B35" s="468"/>
      <c r="C35" s="468"/>
      <c r="D35" s="468"/>
      <c r="E35" s="463"/>
      <c r="F35" s="464"/>
      <c r="G35" s="469"/>
      <c r="H35" s="470"/>
    </row>
    <row r="36" spans="1:8" s="475" customFormat="1" ht="15.75">
      <c r="A36" s="606" t="s">
        <v>569</v>
      </c>
      <c r="B36" s="607"/>
      <c r="C36" s="607"/>
      <c r="D36" s="608"/>
      <c r="E36" s="463"/>
      <c r="F36" s="464"/>
      <c r="G36" s="469"/>
      <c r="H36" s="470"/>
    </row>
    <row r="37" spans="1:8" s="475" customFormat="1" ht="16.5" thickBot="1">
      <c r="A37" s="507"/>
      <c r="B37" s="602" t="s">
        <v>34</v>
      </c>
      <c r="C37" s="602"/>
      <c r="D37" s="603"/>
      <c r="E37" s="463">
        <v>0</v>
      </c>
      <c r="F37" s="464">
        <v>35700</v>
      </c>
      <c r="G37" s="469">
        <v>35700</v>
      </c>
      <c r="H37" s="470">
        <f>G37/F37</f>
        <v>1</v>
      </c>
    </row>
    <row r="38" spans="1:8" s="475" customFormat="1" ht="17.25" thickBot="1" thickTop="1">
      <c r="A38" s="604" t="s">
        <v>403</v>
      </c>
      <c r="B38" s="605"/>
      <c r="C38" s="605"/>
      <c r="D38" s="605"/>
      <c r="E38" s="471">
        <v>0</v>
      </c>
      <c r="F38" s="476">
        <f>SUM(F37:F37)</f>
        <v>35700</v>
      </c>
      <c r="G38" s="476">
        <f>SUM(G37:G37)</f>
        <v>35700</v>
      </c>
      <c r="H38" s="497">
        <f>G38/F38</f>
        <v>1</v>
      </c>
    </row>
    <row r="39" spans="1:8" s="475" customFormat="1" ht="16.5" thickTop="1">
      <c r="A39" s="507"/>
      <c r="B39" s="468"/>
      <c r="C39" s="468"/>
      <c r="D39" s="468"/>
      <c r="E39" s="463"/>
      <c r="F39" s="464"/>
      <c r="G39" s="469"/>
      <c r="H39" s="470"/>
    </row>
    <row r="40" spans="1:8" s="475" customFormat="1" ht="15.75">
      <c r="A40" s="606" t="s">
        <v>570</v>
      </c>
      <c r="B40" s="607"/>
      <c r="C40" s="607"/>
      <c r="D40" s="608"/>
      <c r="E40" s="463"/>
      <c r="F40" s="464"/>
      <c r="G40" s="469"/>
      <c r="H40" s="470"/>
    </row>
    <row r="41" spans="1:8" s="475" customFormat="1" ht="16.5" thickBot="1">
      <c r="A41" s="477"/>
      <c r="B41" s="602" t="s">
        <v>34</v>
      </c>
      <c r="C41" s="602"/>
      <c r="D41" s="603"/>
      <c r="E41" s="463">
        <v>0</v>
      </c>
      <c r="F41" s="464">
        <v>2</v>
      </c>
      <c r="G41" s="469">
        <v>2</v>
      </c>
      <c r="H41" s="470">
        <f>G41/F41</f>
        <v>1</v>
      </c>
    </row>
    <row r="42" spans="1:8" s="475" customFormat="1" ht="17.25" thickBot="1" thickTop="1">
      <c r="A42" s="604" t="s">
        <v>403</v>
      </c>
      <c r="B42" s="605"/>
      <c r="C42" s="605"/>
      <c r="D42" s="605"/>
      <c r="E42" s="471">
        <v>0</v>
      </c>
      <c r="F42" s="476">
        <f>SUM(F40:F41)</f>
        <v>2</v>
      </c>
      <c r="G42" s="476">
        <f>SUM(G40:G41)</f>
        <v>2</v>
      </c>
      <c r="H42" s="497">
        <f>G42/F42</f>
        <v>1</v>
      </c>
    </row>
    <row r="43" spans="1:8" s="475" customFormat="1" ht="16.5" thickTop="1">
      <c r="A43" s="507"/>
      <c r="B43" s="468"/>
      <c r="C43" s="468"/>
      <c r="D43" s="468"/>
      <c r="E43" s="463"/>
      <c r="F43" s="464"/>
      <c r="G43" s="469"/>
      <c r="H43" s="470"/>
    </row>
    <row r="44" spans="1:8" s="475" customFormat="1" ht="15.75">
      <c r="A44" s="606" t="s">
        <v>571</v>
      </c>
      <c r="B44" s="607"/>
      <c r="C44" s="607"/>
      <c r="D44" s="608"/>
      <c r="E44" s="463"/>
      <c r="F44" s="464"/>
      <c r="G44" s="469"/>
      <c r="H44" s="470"/>
    </row>
    <row r="45" spans="1:8" s="475" customFormat="1" ht="16.5" thickBot="1">
      <c r="A45" s="477"/>
      <c r="B45" s="602" t="s">
        <v>282</v>
      </c>
      <c r="C45" s="602"/>
      <c r="D45" s="603"/>
      <c r="E45" s="463">
        <v>0</v>
      </c>
      <c r="F45" s="464">
        <v>19999997</v>
      </c>
      <c r="G45" s="469">
        <v>19999997</v>
      </c>
      <c r="H45" s="470">
        <f>G45/F45</f>
        <v>1</v>
      </c>
    </row>
    <row r="46" spans="1:8" s="475" customFormat="1" ht="17.25" thickBot="1" thickTop="1">
      <c r="A46" s="604" t="s">
        <v>403</v>
      </c>
      <c r="B46" s="605"/>
      <c r="C46" s="605"/>
      <c r="D46" s="605"/>
      <c r="E46" s="471">
        <v>0</v>
      </c>
      <c r="F46" s="476">
        <f>SUM(F44:F45)</f>
        <v>19999997</v>
      </c>
      <c r="G46" s="476">
        <f>SUM(G44:G45)</f>
        <v>19999997</v>
      </c>
      <c r="H46" s="497">
        <f>G46/F46</f>
        <v>1</v>
      </c>
    </row>
    <row r="47" spans="1:8" s="475" customFormat="1" ht="16.5" thickTop="1">
      <c r="A47" s="507"/>
      <c r="B47" s="468"/>
      <c r="C47" s="468"/>
      <c r="D47" s="468"/>
      <c r="E47" s="463"/>
      <c r="F47" s="464"/>
      <c r="G47" s="469"/>
      <c r="H47" s="470"/>
    </row>
    <row r="48" spans="1:8" s="475" customFormat="1" ht="15.75">
      <c r="A48" s="606" t="s">
        <v>572</v>
      </c>
      <c r="B48" s="607"/>
      <c r="C48" s="607"/>
      <c r="D48" s="608"/>
      <c r="E48" s="463"/>
      <c r="F48" s="464"/>
      <c r="G48" s="469"/>
      <c r="H48" s="470"/>
    </row>
    <row r="49" spans="1:8" s="475" customFormat="1" ht="16.5" thickBot="1">
      <c r="A49" s="477"/>
      <c r="B49" s="602" t="s">
        <v>34</v>
      </c>
      <c r="C49" s="602"/>
      <c r="D49" s="603"/>
      <c r="E49" s="463">
        <v>0</v>
      </c>
      <c r="F49" s="464">
        <v>2</v>
      </c>
      <c r="G49" s="469">
        <v>2</v>
      </c>
      <c r="H49" s="470">
        <f>G49/F49</f>
        <v>1</v>
      </c>
    </row>
    <row r="50" spans="1:8" s="475" customFormat="1" ht="17.25" thickBot="1" thickTop="1">
      <c r="A50" s="604" t="s">
        <v>403</v>
      </c>
      <c r="B50" s="605"/>
      <c r="C50" s="605"/>
      <c r="D50" s="605"/>
      <c r="E50" s="471">
        <v>0</v>
      </c>
      <c r="F50" s="476">
        <f>SUM(F48:F49)</f>
        <v>2</v>
      </c>
      <c r="G50" s="476">
        <f>SUM(G48:G49)</f>
        <v>2</v>
      </c>
      <c r="H50" s="497">
        <f>G50/F50</f>
        <v>1</v>
      </c>
    </row>
    <row r="51" spans="1:8" s="475" customFormat="1" ht="16.5" thickTop="1">
      <c r="A51" s="507"/>
      <c r="B51" s="468"/>
      <c r="C51" s="468"/>
      <c r="D51" s="468"/>
      <c r="E51" s="463"/>
      <c r="F51" s="464"/>
      <c r="G51" s="469"/>
      <c r="H51" s="470"/>
    </row>
    <row r="52" spans="1:8" s="475" customFormat="1" ht="15.75">
      <c r="A52" s="606" t="s">
        <v>573</v>
      </c>
      <c r="B52" s="607"/>
      <c r="C52" s="607"/>
      <c r="D52" s="608"/>
      <c r="E52" s="463"/>
      <c r="F52" s="464"/>
      <c r="G52" s="469"/>
      <c r="H52" s="470"/>
    </row>
    <row r="53" spans="1:8" s="475" customFormat="1" ht="16.5" thickBot="1">
      <c r="A53" s="477"/>
      <c r="B53" s="602" t="s">
        <v>34</v>
      </c>
      <c r="C53" s="602"/>
      <c r="D53" s="603"/>
      <c r="E53" s="463">
        <v>0</v>
      </c>
      <c r="F53" s="464">
        <v>199063</v>
      </c>
      <c r="G53" s="469">
        <v>199076</v>
      </c>
      <c r="H53" s="470">
        <f>G53/F53</f>
        <v>1.0000653059584153</v>
      </c>
    </row>
    <row r="54" spans="1:8" s="475" customFormat="1" ht="17.25" thickBot="1" thickTop="1">
      <c r="A54" s="604" t="s">
        <v>403</v>
      </c>
      <c r="B54" s="605"/>
      <c r="C54" s="605"/>
      <c r="D54" s="605"/>
      <c r="E54" s="471">
        <v>0</v>
      </c>
      <c r="F54" s="476">
        <f>SUM(F52:F53)</f>
        <v>199063</v>
      </c>
      <c r="G54" s="476">
        <f>SUM(G52:G53)</f>
        <v>199076</v>
      </c>
      <c r="H54" s="497">
        <f>G54/F54</f>
        <v>1.0000653059584153</v>
      </c>
    </row>
    <row r="55" spans="1:8" s="475" customFormat="1" ht="16.5" thickTop="1">
      <c r="A55" s="507"/>
      <c r="B55" s="468"/>
      <c r="C55" s="468"/>
      <c r="D55" s="468"/>
      <c r="E55" s="463"/>
      <c r="F55" s="464"/>
      <c r="G55" s="469"/>
      <c r="H55" s="470"/>
    </row>
    <row r="56" spans="1:8" s="475" customFormat="1" ht="15.75">
      <c r="A56" s="606" t="s">
        <v>574</v>
      </c>
      <c r="B56" s="607"/>
      <c r="C56" s="607"/>
      <c r="D56" s="608"/>
      <c r="E56" s="463"/>
      <c r="F56" s="464"/>
      <c r="G56" s="469"/>
      <c r="H56" s="470"/>
    </row>
    <row r="57" spans="1:8" s="475" customFormat="1" ht="16.5" thickBot="1">
      <c r="A57" s="477"/>
      <c r="B57" s="602" t="s">
        <v>34</v>
      </c>
      <c r="C57" s="602"/>
      <c r="D57" s="603"/>
      <c r="E57" s="463">
        <v>0</v>
      </c>
      <c r="F57" s="464">
        <v>2</v>
      </c>
      <c r="G57" s="469">
        <v>2</v>
      </c>
      <c r="H57" s="470">
        <f>G57/F57</f>
        <v>1</v>
      </c>
    </row>
    <row r="58" spans="1:8" s="475" customFormat="1" ht="17.25" thickBot="1" thickTop="1">
      <c r="A58" s="604" t="s">
        <v>403</v>
      </c>
      <c r="B58" s="605"/>
      <c r="C58" s="605"/>
      <c r="D58" s="605"/>
      <c r="E58" s="471">
        <v>0</v>
      </c>
      <c r="F58" s="476">
        <f>SUM(F56:F57)</f>
        <v>2</v>
      </c>
      <c r="G58" s="476">
        <f>SUM(G56:G57)</f>
        <v>2</v>
      </c>
      <c r="H58" s="497">
        <f>G58/F58</f>
        <v>1</v>
      </c>
    </row>
    <row r="59" spans="1:8" s="475" customFormat="1" ht="16.5" thickTop="1">
      <c r="A59" s="507"/>
      <c r="B59" s="468"/>
      <c r="C59" s="468"/>
      <c r="D59" s="468"/>
      <c r="E59" s="463"/>
      <c r="F59" s="469"/>
      <c r="G59" s="469"/>
      <c r="H59" s="470"/>
    </row>
    <row r="60" spans="1:8" s="475" customFormat="1" ht="30.75" customHeight="1">
      <c r="A60" s="618" t="s">
        <v>575</v>
      </c>
      <c r="B60" s="619"/>
      <c r="C60" s="619"/>
      <c r="D60" s="620"/>
      <c r="E60" s="463"/>
      <c r="F60" s="464"/>
      <c r="G60" s="469"/>
      <c r="H60" s="470"/>
    </row>
    <row r="61" spans="1:8" s="475" customFormat="1" ht="15.75">
      <c r="A61" s="477"/>
      <c r="B61" s="602" t="s">
        <v>406</v>
      </c>
      <c r="C61" s="602"/>
      <c r="D61" s="603"/>
      <c r="E61" s="463">
        <v>2000000</v>
      </c>
      <c r="F61" s="464">
        <v>3434592</v>
      </c>
      <c r="G61" s="469">
        <v>3434592</v>
      </c>
      <c r="H61" s="470">
        <f>G61/F61</f>
        <v>1</v>
      </c>
    </row>
    <row r="62" spans="1:8" s="475" customFormat="1" ht="15.75">
      <c r="A62" s="477"/>
      <c r="B62" s="602" t="s">
        <v>397</v>
      </c>
      <c r="C62" s="602"/>
      <c r="D62" s="603"/>
      <c r="E62" s="463">
        <v>900000</v>
      </c>
      <c r="F62" s="464">
        <v>900000</v>
      </c>
      <c r="G62" s="469">
        <v>647723</v>
      </c>
      <c r="H62" s="470">
        <f>G62/F62</f>
        <v>0.7196922222222222</v>
      </c>
    </row>
    <row r="63" spans="1:8" s="475" customFormat="1" ht="16.5" thickBot="1">
      <c r="A63" s="477"/>
      <c r="B63" s="602" t="s">
        <v>399</v>
      </c>
      <c r="C63" s="602"/>
      <c r="D63" s="603"/>
      <c r="E63" s="464">
        <v>200000</v>
      </c>
      <c r="F63" s="464">
        <v>223400</v>
      </c>
      <c r="G63" s="469">
        <v>57366</v>
      </c>
      <c r="H63" s="470">
        <f>G63/F63</f>
        <v>0.25678603401969563</v>
      </c>
    </row>
    <row r="64" spans="1:8" s="475" customFormat="1" ht="17.25" thickBot="1" thickTop="1">
      <c r="A64" s="604" t="s">
        <v>403</v>
      </c>
      <c r="B64" s="605"/>
      <c r="C64" s="605"/>
      <c r="D64" s="605"/>
      <c r="E64" s="471">
        <f>SUM(E61:E63)</f>
        <v>3100000</v>
      </c>
      <c r="F64" s="471">
        <f>SUM(F61:F63)</f>
        <v>4557992</v>
      </c>
      <c r="G64" s="471">
        <f>SUM(G61:G63)</f>
        <v>4139681</v>
      </c>
      <c r="H64" s="497">
        <f>G64/F64</f>
        <v>0.9082247182531255</v>
      </c>
    </row>
    <row r="65" spans="1:8" s="478" customFormat="1" ht="16.5" thickTop="1">
      <c r="A65" s="479"/>
      <c r="B65" s="479"/>
      <c r="C65" s="479"/>
      <c r="D65" s="479"/>
      <c r="E65" s="480"/>
      <c r="F65" s="480"/>
      <c r="G65" s="481"/>
      <c r="H65" s="482"/>
    </row>
    <row r="66" spans="1:8" s="478" customFormat="1" ht="16.5" thickBot="1">
      <c r="A66" s="483"/>
      <c r="B66" s="483"/>
      <c r="C66" s="483"/>
      <c r="D66" s="484"/>
      <c r="E66" s="485"/>
      <c r="F66" s="485"/>
      <c r="G66" s="494"/>
      <c r="H66" s="486"/>
    </row>
    <row r="67" spans="1:8" s="478" customFormat="1" ht="16.5" thickBot="1">
      <c r="A67" s="609" t="s">
        <v>352</v>
      </c>
      <c r="B67" s="610"/>
      <c r="C67" s="610"/>
      <c r="D67" s="611"/>
      <c r="E67" s="487">
        <f>E15+E19+E26+E30+E34+E38+E42+E46+E50+E54+E58+E64</f>
        <v>70798638</v>
      </c>
      <c r="F67" s="487">
        <f>F15+F19+F26+F30+F34+F38+F42+F46+F50+F54+F58+F64</f>
        <v>120615095</v>
      </c>
      <c r="G67" s="487">
        <f>G15+G19+G26+G30+G34+G38+G42+G46+G50+G54+G58+G64</f>
        <v>118986969</v>
      </c>
      <c r="H67" s="488">
        <f>G67/F67</f>
        <v>0.9865014739655927</v>
      </c>
    </row>
    <row r="68" spans="1:8" s="475" customFormat="1" ht="15.75">
      <c r="A68" s="483"/>
      <c r="B68" s="483"/>
      <c r="C68" s="483"/>
      <c r="D68" s="484"/>
      <c r="E68" s="485"/>
      <c r="F68" s="485"/>
      <c r="G68" s="494"/>
      <c r="H68" s="486"/>
    </row>
    <row r="69" spans="1:8" s="475" customFormat="1" ht="16.5" thickBot="1">
      <c r="A69" s="489"/>
      <c r="B69" s="489"/>
      <c r="C69" s="489"/>
      <c r="D69" s="489"/>
      <c r="E69" s="495"/>
      <c r="F69" s="495"/>
      <c r="G69" s="496"/>
      <c r="H69" s="490"/>
    </row>
    <row r="70" spans="1:8" ht="19.5" thickBot="1">
      <c r="A70" s="624" t="s">
        <v>442</v>
      </c>
      <c r="B70" s="625"/>
      <c r="C70" s="625"/>
      <c r="D70" s="625"/>
      <c r="E70" s="625"/>
      <c r="F70" s="625"/>
      <c r="G70" s="625"/>
      <c r="H70" s="626"/>
    </row>
    <row r="71" spans="1:8" ht="19.5" thickBot="1">
      <c r="A71" s="276"/>
      <c r="B71" s="276"/>
      <c r="C71" s="276"/>
      <c r="D71" s="276"/>
      <c r="E71" s="493"/>
      <c r="F71" s="493"/>
      <c r="G71" s="493"/>
      <c r="H71" s="277"/>
    </row>
    <row r="72" spans="1:8" s="460" customFormat="1" ht="13.5" customHeight="1" thickBot="1">
      <c r="A72" s="627" t="s">
        <v>11</v>
      </c>
      <c r="B72" s="628"/>
      <c r="C72" s="628"/>
      <c r="D72" s="628"/>
      <c r="E72" s="629" t="s">
        <v>1</v>
      </c>
      <c r="F72" s="631" t="s">
        <v>354</v>
      </c>
      <c r="G72" s="633" t="s">
        <v>42</v>
      </c>
      <c r="H72" s="635" t="s">
        <v>43</v>
      </c>
    </row>
    <row r="73" spans="1:8" s="460" customFormat="1" ht="68.25" customHeight="1" thickBot="1">
      <c r="A73" s="627" t="s">
        <v>402</v>
      </c>
      <c r="B73" s="628"/>
      <c r="C73" s="628"/>
      <c r="D73" s="637"/>
      <c r="E73" s="630"/>
      <c r="F73" s="632"/>
      <c r="G73" s="634"/>
      <c r="H73" s="636"/>
    </row>
    <row r="74" spans="1:8" s="460" customFormat="1" ht="15.75">
      <c r="A74" s="612"/>
      <c r="B74" s="613"/>
      <c r="C74" s="613"/>
      <c r="D74" s="613"/>
      <c r="E74" s="613"/>
      <c r="F74" s="613"/>
      <c r="G74" s="613"/>
      <c r="H74" s="614"/>
    </row>
    <row r="75" spans="1:8" s="460" customFormat="1" ht="16.5" thickBot="1">
      <c r="A75" s="615"/>
      <c r="B75" s="616"/>
      <c r="C75" s="616"/>
      <c r="D75" s="616"/>
      <c r="E75" s="616"/>
      <c r="F75" s="616"/>
      <c r="G75" s="616"/>
      <c r="H75" s="617"/>
    </row>
    <row r="76" spans="1:8" s="460" customFormat="1" ht="15.75">
      <c r="A76" s="505"/>
      <c r="B76" s="461"/>
      <c r="C76" s="461"/>
      <c r="D76" s="462"/>
      <c r="E76" s="463"/>
      <c r="F76" s="464"/>
      <c r="G76" s="467"/>
      <c r="H76" s="465"/>
    </row>
    <row r="77" spans="1:8" s="460" customFormat="1" ht="15.75">
      <c r="A77" s="618" t="s">
        <v>556</v>
      </c>
      <c r="B77" s="619"/>
      <c r="C77" s="619"/>
      <c r="D77" s="620"/>
      <c r="E77" s="463"/>
      <c r="F77" s="464"/>
      <c r="G77" s="467"/>
      <c r="H77" s="465"/>
    </row>
    <row r="78" spans="1:8" s="460" customFormat="1" ht="16.5" thickBot="1">
      <c r="A78" s="506"/>
      <c r="B78" s="602" t="s">
        <v>455</v>
      </c>
      <c r="C78" s="602"/>
      <c r="D78" s="603"/>
      <c r="E78" s="463">
        <v>19666856</v>
      </c>
      <c r="F78" s="464">
        <v>19742381</v>
      </c>
      <c r="G78" s="467">
        <v>16127339</v>
      </c>
      <c r="H78" s="470">
        <f>G78/F78</f>
        <v>0.8168892597098597</v>
      </c>
    </row>
    <row r="79" spans="1:8" s="460" customFormat="1" ht="17.25" thickBot="1" thickTop="1">
      <c r="A79" s="604" t="s">
        <v>403</v>
      </c>
      <c r="B79" s="605"/>
      <c r="C79" s="605"/>
      <c r="D79" s="605"/>
      <c r="E79" s="471">
        <f>SUM(E78:E78)</f>
        <v>19666856</v>
      </c>
      <c r="F79" s="471">
        <f>SUM(F78:F78)</f>
        <v>19742381</v>
      </c>
      <c r="G79" s="471">
        <f>SUM(G78:G78)</f>
        <v>16127339</v>
      </c>
      <c r="H79" s="472">
        <f>G79/F79</f>
        <v>0.8168892597098597</v>
      </c>
    </row>
    <row r="80" spans="1:8" s="460" customFormat="1" ht="16.5" thickTop="1">
      <c r="A80" s="507"/>
      <c r="B80" s="468"/>
      <c r="C80" s="468"/>
      <c r="D80" s="468"/>
      <c r="E80" s="463"/>
      <c r="F80" s="464"/>
      <c r="G80" s="469"/>
      <c r="H80" s="470"/>
    </row>
    <row r="81" spans="1:8" s="473" customFormat="1" ht="15.75">
      <c r="A81" s="621" t="s">
        <v>557</v>
      </c>
      <c r="B81" s="622"/>
      <c r="C81" s="622"/>
      <c r="D81" s="623"/>
      <c r="E81" s="463"/>
      <c r="F81" s="464"/>
      <c r="G81" s="469"/>
      <c r="H81" s="470"/>
    </row>
    <row r="82" spans="1:8" s="460" customFormat="1" ht="16.5" thickBot="1">
      <c r="A82" s="507"/>
      <c r="B82" s="602" t="s">
        <v>34</v>
      </c>
      <c r="C82" s="602"/>
      <c r="D82" s="603"/>
      <c r="E82" s="463">
        <v>0</v>
      </c>
      <c r="F82" s="464">
        <v>41844</v>
      </c>
      <c r="G82" s="469">
        <v>41844</v>
      </c>
      <c r="H82" s="470">
        <f>G82/F82</f>
        <v>1</v>
      </c>
    </row>
    <row r="83" spans="1:8" s="475" customFormat="1" ht="17.25" thickBot="1" thickTop="1">
      <c r="A83" s="604" t="s">
        <v>403</v>
      </c>
      <c r="B83" s="605"/>
      <c r="C83" s="605"/>
      <c r="D83" s="605"/>
      <c r="E83" s="471">
        <f>SUM(E82:E82)</f>
        <v>0</v>
      </c>
      <c r="F83" s="471">
        <f>SUM(F82:F82)</f>
        <v>41844</v>
      </c>
      <c r="G83" s="471">
        <f>SUM(G82:G82)</f>
        <v>41844</v>
      </c>
      <c r="H83" s="472">
        <f>G83/F83</f>
        <v>1</v>
      </c>
    </row>
    <row r="84" spans="1:8" s="478" customFormat="1" ht="16.5" thickTop="1">
      <c r="A84" s="479"/>
      <c r="B84" s="479"/>
      <c r="C84" s="479"/>
      <c r="D84" s="479"/>
      <c r="E84" s="480"/>
      <c r="F84" s="480"/>
      <c r="G84" s="481"/>
      <c r="H84" s="482"/>
    </row>
    <row r="85" spans="1:8" s="478" customFormat="1" ht="16.5" thickBot="1">
      <c r="A85" s="483"/>
      <c r="B85" s="483"/>
      <c r="C85" s="483"/>
      <c r="D85" s="484"/>
      <c r="E85" s="485"/>
      <c r="F85" s="485"/>
      <c r="G85" s="494"/>
      <c r="H85" s="486"/>
    </row>
    <row r="86" spans="1:8" s="478" customFormat="1" ht="16.5" thickBot="1">
      <c r="A86" s="609" t="s">
        <v>352</v>
      </c>
      <c r="B86" s="610"/>
      <c r="C86" s="610"/>
      <c r="D86" s="611"/>
      <c r="E86" s="487">
        <f>E83+E79</f>
        <v>19666856</v>
      </c>
      <c r="F86" s="487">
        <f>F83+F79</f>
        <v>19784225</v>
      </c>
      <c r="G86" s="487">
        <f>G83+G79</f>
        <v>16169183</v>
      </c>
      <c r="H86" s="488">
        <f>G86/F86</f>
        <v>0.8172765422956927</v>
      </c>
    </row>
  </sheetData>
  <sheetProtection/>
  <mergeCells count="66">
    <mergeCell ref="A17:D17"/>
    <mergeCell ref="A10:H11"/>
    <mergeCell ref="E8:E9"/>
    <mergeCell ref="A9:D9"/>
    <mergeCell ref="B14:D14"/>
    <mergeCell ref="A15:D15"/>
    <mergeCell ref="D1:H1"/>
    <mergeCell ref="A6:H6"/>
    <mergeCell ref="A4:H4"/>
    <mergeCell ref="F8:F9"/>
    <mergeCell ref="G8:G9"/>
    <mergeCell ref="H8:H9"/>
    <mergeCell ref="B18:D18"/>
    <mergeCell ref="A13:D13"/>
    <mergeCell ref="A8:D8"/>
    <mergeCell ref="A32:D32"/>
    <mergeCell ref="A34:D34"/>
    <mergeCell ref="A19:D19"/>
    <mergeCell ref="A21:D21"/>
    <mergeCell ref="A28:D28"/>
    <mergeCell ref="B25:D25"/>
    <mergeCell ref="B23:D23"/>
    <mergeCell ref="A67:D67"/>
    <mergeCell ref="A26:D26"/>
    <mergeCell ref="B29:D29"/>
    <mergeCell ref="B33:D33"/>
    <mergeCell ref="A40:D40"/>
    <mergeCell ref="A30:D30"/>
    <mergeCell ref="A36:D36"/>
    <mergeCell ref="A44:D44"/>
    <mergeCell ref="B45:D45"/>
    <mergeCell ref="A46:D46"/>
    <mergeCell ref="A48:D48"/>
    <mergeCell ref="B22:D22"/>
    <mergeCell ref="A38:D38"/>
    <mergeCell ref="A60:D60"/>
    <mergeCell ref="A64:D64"/>
    <mergeCell ref="B41:D41"/>
    <mergeCell ref="B37:D37"/>
    <mergeCell ref="A42:D42"/>
    <mergeCell ref="B57:D57"/>
    <mergeCell ref="A58:D58"/>
    <mergeCell ref="B61:D61"/>
    <mergeCell ref="B62:D62"/>
    <mergeCell ref="B63:D63"/>
    <mergeCell ref="A70:H70"/>
    <mergeCell ref="A72:D72"/>
    <mergeCell ref="E72:E73"/>
    <mergeCell ref="F72:F73"/>
    <mergeCell ref="G72:G73"/>
    <mergeCell ref="H72:H73"/>
    <mergeCell ref="A73:D73"/>
    <mergeCell ref="A86:D86"/>
    <mergeCell ref="A83:D83"/>
    <mergeCell ref="A74:H75"/>
    <mergeCell ref="A77:D77"/>
    <mergeCell ref="B78:D78"/>
    <mergeCell ref="A79:D79"/>
    <mergeCell ref="A81:D81"/>
    <mergeCell ref="B82:D82"/>
    <mergeCell ref="B49:D49"/>
    <mergeCell ref="A50:D50"/>
    <mergeCell ref="A52:D52"/>
    <mergeCell ref="B53:D53"/>
    <mergeCell ref="A54:D54"/>
    <mergeCell ref="A56:D56"/>
  </mergeCells>
  <printOptions/>
  <pageMargins left="0.15748031496062992" right="0.2362204724409449" top="0.7480314960629921" bottom="0.7480314960629921" header="0.31496062992125984" footer="0.31496062992125984"/>
  <pageSetup orientation="portrait" paperSize="9" scale="73" r:id="rId1"/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48"/>
  <sheetViews>
    <sheetView workbookViewId="0" topLeftCell="A19">
      <selection activeCell="E1" sqref="E1:H1"/>
    </sheetView>
  </sheetViews>
  <sheetFormatPr defaultColWidth="9.00390625" defaultRowHeight="12.75"/>
  <cols>
    <col min="1" max="1" width="9.00390625" style="9" customWidth="1"/>
    <col min="2" max="2" width="7.125" style="9" customWidth="1"/>
    <col min="3" max="3" width="8.25390625" style="9" customWidth="1"/>
    <col min="4" max="4" width="52.875" style="9" customWidth="1"/>
    <col min="5" max="5" width="17.875" style="9" bestFit="1" customWidth="1"/>
    <col min="6" max="6" width="12.125" style="88" bestFit="1" customWidth="1"/>
    <col min="7" max="7" width="11.00390625" style="88" bestFit="1" customWidth="1"/>
    <col min="8" max="8" width="15.25390625" style="89" bestFit="1" customWidth="1"/>
    <col min="9" max="9" width="10.00390625" style="193" customWidth="1"/>
    <col min="10" max="10" width="9.125" style="9" customWidth="1"/>
    <col min="11" max="11" width="11.125" style="9" customWidth="1"/>
    <col min="12" max="12" width="9.125" style="9" customWidth="1"/>
    <col min="13" max="13" width="15.375" style="193" bestFit="1" customWidth="1"/>
    <col min="14" max="16384" width="9.125" style="9" customWidth="1"/>
  </cols>
  <sheetData>
    <row r="1" spans="5:13" ht="12.75" customHeight="1">
      <c r="E1" s="649" t="s">
        <v>604</v>
      </c>
      <c r="F1" s="649"/>
      <c r="G1" s="649"/>
      <c r="H1" s="649"/>
      <c r="I1" s="81"/>
      <c r="J1" s="81"/>
      <c r="K1" s="81"/>
      <c r="L1" s="81"/>
      <c r="M1" s="81"/>
    </row>
    <row r="2" spans="1:7" ht="12.75">
      <c r="A2" s="6"/>
      <c r="B2" s="6"/>
      <c r="C2" s="7"/>
      <c r="D2" s="7"/>
      <c r="E2" s="8"/>
      <c r="F2" s="87"/>
      <c r="G2" s="87"/>
    </row>
    <row r="3" spans="1:13" ht="13.5" thickBot="1">
      <c r="A3" s="274"/>
      <c r="B3" s="274"/>
      <c r="C3" s="274"/>
      <c r="D3" s="274"/>
      <c r="E3" s="491"/>
      <c r="F3" s="491"/>
      <c r="G3" s="492"/>
      <c r="H3" s="133" t="s">
        <v>384</v>
      </c>
      <c r="I3" s="9"/>
      <c r="M3" s="9"/>
    </row>
    <row r="4" spans="1:13" ht="19.5" thickBot="1">
      <c r="A4" s="643" t="s">
        <v>12</v>
      </c>
      <c r="B4" s="643"/>
      <c r="C4" s="643"/>
      <c r="D4" s="643"/>
      <c r="E4" s="643"/>
      <c r="F4" s="643"/>
      <c r="G4" s="643"/>
      <c r="H4" s="644"/>
      <c r="I4" s="9"/>
      <c r="M4" s="9"/>
    </row>
    <row r="5" spans="1:13" ht="15" customHeight="1" thickBot="1">
      <c r="A5" s="6"/>
      <c r="B5" s="7"/>
      <c r="C5" s="7"/>
      <c r="D5" s="8"/>
      <c r="E5" s="275"/>
      <c r="F5" s="275"/>
      <c r="H5" s="193"/>
      <c r="I5" s="9"/>
      <c r="M5" s="9"/>
    </row>
    <row r="6" spans="1:13" ht="19.5" thickBot="1">
      <c r="A6" s="625" t="s">
        <v>440</v>
      </c>
      <c r="B6" s="625"/>
      <c r="C6" s="625"/>
      <c r="D6" s="625"/>
      <c r="E6" s="625"/>
      <c r="F6" s="625"/>
      <c r="G6" s="625"/>
      <c r="H6" s="626"/>
      <c r="I6" s="9"/>
      <c r="M6" s="9"/>
    </row>
    <row r="7" spans="1:13" ht="19.5" thickBot="1">
      <c r="A7" s="276"/>
      <c r="B7" s="276"/>
      <c r="C7" s="276"/>
      <c r="D7" s="276"/>
      <c r="E7" s="493"/>
      <c r="F7" s="493"/>
      <c r="G7" s="493"/>
      <c r="H7" s="277"/>
      <c r="I7" s="9"/>
      <c r="M7" s="9"/>
    </row>
    <row r="8" spans="1:8" s="460" customFormat="1" ht="13.5" customHeight="1" thickBot="1">
      <c r="A8" s="627" t="s">
        <v>12</v>
      </c>
      <c r="B8" s="628"/>
      <c r="C8" s="628"/>
      <c r="D8" s="628"/>
      <c r="E8" s="629" t="s">
        <v>1</v>
      </c>
      <c r="F8" s="631" t="s">
        <v>354</v>
      </c>
      <c r="G8" s="633" t="s">
        <v>42</v>
      </c>
      <c r="H8" s="635" t="s">
        <v>43</v>
      </c>
    </row>
    <row r="9" spans="1:8" s="460" customFormat="1" ht="68.25" customHeight="1" thickBot="1">
      <c r="A9" s="627" t="s">
        <v>402</v>
      </c>
      <c r="B9" s="628"/>
      <c r="C9" s="628"/>
      <c r="D9" s="637"/>
      <c r="E9" s="630"/>
      <c r="F9" s="632"/>
      <c r="G9" s="634"/>
      <c r="H9" s="636"/>
    </row>
    <row r="10" spans="1:8" s="460" customFormat="1" ht="15.75">
      <c r="A10" s="612"/>
      <c r="B10" s="613"/>
      <c r="C10" s="613"/>
      <c r="D10" s="613"/>
      <c r="E10" s="613"/>
      <c r="F10" s="613"/>
      <c r="G10" s="613"/>
      <c r="H10" s="614"/>
    </row>
    <row r="11" spans="1:8" s="460" customFormat="1" ht="16.5" thickBot="1">
      <c r="A11" s="615"/>
      <c r="B11" s="616"/>
      <c r="C11" s="616"/>
      <c r="D11" s="616"/>
      <c r="E11" s="616"/>
      <c r="F11" s="616"/>
      <c r="G11" s="616"/>
      <c r="H11" s="617"/>
    </row>
    <row r="12" spans="1:8" s="460" customFormat="1" ht="15.75">
      <c r="A12" s="505"/>
      <c r="B12" s="461"/>
      <c r="C12" s="461"/>
      <c r="D12" s="462"/>
      <c r="E12" s="463"/>
      <c r="F12" s="464"/>
      <c r="G12" s="467"/>
      <c r="H12" s="465"/>
    </row>
    <row r="13" spans="1:8" s="460" customFormat="1" ht="42.75" customHeight="1">
      <c r="A13" s="618" t="s">
        <v>561</v>
      </c>
      <c r="B13" s="619"/>
      <c r="C13" s="619"/>
      <c r="D13" s="620"/>
      <c r="E13" s="463"/>
      <c r="F13" s="464"/>
      <c r="G13" s="467"/>
      <c r="H13" s="465"/>
    </row>
    <row r="14" spans="1:8" s="460" customFormat="1" ht="15.75">
      <c r="A14" s="506"/>
      <c r="B14" s="647" t="s">
        <v>268</v>
      </c>
      <c r="C14" s="647"/>
      <c r="D14" s="648"/>
      <c r="E14" s="463">
        <v>4435706</v>
      </c>
      <c r="F14" s="464">
        <v>5290959</v>
      </c>
      <c r="G14" s="467">
        <v>5290258</v>
      </c>
      <c r="H14" s="470">
        <f>G14/F14</f>
        <v>0.9998675098408436</v>
      </c>
    </row>
    <row r="15" spans="1:8" s="460" customFormat="1" ht="15.75">
      <c r="A15" s="506"/>
      <c r="B15" s="602" t="s">
        <v>407</v>
      </c>
      <c r="C15" s="602"/>
      <c r="D15" s="603"/>
      <c r="E15" s="463">
        <v>498000</v>
      </c>
      <c r="F15" s="464">
        <v>971805</v>
      </c>
      <c r="G15" s="467">
        <v>971805</v>
      </c>
      <c r="H15" s="470">
        <f>G15/F15</f>
        <v>1</v>
      </c>
    </row>
    <row r="16" spans="1:8" s="460" customFormat="1" ht="15.75">
      <c r="A16" s="506"/>
      <c r="B16" s="602" t="s">
        <v>36</v>
      </c>
      <c r="C16" s="602"/>
      <c r="D16" s="603"/>
      <c r="E16" s="463">
        <v>4069254</v>
      </c>
      <c r="F16" s="464">
        <v>4815625</v>
      </c>
      <c r="G16" s="469">
        <v>4476328</v>
      </c>
      <c r="H16" s="470">
        <f>G16/F16</f>
        <v>0.9295424789097988</v>
      </c>
    </row>
    <row r="17" spans="1:8" s="460" customFormat="1" ht="15.75">
      <c r="A17" s="506"/>
      <c r="B17" s="466" t="s">
        <v>271</v>
      </c>
      <c r="C17" s="466"/>
      <c r="D17" s="474"/>
      <c r="E17" s="463">
        <v>300000</v>
      </c>
      <c r="F17" s="464">
        <v>0</v>
      </c>
      <c r="G17" s="469">
        <v>0</v>
      </c>
      <c r="H17" s="553" t="s">
        <v>562</v>
      </c>
    </row>
    <row r="18" spans="1:8" s="460" customFormat="1" ht="16.5" thickBot="1">
      <c r="A18" s="506"/>
      <c r="B18" s="466" t="s">
        <v>389</v>
      </c>
      <c r="C18" s="466"/>
      <c r="D18" s="474"/>
      <c r="E18" s="463">
        <v>11283761</v>
      </c>
      <c r="F18" s="464">
        <v>2556311</v>
      </c>
      <c r="G18" s="469">
        <v>0</v>
      </c>
      <c r="H18" s="470">
        <v>0</v>
      </c>
    </row>
    <row r="19" spans="1:8" s="460" customFormat="1" ht="17.25" thickBot="1" thickTop="1">
      <c r="A19" s="604" t="s">
        <v>403</v>
      </c>
      <c r="B19" s="605"/>
      <c r="C19" s="605"/>
      <c r="D19" s="605"/>
      <c r="E19" s="471">
        <f>SUM(E14:E18)</f>
        <v>20586721</v>
      </c>
      <c r="F19" s="471">
        <f>SUM(F14:F18)</f>
        <v>13634700</v>
      </c>
      <c r="G19" s="471">
        <f>SUM(G14:G18)</f>
        <v>10738391</v>
      </c>
      <c r="H19" s="472">
        <f>G19/F19</f>
        <v>0.7875780911937923</v>
      </c>
    </row>
    <row r="20" spans="1:8" s="475" customFormat="1" ht="12.75" customHeight="1" thickTop="1">
      <c r="A20" s="507"/>
      <c r="B20" s="468"/>
      <c r="C20" s="468"/>
      <c r="D20" s="468"/>
      <c r="E20" s="463"/>
      <c r="F20" s="464"/>
      <c r="G20" s="469"/>
      <c r="H20" s="470"/>
    </row>
    <row r="21" spans="1:8" s="475" customFormat="1" ht="15.75">
      <c r="A21" s="606" t="s">
        <v>563</v>
      </c>
      <c r="B21" s="607"/>
      <c r="C21" s="607"/>
      <c r="D21" s="608"/>
      <c r="E21" s="463"/>
      <c r="F21" s="464"/>
      <c r="G21" s="469"/>
      <c r="H21" s="470"/>
    </row>
    <row r="22" spans="1:8" s="475" customFormat="1" ht="15.75">
      <c r="A22" s="477"/>
      <c r="B22" s="602" t="s">
        <v>36</v>
      </c>
      <c r="C22" s="602"/>
      <c r="D22" s="603"/>
      <c r="E22" s="463">
        <v>0</v>
      </c>
      <c r="F22" s="464">
        <v>808953</v>
      </c>
      <c r="G22" s="469">
        <v>808953</v>
      </c>
      <c r="H22" s="470">
        <f>G22/F22</f>
        <v>1</v>
      </c>
    </row>
    <row r="23" spans="1:8" s="475" customFormat="1" ht="15.75">
      <c r="A23" s="477"/>
      <c r="B23" s="602" t="s">
        <v>273</v>
      </c>
      <c r="C23" s="602"/>
      <c r="D23" s="603"/>
      <c r="E23" s="463">
        <v>0</v>
      </c>
      <c r="F23" s="464">
        <v>1622000</v>
      </c>
      <c r="G23" s="469">
        <v>1569412</v>
      </c>
      <c r="H23" s="470">
        <f>G23/F23</f>
        <v>0.9675782983970407</v>
      </c>
    </row>
    <row r="24" spans="1:8" s="475" customFormat="1" ht="16.5" thickBot="1">
      <c r="A24" s="507"/>
      <c r="B24" s="602" t="s">
        <v>274</v>
      </c>
      <c r="C24" s="602"/>
      <c r="D24" s="603"/>
      <c r="E24" s="463">
        <v>0</v>
      </c>
      <c r="F24" s="464">
        <v>4097100</v>
      </c>
      <c r="G24" s="469">
        <v>4097100</v>
      </c>
      <c r="H24" s="470">
        <f>G24/F24</f>
        <v>1</v>
      </c>
    </row>
    <row r="25" spans="1:8" s="475" customFormat="1" ht="17.25" thickBot="1" thickTop="1">
      <c r="A25" s="604" t="s">
        <v>403</v>
      </c>
      <c r="B25" s="605"/>
      <c r="C25" s="605"/>
      <c r="D25" s="605"/>
      <c r="E25" s="471">
        <f>SUM(E22:E24)</f>
        <v>0</v>
      </c>
      <c r="F25" s="471">
        <f>SUM(F22:F24)</f>
        <v>6528053</v>
      </c>
      <c r="G25" s="471">
        <f>SUM(G22:G24)</f>
        <v>6475465</v>
      </c>
      <c r="H25" s="497">
        <f>G25/F25</f>
        <v>0.9919443055992345</v>
      </c>
    </row>
    <row r="26" spans="1:8" s="475" customFormat="1" ht="16.5" thickTop="1">
      <c r="A26" s="507"/>
      <c r="B26" s="468"/>
      <c r="C26" s="468"/>
      <c r="D26" s="468"/>
      <c r="E26" s="463"/>
      <c r="F26" s="464"/>
      <c r="G26" s="469"/>
      <c r="H26" s="500"/>
    </row>
    <row r="27" spans="1:8" s="475" customFormat="1" ht="15.75">
      <c r="A27" s="606" t="s">
        <v>564</v>
      </c>
      <c r="B27" s="607"/>
      <c r="C27" s="607"/>
      <c r="D27" s="608"/>
      <c r="E27" s="463"/>
      <c r="F27" s="464"/>
      <c r="G27" s="469"/>
      <c r="H27" s="465"/>
    </row>
    <row r="28" spans="1:8" s="475" customFormat="1" ht="15.75">
      <c r="A28" s="477"/>
      <c r="B28" s="602" t="s">
        <v>434</v>
      </c>
      <c r="C28" s="602"/>
      <c r="D28" s="603"/>
      <c r="E28" s="463">
        <v>0</v>
      </c>
      <c r="F28" s="464">
        <v>780894</v>
      </c>
      <c r="G28" s="469">
        <v>780894</v>
      </c>
      <c r="H28" s="465">
        <f>G28/F28</f>
        <v>1</v>
      </c>
    </row>
    <row r="29" spans="1:8" s="475" customFormat="1" ht="16.5" thickBot="1">
      <c r="A29" s="507"/>
      <c r="B29" s="602" t="s">
        <v>565</v>
      </c>
      <c r="C29" s="602"/>
      <c r="D29" s="603"/>
      <c r="E29" s="463">
        <v>1690570</v>
      </c>
      <c r="F29" s="464">
        <v>2196747</v>
      </c>
      <c r="G29" s="469">
        <v>2196747</v>
      </c>
      <c r="H29" s="465">
        <f>G29/F29</f>
        <v>1</v>
      </c>
    </row>
    <row r="30" spans="1:8" s="475" customFormat="1" ht="17.25" thickBot="1" thickTop="1">
      <c r="A30" s="604" t="s">
        <v>403</v>
      </c>
      <c r="B30" s="605"/>
      <c r="C30" s="605"/>
      <c r="D30" s="605"/>
      <c r="E30" s="471">
        <f>SUM(E28:E29)</f>
        <v>1690570</v>
      </c>
      <c r="F30" s="476">
        <f>SUM(F28:F29)</f>
        <v>2977641</v>
      </c>
      <c r="G30" s="476">
        <f>SUM(G28:G29)</f>
        <v>2977641</v>
      </c>
      <c r="H30" s="497">
        <f>G30/F30</f>
        <v>1</v>
      </c>
    </row>
    <row r="31" spans="1:8" s="475" customFormat="1" ht="16.5" thickTop="1">
      <c r="A31" s="507"/>
      <c r="B31" s="468"/>
      <c r="C31" s="468"/>
      <c r="D31" s="468"/>
      <c r="E31" s="463"/>
      <c r="F31" s="464"/>
      <c r="G31" s="469"/>
      <c r="H31" s="470"/>
    </row>
    <row r="32" spans="1:8" s="475" customFormat="1" ht="15.75">
      <c r="A32" s="606" t="s">
        <v>556</v>
      </c>
      <c r="B32" s="607"/>
      <c r="C32" s="607"/>
      <c r="D32" s="608"/>
      <c r="E32" s="463"/>
      <c r="F32" s="464"/>
      <c r="G32" s="469"/>
      <c r="H32" s="470"/>
    </row>
    <row r="33" spans="1:8" s="475" customFormat="1" ht="15.75">
      <c r="A33" s="477"/>
      <c r="B33" s="602" t="s">
        <v>271</v>
      </c>
      <c r="C33" s="602"/>
      <c r="D33" s="603"/>
      <c r="E33" s="463">
        <v>0</v>
      </c>
      <c r="F33" s="464">
        <v>2019403</v>
      </c>
      <c r="G33" s="469">
        <v>2019403</v>
      </c>
      <c r="H33" s="470">
        <f>G33/F33</f>
        <v>1</v>
      </c>
    </row>
    <row r="34" spans="1:8" s="475" customFormat="1" ht="16.5" thickBot="1">
      <c r="A34" s="507"/>
      <c r="B34" s="602" t="s">
        <v>457</v>
      </c>
      <c r="C34" s="602"/>
      <c r="D34" s="603"/>
      <c r="E34" s="463">
        <v>19666856</v>
      </c>
      <c r="F34" s="464">
        <v>19666856</v>
      </c>
      <c r="G34" s="469">
        <v>16051814</v>
      </c>
      <c r="H34" s="470">
        <f>G34/F34</f>
        <v>0.8161860746832132</v>
      </c>
    </row>
    <row r="35" spans="1:8" s="475" customFormat="1" ht="17.25" thickBot="1" thickTop="1">
      <c r="A35" s="604" t="s">
        <v>403</v>
      </c>
      <c r="B35" s="605"/>
      <c r="C35" s="605"/>
      <c r="D35" s="650"/>
      <c r="E35" s="555">
        <f>SUM(E33:E34)</f>
        <v>19666856</v>
      </c>
      <c r="F35" s="476">
        <f>SUM(F33:F34)</f>
        <v>21686259</v>
      </c>
      <c r="G35" s="476">
        <f>SUM(G33:G34)</f>
        <v>18071217</v>
      </c>
      <c r="H35" s="499">
        <f>G35/F35</f>
        <v>0.833302645698366</v>
      </c>
    </row>
    <row r="36" spans="1:8" s="475" customFormat="1" ht="16.5" thickTop="1">
      <c r="A36" s="507"/>
      <c r="B36" s="468"/>
      <c r="C36" s="468"/>
      <c r="D36" s="468"/>
      <c r="E36" s="463"/>
      <c r="F36" s="464"/>
      <c r="G36" s="469"/>
      <c r="H36" s="470"/>
    </row>
    <row r="37" spans="1:8" s="475" customFormat="1" ht="15.75">
      <c r="A37" s="606" t="s">
        <v>568</v>
      </c>
      <c r="B37" s="607"/>
      <c r="C37" s="607"/>
      <c r="D37" s="608"/>
      <c r="E37" s="463"/>
      <c r="F37" s="464"/>
      <c r="G37" s="469"/>
      <c r="H37" s="470"/>
    </row>
    <row r="38" spans="1:8" s="475" customFormat="1" ht="15.75">
      <c r="A38" s="477"/>
      <c r="B38" s="602" t="s">
        <v>268</v>
      </c>
      <c r="C38" s="602"/>
      <c r="D38" s="603"/>
      <c r="E38" s="463">
        <v>6587201</v>
      </c>
      <c r="F38" s="464">
        <v>5865825</v>
      </c>
      <c r="G38" s="469">
        <v>5740124</v>
      </c>
      <c r="H38" s="470">
        <f>G38/F38</f>
        <v>0.9785706187961625</v>
      </c>
    </row>
    <row r="39" spans="1:8" s="475" customFormat="1" ht="15.75">
      <c r="A39" s="507"/>
      <c r="B39" s="602" t="s">
        <v>407</v>
      </c>
      <c r="C39" s="602"/>
      <c r="D39" s="603"/>
      <c r="E39" s="463">
        <v>642240</v>
      </c>
      <c r="F39" s="464">
        <v>720402</v>
      </c>
      <c r="G39" s="469">
        <v>611772</v>
      </c>
      <c r="H39" s="470">
        <f>G39/F39</f>
        <v>0.8492091915347264</v>
      </c>
    </row>
    <row r="40" spans="1:8" s="475" customFormat="1" ht="15.75">
      <c r="A40" s="507"/>
      <c r="B40" s="602" t="s">
        <v>36</v>
      </c>
      <c r="C40" s="602"/>
      <c r="D40" s="603"/>
      <c r="E40" s="463">
        <v>257810</v>
      </c>
      <c r="F40" s="464">
        <v>240221</v>
      </c>
      <c r="G40" s="469">
        <v>111579</v>
      </c>
      <c r="H40" s="470">
        <f>G40/F40</f>
        <v>0.4644847869253729</v>
      </c>
    </row>
    <row r="41" spans="1:8" s="475" customFormat="1" ht="16.5" thickBot="1">
      <c r="A41" s="477"/>
      <c r="B41" s="462" t="s">
        <v>273</v>
      </c>
      <c r="C41" s="462"/>
      <c r="D41" s="462"/>
      <c r="E41" s="463">
        <v>0</v>
      </c>
      <c r="F41" s="464">
        <v>42590</v>
      </c>
      <c r="G41" s="467">
        <v>41910</v>
      </c>
      <c r="H41" s="470">
        <f>G41/F41</f>
        <v>0.984033810753698</v>
      </c>
    </row>
    <row r="42" spans="1:8" s="475" customFormat="1" ht="17.25" thickBot="1" thickTop="1">
      <c r="A42" s="604" t="s">
        <v>403</v>
      </c>
      <c r="B42" s="605"/>
      <c r="C42" s="605"/>
      <c r="D42" s="650"/>
      <c r="E42" s="555">
        <f>SUM(E38:E41)</f>
        <v>7487251</v>
      </c>
      <c r="F42" s="476">
        <f>SUM(F38:F41)</f>
        <v>6869038</v>
      </c>
      <c r="G42" s="476">
        <f>SUM(G38:G41)</f>
        <v>6505385</v>
      </c>
      <c r="H42" s="499">
        <f>G42/F42</f>
        <v>0.9470591078401371</v>
      </c>
    </row>
    <row r="43" spans="1:8" s="475" customFormat="1" ht="16.5" thickTop="1">
      <c r="A43" s="507"/>
      <c r="B43" s="468"/>
      <c r="C43" s="468"/>
      <c r="D43" s="468"/>
      <c r="E43" s="463"/>
      <c r="F43" s="464"/>
      <c r="G43" s="469"/>
      <c r="H43" s="470"/>
    </row>
    <row r="44" spans="1:8" s="475" customFormat="1" ht="15.75">
      <c r="A44" s="606" t="s">
        <v>576</v>
      </c>
      <c r="B44" s="607"/>
      <c r="C44" s="607"/>
      <c r="D44" s="608"/>
      <c r="E44" s="463"/>
      <c r="F44" s="464"/>
      <c r="G44" s="469"/>
      <c r="H44" s="470"/>
    </row>
    <row r="45" spans="1:8" s="475" customFormat="1" ht="16.5" thickBot="1">
      <c r="A45" s="477"/>
      <c r="B45" s="602" t="s">
        <v>36</v>
      </c>
      <c r="C45" s="602"/>
      <c r="D45" s="603"/>
      <c r="E45" s="463">
        <v>180000</v>
      </c>
      <c r="F45" s="464">
        <v>202200</v>
      </c>
      <c r="G45" s="469">
        <v>202200</v>
      </c>
      <c r="H45" s="470">
        <f>G45/F45</f>
        <v>1</v>
      </c>
    </row>
    <row r="46" spans="1:8" s="475" customFormat="1" ht="17.25" thickBot="1" thickTop="1">
      <c r="A46" s="604" t="s">
        <v>403</v>
      </c>
      <c r="B46" s="605"/>
      <c r="C46" s="605"/>
      <c r="D46" s="650"/>
      <c r="E46" s="555">
        <f>SUM(E44:E45)</f>
        <v>180000</v>
      </c>
      <c r="F46" s="476">
        <f>SUM(F44:F45)</f>
        <v>202200</v>
      </c>
      <c r="G46" s="476">
        <f>SUM(G44:G45)</f>
        <v>202200</v>
      </c>
      <c r="H46" s="497">
        <f>G46/F46</f>
        <v>1</v>
      </c>
    </row>
    <row r="47" spans="1:8" s="475" customFormat="1" ht="16.5" thickTop="1">
      <c r="A47" s="507"/>
      <c r="B47" s="468"/>
      <c r="C47" s="468"/>
      <c r="D47" s="554"/>
      <c r="E47" s="469"/>
      <c r="F47" s="469"/>
      <c r="G47" s="469"/>
      <c r="H47" s="470"/>
    </row>
    <row r="48" spans="1:8" s="475" customFormat="1" ht="15.75">
      <c r="A48" s="606" t="s">
        <v>570</v>
      </c>
      <c r="B48" s="607"/>
      <c r="C48" s="607"/>
      <c r="D48" s="608"/>
      <c r="E48" s="463"/>
      <c r="F48" s="464"/>
      <c r="G48" s="469"/>
      <c r="H48" s="470"/>
    </row>
    <row r="49" spans="1:8" s="475" customFormat="1" ht="16.5" thickBot="1">
      <c r="A49" s="477"/>
      <c r="B49" s="602" t="s">
        <v>36</v>
      </c>
      <c r="C49" s="602"/>
      <c r="D49" s="603"/>
      <c r="E49" s="463">
        <v>1643480</v>
      </c>
      <c r="F49" s="464">
        <v>1508611</v>
      </c>
      <c r="G49" s="469">
        <v>1497874</v>
      </c>
      <c r="H49" s="470">
        <f>G49/F49</f>
        <v>0.992882857144751</v>
      </c>
    </row>
    <row r="50" spans="1:8" s="475" customFormat="1" ht="17.25" thickBot="1" thickTop="1">
      <c r="A50" s="604" t="s">
        <v>403</v>
      </c>
      <c r="B50" s="605"/>
      <c r="C50" s="605"/>
      <c r="D50" s="605"/>
      <c r="E50" s="471">
        <f>SUM(E49:E49)</f>
        <v>1643480</v>
      </c>
      <c r="F50" s="471">
        <f>SUM(F49:F49)</f>
        <v>1508611</v>
      </c>
      <c r="G50" s="471">
        <f>SUM(G49:G49)</f>
        <v>1497874</v>
      </c>
      <c r="H50" s="497">
        <f>G50/F50</f>
        <v>0.992882857144751</v>
      </c>
    </row>
    <row r="51" spans="1:8" s="475" customFormat="1" ht="16.5" thickTop="1">
      <c r="A51" s="507"/>
      <c r="B51" s="468"/>
      <c r="C51" s="468"/>
      <c r="D51" s="554"/>
      <c r="E51" s="469"/>
      <c r="F51" s="469"/>
      <c r="G51" s="469"/>
      <c r="H51" s="470"/>
    </row>
    <row r="52" spans="1:8" s="475" customFormat="1" ht="15.75">
      <c r="A52" s="606" t="s">
        <v>571</v>
      </c>
      <c r="B52" s="607"/>
      <c r="C52" s="607"/>
      <c r="D52" s="608"/>
      <c r="E52" s="463"/>
      <c r="F52" s="464"/>
      <c r="G52" s="469"/>
      <c r="H52" s="470"/>
    </row>
    <row r="53" spans="1:8" s="475" customFormat="1" ht="15.75">
      <c r="A53" s="477"/>
      <c r="B53" s="602" t="s">
        <v>36</v>
      </c>
      <c r="C53" s="602"/>
      <c r="D53" s="603"/>
      <c r="E53" s="463">
        <v>0</v>
      </c>
      <c r="F53" s="464">
        <v>158750</v>
      </c>
      <c r="G53" s="469">
        <v>158750</v>
      </c>
      <c r="H53" s="470">
        <f>G53/F53</f>
        <v>1</v>
      </c>
    </row>
    <row r="54" spans="1:8" s="475" customFormat="1" ht="15.75">
      <c r="A54" s="477"/>
      <c r="B54" s="602" t="s">
        <v>273</v>
      </c>
      <c r="C54" s="602"/>
      <c r="D54" s="603"/>
      <c r="E54" s="463">
        <v>0</v>
      </c>
      <c r="F54" s="464">
        <v>17091308</v>
      </c>
      <c r="G54" s="469">
        <v>0</v>
      </c>
      <c r="H54" s="470">
        <f>G54/F54</f>
        <v>0</v>
      </c>
    </row>
    <row r="55" spans="1:8" s="475" customFormat="1" ht="16.5" thickBot="1">
      <c r="A55" s="477"/>
      <c r="B55" s="645" t="s">
        <v>274</v>
      </c>
      <c r="C55" s="645"/>
      <c r="D55" s="646"/>
      <c r="E55" s="463">
        <v>0</v>
      </c>
      <c r="F55" s="464">
        <v>2749939</v>
      </c>
      <c r="G55" s="469">
        <v>0</v>
      </c>
      <c r="H55" s="470">
        <f>G55/F55</f>
        <v>0</v>
      </c>
    </row>
    <row r="56" spans="1:8" s="475" customFormat="1" ht="17.25" thickBot="1" thickTop="1">
      <c r="A56" s="604" t="s">
        <v>403</v>
      </c>
      <c r="B56" s="605"/>
      <c r="C56" s="605"/>
      <c r="D56" s="605"/>
      <c r="E56" s="471">
        <f>SUM(E53:E55)</f>
        <v>0</v>
      </c>
      <c r="F56" s="471">
        <f>SUM(F53:F55)</f>
        <v>19999997</v>
      </c>
      <c r="G56" s="471">
        <f>SUM(G53:G55)</f>
        <v>158750</v>
      </c>
      <c r="H56" s="497">
        <f>G56/F56</f>
        <v>0.007937501190625178</v>
      </c>
    </row>
    <row r="57" spans="1:8" s="475" customFormat="1" ht="16.5" thickTop="1">
      <c r="A57" s="507"/>
      <c r="B57" s="468"/>
      <c r="C57" s="468"/>
      <c r="D57" s="554"/>
      <c r="E57" s="469"/>
      <c r="F57" s="469"/>
      <c r="G57" s="469"/>
      <c r="H57" s="470"/>
    </row>
    <row r="58" spans="1:8" s="475" customFormat="1" ht="15.75">
      <c r="A58" s="606" t="s">
        <v>577</v>
      </c>
      <c r="B58" s="607"/>
      <c r="C58" s="607"/>
      <c r="D58" s="608"/>
      <c r="E58" s="463"/>
      <c r="F58" s="464"/>
      <c r="G58" s="469"/>
      <c r="H58" s="470"/>
    </row>
    <row r="59" spans="1:8" s="475" customFormat="1" ht="16.5" thickBot="1">
      <c r="A59" s="477"/>
      <c r="B59" s="602" t="s">
        <v>36</v>
      </c>
      <c r="C59" s="602"/>
      <c r="D59" s="603"/>
      <c r="E59" s="463">
        <v>1760000</v>
      </c>
      <c r="F59" s="464">
        <v>1622456</v>
      </c>
      <c r="G59" s="469">
        <v>1128237</v>
      </c>
      <c r="H59" s="470">
        <f>G59/F59</f>
        <v>0.6953883495145631</v>
      </c>
    </row>
    <row r="60" spans="1:8" s="475" customFormat="1" ht="17.25" thickBot="1" thickTop="1">
      <c r="A60" s="604" t="s">
        <v>403</v>
      </c>
      <c r="B60" s="605"/>
      <c r="C60" s="605"/>
      <c r="D60" s="605"/>
      <c r="E60" s="471">
        <f>SUM(E59:E59)</f>
        <v>1760000</v>
      </c>
      <c r="F60" s="471">
        <f>SUM(F59:F59)</f>
        <v>1622456</v>
      </c>
      <c r="G60" s="471">
        <f>SUM(G59:G59)</f>
        <v>1128237</v>
      </c>
      <c r="H60" s="497">
        <f>G60/F60</f>
        <v>0.6953883495145631</v>
      </c>
    </row>
    <row r="61" spans="1:8" s="475" customFormat="1" ht="16.5" thickTop="1">
      <c r="A61" s="507"/>
      <c r="B61" s="468"/>
      <c r="C61" s="468"/>
      <c r="D61" s="554"/>
      <c r="E61" s="469"/>
      <c r="F61" s="469"/>
      <c r="G61" s="469"/>
      <c r="H61" s="470"/>
    </row>
    <row r="62" spans="1:8" s="475" customFormat="1" ht="15.75">
      <c r="A62" s="606" t="s">
        <v>572</v>
      </c>
      <c r="B62" s="607"/>
      <c r="C62" s="607"/>
      <c r="D62" s="608"/>
      <c r="E62" s="463"/>
      <c r="F62" s="464"/>
      <c r="G62" s="469"/>
      <c r="H62" s="470"/>
    </row>
    <row r="63" spans="1:8" s="475" customFormat="1" ht="16.5" thickBot="1">
      <c r="A63" s="477"/>
      <c r="B63" s="602" t="s">
        <v>36</v>
      </c>
      <c r="C63" s="602"/>
      <c r="D63" s="603"/>
      <c r="E63" s="463">
        <v>800000</v>
      </c>
      <c r="F63" s="464">
        <v>700000</v>
      </c>
      <c r="G63" s="469">
        <v>151536</v>
      </c>
      <c r="H63" s="470">
        <f>G63/F63</f>
        <v>0.21648</v>
      </c>
    </row>
    <row r="64" spans="1:8" s="475" customFormat="1" ht="17.25" thickBot="1" thickTop="1">
      <c r="A64" s="604" t="s">
        <v>403</v>
      </c>
      <c r="B64" s="605"/>
      <c r="C64" s="605"/>
      <c r="D64" s="605"/>
      <c r="E64" s="471">
        <f>SUM(E63:E63)</f>
        <v>800000</v>
      </c>
      <c r="F64" s="471">
        <f>SUM(F63:F63)</f>
        <v>700000</v>
      </c>
      <c r="G64" s="471">
        <f>SUM(G63:G63)</f>
        <v>151536</v>
      </c>
      <c r="H64" s="497">
        <f>G64/F64</f>
        <v>0.21648</v>
      </c>
    </row>
    <row r="65" spans="1:8" s="475" customFormat="1" ht="16.5" thickTop="1">
      <c r="A65" s="507"/>
      <c r="B65" s="468"/>
      <c r="C65" s="468"/>
      <c r="D65" s="468"/>
      <c r="E65" s="463"/>
      <c r="F65" s="464"/>
      <c r="G65" s="469"/>
      <c r="H65" s="470"/>
    </row>
    <row r="66" spans="1:8" s="475" customFormat="1" ht="30.75" customHeight="1">
      <c r="A66" s="618" t="s">
        <v>573</v>
      </c>
      <c r="B66" s="619"/>
      <c r="C66" s="619"/>
      <c r="D66" s="620"/>
      <c r="E66" s="463"/>
      <c r="F66" s="464"/>
      <c r="G66" s="469"/>
      <c r="H66" s="470"/>
    </row>
    <row r="67" spans="1:8" s="475" customFormat="1" ht="15.75">
      <c r="A67" s="477"/>
      <c r="B67" s="602" t="s">
        <v>268</v>
      </c>
      <c r="C67" s="602"/>
      <c r="D67" s="603"/>
      <c r="E67" s="463">
        <v>0</v>
      </c>
      <c r="F67" s="464">
        <v>203000</v>
      </c>
      <c r="G67" s="469">
        <v>168000</v>
      </c>
      <c r="H67" s="470">
        <f aca="true" t="shared" si="0" ref="H67:H72">G67/F67</f>
        <v>0.8275862068965517</v>
      </c>
    </row>
    <row r="68" spans="1:8" s="475" customFormat="1" ht="15.75">
      <c r="A68" s="477"/>
      <c r="B68" s="466" t="s">
        <v>407</v>
      </c>
      <c r="C68" s="466"/>
      <c r="D68" s="474"/>
      <c r="E68" s="463">
        <v>0</v>
      </c>
      <c r="F68" s="464">
        <v>29000</v>
      </c>
      <c r="G68" s="469">
        <v>29000</v>
      </c>
      <c r="H68" s="470">
        <f t="shared" si="0"/>
        <v>1</v>
      </c>
    </row>
    <row r="69" spans="1:8" s="475" customFormat="1" ht="15.75">
      <c r="A69" s="477"/>
      <c r="B69" s="466" t="s">
        <v>36</v>
      </c>
      <c r="C69" s="466"/>
      <c r="D69" s="474"/>
      <c r="E69" s="463">
        <v>0</v>
      </c>
      <c r="F69" s="464">
        <v>4458631</v>
      </c>
      <c r="G69" s="469">
        <v>4420438</v>
      </c>
      <c r="H69" s="470">
        <f t="shared" si="0"/>
        <v>0.9914339177204842</v>
      </c>
    </row>
    <row r="70" spans="1:8" s="475" customFormat="1" ht="15.75">
      <c r="A70" s="477"/>
      <c r="B70" s="466" t="s">
        <v>271</v>
      </c>
      <c r="C70" s="466"/>
      <c r="D70" s="474"/>
      <c r="E70" s="463">
        <v>0</v>
      </c>
      <c r="F70" s="464">
        <v>10335700</v>
      </c>
      <c r="G70" s="469">
        <v>10335700</v>
      </c>
      <c r="H70" s="470">
        <f t="shared" si="0"/>
        <v>1</v>
      </c>
    </row>
    <row r="71" spans="1:8" s="475" customFormat="1" ht="16.5" thickBot="1">
      <c r="A71" s="477"/>
      <c r="B71" s="645" t="s">
        <v>273</v>
      </c>
      <c r="C71" s="645"/>
      <c r="D71" s="646"/>
      <c r="E71" s="463">
        <v>0</v>
      </c>
      <c r="F71" s="464">
        <v>2034314</v>
      </c>
      <c r="G71" s="469">
        <v>1707714</v>
      </c>
      <c r="H71" s="470">
        <f t="shared" si="0"/>
        <v>0.8394544794952992</v>
      </c>
    </row>
    <row r="72" spans="1:8" s="475" customFormat="1" ht="17.25" thickBot="1" thickTop="1">
      <c r="A72" s="604" t="s">
        <v>403</v>
      </c>
      <c r="B72" s="605"/>
      <c r="C72" s="605"/>
      <c r="D72" s="605"/>
      <c r="E72" s="471">
        <v>0</v>
      </c>
      <c r="F72" s="476">
        <f>SUM(F67:F71)</f>
        <v>17060645</v>
      </c>
      <c r="G72" s="476">
        <f>SUM(G67:G71)</f>
        <v>16660852</v>
      </c>
      <c r="H72" s="497">
        <f t="shared" si="0"/>
        <v>0.9765663607677201</v>
      </c>
    </row>
    <row r="73" spans="1:8" s="475" customFormat="1" ht="16.5" thickTop="1">
      <c r="A73" s="507"/>
      <c r="B73" s="468"/>
      <c r="C73" s="468"/>
      <c r="D73" s="468"/>
      <c r="E73" s="463"/>
      <c r="F73" s="464"/>
      <c r="G73" s="469"/>
      <c r="H73" s="470"/>
    </row>
    <row r="74" spans="1:8" s="475" customFormat="1" ht="15.75">
      <c r="A74" s="606" t="s">
        <v>578</v>
      </c>
      <c r="B74" s="607"/>
      <c r="C74" s="607"/>
      <c r="D74" s="608"/>
      <c r="E74" s="463"/>
      <c r="F74" s="464"/>
      <c r="G74" s="469"/>
      <c r="H74" s="470"/>
    </row>
    <row r="75" spans="1:8" s="475" customFormat="1" ht="16.5" thickBot="1">
      <c r="A75" s="477"/>
      <c r="B75" s="645" t="s">
        <v>36</v>
      </c>
      <c r="C75" s="645"/>
      <c r="D75" s="646"/>
      <c r="E75" s="463">
        <v>100000</v>
      </c>
      <c r="F75" s="464">
        <v>938414</v>
      </c>
      <c r="G75" s="469">
        <v>822244</v>
      </c>
      <c r="H75" s="470">
        <f>G75/F75</f>
        <v>0.8762060242067999</v>
      </c>
    </row>
    <row r="76" spans="1:8" s="475" customFormat="1" ht="17.25" thickBot="1" thickTop="1">
      <c r="A76" s="604" t="s">
        <v>403</v>
      </c>
      <c r="B76" s="605"/>
      <c r="C76" s="605"/>
      <c r="D76" s="605"/>
      <c r="E76" s="471">
        <f>SUM(E75:E75)</f>
        <v>100000</v>
      </c>
      <c r="F76" s="476">
        <f>SUM(F75:F75)</f>
        <v>938414</v>
      </c>
      <c r="G76" s="476">
        <f>SUM(G75:G75)</f>
        <v>822244</v>
      </c>
      <c r="H76" s="497">
        <f>G76/F76</f>
        <v>0.8762060242067999</v>
      </c>
    </row>
    <row r="77" spans="1:8" s="475" customFormat="1" ht="16.5" thickTop="1">
      <c r="A77" s="507"/>
      <c r="B77" s="468"/>
      <c r="C77" s="468"/>
      <c r="D77" s="468"/>
      <c r="E77" s="463"/>
      <c r="F77" s="464"/>
      <c r="G77" s="469"/>
      <c r="H77" s="470"/>
    </row>
    <row r="78" spans="1:8" s="475" customFormat="1" ht="15.75">
      <c r="A78" s="618" t="s">
        <v>579</v>
      </c>
      <c r="B78" s="619"/>
      <c r="C78" s="619"/>
      <c r="D78" s="620"/>
      <c r="E78" s="463"/>
      <c r="F78" s="464"/>
      <c r="G78" s="469"/>
      <c r="H78" s="470"/>
    </row>
    <row r="79" spans="1:8" s="475" customFormat="1" ht="15.75">
      <c r="A79" s="477"/>
      <c r="B79" s="602" t="s">
        <v>268</v>
      </c>
      <c r="C79" s="602"/>
      <c r="D79" s="603"/>
      <c r="E79" s="463">
        <v>240000</v>
      </c>
      <c r="F79" s="464">
        <v>240000</v>
      </c>
      <c r="G79" s="469">
        <v>240000</v>
      </c>
      <c r="H79" s="470">
        <f>G79/F79</f>
        <v>1</v>
      </c>
    </row>
    <row r="80" spans="1:8" s="475" customFormat="1" ht="15.75">
      <c r="A80" s="477"/>
      <c r="B80" s="602" t="s">
        <v>407</v>
      </c>
      <c r="C80" s="602"/>
      <c r="D80" s="603"/>
      <c r="E80" s="463">
        <v>48420</v>
      </c>
      <c r="F80" s="464">
        <v>48420</v>
      </c>
      <c r="G80" s="469">
        <v>40320</v>
      </c>
      <c r="H80" s="470">
        <f>G80/F80</f>
        <v>0.8327137546468402</v>
      </c>
    </row>
    <row r="81" spans="1:8" s="475" customFormat="1" ht="16.5" thickBot="1">
      <c r="A81" s="477"/>
      <c r="B81" s="602" t="s">
        <v>36</v>
      </c>
      <c r="C81" s="602"/>
      <c r="D81" s="603"/>
      <c r="E81" s="463">
        <v>0</v>
      </c>
      <c r="F81" s="464">
        <v>160000</v>
      </c>
      <c r="G81" s="469">
        <v>145000</v>
      </c>
      <c r="H81" s="470">
        <f>G81/F81</f>
        <v>0.90625</v>
      </c>
    </row>
    <row r="82" spans="1:8" s="475" customFormat="1" ht="17.25" thickBot="1" thickTop="1">
      <c r="A82" s="604" t="s">
        <v>403</v>
      </c>
      <c r="B82" s="605"/>
      <c r="C82" s="605"/>
      <c r="D82" s="650"/>
      <c r="E82" s="555">
        <f>SUM(E79:E81)</f>
        <v>288420</v>
      </c>
      <c r="F82" s="476">
        <f>SUM(F79:F81)</f>
        <v>448420</v>
      </c>
      <c r="G82" s="476">
        <f>SUM(G79:G81)</f>
        <v>425320</v>
      </c>
      <c r="H82" s="497">
        <f>G82/F82</f>
        <v>0.9484857945675929</v>
      </c>
    </row>
    <row r="83" spans="1:8" s="475" customFormat="1" ht="16.5" thickTop="1">
      <c r="A83" s="651"/>
      <c r="B83" s="652"/>
      <c r="C83" s="652"/>
      <c r="D83" s="653"/>
      <c r="E83" s="469"/>
      <c r="F83" s="469"/>
      <c r="G83" s="469"/>
      <c r="H83" s="470"/>
    </row>
    <row r="84" spans="1:8" s="475" customFormat="1" ht="15.75">
      <c r="A84" s="606" t="s">
        <v>574</v>
      </c>
      <c r="B84" s="607"/>
      <c r="C84" s="607"/>
      <c r="D84" s="608"/>
      <c r="E84" s="463"/>
      <c r="F84" s="464"/>
      <c r="G84" s="469"/>
      <c r="H84" s="470"/>
    </row>
    <row r="85" spans="1:8" s="475" customFormat="1" ht="15.75">
      <c r="A85" s="477"/>
      <c r="B85" s="602" t="s">
        <v>36</v>
      </c>
      <c r="C85" s="602"/>
      <c r="D85" s="603"/>
      <c r="E85" s="463">
        <v>0</v>
      </c>
      <c r="F85" s="464">
        <v>2132961</v>
      </c>
      <c r="G85" s="469">
        <v>1436445</v>
      </c>
      <c r="H85" s="470">
        <f>G85/F85</f>
        <v>0.673451132017885</v>
      </c>
    </row>
    <row r="86" spans="1:8" s="475" customFormat="1" ht="15.75">
      <c r="A86" s="477"/>
      <c r="B86" s="602" t="s">
        <v>273</v>
      </c>
      <c r="C86" s="602"/>
      <c r="D86" s="603"/>
      <c r="E86" s="463">
        <v>0</v>
      </c>
      <c r="F86" s="464">
        <v>14000</v>
      </c>
      <c r="G86" s="469">
        <v>14000</v>
      </c>
      <c r="H86" s="470">
        <f>G86/F86</f>
        <v>1</v>
      </c>
    </row>
    <row r="87" spans="1:8" s="475" customFormat="1" ht="16.5" thickBot="1">
      <c r="A87" s="477"/>
      <c r="B87" s="645" t="s">
        <v>274</v>
      </c>
      <c r="C87" s="645"/>
      <c r="D87" s="646"/>
      <c r="E87" s="463">
        <v>0</v>
      </c>
      <c r="F87" s="464">
        <v>1319408</v>
      </c>
      <c r="G87" s="469">
        <v>868534</v>
      </c>
      <c r="H87" s="470">
        <f>G87/F87</f>
        <v>0.6582755296314711</v>
      </c>
    </row>
    <row r="88" spans="1:8" s="475" customFormat="1" ht="17.25" thickBot="1" thickTop="1">
      <c r="A88" s="604" t="s">
        <v>403</v>
      </c>
      <c r="B88" s="605"/>
      <c r="C88" s="605"/>
      <c r="D88" s="650"/>
      <c r="E88" s="557">
        <f>SUM(E85:E87)</f>
        <v>0</v>
      </c>
      <c r="F88" s="476">
        <f>SUM(F85:F87)</f>
        <v>3466369</v>
      </c>
      <c r="G88" s="476">
        <f>SUM(G85:G87)</f>
        <v>2318979</v>
      </c>
      <c r="H88" s="497">
        <f>G88/F88</f>
        <v>0.6689936934007892</v>
      </c>
    </row>
    <row r="89" spans="1:8" s="475" customFormat="1" ht="16.5" thickTop="1">
      <c r="A89" s="651"/>
      <c r="B89" s="652"/>
      <c r="C89" s="652"/>
      <c r="D89" s="653"/>
      <c r="E89" s="469"/>
      <c r="F89" s="469"/>
      <c r="G89" s="469"/>
      <c r="H89" s="470"/>
    </row>
    <row r="90" spans="1:8" s="475" customFormat="1" ht="15.75">
      <c r="A90" s="606" t="s">
        <v>580</v>
      </c>
      <c r="B90" s="607"/>
      <c r="C90" s="607"/>
      <c r="D90" s="608"/>
      <c r="E90" s="463"/>
      <c r="F90" s="464"/>
      <c r="G90" s="469"/>
      <c r="H90" s="470"/>
    </row>
    <row r="91" spans="1:8" s="475" customFormat="1" ht="16.5" thickBot="1">
      <c r="A91" s="477"/>
      <c r="B91" s="602" t="s">
        <v>36</v>
      </c>
      <c r="C91" s="602"/>
      <c r="D91" s="603"/>
      <c r="E91" s="463">
        <v>1620000</v>
      </c>
      <c r="F91" s="464">
        <v>0</v>
      </c>
      <c r="G91" s="469">
        <v>0</v>
      </c>
      <c r="H91" s="553" t="s">
        <v>562</v>
      </c>
    </row>
    <row r="92" spans="1:8" s="475" customFormat="1" ht="17.25" thickBot="1" thickTop="1">
      <c r="A92" s="604" t="s">
        <v>403</v>
      </c>
      <c r="B92" s="605"/>
      <c r="C92" s="605"/>
      <c r="D92" s="650"/>
      <c r="E92" s="555">
        <f>SUM(E91:E91)</f>
        <v>1620000</v>
      </c>
      <c r="F92" s="476">
        <f>SUM(F91:F91)</f>
        <v>0</v>
      </c>
      <c r="G92" s="476">
        <f>SUM(G91:G91)</f>
        <v>0</v>
      </c>
      <c r="H92" s="556" t="s">
        <v>562</v>
      </c>
    </row>
    <row r="93" spans="1:8" s="475" customFormat="1" ht="16.5" thickTop="1">
      <c r="A93" s="651"/>
      <c r="B93" s="652"/>
      <c r="C93" s="652"/>
      <c r="D93" s="653"/>
      <c r="E93" s="469"/>
      <c r="F93" s="469"/>
      <c r="G93" s="469"/>
      <c r="H93" s="470"/>
    </row>
    <row r="94" spans="1:8" s="475" customFormat="1" ht="15.75">
      <c r="A94" s="606" t="s">
        <v>581</v>
      </c>
      <c r="B94" s="607"/>
      <c r="C94" s="607"/>
      <c r="D94" s="608"/>
      <c r="E94" s="463"/>
      <c r="F94" s="464"/>
      <c r="G94" s="469"/>
      <c r="H94" s="470"/>
    </row>
    <row r="95" spans="1:8" s="475" customFormat="1" ht="16.5" thickBot="1">
      <c r="A95" s="477"/>
      <c r="B95" s="602" t="s">
        <v>271</v>
      </c>
      <c r="C95" s="602"/>
      <c r="D95" s="603"/>
      <c r="E95" s="463">
        <v>100000</v>
      </c>
      <c r="F95" s="464">
        <v>100000</v>
      </c>
      <c r="G95" s="469">
        <v>33319</v>
      </c>
      <c r="H95" s="470">
        <f>G95/F95</f>
        <v>0.33319</v>
      </c>
    </row>
    <row r="96" spans="1:8" s="475" customFormat="1" ht="17.25" thickBot="1" thickTop="1">
      <c r="A96" s="604" t="s">
        <v>403</v>
      </c>
      <c r="B96" s="605"/>
      <c r="C96" s="605"/>
      <c r="D96" s="650"/>
      <c r="E96" s="557">
        <f>SUM(E95:E95)</f>
        <v>100000</v>
      </c>
      <c r="F96" s="476">
        <f>SUM(F95:F95)</f>
        <v>100000</v>
      </c>
      <c r="G96" s="476">
        <f>SUM(G95:G95)</f>
        <v>33319</v>
      </c>
      <c r="H96" s="497">
        <f>G96/F96</f>
        <v>0.33319</v>
      </c>
    </row>
    <row r="97" spans="1:8" s="475" customFormat="1" ht="16.5" thickTop="1">
      <c r="A97" s="651"/>
      <c r="B97" s="652"/>
      <c r="C97" s="652"/>
      <c r="D97" s="653"/>
      <c r="E97" s="469"/>
      <c r="F97" s="469"/>
      <c r="G97" s="469"/>
      <c r="H97" s="470"/>
    </row>
    <row r="98" spans="1:8" s="475" customFormat="1" ht="15.75">
      <c r="A98" s="606" t="s">
        <v>582</v>
      </c>
      <c r="B98" s="607"/>
      <c r="C98" s="607"/>
      <c r="D98" s="608"/>
      <c r="E98" s="463"/>
      <c r="F98" s="464"/>
      <c r="G98" s="469"/>
      <c r="H98" s="470"/>
    </row>
    <row r="99" spans="1:8" s="475" customFormat="1" ht="16.5" thickBot="1">
      <c r="A99" s="477"/>
      <c r="B99" s="602" t="s">
        <v>36</v>
      </c>
      <c r="C99" s="602"/>
      <c r="D99" s="603"/>
      <c r="E99" s="463">
        <v>1460340</v>
      </c>
      <c r="F99" s="464">
        <v>1666065</v>
      </c>
      <c r="G99" s="469">
        <v>1625726</v>
      </c>
      <c r="H99" s="470">
        <f>G99/F99</f>
        <v>0.9757878594172497</v>
      </c>
    </row>
    <row r="100" spans="1:8" s="475" customFormat="1" ht="17.25" thickBot="1" thickTop="1">
      <c r="A100" s="604" t="s">
        <v>403</v>
      </c>
      <c r="B100" s="605"/>
      <c r="C100" s="605"/>
      <c r="D100" s="605"/>
      <c r="E100" s="471">
        <f>SUM(E99)</f>
        <v>1460340</v>
      </c>
      <c r="F100" s="476">
        <f>SUM(F99:F99)</f>
        <v>1666065</v>
      </c>
      <c r="G100" s="476">
        <f>SUM(G99:G99)</f>
        <v>1625726</v>
      </c>
      <c r="H100" s="497">
        <f>G100/F100</f>
        <v>0.9757878594172497</v>
      </c>
    </row>
    <row r="101" spans="1:8" s="475" customFormat="1" ht="16.5" thickTop="1">
      <c r="A101" s="507"/>
      <c r="B101" s="468"/>
      <c r="C101" s="468"/>
      <c r="D101" s="468"/>
      <c r="E101" s="463"/>
      <c r="F101" s="469"/>
      <c r="G101" s="469"/>
      <c r="H101" s="470"/>
    </row>
    <row r="102" spans="1:8" s="475" customFormat="1" ht="15.75">
      <c r="A102" s="606" t="s">
        <v>583</v>
      </c>
      <c r="B102" s="607"/>
      <c r="C102" s="607"/>
      <c r="D102" s="608"/>
      <c r="E102" s="463"/>
      <c r="F102" s="464"/>
      <c r="G102" s="469"/>
      <c r="H102" s="470"/>
    </row>
    <row r="103" spans="1:8" s="475" customFormat="1" ht="16.5" thickBot="1">
      <c r="A103" s="477"/>
      <c r="B103" s="602" t="s">
        <v>271</v>
      </c>
      <c r="C103" s="602"/>
      <c r="D103" s="603"/>
      <c r="E103" s="463">
        <v>0</v>
      </c>
      <c r="F103" s="464">
        <v>13000</v>
      </c>
      <c r="G103" s="469">
        <v>13000</v>
      </c>
      <c r="H103" s="470">
        <f>G103/F103</f>
        <v>1</v>
      </c>
    </row>
    <row r="104" spans="1:8" s="475" customFormat="1" ht="17.25" thickBot="1" thickTop="1">
      <c r="A104" s="604" t="s">
        <v>403</v>
      </c>
      <c r="B104" s="605"/>
      <c r="C104" s="605"/>
      <c r="D104" s="605"/>
      <c r="E104" s="471">
        <v>0</v>
      </c>
      <c r="F104" s="476">
        <f>SUM(F103:F103)</f>
        <v>13000</v>
      </c>
      <c r="G104" s="476">
        <f>SUM(G103:G103)</f>
        <v>13000</v>
      </c>
      <c r="H104" s="497">
        <f>G104/F104</f>
        <v>1</v>
      </c>
    </row>
    <row r="105" spans="1:8" s="475" customFormat="1" ht="16.5" thickTop="1">
      <c r="A105" s="507"/>
      <c r="B105" s="468"/>
      <c r="C105" s="468"/>
      <c r="D105" s="468"/>
      <c r="E105" s="463"/>
      <c r="F105" s="469"/>
      <c r="G105" s="469"/>
      <c r="H105" s="470"/>
    </row>
    <row r="106" spans="1:8" s="475" customFormat="1" ht="15.75">
      <c r="A106" s="606" t="s">
        <v>584</v>
      </c>
      <c r="B106" s="607"/>
      <c r="C106" s="607"/>
      <c r="D106" s="608"/>
      <c r="E106" s="463"/>
      <c r="F106" s="464"/>
      <c r="G106" s="469"/>
      <c r="H106" s="470"/>
    </row>
    <row r="107" spans="1:8" s="475" customFormat="1" ht="16.5" thickBot="1">
      <c r="A107" s="477"/>
      <c r="B107" s="602" t="s">
        <v>458</v>
      </c>
      <c r="C107" s="602"/>
      <c r="D107" s="603"/>
      <c r="E107" s="463">
        <v>0</v>
      </c>
      <c r="F107" s="464">
        <v>1289727</v>
      </c>
      <c r="G107" s="469">
        <v>1289727</v>
      </c>
      <c r="H107" s="470">
        <f>G107/F107</f>
        <v>1</v>
      </c>
    </row>
    <row r="108" spans="1:8" s="475" customFormat="1" ht="17.25" thickBot="1" thickTop="1">
      <c r="A108" s="604" t="s">
        <v>403</v>
      </c>
      <c r="B108" s="605"/>
      <c r="C108" s="605"/>
      <c r="D108" s="650"/>
      <c r="E108" s="557">
        <f>SUM(E107:E107)</f>
        <v>0</v>
      </c>
      <c r="F108" s="476">
        <f>SUM(F107:F107)</f>
        <v>1289727</v>
      </c>
      <c r="G108" s="476">
        <f>SUM(G107:G107)</f>
        <v>1289727</v>
      </c>
      <c r="H108" s="497">
        <f>G108/F108</f>
        <v>1</v>
      </c>
    </row>
    <row r="109" spans="1:8" s="475" customFormat="1" ht="16.5" thickTop="1">
      <c r="A109" s="507"/>
      <c r="B109" s="468"/>
      <c r="C109" s="468"/>
      <c r="D109" s="468"/>
      <c r="E109" s="463"/>
      <c r="F109" s="469"/>
      <c r="G109" s="469"/>
      <c r="H109" s="470"/>
    </row>
    <row r="110" spans="1:8" s="475" customFormat="1" ht="15.75">
      <c r="A110" s="606" t="s">
        <v>585</v>
      </c>
      <c r="B110" s="607"/>
      <c r="C110" s="607"/>
      <c r="D110" s="608"/>
      <c r="E110" s="463"/>
      <c r="F110" s="464"/>
      <c r="G110" s="469"/>
      <c r="H110" s="470"/>
    </row>
    <row r="111" spans="1:8" s="475" customFormat="1" ht="15.75">
      <c r="A111" s="477"/>
      <c r="B111" s="602" t="s">
        <v>36</v>
      </c>
      <c r="C111" s="602"/>
      <c r="D111" s="603"/>
      <c r="E111" s="463">
        <v>0</v>
      </c>
      <c r="F111" s="464">
        <v>10007282</v>
      </c>
      <c r="G111" s="469">
        <v>10007282</v>
      </c>
      <c r="H111" s="470">
        <f>G111/F111</f>
        <v>1</v>
      </c>
    </row>
    <row r="112" spans="1:8" s="475" customFormat="1" ht="15.75">
      <c r="A112" s="477"/>
      <c r="B112" s="602" t="s">
        <v>270</v>
      </c>
      <c r="C112" s="602"/>
      <c r="D112" s="603"/>
      <c r="E112" s="463">
        <v>13415000</v>
      </c>
      <c r="F112" s="464">
        <v>9746218</v>
      </c>
      <c r="G112" s="469">
        <v>4829110</v>
      </c>
      <c r="H112" s="470">
        <f>G112/F112</f>
        <v>0.49548553090029385</v>
      </c>
    </row>
    <row r="113" spans="1:8" s="475" customFormat="1" ht="16.5" thickBot="1">
      <c r="A113" s="477"/>
      <c r="B113" s="645" t="s">
        <v>271</v>
      </c>
      <c r="C113" s="645"/>
      <c r="D113" s="646"/>
      <c r="E113" s="463">
        <v>0</v>
      </c>
      <c r="F113" s="464">
        <v>150000</v>
      </c>
      <c r="G113" s="469">
        <v>150000</v>
      </c>
      <c r="H113" s="470">
        <f>G113/F113</f>
        <v>1</v>
      </c>
    </row>
    <row r="114" spans="1:8" s="475" customFormat="1" ht="17.25" thickBot="1" thickTop="1">
      <c r="A114" s="604" t="s">
        <v>403</v>
      </c>
      <c r="B114" s="605"/>
      <c r="C114" s="605"/>
      <c r="D114" s="650"/>
      <c r="E114" s="557">
        <f>SUM(E111:E113)</f>
        <v>13415000</v>
      </c>
      <c r="F114" s="476">
        <f>SUM(F111:F113)</f>
        <v>19903500</v>
      </c>
      <c r="G114" s="476">
        <f>SUM(G111:G113)</f>
        <v>14986392</v>
      </c>
      <c r="H114" s="497">
        <f>G114/F114</f>
        <v>0.7529525962770367</v>
      </c>
    </row>
    <row r="115" spans="1:8" s="478" customFormat="1" ht="16.5" thickTop="1">
      <c r="A115" s="479"/>
      <c r="B115" s="479"/>
      <c r="C115" s="479"/>
      <c r="D115" s="479"/>
      <c r="E115" s="480"/>
      <c r="F115" s="480"/>
      <c r="G115" s="481"/>
      <c r="H115" s="482"/>
    </row>
    <row r="116" spans="1:8" s="478" customFormat="1" ht="16.5" thickBot="1">
      <c r="A116" s="483"/>
      <c r="B116" s="483"/>
      <c r="C116" s="483"/>
      <c r="D116" s="484"/>
      <c r="E116" s="485"/>
      <c r="F116" s="485"/>
      <c r="G116" s="494"/>
      <c r="H116" s="486"/>
    </row>
    <row r="117" spans="1:8" s="478" customFormat="1" ht="16.5" thickBot="1">
      <c r="A117" s="609" t="s">
        <v>353</v>
      </c>
      <c r="B117" s="610"/>
      <c r="C117" s="610"/>
      <c r="D117" s="611"/>
      <c r="E117" s="487">
        <f>E19+E25+E30+E35+E42+E46+E50+E56+E60+E64+E72+E76+E82+E88+E92+E96+E100+E104+E108+E114</f>
        <v>70798638</v>
      </c>
      <c r="F117" s="487">
        <f>F19+F25+F30+F35+F42+F46+F50+F56+F60+F64+F72+F76+F82+F88+F92+F96+F100+F104+F108+F114</f>
        <v>120615095</v>
      </c>
      <c r="G117" s="487">
        <f>G19+G25+G30+G35+G42+G46+G50+G56+G60+G64+G72+G76+G82+G88+G92+G96+G100+G104+G108+G114</f>
        <v>86082255</v>
      </c>
      <c r="H117" s="488">
        <f>G117/F117</f>
        <v>0.7136938788631721</v>
      </c>
    </row>
    <row r="118" spans="1:8" s="475" customFormat="1" ht="15.75">
      <c r="A118" s="483"/>
      <c r="B118" s="483"/>
      <c r="C118" s="483"/>
      <c r="D118" s="484"/>
      <c r="E118" s="485"/>
      <c r="F118" s="485"/>
      <c r="G118" s="494"/>
      <c r="H118" s="486"/>
    </row>
    <row r="119" spans="1:8" s="475" customFormat="1" ht="16.5" thickBot="1">
      <c r="A119" s="489"/>
      <c r="B119" s="489"/>
      <c r="C119" s="489"/>
      <c r="D119" s="489"/>
      <c r="E119" s="495"/>
      <c r="F119" s="495"/>
      <c r="G119" s="496"/>
      <c r="H119" s="490"/>
    </row>
    <row r="120" spans="1:13" ht="19.5" thickBot="1">
      <c r="A120" s="625" t="s">
        <v>442</v>
      </c>
      <c r="B120" s="625"/>
      <c r="C120" s="625"/>
      <c r="D120" s="625"/>
      <c r="E120" s="625"/>
      <c r="F120" s="625"/>
      <c r="G120" s="625"/>
      <c r="H120" s="626"/>
      <c r="I120" s="9"/>
      <c r="M120" s="9"/>
    </row>
    <row r="121" spans="1:13" ht="19.5" thickBot="1">
      <c r="A121" s="276"/>
      <c r="B121" s="276"/>
      <c r="C121" s="276"/>
      <c r="D121" s="276"/>
      <c r="E121" s="493"/>
      <c r="F121" s="493"/>
      <c r="G121" s="493"/>
      <c r="H121" s="277"/>
      <c r="I121" s="9"/>
      <c r="M121" s="9"/>
    </row>
    <row r="122" spans="1:8" s="460" customFormat="1" ht="13.5" customHeight="1" thickBot="1">
      <c r="A122" s="627" t="s">
        <v>12</v>
      </c>
      <c r="B122" s="628"/>
      <c r="C122" s="628"/>
      <c r="D122" s="628"/>
      <c r="E122" s="629" t="s">
        <v>1</v>
      </c>
      <c r="F122" s="631" t="s">
        <v>354</v>
      </c>
      <c r="G122" s="633" t="s">
        <v>42</v>
      </c>
      <c r="H122" s="635" t="s">
        <v>43</v>
      </c>
    </row>
    <row r="123" spans="1:8" s="460" customFormat="1" ht="68.25" customHeight="1" thickBot="1">
      <c r="A123" s="627" t="s">
        <v>402</v>
      </c>
      <c r="B123" s="628"/>
      <c r="C123" s="628"/>
      <c r="D123" s="637"/>
      <c r="E123" s="630"/>
      <c r="F123" s="632"/>
      <c r="G123" s="634"/>
      <c r="H123" s="636"/>
    </row>
    <row r="124" spans="1:8" s="460" customFormat="1" ht="15.75">
      <c r="A124" s="612"/>
      <c r="B124" s="613"/>
      <c r="C124" s="613"/>
      <c r="D124" s="613"/>
      <c r="E124" s="613"/>
      <c r="F124" s="613"/>
      <c r="G124" s="613"/>
      <c r="H124" s="614"/>
    </row>
    <row r="125" spans="1:8" s="460" customFormat="1" ht="16.5" thickBot="1">
      <c r="A125" s="615"/>
      <c r="B125" s="616"/>
      <c r="C125" s="616"/>
      <c r="D125" s="616"/>
      <c r="E125" s="616"/>
      <c r="F125" s="616"/>
      <c r="G125" s="616"/>
      <c r="H125" s="617"/>
    </row>
    <row r="126" spans="1:8" s="460" customFormat="1" ht="15.75">
      <c r="A126" s="505"/>
      <c r="B126" s="461"/>
      <c r="C126" s="461"/>
      <c r="D126" s="462"/>
      <c r="E126" s="463"/>
      <c r="F126" s="464"/>
      <c r="G126" s="467"/>
      <c r="H126" s="465"/>
    </row>
    <row r="127" spans="1:8" s="460" customFormat="1" ht="15.75">
      <c r="A127" s="618" t="s">
        <v>558</v>
      </c>
      <c r="B127" s="619"/>
      <c r="C127" s="619"/>
      <c r="D127" s="620"/>
      <c r="E127" s="463"/>
      <c r="F127" s="464"/>
      <c r="G127" s="467"/>
      <c r="H127" s="465"/>
    </row>
    <row r="128" spans="1:8" s="460" customFormat="1" ht="15.75">
      <c r="A128" s="506"/>
      <c r="B128" s="647" t="s">
        <v>268</v>
      </c>
      <c r="C128" s="647"/>
      <c r="D128" s="648"/>
      <c r="E128" s="463">
        <v>13474140</v>
      </c>
      <c r="F128" s="464">
        <v>12906642</v>
      </c>
      <c r="G128" s="467">
        <v>9868523</v>
      </c>
      <c r="H128" s="470">
        <f>G128/F128</f>
        <v>0.7646080986828332</v>
      </c>
    </row>
    <row r="129" spans="1:8" s="460" customFormat="1" ht="16.5" thickBot="1">
      <c r="A129" s="506"/>
      <c r="B129" s="602" t="s">
        <v>407</v>
      </c>
      <c r="C129" s="602"/>
      <c r="D129" s="603"/>
      <c r="E129" s="463">
        <v>2492716</v>
      </c>
      <c r="F129" s="464">
        <v>2446127</v>
      </c>
      <c r="G129" s="467">
        <v>1776981</v>
      </c>
      <c r="H129" s="470">
        <f>G129/F129</f>
        <v>0.7264467462237243</v>
      </c>
    </row>
    <row r="130" spans="1:8" s="460" customFormat="1" ht="17.25" thickBot="1" thickTop="1">
      <c r="A130" s="604" t="s">
        <v>403</v>
      </c>
      <c r="B130" s="605"/>
      <c r="C130" s="605"/>
      <c r="D130" s="605"/>
      <c r="E130" s="471">
        <f>SUM(E128:E129)</f>
        <v>15966856</v>
      </c>
      <c r="F130" s="471">
        <f>SUM(F128:F129)</f>
        <v>15352769</v>
      </c>
      <c r="G130" s="471">
        <f>SUM(G128:G129)</f>
        <v>11645504</v>
      </c>
      <c r="H130" s="472">
        <f>G130/F130</f>
        <v>0.7585279241809735</v>
      </c>
    </row>
    <row r="131" spans="1:8" s="460" customFormat="1" ht="16.5" thickTop="1">
      <c r="A131" s="507"/>
      <c r="B131" s="468"/>
      <c r="C131" s="468"/>
      <c r="D131" s="468"/>
      <c r="E131" s="463"/>
      <c r="F131" s="464"/>
      <c r="G131" s="469"/>
      <c r="H131" s="470"/>
    </row>
    <row r="132" spans="1:8" s="460" customFormat="1" ht="31.5" customHeight="1">
      <c r="A132" s="621" t="s">
        <v>559</v>
      </c>
      <c r="B132" s="622"/>
      <c r="C132" s="622"/>
      <c r="D132" s="623"/>
      <c r="E132" s="463"/>
      <c r="F132" s="464"/>
      <c r="G132" s="469"/>
      <c r="H132" s="470"/>
    </row>
    <row r="133" spans="1:8" s="460" customFormat="1" ht="15.75">
      <c r="A133" s="507"/>
      <c r="B133" s="602" t="s">
        <v>268</v>
      </c>
      <c r="C133" s="602"/>
      <c r="D133" s="603"/>
      <c r="E133" s="463">
        <v>0</v>
      </c>
      <c r="F133" s="464">
        <v>294355</v>
      </c>
      <c r="G133" s="469">
        <v>294355</v>
      </c>
      <c r="H133" s="470">
        <f>G133/F133</f>
        <v>1</v>
      </c>
    </row>
    <row r="134" spans="1:8" s="460" customFormat="1" ht="16.5" thickBot="1">
      <c r="A134" s="507"/>
      <c r="B134" s="602" t="s">
        <v>407</v>
      </c>
      <c r="C134" s="602"/>
      <c r="D134" s="603"/>
      <c r="E134" s="463">
        <v>0</v>
      </c>
      <c r="F134" s="464">
        <v>46589</v>
      </c>
      <c r="G134" s="469">
        <v>46589</v>
      </c>
      <c r="H134" s="470">
        <f>G134/F134</f>
        <v>1</v>
      </c>
    </row>
    <row r="135" spans="1:8" s="460" customFormat="1" ht="17.25" thickBot="1" thickTop="1">
      <c r="A135" s="604" t="s">
        <v>403</v>
      </c>
      <c r="B135" s="605"/>
      <c r="C135" s="605"/>
      <c r="D135" s="605"/>
      <c r="E135" s="471">
        <f>SUM(E133:E134)</f>
        <v>0</v>
      </c>
      <c r="F135" s="471">
        <f>SUM(F133:F134)</f>
        <v>340944</v>
      </c>
      <c r="G135" s="471">
        <f>SUM(G133:G134)</f>
        <v>340944</v>
      </c>
      <c r="H135" s="472">
        <f>G135/F135</f>
        <v>1</v>
      </c>
    </row>
    <row r="136" spans="1:8" s="460" customFormat="1" ht="16.5" thickTop="1">
      <c r="A136" s="507"/>
      <c r="B136" s="468"/>
      <c r="C136" s="468"/>
      <c r="D136" s="468"/>
      <c r="E136" s="463"/>
      <c r="F136" s="464"/>
      <c r="G136" s="469"/>
      <c r="H136" s="470"/>
    </row>
    <row r="137" spans="1:8" s="473" customFormat="1" ht="15.75">
      <c r="A137" s="621" t="s">
        <v>557</v>
      </c>
      <c r="B137" s="622"/>
      <c r="C137" s="622"/>
      <c r="D137" s="623"/>
      <c r="E137" s="463"/>
      <c r="F137" s="464"/>
      <c r="G137" s="469"/>
      <c r="H137" s="470"/>
    </row>
    <row r="138" spans="1:8" s="460" customFormat="1" ht="15.75">
      <c r="A138" s="507"/>
      <c r="B138" s="602" t="s">
        <v>268</v>
      </c>
      <c r="C138" s="602"/>
      <c r="D138" s="603"/>
      <c r="E138" s="463">
        <v>0</v>
      </c>
      <c r="F138" s="464">
        <v>31140</v>
      </c>
      <c r="G138" s="469">
        <v>31140</v>
      </c>
      <c r="H138" s="470">
        <f>G138/F138</f>
        <v>1</v>
      </c>
    </row>
    <row r="139" spans="1:8" s="460" customFormat="1" ht="15.75">
      <c r="A139" s="507"/>
      <c r="B139" s="602" t="s">
        <v>36</v>
      </c>
      <c r="C139" s="602"/>
      <c r="D139" s="603"/>
      <c r="E139" s="463">
        <v>1200000</v>
      </c>
      <c r="F139" s="464">
        <v>1284108</v>
      </c>
      <c r="G139" s="469">
        <v>1270291</v>
      </c>
      <c r="H139" s="470">
        <f>G139/F139</f>
        <v>0.9892400016198014</v>
      </c>
    </row>
    <row r="140" spans="1:8" s="475" customFormat="1" ht="16.5" thickBot="1">
      <c r="A140" s="477"/>
      <c r="B140" s="645" t="s">
        <v>273</v>
      </c>
      <c r="C140" s="645"/>
      <c r="D140" s="646"/>
      <c r="E140" s="463">
        <v>0</v>
      </c>
      <c r="F140" s="464">
        <v>219379</v>
      </c>
      <c r="G140" s="467">
        <v>219379</v>
      </c>
      <c r="H140" s="470">
        <f>G140/F140</f>
        <v>1</v>
      </c>
    </row>
    <row r="141" spans="1:8" s="475" customFormat="1" ht="17.25" thickBot="1" thickTop="1">
      <c r="A141" s="604" t="s">
        <v>403</v>
      </c>
      <c r="B141" s="605"/>
      <c r="C141" s="605"/>
      <c r="D141" s="605"/>
      <c r="E141" s="471">
        <f>SUM(E138:E140)</f>
        <v>1200000</v>
      </c>
      <c r="F141" s="471">
        <f>SUM(F138:F140)</f>
        <v>1534627</v>
      </c>
      <c r="G141" s="471">
        <f>SUM(G138:G140)</f>
        <v>1520810</v>
      </c>
      <c r="H141" s="472">
        <f>G141/F141</f>
        <v>0.9909965092494789</v>
      </c>
    </row>
    <row r="142" spans="1:8" s="475" customFormat="1" ht="12.75" customHeight="1" thickTop="1">
      <c r="A142" s="507"/>
      <c r="B142" s="468"/>
      <c r="C142" s="468"/>
      <c r="D142" s="468"/>
      <c r="E142" s="463"/>
      <c r="F142" s="464"/>
      <c r="G142" s="469"/>
      <c r="H142" s="470"/>
    </row>
    <row r="143" spans="1:8" s="475" customFormat="1" ht="15.75">
      <c r="A143" s="606" t="s">
        <v>560</v>
      </c>
      <c r="B143" s="607"/>
      <c r="C143" s="607"/>
      <c r="D143" s="608"/>
      <c r="E143" s="463"/>
      <c r="F143" s="464"/>
      <c r="G143" s="469"/>
      <c r="H143" s="470"/>
    </row>
    <row r="144" spans="1:8" s="475" customFormat="1" ht="16.5" thickBot="1">
      <c r="A144" s="477"/>
      <c r="B144" s="602" t="s">
        <v>36</v>
      </c>
      <c r="C144" s="602"/>
      <c r="D144" s="603"/>
      <c r="E144" s="463">
        <v>2500000</v>
      </c>
      <c r="F144" s="464">
        <v>2555885</v>
      </c>
      <c r="G144" s="469">
        <v>2549963</v>
      </c>
      <c r="H144" s="470">
        <f>G144/F144</f>
        <v>0.9976829943444248</v>
      </c>
    </row>
    <row r="145" spans="1:8" s="475" customFormat="1" ht="17.25" thickBot="1" thickTop="1">
      <c r="A145" s="604" t="s">
        <v>403</v>
      </c>
      <c r="B145" s="605"/>
      <c r="C145" s="605"/>
      <c r="D145" s="605"/>
      <c r="E145" s="471">
        <f>SUM(E144:E144)</f>
        <v>2500000</v>
      </c>
      <c r="F145" s="471">
        <f>SUM(F144:F144)</f>
        <v>2555885</v>
      </c>
      <c r="G145" s="471">
        <f>SUM(G144:G144)</f>
        <v>2549963</v>
      </c>
      <c r="H145" s="497">
        <f>G145/F145</f>
        <v>0.9976829943444248</v>
      </c>
    </row>
    <row r="146" spans="1:8" s="478" customFormat="1" ht="16.5" thickTop="1">
      <c r="A146" s="479"/>
      <c r="B146" s="479"/>
      <c r="C146" s="479"/>
      <c r="D146" s="479"/>
      <c r="E146" s="480"/>
      <c r="F146" s="480"/>
      <c r="G146" s="481"/>
      <c r="H146" s="482"/>
    </row>
    <row r="147" spans="1:8" s="478" customFormat="1" ht="16.5" thickBot="1">
      <c r="A147" s="483"/>
      <c r="B147" s="483"/>
      <c r="C147" s="483"/>
      <c r="D147" s="484"/>
      <c r="E147" s="485"/>
      <c r="F147" s="485"/>
      <c r="G147" s="494"/>
      <c r="H147" s="486"/>
    </row>
    <row r="148" spans="1:8" s="478" customFormat="1" ht="16.5" thickBot="1">
      <c r="A148" s="609" t="s">
        <v>353</v>
      </c>
      <c r="B148" s="610"/>
      <c r="C148" s="610"/>
      <c r="D148" s="611"/>
      <c r="E148" s="487">
        <f>E145+E141+E130</f>
        <v>19666856</v>
      </c>
      <c r="F148" s="487">
        <f>F130+F135+F141+F145</f>
        <v>19784225</v>
      </c>
      <c r="G148" s="487">
        <f>G130+G135+G141+G145</f>
        <v>16057221</v>
      </c>
      <c r="H148" s="488">
        <f>G148/F148</f>
        <v>0.8116173870849124</v>
      </c>
    </row>
  </sheetData>
  <sheetProtection/>
  <mergeCells count="117">
    <mergeCell ref="A92:D92"/>
    <mergeCell ref="B87:D87"/>
    <mergeCell ref="B85:D85"/>
    <mergeCell ref="A106:D106"/>
    <mergeCell ref="B107:D107"/>
    <mergeCell ref="A52:D52"/>
    <mergeCell ref="B53:D53"/>
    <mergeCell ref="A56:D56"/>
    <mergeCell ref="A58:D58"/>
    <mergeCell ref="B59:D59"/>
    <mergeCell ref="A60:D60"/>
    <mergeCell ref="B54:D54"/>
    <mergeCell ref="A93:D93"/>
    <mergeCell ref="A97:D97"/>
    <mergeCell ref="A110:D110"/>
    <mergeCell ref="B111:D111"/>
    <mergeCell ref="A94:D94"/>
    <mergeCell ref="B95:D95"/>
    <mergeCell ref="A96:D96"/>
    <mergeCell ref="A108:D108"/>
    <mergeCell ref="A114:D114"/>
    <mergeCell ref="A98:D98"/>
    <mergeCell ref="B99:D99"/>
    <mergeCell ref="A100:D100"/>
    <mergeCell ref="A102:D102"/>
    <mergeCell ref="B103:D103"/>
    <mergeCell ref="A104:D104"/>
    <mergeCell ref="B112:D112"/>
    <mergeCell ref="B113:D113"/>
    <mergeCell ref="B39:D39"/>
    <mergeCell ref="B79:D79"/>
    <mergeCell ref="B81:D81"/>
    <mergeCell ref="B63:D63"/>
    <mergeCell ref="A48:D48"/>
    <mergeCell ref="B49:D49"/>
    <mergeCell ref="B67:D67"/>
    <mergeCell ref="B40:D40"/>
    <mergeCell ref="A76:D76"/>
    <mergeCell ref="A64:D64"/>
    <mergeCell ref="B16:D16"/>
    <mergeCell ref="A19:D19"/>
    <mergeCell ref="A10:H11"/>
    <mergeCell ref="A13:D13"/>
    <mergeCell ref="B14:D14"/>
    <mergeCell ref="B34:D34"/>
    <mergeCell ref="A30:D30"/>
    <mergeCell ref="A21:D21"/>
    <mergeCell ref="B22:D22"/>
    <mergeCell ref="B24:D24"/>
    <mergeCell ref="A83:D83"/>
    <mergeCell ref="G8:G9"/>
    <mergeCell ref="H8:H9"/>
    <mergeCell ref="A9:D9"/>
    <mergeCell ref="E8:E9"/>
    <mergeCell ref="A62:D62"/>
    <mergeCell ref="A37:D37"/>
    <mergeCell ref="B15:D15"/>
    <mergeCell ref="A27:D27"/>
    <mergeCell ref="B28:D28"/>
    <mergeCell ref="A25:D25"/>
    <mergeCell ref="B29:D29"/>
    <mergeCell ref="B71:D71"/>
    <mergeCell ref="A42:D42"/>
    <mergeCell ref="A44:D44"/>
    <mergeCell ref="A46:D46"/>
    <mergeCell ref="B45:D45"/>
    <mergeCell ref="B55:D55"/>
    <mergeCell ref="B38:D38"/>
    <mergeCell ref="A50:D50"/>
    <mergeCell ref="A66:D66"/>
    <mergeCell ref="B75:D75"/>
    <mergeCell ref="B86:D86"/>
    <mergeCell ref="A88:D88"/>
    <mergeCell ref="A90:D90"/>
    <mergeCell ref="A78:D78"/>
    <mergeCell ref="A89:D89"/>
    <mergeCell ref="B80:D80"/>
    <mergeCell ref="A82:D82"/>
    <mergeCell ref="A84:D84"/>
    <mergeCell ref="B91:D91"/>
    <mergeCell ref="E1:H1"/>
    <mergeCell ref="B23:D23"/>
    <mergeCell ref="A32:D32"/>
    <mergeCell ref="B33:D33"/>
    <mergeCell ref="A35:D35"/>
    <mergeCell ref="A4:H4"/>
    <mergeCell ref="A6:H6"/>
    <mergeCell ref="A8:D8"/>
    <mergeCell ref="F8:F9"/>
    <mergeCell ref="A72:D72"/>
    <mergeCell ref="A74:D74"/>
    <mergeCell ref="A120:H120"/>
    <mergeCell ref="A122:D122"/>
    <mergeCell ref="E122:E123"/>
    <mergeCell ref="F122:F123"/>
    <mergeCell ref="G122:G123"/>
    <mergeCell ref="H122:H123"/>
    <mergeCell ref="A123:D123"/>
    <mergeCell ref="A117:D117"/>
    <mergeCell ref="A130:D130"/>
    <mergeCell ref="A137:D137"/>
    <mergeCell ref="A124:H125"/>
    <mergeCell ref="A127:D127"/>
    <mergeCell ref="B128:D128"/>
    <mergeCell ref="B129:D129"/>
    <mergeCell ref="A132:D132"/>
    <mergeCell ref="B133:D133"/>
    <mergeCell ref="B134:D134"/>
    <mergeCell ref="A135:D135"/>
    <mergeCell ref="B140:D140"/>
    <mergeCell ref="A148:D148"/>
    <mergeCell ref="A145:D145"/>
    <mergeCell ref="B138:D138"/>
    <mergeCell ref="B139:D139"/>
    <mergeCell ref="A141:D141"/>
    <mergeCell ref="A143:D143"/>
    <mergeCell ref="B144:D144"/>
  </mergeCells>
  <printOptions/>
  <pageMargins left="0.25" right="0.25" top="0.75" bottom="0.75" header="0.3" footer="0.3"/>
  <pageSetup fitToHeight="4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K8" sqref="K8"/>
    </sheetView>
  </sheetViews>
  <sheetFormatPr defaultColWidth="9.00390625" defaultRowHeight="12.75"/>
  <cols>
    <col min="1" max="1" width="4.125" style="91" customWidth="1"/>
    <col min="2" max="2" width="27.125" style="91" customWidth="1"/>
    <col min="3" max="6" width="9.125" style="91" customWidth="1"/>
    <col min="7" max="7" width="13.25390625" style="91" customWidth="1"/>
    <col min="8" max="16384" width="9.125" style="91" customWidth="1"/>
  </cols>
  <sheetData>
    <row r="1" spans="1:7" ht="15.75">
      <c r="A1" s="654" t="s">
        <v>605</v>
      </c>
      <c r="B1" s="654"/>
      <c r="C1" s="654"/>
      <c r="D1" s="654"/>
      <c r="E1" s="654"/>
      <c r="F1" s="654"/>
      <c r="G1" s="654"/>
    </row>
    <row r="3" spans="1:9" ht="15.75" customHeight="1">
      <c r="A3" s="655" t="s">
        <v>44</v>
      </c>
      <c r="B3" s="655"/>
      <c r="C3" s="655"/>
      <c r="D3" s="655"/>
      <c r="E3" s="655"/>
      <c r="F3" s="655"/>
      <c r="G3" s="655"/>
      <c r="H3" s="92"/>
      <c r="I3" s="92"/>
    </row>
    <row r="4" spans="1:9" ht="15.75">
      <c r="A4" s="655"/>
      <c r="B4" s="655"/>
      <c r="C4" s="655"/>
      <c r="D4" s="655"/>
      <c r="E4" s="655"/>
      <c r="F4" s="655"/>
      <c r="G4" s="655"/>
      <c r="H4" s="92"/>
      <c r="I4" s="92"/>
    </row>
    <row r="5" spans="1:9" ht="15.75">
      <c r="A5" s="93"/>
      <c r="B5" s="93"/>
      <c r="C5" s="93"/>
      <c r="D5" s="93"/>
      <c r="E5" s="93"/>
      <c r="F5" s="93"/>
      <c r="G5" s="93"/>
      <c r="H5" s="92"/>
      <c r="I5" s="92"/>
    </row>
    <row r="6" ht="16.5" thickBot="1">
      <c r="G6" s="94" t="s">
        <v>38</v>
      </c>
    </row>
    <row r="7" spans="1:7" s="95" customFormat="1" ht="15.75">
      <c r="A7" s="656" t="s">
        <v>45</v>
      </c>
      <c r="B7" s="658" t="s">
        <v>0</v>
      </c>
      <c r="C7" s="658" t="s">
        <v>46</v>
      </c>
      <c r="D7" s="658"/>
      <c r="E7" s="658"/>
      <c r="F7" s="658"/>
      <c r="G7" s="660" t="s">
        <v>47</v>
      </c>
    </row>
    <row r="8" spans="1:7" s="95" customFormat="1" ht="15.75">
      <c r="A8" s="657"/>
      <c r="B8" s="659"/>
      <c r="C8" s="223" t="s">
        <v>479</v>
      </c>
      <c r="D8" s="223" t="s">
        <v>382</v>
      </c>
      <c r="E8" s="223" t="s">
        <v>480</v>
      </c>
      <c r="F8" s="223" t="s">
        <v>481</v>
      </c>
      <c r="G8" s="661"/>
    </row>
    <row r="9" spans="1:7" ht="15.75">
      <c r="A9" s="96"/>
      <c r="B9" s="97"/>
      <c r="C9" s="97"/>
      <c r="D9" s="97"/>
      <c r="E9" s="97"/>
      <c r="F9" s="97"/>
      <c r="G9" s="98"/>
    </row>
    <row r="10" spans="1:7" ht="15.75">
      <c r="A10" s="96"/>
      <c r="B10" s="97" t="s">
        <v>347</v>
      </c>
      <c r="C10" s="97"/>
      <c r="D10" s="97"/>
      <c r="E10" s="97"/>
      <c r="F10" s="97"/>
      <c r="G10" s="98"/>
    </row>
    <row r="11" spans="1:7" ht="15.75">
      <c r="A11" s="96"/>
      <c r="B11" s="97"/>
      <c r="C11" s="97"/>
      <c r="D11" s="97"/>
      <c r="E11" s="97"/>
      <c r="F11" s="97"/>
      <c r="G11" s="98"/>
    </row>
    <row r="12" spans="1:7" ht="15.75">
      <c r="A12" s="96"/>
      <c r="B12" s="97"/>
      <c r="C12" s="97"/>
      <c r="D12" s="97"/>
      <c r="E12" s="97"/>
      <c r="F12" s="97"/>
      <c r="G12" s="98"/>
    </row>
    <row r="13" spans="1:7" ht="15.75">
      <c r="A13" s="96"/>
      <c r="B13" s="97"/>
      <c r="C13" s="97"/>
      <c r="D13" s="97"/>
      <c r="E13" s="97"/>
      <c r="F13" s="97"/>
      <c r="G13" s="98"/>
    </row>
    <row r="14" spans="1:7" ht="15.75">
      <c r="A14" s="96"/>
      <c r="B14" s="97"/>
      <c r="C14" s="97"/>
      <c r="D14" s="97"/>
      <c r="E14" s="97"/>
      <c r="F14" s="97"/>
      <c r="G14" s="98"/>
    </row>
    <row r="15" spans="1:7" ht="15.75">
      <c r="A15" s="96"/>
      <c r="B15" s="97"/>
      <c r="C15" s="97"/>
      <c r="D15" s="97"/>
      <c r="E15" s="97"/>
      <c r="F15" s="97"/>
      <c r="G15" s="98"/>
    </row>
    <row r="16" spans="1:7" ht="16.5" thickBot="1">
      <c r="A16" s="99"/>
      <c r="B16" s="100" t="s">
        <v>35</v>
      </c>
      <c r="C16" s="100"/>
      <c r="D16" s="100"/>
      <c r="E16" s="100"/>
      <c r="F16" s="100"/>
      <c r="G16" s="101"/>
    </row>
    <row r="61" ht="31.5">
      <c r="F61" s="218" t="s">
        <v>346</v>
      </c>
    </row>
  </sheetData>
  <sheetProtection/>
  <mergeCells count="6">
    <mergeCell ref="A1:G1"/>
    <mergeCell ref="A3:G4"/>
    <mergeCell ref="A7:A8"/>
    <mergeCell ref="B7:B8"/>
    <mergeCell ref="C7:F7"/>
    <mergeCell ref="G7:G8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5"/>
  <sheetViews>
    <sheetView zoomScalePageLayoutView="0" workbookViewId="0" topLeftCell="A1">
      <selection activeCell="J6" sqref="J6"/>
    </sheetView>
  </sheetViews>
  <sheetFormatPr defaultColWidth="9.25390625" defaultRowHeight="12.75"/>
  <cols>
    <col min="1" max="1" width="40.75390625" style="3" customWidth="1"/>
    <col min="2" max="2" width="11.00390625" style="3" customWidth="1"/>
    <col min="3" max="3" width="10.875" style="3" customWidth="1"/>
    <col min="4" max="4" width="11.00390625" style="3" customWidth="1"/>
    <col min="5" max="5" width="40.75390625" style="3" customWidth="1"/>
    <col min="6" max="6" width="11.00390625" style="3" customWidth="1"/>
    <col min="7" max="7" width="10.875" style="3" customWidth="1"/>
    <col min="8" max="8" width="10.125" style="1" customWidth="1"/>
    <col min="9" max="16384" width="9.25390625" style="2" customWidth="1"/>
  </cols>
  <sheetData>
    <row r="1" spans="5:9" ht="12.75" customHeight="1">
      <c r="E1" s="587" t="s">
        <v>606</v>
      </c>
      <c r="F1" s="587"/>
      <c r="G1" s="587"/>
      <c r="H1" s="587"/>
      <c r="I1" s="81"/>
    </row>
    <row r="2" spans="1:8" ht="15.75" customHeight="1">
      <c r="A2" s="588"/>
      <c r="B2" s="588"/>
      <c r="C2" s="588"/>
      <c r="D2" s="588"/>
      <c r="E2" s="588"/>
      <c r="F2" s="588"/>
      <c r="G2" s="588"/>
      <c r="H2" s="588"/>
    </row>
    <row r="3" spans="1:8" ht="18.75" customHeight="1">
      <c r="A3" s="662" t="s">
        <v>13</v>
      </c>
      <c r="B3" s="662"/>
      <c r="C3" s="662"/>
      <c r="D3" s="662"/>
      <c r="E3" s="662"/>
      <c r="F3" s="662"/>
      <c r="G3" s="662"/>
      <c r="H3" s="662"/>
    </row>
    <row r="4" spans="1:8" ht="18.75" customHeight="1">
      <c r="A4" s="662" t="s">
        <v>441</v>
      </c>
      <c r="B4" s="662"/>
      <c r="C4" s="662"/>
      <c r="D4" s="662"/>
      <c r="E4" s="662"/>
      <c r="F4" s="662"/>
      <c r="G4" s="662"/>
      <c r="H4" s="662"/>
    </row>
    <row r="5" spans="1:8" ht="12.75" customHeight="1" thickBot="1">
      <c r="A5" s="278"/>
      <c r="B5" s="278"/>
      <c r="C5" s="278"/>
      <c r="D5" s="278"/>
      <c r="E5" s="278"/>
      <c r="F5" s="278"/>
      <c r="G5" s="278"/>
      <c r="H5" s="300" t="s">
        <v>384</v>
      </c>
    </row>
    <row r="6" spans="1:8" ht="26.25" customHeight="1" thickBot="1">
      <c r="A6" s="663" t="s">
        <v>11</v>
      </c>
      <c r="B6" s="664"/>
      <c r="C6" s="664"/>
      <c r="D6" s="665"/>
      <c r="E6" s="664" t="s">
        <v>12</v>
      </c>
      <c r="F6" s="664"/>
      <c r="G6" s="664"/>
      <c r="H6" s="665"/>
    </row>
    <row r="7" spans="1:8" s="308" customFormat="1" ht="29.25" thickBot="1">
      <c r="A7" s="305" t="s">
        <v>0</v>
      </c>
      <c r="B7" s="309" t="s">
        <v>482</v>
      </c>
      <c r="C7" s="309" t="s">
        <v>383</v>
      </c>
      <c r="D7" s="306" t="s">
        <v>483</v>
      </c>
      <c r="E7" s="305" t="s">
        <v>0</v>
      </c>
      <c r="F7" s="309" t="s">
        <v>482</v>
      </c>
      <c r="G7" s="309" t="s">
        <v>383</v>
      </c>
      <c r="H7" s="307" t="s">
        <v>483</v>
      </c>
    </row>
    <row r="8" spans="1:8" ht="12.75">
      <c r="A8" s="304" t="s">
        <v>278</v>
      </c>
      <c r="B8" s="411">
        <f>'1.melléklet'!D11</f>
        <v>68268202</v>
      </c>
      <c r="C8" s="411">
        <v>65000000</v>
      </c>
      <c r="D8" s="411">
        <v>65000000</v>
      </c>
      <c r="E8" s="304" t="s">
        <v>268</v>
      </c>
      <c r="F8" s="411">
        <f>'1.melléklet'!I11</f>
        <v>21632400</v>
      </c>
      <c r="G8" s="411">
        <v>20000000</v>
      </c>
      <c r="H8" s="411">
        <v>20000000</v>
      </c>
    </row>
    <row r="9" spans="1:8" ht="13.5" customHeight="1">
      <c r="A9" s="301" t="s">
        <v>279</v>
      </c>
      <c r="B9" s="302">
        <f>'1.melléklet'!D19</f>
        <v>4139681</v>
      </c>
      <c r="C9" s="303">
        <v>4000000</v>
      </c>
      <c r="D9" s="303">
        <v>4000000</v>
      </c>
      <c r="E9" s="357" t="s">
        <v>269</v>
      </c>
      <c r="F9" s="359">
        <f>'1.melléklet'!I19</f>
        <v>3476467</v>
      </c>
      <c r="G9" s="360">
        <v>3200000</v>
      </c>
      <c r="H9" s="360">
        <v>3200000</v>
      </c>
    </row>
    <row r="10" spans="1:8" ht="12.75" customHeight="1">
      <c r="A10" s="57" t="s">
        <v>34</v>
      </c>
      <c r="B10" s="56">
        <f>'1.melléklet'!D26</f>
        <v>4975071</v>
      </c>
      <c r="C10" s="56">
        <v>3500000</v>
      </c>
      <c r="D10" s="56">
        <v>3500000</v>
      </c>
      <c r="E10" s="58" t="s">
        <v>36</v>
      </c>
      <c r="F10" s="361">
        <f>'1.melléklet'!I27</f>
        <v>32102573</v>
      </c>
      <c r="G10" s="59">
        <v>25000000</v>
      </c>
      <c r="H10" s="59">
        <v>25000000</v>
      </c>
    </row>
    <row r="11" spans="1:8" ht="13.5" customHeight="1">
      <c r="A11" s="356" t="s">
        <v>280</v>
      </c>
      <c r="B11" s="56">
        <f>'1.melléklet'!D28</f>
        <v>0</v>
      </c>
      <c r="C11" s="60"/>
      <c r="D11" s="60"/>
      <c r="E11" s="358" t="s">
        <v>270</v>
      </c>
      <c r="F11" s="361">
        <f>'1.melléklet'!I29</f>
        <v>4829110</v>
      </c>
      <c r="G11" s="59">
        <v>2500000</v>
      </c>
      <c r="H11" s="59">
        <v>2500000</v>
      </c>
    </row>
    <row r="12" spans="1:8" ht="12" customHeight="1">
      <c r="A12" s="57" t="s">
        <v>355</v>
      </c>
      <c r="B12" s="56">
        <f>'1.melléklet'!D31</f>
        <v>37533201</v>
      </c>
      <c r="C12" s="60">
        <v>5000000</v>
      </c>
      <c r="D12" s="60">
        <v>5000000</v>
      </c>
      <c r="E12" s="58" t="s">
        <v>271</v>
      </c>
      <c r="F12" s="56">
        <f>'1.melléklet'!I31</f>
        <v>13332316</v>
      </c>
      <c r="G12" s="59">
        <v>17000000</v>
      </c>
      <c r="H12" s="59">
        <v>17000000</v>
      </c>
    </row>
    <row r="13" spans="1:8" ht="11.25" customHeight="1">
      <c r="A13" s="57" t="s">
        <v>282</v>
      </c>
      <c r="B13" s="56">
        <f>'1.melléklet'!D44</f>
        <v>20239997</v>
      </c>
      <c r="C13" s="56"/>
      <c r="D13" s="56"/>
      <c r="E13" s="58" t="s">
        <v>356</v>
      </c>
      <c r="F13" s="56">
        <f>'1.melléklet'!I37</f>
        <v>18248561</v>
      </c>
      <c r="G13" s="59"/>
      <c r="H13" s="59"/>
    </row>
    <row r="14" spans="1:8" ht="12.75" customHeight="1">
      <c r="A14" s="310" t="s">
        <v>283</v>
      </c>
      <c r="B14" s="361">
        <f>'1.melléklet'!D45</f>
        <v>0</v>
      </c>
      <c r="C14" s="90"/>
      <c r="D14" s="90"/>
      <c r="E14" s="58" t="s">
        <v>273</v>
      </c>
      <c r="F14" s="56">
        <f>'1.melléklet'!I44</f>
        <v>3552415</v>
      </c>
      <c r="G14" s="59">
        <v>9800000</v>
      </c>
      <c r="H14" s="59">
        <v>9800000</v>
      </c>
    </row>
    <row r="15" spans="1:8" ht="13.5" customHeight="1">
      <c r="A15" s="57" t="s">
        <v>284</v>
      </c>
      <c r="B15" s="56">
        <f>'1.melléklet'!D47</f>
        <v>0</v>
      </c>
      <c r="C15" s="60"/>
      <c r="D15" s="60"/>
      <c r="E15" s="58" t="s">
        <v>274</v>
      </c>
      <c r="F15" s="56">
        <f>'1.melléklet'!I46</f>
        <v>4965634</v>
      </c>
      <c r="G15" s="56"/>
      <c r="H15" s="56"/>
    </row>
    <row r="16" spans="1:8" ht="12" customHeight="1" thickBot="1">
      <c r="A16" s="363" t="s">
        <v>357</v>
      </c>
      <c r="B16" s="364">
        <f>'1.melléklet'!D49</f>
        <v>0</v>
      </c>
      <c r="C16" s="365"/>
      <c r="D16" s="365"/>
      <c r="E16" s="366" t="s">
        <v>275</v>
      </c>
      <c r="F16" s="501">
        <f>'1.melléklet'!I49</f>
        <v>0</v>
      </c>
      <c r="G16" s="501"/>
      <c r="H16" s="502"/>
    </row>
    <row r="17" spans="1:8" s="362" customFormat="1" ht="13.5" customHeight="1" thickBot="1">
      <c r="A17" s="367" t="s">
        <v>9</v>
      </c>
      <c r="B17" s="368">
        <f>SUM(B8:B16)</f>
        <v>135156152</v>
      </c>
      <c r="C17" s="368">
        <f>SUM(C8:C16)</f>
        <v>77500000</v>
      </c>
      <c r="D17" s="368">
        <f>SUM(D8:D16)</f>
        <v>77500000</v>
      </c>
      <c r="E17" s="369" t="s">
        <v>10</v>
      </c>
      <c r="F17" s="370">
        <f>SUM(F8:F16)</f>
        <v>102139476</v>
      </c>
      <c r="G17" s="370">
        <f>SUM(G8:G16)</f>
        <v>77500000</v>
      </c>
      <c r="H17" s="370">
        <f>SUM(H8:H16)</f>
        <v>77500000</v>
      </c>
    </row>
    <row r="18" spans="1:9" ht="13.5" customHeight="1">
      <c r="A18" s="279"/>
      <c r="B18" s="280"/>
      <c r="C18" s="281"/>
      <c r="D18" s="281"/>
      <c r="E18" s="282"/>
      <c r="F18" s="283"/>
      <c r="G18" s="283"/>
      <c r="H18" s="283"/>
      <c r="I18" s="284"/>
    </row>
    <row r="19" spans="1:9" ht="13.5" customHeight="1">
      <c r="A19" s="281"/>
      <c r="B19" s="280"/>
      <c r="C19" s="281"/>
      <c r="D19" s="281"/>
      <c r="E19" s="284"/>
      <c r="F19" s="283"/>
      <c r="G19" s="283"/>
      <c r="H19" s="283"/>
      <c r="I19" s="284"/>
    </row>
    <row r="20" spans="1:9" ht="13.5" customHeight="1">
      <c r="A20" s="285"/>
      <c r="B20" s="11"/>
      <c r="C20" s="11"/>
      <c r="D20" s="11"/>
      <c r="E20" s="286"/>
      <c r="F20" s="283"/>
      <c r="G20" s="283"/>
      <c r="H20" s="283"/>
      <c r="I20" s="284"/>
    </row>
    <row r="21" spans="1:9" ht="13.5" customHeight="1">
      <c r="A21" s="279"/>
      <c r="B21" s="287"/>
      <c r="C21" s="281"/>
      <c r="D21" s="281"/>
      <c r="E21" s="284"/>
      <c r="F21" s="283"/>
      <c r="G21" s="283"/>
      <c r="H21" s="283"/>
      <c r="I21" s="284"/>
    </row>
    <row r="22" spans="1:9" ht="13.5" customHeight="1">
      <c r="A22" s="279"/>
      <c r="B22" s="288"/>
      <c r="C22" s="281"/>
      <c r="D22" s="281"/>
      <c r="E22" s="289"/>
      <c r="F22" s="288"/>
      <c r="G22" s="280"/>
      <c r="H22" s="280"/>
      <c r="I22" s="284"/>
    </row>
    <row r="23" spans="1:9" ht="13.5" customHeight="1">
      <c r="A23" s="279"/>
      <c r="B23" s="287"/>
      <c r="C23" s="281"/>
      <c r="D23" s="281"/>
      <c r="E23" s="289"/>
      <c r="F23" s="287"/>
      <c r="G23" s="283"/>
      <c r="H23" s="283"/>
      <c r="I23" s="284"/>
    </row>
    <row r="24" spans="1:9" ht="12.75">
      <c r="A24" s="285"/>
      <c r="B24" s="290"/>
      <c r="C24" s="290"/>
      <c r="D24" s="290"/>
      <c r="E24" s="286"/>
      <c r="F24" s="11"/>
      <c r="G24" s="11"/>
      <c r="H24" s="11"/>
      <c r="I24" s="284"/>
    </row>
    <row r="25" spans="1:9" ht="13.5" customHeight="1">
      <c r="A25" s="282"/>
      <c r="B25" s="11"/>
      <c r="C25" s="291"/>
      <c r="D25" s="291"/>
      <c r="E25" s="289"/>
      <c r="F25" s="287"/>
      <c r="G25" s="283"/>
      <c r="H25" s="283"/>
      <c r="I25" s="284"/>
    </row>
    <row r="26" spans="1:9" ht="13.5" customHeight="1">
      <c r="A26" s="285"/>
      <c r="B26" s="283"/>
      <c r="C26" s="291"/>
      <c r="D26" s="291"/>
      <c r="E26" s="286"/>
      <c r="F26" s="287"/>
      <c r="G26" s="283"/>
      <c r="H26" s="283"/>
      <c r="I26" s="284"/>
    </row>
    <row r="27" spans="1:9" ht="13.5" customHeight="1">
      <c r="A27" s="279"/>
      <c r="B27" s="287"/>
      <c r="C27" s="291"/>
      <c r="D27" s="291"/>
      <c r="E27" s="286"/>
      <c r="F27" s="292"/>
      <c r="G27" s="280"/>
      <c r="H27" s="280"/>
      <c r="I27" s="284"/>
    </row>
    <row r="28" spans="1:9" ht="13.5" customHeight="1">
      <c r="A28" s="286"/>
      <c r="B28" s="283"/>
      <c r="C28" s="291"/>
      <c r="D28" s="291"/>
      <c r="E28" s="286"/>
      <c r="F28" s="11"/>
      <c r="G28" s="283"/>
      <c r="H28" s="283"/>
      <c r="I28" s="284"/>
    </row>
    <row r="29" spans="1:9" ht="13.5" customHeight="1">
      <c r="A29" s="286"/>
      <c r="B29" s="293"/>
      <c r="C29" s="291"/>
      <c r="D29" s="291"/>
      <c r="E29" s="289"/>
      <c r="F29" s="287"/>
      <c r="G29" s="283"/>
      <c r="H29" s="283"/>
      <c r="I29" s="284"/>
    </row>
    <row r="30" spans="1:9" ht="13.5" customHeight="1">
      <c r="A30" s="10"/>
      <c r="B30" s="11"/>
      <c r="C30" s="11"/>
      <c r="D30" s="11"/>
      <c r="E30" s="10"/>
      <c r="F30" s="11"/>
      <c r="G30" s="11"/>
      <c r="H30" s="11"/>
      <c r="I30" s="284"/>
    </row>
    <row r="31" spans="1:9" ht="11.25" customHeight="1">
      <c r="A31" s="10"/>
      <c r="B31" s="294"/>
      <c r="C31" s="10"/>
      <c r="D31" s="10"/>
      <c r="E31" s="10"/>
      <c r="F31" s="11"/>
      <c r="G31" s="11"/>
      <c r="H31" s="11"/>
      <c r="I31" s="284"/>
    </row>
    <row r="32" spans="1:9" ht="13.5" customHeight="1">
      <c r="A32" s="295"/>
      <c r="B32" s="296"/>
      <c r="C32" s="296"/>
      <c r="D32" s="296"/>
      <c r="E32" s="295"/>
      <c r="F32" s="296"/>
      <c r="G32" s="296"/>
      <c r="H32" s="296"/>
      <c r="I32" s="284"/>
    </row>
    <row r="33" spans="1:9" ht="13.5" customHeight="1">
      <c r="A33" s="294"/>
      <c r="B33" s="282"/>
      <c r="C33" s="294"/>
      <c r="D33" s="294"/>
      <c r="E33" s="294"/>
      <c r="F33" s="294"/>
      <c r="G33" s="294"/>
      <c r="H33" s="297"/>
      <c r="I33" s="284"/>
    </row>
    <row r="34" spans="1:9" ht="13.5" customHeight="1">
      <c r="A34" s="294"/>
      <c r="B34" s="282"/>
      <c r="C34" s="294"/>
      <c r="D34" s="294"/>
      <c r="E34" s="294"/>
      <c r="F34" s="294"/>
      <c r="G34" s="294"/>
      <c r="H34" s="297"/>
      <c r="I34" s="284"/>
    </row>
    <row r="35" spans="1:9" ht="13.5" customHeight="1">
      <c r="A35" s="294"/>
      <c r="B35" s="282"/>
      <c r="C35" s="294"/>
      <c r="D35" s="294"/>
      <c r="E35" s="294"/>
      <c r="F35" s="294"/>
      <c r="G35" s="294"/>
      <c r="H35" s="297"/>
      <c r="I35" s="284"/>
    </row>
    <row r="36" spans="1:9" ht="13.5" customHeight="1">
      <c r="A36" s="298"/>
      <c r="B36" s="282"/>
      <c r="C36" s="298"/>
      <c r="D36" s="298"/>
      <c r="E36" s="298"/>
      <c r="F36" s="298"/>
      <c r="G36" s="298"/>
      <c r="H36" s="299"/>
      <c r="I36" s="284"/>
    </row>
    <row r="37" spans="1:9" ht="13.5" customHeight="1">
      <c r="A37" s="282"/>
      <c r="B37" s="282"/>
      <c r="C37" s="282"/>
      <c r="D37" s="282"/>
      <c r="E37" s="282"/>
      <c r="F37" s="282"/>
      <c r="G37" s="282"/>
      <c r="H37" s="296"/>
      <c r="I37" s="284"/>
    </row>
    <row r="38" spans="1:9" ht="13.5" customHeight="1">
      <c r="A38" s="282"/>
      <c r="B38" s="282"/>
      <c r="C38" s="282"/>
      <c r="D38" s="282"/>
      <c r="E38" s="282"/>
      <c r="F38" s="282"/>
      <c r="G38" s="282"/>
      <c r="H38" s="296"/>
      <c r="I38" s="284"/>
    </row>
    <row r="39" spans="1:9" ht="13.5" customHeight="1">
      <c r="A39" s="282"/>
      <c r="B39" s="282"/>
      <c r="C39" s="282"/>
      <c r="D39" s="282"/>
      <c r="E39" s="282"/>
      <c r="F39" s="282"/>
      <c r="G39" s="282"/>
      <c r="H39" s="296"/>
      <c r="I39" s="284"/>
    </row>
    <row r="40" spans="1:9" ht="13.5" customHeight="1">
      <c r="A40" s="282"/>
      <c r="B40" s="282"/>
      <c r="C40" s="282"/>
      <c r="D40" s="282"/>
      <c r="E40" s="282"/>
      <c r="F40" s="282"/>
      <c r="G40" s="282"/>
      <c r="H40" s="296"/>
      <c r="I40" s="284"/>
    </row>
    <row r="41" spans="1:9" ht="13.5" customHeight="1">
      <c r="A41" s="282"/>
      <c r="B41" s="282"/>
      <c r="C41" s="282"/>
      <c r="D41" s="282"/>
      <c r="E41" s="282"/>
      <c r="F41" s="282"/>
      <c r="G41" s="282"/>
      <c r="H41" s="296"/>
      <c r="I41" s="284"/>
    </row>
    <row r="42" spans="1:9" ht="13.5" customHeight="1">
      <c r="A42" s="282"/>
      <c r="B42" s="282"/>
      <c r="C42" s="282"/>
      <c r="D42" s="282"/>
      <c r="E42" s="282"/>
      <c r="F42" s="282"/>
      <c r="G42" s="282"/>
      <c r="H42" s="296"/>
      <c r="I42" s="284"/>
    </row>
    <row r="43" spans="1:8" ht="13.5" customHeight="1">
      <c r="A43" s="5"/>
      <c r="B43" s="5"/>
      <c r="C43" s="5"/>
      <c r="D43" s="5"/>
      <c r="E43" s="5"/>
      <c r="F43" s="5"/>
      <c r="G43" s="5"/>
      <c r="H43" s="4"/>
    </row>
    <row r="44" spans="1:8" ht="18" customHeight="1">
      <c r="A44" s="5"/>
      <c r="B44" s="5"/>
      <c r="C44" s="5"/>
      <c r="D44" s="5"/>
      <c r="E44" s="5"/>
      <c r="F44" s="5"/>
      <c r="G44" s="5"/>
      <c r="H44" s="4"/>
    </row>
    <row r="45" spans="1:8" ht="12.75" customHeight="1">
      <c r="A45" s="5"/>
      <c r="B45" s="5"/>
      <c r="C45" s="5"/>
      <c r="D45" s="5"/>
      <c r="E45" s="5"/>
      <c r="F45" s="5"/>
      <c r="G45" s="5"/>
      <c r="H45" s="4"/>
    </row>
    <row r="46" spans="1:8" ht="12.75">
      <c r="A46" s="5"/>
      <c r="B46" s="5"/>
      <c r="C46" s="5"/>
      <c r="D46" s="5"/>
      <c r="E46" s="5"/>
      <c r="F46" s="5"/>
      <c r="G46" s="5"/>
      <c r="H46" s="4"/>
    </row>
    <row r="47" spans="1:8" ht="12.75">
      <c r="A47" s="5"/>
      <c r="B47" s="5"/>
      <c r="C47" s="5"/>
      <c r="D47" s="5"/>
      <c r="E47" s="5"/>
      <c r="F47" s="5"/>
      <c r="G47" s="5"/>
      <c r="H47" s="4"/>
    </row>
    <row r="48" spans="1:8" ht="12.75">
      <c r="A48" s="5"/>
      <c r="B48" s="5"/>
      <c r="C48" s="5"/>
      <c r="D48" s="5"/>
      <c r="E48" s="5"/>
      <c r="F48" s="5"/>
      <c r="G48" s="5"/>
      <c r="H48" s="4"/>
    </row>
    <row r="49" spans="1:8" ht="12.75">
      <c r="A49" s="5"/>
      <c r="B49" s="5"/>
      <c r="C49" s="5"/>
      <c r="D49" s="5"/>
      <c r="E49" s="5"/>
      <c r="F49" s="5"/>
      <c r="G49" s="5"/>
      <c r="H49" s="4"/>
    </row>
    <row r="50" spans="1:8" ht="12.75">
      <c r="A50" s="5"/>
      <c r="B50" s="5"/>
      <c r="C50" s="5"/>
      <c r="D50" s="5"/>
      <c r="E50" s="5"/>
      <c r="F50" s="5"/>
      <c r="G50" s="5"/>
      <c r="H50" s="4"/>
    </row>
    <row r="51" spans="1:8" ht="12.75">
      <c r="A51" s="5"/>
      <c r="B51" s="5"/>
      <c r="C51" s="5"/>
      <c r="D51" s="5"/>
      <c r="E51" s="5"/>
      <c r="F51" s="5"/>
      <c r="G51" s="5"/>
      <c r="H51" s="4"/>
    </row>
    <row r="52" spans="1:8" ht="12.75">
      <c r="A52" s="5"/>
      <c r="B52" s="5"/>
      <c r="C52" s="5"/>
      <c r="D52" s="5"/>
      <c r="E52" s="5"/>
      <c r="F52" s="5"/>
      <c r="G52" s="5"/>
      <c r="H52" s="4"/>
    </row>
    <row r="53" spans="1:8" ht="12.75">
      <c r="A53" s="5"/>
      <c r="B53" s="5"/>
      <c r="C53" s="5"/>
      <c r="D53" s="5"/>
      <c r="E53" s="5"/>
      <c r="F53" s="5"/>
      <c r="G53" s="5"/>
      <c r="H53" s="4"/>
    </row>
    <row r="54" spans="1:8" ht="12.75">
      <c r="A54" s="5"/>
      <c r="B54" s="5"/>
      <c r="C54" s="5"/>
      <c r="D54" s="5"/>
      <c r="E54" s="5"/>
      <c r="F54" s="5"/>
      <c r="G54" s="5"/>
      <c r="H54" s="4"/>
    </row>
    <row r="55" spans="1:8" ht="12.75">
      <c r="A55" s="5"/>
      <c r="B55" s="5"/>
      <c r="C55" s="5"/>
      <c r="D55" s="5"/>
      <c r="E55" s="5"/>
      <c r="F55" s="5"/>
      <c r="G55" s="5"/>
      <c r="H55" s="4"/>
    </row>
    <row r="56" spans="1:8" ht="12.75">
      <c r="A56" s="5"/>
      <c r="B56" s="5"/>
      <c r="C56" s="5"/>
      <c r="D56" s="5"/>
      <c r="E56" s="5"/>
      <c r="F56" s="5"/>
      <c r="G56" s="5"/>
      <c r="H56" s="4"/>
    </row>
    <row r="57" spans="1:8" ht="12.75">
      <c r="A57" s="5"/>
      <c r="B57" s="5"/>
      <c r="C57" s="5"/>
      <c r="D57" s="5"/>
      <c r="E57" s="5"/>
      <c r="F57" s="5"/>
      <c r="G57" s="5"/>
      <c r="H57" s="4"/>
    </row>
    <row r="58" spans="1:8" ht="12.75">
      <c r="A58" s="5"/>
      <c r="B58" s="5"/>
      <c r="C58" s="5"/>
      <c r="D58" s="5"/>
      <c r="E58" s="5"/>
      <c r="F58" s="5"/>
      <c r="G58" s="5"/>
      <c r="H58" s="4"/>
    </row>
    <row r="59" spans="1:8" ht="12.75">
      <c r="A59" s="5"/>
      <c r="B59" s="5"/>
      <c r="C59" s="5"/>
      <c r="D59" s="5"/>
      <c r="E59" s="5"/>
      <c r="F59" s="5"/>
      <c r="G59" s="5"/>
      <c r="H59" s="4"/>
    </row>
    <row r="60" spans="1:8" ht="12.75">
      <c r="A60" s="5"/>
      <c r="B60" s="5"/>
      <c r="C60" s="5"/>
      <c r="D60" s="5"/>
      <c r="E60" s="5"/>
      <c r="F60" s="5"/>
      <c r="G60" s="5"/>
      <c r="H60" s="4"/>
    </row>
    <row r="61" spans="1:8" ht="12.75">
      <c r="A61" s="5"/>
      <c r="B61" s="5"/>
      <c r="C61" s="5"/>
      <c r="D61" s="5"/>
      <c r="E61" s="5"/>
      <c r="F61" s="5"/>
      <c r="G61" s="5"/>
      <c r="H61" s="4"/>
    </row>
    <row r="62" spans="1:8" ht="12.75">
      <c r="A62" s="5"/>
      <c r="B62" s="5"/>
      <c r="C62" s="5"/>
      <c r="D62" s="5"/>
      <c r="E62" s="5"/>
      <c r="F62" s="5"/>
      <c r="G62" s="5"/>
      <c r="H62" s="4"/>
    </row>
    <row r="63" spans="1:8" ht="12.75">
      <c r="A63" s="5"/>
      <c r="B63" s="5"/>
      <c r="C63" s="5"/>
      <c r="D63" s="5"/>
      <c r="E63" s="5"/>
      <c r="F63" s="5"/>
      <c r="G63" s="5"/>
      <c r="H63" s="4"/>
    </row>
    <row r="64" spans="1:8" ht="12.75">
      <c r="A64" s="5"/>
      <c r="B64" s="5"/>
      <c r="C64" s="5"/>
      <c r="D64" s="5"/>
      <c r="E64" s="5"/>
      <c r="F64" s="5"/>
      <c r="G64" s="5"/>
      <c r="H64" s="4"/>
    </row>
    <row r="65" spans="1:8" ht="12.75">
      <c r="A65" s="5"/>
      <c r="B65" s="5"/>
      <c r="C65" s="5"/>
      <c r="D65" s="5"/>
      <c r="E65" s="5"/>
      <c r="F65" s="5"/>
      <c r="G65" s="5"/>
      <c r="H65" s="4"/>
    </row>
    <row r="66" spans="1:8" ht="12.75">
      <c r="A66" s="5"/>
      <c r="B66" s="5"/>
      <c r="C66" s="5"/>
      <c r="D66" s="5"/>
      <c r="E66" s="5"/>
      <c r="F66" s="5"/>
      <c r="G66" s="5"/>
      <c r="H66" s="4"/>
    </row>
    <row r="67" spans="1:8" ht="12.75">
      <c r="A67" s="5"/>
      <c r="B67" s="5"/>
      <c r="C67" s="5"/>
      <c r="D67" s="5"/>
      <c r="E67" s="5"/>
      <c r="F67" s="5"/>
      <c r="G67" s="5"/>
      <c r="H67" s="4"/>
    </row>
    <row r="68" spans="1:8" ht="12.75">
      <c r="A68" s="5"/>
      <c r="B68" s="5"/>
      <c r="C68" s="5"/>
      <c r="D68" s="5"/>
      <c r="E68" s="5"/>
      <c r="F68" s="5"/>
      <c r="G68" s="5"/>
      <c r="H68" s="4"/>
    </row>
    <row r="69" spans="1:8" ht="12.75">
      <c r="A69" s="5"/>
      <c r="B69" s="5"/>
      <c r="C69" s="5"/>
      <c r="D69" s="5"/>
      <c r="E69" s="5"/>
      <c r="F69" s="5"/>
      <c r="G69" s="5"/>
      <c r="H69" s="4"/>
    </row>
    <row r="70" spans="1:8" ht="12.75">
      <c r="A70" s="5"/>
      <c r="B70" s="5"/>
      <c r="C70" s="5"/>
      <c r="D70" s="5"/>
      <c r="E70" s="5"/>
      <c r="F70" s="5"/>
      <c r="G70" s="5"/>
      <c r="H70" s="4"/>
    </row>
    <row r="71" spans="1:8" ht="12.75">
      <c r="A71" s="5"/>
      <c r="B71" s="5"/>
      <c r="C71" s="5"/>
      <c r="D71" s="5"/>
      <c r="E71" s="5"/>
      <c r="F71" s="5"/>
      <c r="G71" s="5"/>
      <c r="H71" s="4"/>
    </row>
    <row r="72" spans="1:8" ht="12.75">
      <c r="A72" s="5"/>
      <c r="B72" s="5"/>
      <c r="C72" s="5"/>
      <c r="D72" s="5"/>
      <c r="E72" s="5"/>
      <c r="F72" s="5"/>
      <c r="G72" s="5"/>
      <c r="H72" s="4"/>
    </row>
    <row r="73" spans="1:8" ht="12.75">
      <c r="A73" s="5"/>
      <c r="B73" s="5"/>
      <c r="C73" s="5"/>
      <c r="D73" s="5"/>
      <c r="E73" s="5"/>
      <c r="F73" s="5"/>
      <c r="G73" s="5"/>
      <c r="H73" s="4"/>
    </row>
    <row r="74" spans="1:8" ht="12.75">
      <c r="A74" s="5"/>
      <c r="B74" s="5"/>
      <c r="C74" s="5"/>
      <c r="D74" s="5"/>
      <c r="E74" s="5"/>
      <c r="F74" s="5"/>
      <c r="G74" s="5"/>
      <c r="H74" s="4"/>
    </row>
    <row r="75" spans="1:8" ht="12.75">
      <c r="A75" s="5"/>
      <c r="B75" s="5"/>
      <c r="C75" s="5"/>
      <c r="D75" s="5"/>
      <c r="E75" s="5"/>
      <c r="F75" s="5"/>
      <c r="G75" s="5"/>
      <c r="H75" s="4"/>
    </row>
    <row r="76" spans="1:8" ht="12.75">
      <c r="A76" s="5"/>
      <c r="B76" s="5"/>
      <c r="C76" s="5"/>
      <c r="D76" s="5"/>
      <c r="E76" s="5"/>
      <c r="F76" s="5"/>
      <c r="G76" s="5"/>
      <c r="H76" s="4"/>
    </row>
    <row r="77" spans="1:8" ht="12.75">
      <c r="A77" s="5"/>
      <c r="B77" s="5"/>
      <c r="C77" s="5"/>
      <c r="D77" s="5"/>
      <c r="E77" s="5"/>
      <c r="F77" s="5"/>
      <c r="G77" s="5"/>
      <c r="H77" s="4"/>
    </row>
    <row r="78" spans="1:8" ht="12.75">
      <c r="A78" s="5"/>
      <c r="B78" s="5"/>
      <c r="C78" s="5"/>
      <c r="D78" s="5"/>
      <c r="E78" s="5"/>
      <c r="F78" s="5"/>
      <c r="G78" s="5"/>
      <c r="H78" s="4"/>
    </row>
    <row r="79" spans="1:8" ht="12.75">
      <c r="A79" s="5"/>
      <c r="B79" s="5"/>
      <c r="C79" s="5"/>
      <c r="D79" s="5"/>
      <c r="E79" s="5"/>
      <c r="F79" s="5"/>
      <c r="G79" s="5"/>
      <c r="H79" s="4"/>
    </row>
    <row r="80" spans="1:8" ht="12.75">
      <c r="A80" s="5"/>
      <c r="B80" s="5"/>
      <c r="C80" s="5"/>
      <c r="D80" s="5"/>
      <c r="E80" s="5"/>
      <c r="F80" s="5"/>
      <c r="G80" s="5"/>
      <c r="H80" s="4"/>
    </row>
    <row r="81" spans="1:8" ht="12.75">
      <c r="A81" s="5"/>
      <c r="B81" s="5"/>
      <c r="C81" s="5"/>
      <c r="D81" s="5"/>
      <c r="E81" s="5"/>
      <c r="F81" s="5"/>
      <c r="G81" s="5"/>
      <c r="H81" s="4"/>
    </row>
    <row r="82" spans="1:8" ht="12.75">
      <c r="A82" s="5"/>
      <c r="C82" s="5"/>
      <c r="D82" s="5"/>
      <c r="E82" s="5"/>
      <c r="F82" s="5"/>
      <c r="G82" s="5"/>
      <c r="H82" s="4"/>
    </row>
    <row r="83" spans="1:8" ht="12.75">
      <c r="A83" s="5"/>
      <c r="C83" s="5"/>
      <c r="D83" s="5"/>
      <c r="E83" s="5"/>
      <c r="F83" s="5"/>
      <c r="G83" s="5"/>
      <c r="H83" s="4"/>
    </row>
    <row r="84" spans="1:8" ht="12.75">
      <c r="A84" s="5"/>
      <c r="C84" s="5"/>
      <c r="D84" s="5"/>
      <c r="E84" s="5"/>
      <c r="F84" s="5"/>
      <c r="G84" s="5"/>
      <c r="H84" s="4"/>
    </row>
    <row r="85" spans="1:8" ht="12.75">
      <c r="A85" s="5"/>
      <c r="C85" s="5"/>
      <c r="D85" s="5"/>
      <c r="E85" s="5"/>
      <c r="F85" s="5"/>
      <c r="G85" s="5"/>
      <c r="H85" s="4"/>
    </row>
  </sheetData>
  <sheetProtection/>
  <mergeCells count="6">
    <mergeCell ref="A2:H2"/>
    <mergeCell ref="E1:H1"/>
    <mergeCell ref="A3:H3"/>
    <mergeCell ref="A6:D6"/>
    <mergeCell ref="E6:H6"/>
    <mergeCell ref="A4:H4"/>
  </mergeCells>
  <printOptions/>
  <pageMargins left="0.18" right="0.18" top="0.7480314960629921" bottom="0.7480314960629921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1">
      <selection activeCell="L8" sqref="L8"/>
    </sheetView>
  </sheetViews>
  <sheetFormatPr defaultColWidth="9.00390625" defaultRowHeight="12.75"/>
  <cols>
    <col min="1" max="1" width="32.75390625" style="14" customWidth="1"/>
    <col min="2" max="2" width="12.25390625" style="0" customWidth="1"/>
    <col min="3" max="3" width="12.375" style="0" bestFit="1" customWidth="1"/>
    <col min="4" max="4" width="12.75390625" style="0" customWidth="1"/>
    <col min="5" max="5" width="13.75390625" style="0" customWidth="1"/>
    <col min="6" max="6" width="12.625" style="0" customWidth="1"/>
    <col min="7" max="7" width="11.25390625" style="0" customWidth="1"/>
    <col min="8" max="8" width="12.375" style="0" bestFit="1" customWidth="1"/>
  </cols>
  <sheetData>
    <row r="1" spans="5:9" ht="12.75" customHeight="1">
      <c r="E1" s="587" t="s">
        <v>607</v>
      </c>
      <c r="F1" s="587"/>
      <c r="G1" s="587"/>
      <c r="H1" s="587"/>
      <c r="I1" s="81"/>
    </row>
    <row r="2" ht="16.5" thickBot="1">
      <c r="A2" s="371"/>
    </row>
    <row r="3" spans="1:9" ht="12.75" customHeight="1">
      <c r="A3" s="674" t="s">
        <v>484</v>
      </c>
      <c r="B3" s="675"/>
      <c r="C3" s="675"/>
      <c r="D3" s="675"/>
      <c r="E3" s="675"/>
      <c r="F3" s="675"/>
      <c r="G3" s="675"/>
      <c r="H3" s="676"/>
      <c r="I3" s="82"/>
    </row>
    <row r="4" spans="1:9" ht="13.5" thickBot="1">
      <c r="A4" s="677"/>
      <c r="B4" s="678"/>
      <c r="C4" s="678"/>
      <c r="D4" s="678"/>
      <c r="E4" s="678"/>
      <c r="F4" s="678"/>
      <c r="G4" s="678"/>
      <c r="H4" s="679"/>
      <c r="I4" s="82"/>
    </row>
    <row r="5" spans="8:19" ht="16.5" thickBot="1">
      <c r="H5" t="s">
        <v>384</v>
      </c>
      <c r="S5" s="12"/>
    </row>
    <row r="6" spans="1:8" ht="15.75">
      <c r="A6" s="669" t="s">
        <v>0</v>
      </c>
      <c r="B6" s="372" t="s">
        <v>14</v>
      </c>
      <c r="C6" s="373" t="s">
        <v>15</v>
      </c>
      <c r="D6" s="373" t="s">
        <v>16</v>
      </c>
      <c r="E6" s="373" t="s">
        <v>17</v>
      </c>
      <c r="F6" s="373" t="s">
        <v>18</v>
      </c>
      <c r="G6" s="374" t="s">
        <v>19</v>
      </c>
      <c r="H6" s="375" t="s">
        <v>20</v>
      </c>
    </row>
    <row r="7" spans="1:8" ht="16.5" thickBot="1">
      <c r="A7" s="670"/>
      <c r="B7" s="671" t="s">
        <v>22</v>
      </c>
      <c r="C7" s="672"/>
      <c r="D7" s="672"/>
      <c r="E7" s="672"/>
      <c r="F7" s="672"/>
      <c r="G7" s="673"/>
      <c r="H7" s="376" t="s">
        <v>21</v>
      </c>
    </row>
    <row r="8" spans="1:8" s="15" customFormat="1" ht="16.5" thickBot="1">
      <c r="A8" s="377" t="s">
        <v>23</v>
      </c>
      <c r="B8" s="378">
        <f aca="true" t="shared" si="0" ref="B8:G8">SUM(B9:B16)</f>
        <v>9576346.25</v>
      </c>
      <c r="C8" s="378">
        <f t="shared" si="0"/>
        <v>9576346.25</v>
      </c>
      <c r="D8" s="378">
        <f t="shared" si="0"/>
        <v>9576346.25</v>
      </c>
      <c r="E8" s="378">
        <f t="shared" si="0"/>
        <v>9576346.25</v>
      </c>
      <c r="F8" s="378">
        <f t="shared" si="0"/>
        <v>9576346.25</v>
      </c>
      <c r="G8" s="378">
        <f t="shared" si="0"/>
        <v>9576346.25</v>
      </c>
      <c r="H8" s="379">
        <f aca="true" t="shared" si="1" ref="H8:H13">SUM(B8:G8)</f>
        <v>57458077.5</v>
      </c>
    </row>
    <row r="9" spans="1:8" ht="31.5">
      <c r="A9" s="380" t="s">
        <v>365</v>
      </c>
      <c r="B9" s="381">
        <f>H33/12</f>
        <v>5689016.833333333</v>
      </c>
      <c r="C9" s="381">
        <f>$B$9</f>
        <v>5689016.833333333</v>
      </c>
      <c r="D9" s="381">
        <f>$B$9</f>
        <v>5689016.833333333</v>
      </c>
      <c r="E9" s="381">
        <f>$B$9</f>
        <v>5689016.833333333</v>
      </c>
      <c r="F9" s="381">
        <f>$B$9</f>
        <v>5689016.833333333</v>
      </c>
      <c r="G9" s="381">
        <f>$B$9</f>
        <v>5689016.833333333</v>
      </c>
      <c r="H9" s="384">
        <f t="shared" si="1"/>
        <v>34134101</v>
      </c>
    </row>
    <row r="10" spans="1:8" ht="15.75">
      <c r="A10" s="385" t="s">
        <v>366</v>
      </c>
      <c r="B10" s="386">
        <f>H34/12</f>
        <v>344973.4166666667</v>
      </c>
      <c r="C10" s="387">
        <f>$B$10</f>
        <v>344973.4166666667</v>
      </c>
      <c r="D10" s="387">
        <f>$B$10</f>
        <v>344973.4166666667</v>
      </c>
      <c r="E10" s="387">
        <f>$B$10</f>
        <v>344973.4166666667</v>
      </c>
      <c r="F10" s="387">
        <f>$B$10</f>
        <v>344973.4166666667</v>
      </c>
      <c r="G10" s="388">
        <f>$B$10</f>
        <v>344973.4166666667</v>
      </c>
      <c r="H10" s="389">
        <f t="shared" si="1"/>
        <v>2069840.5000000002</v>
      </c>
    </row>
    <row r="11" spans="1:8" ht="15.75">
      <c r="A11" s="385" t="s">
        <v>367</v>
      </c>
      <c r="B11" s="386">
        <f>H35/12</f>
        <v>414589.25</v>
      </c>
      <c r="C11" s="387">
        <f>$B$11</f>
        <v>414589.25</v>
      </c>
      <c r="D11" s="387">
        <f>$B$11</f>
        <v>414589.25</v>
      </c>
      <c r="E11" s="387">
        <f>$B$11</f>
        <v>414589.25</v>
      </c>
      <c r="F11" s="387">
        <f>$B$11</f>
        <v>414589.25</v>
      </c>
      <c r="G11" s="388">
        <f>$B$11</f>
        <v>414589.25</v>
      </c>
      <c r="H11" s="389">
        <f t="shared" si="1"/>
        <v>2487535.5</v>
      </c>
    </row>
    <row r="12" spans="1:8" ht="31.5">
      <c r="A12" s="385" t="s">
        <v>368</v>
      </c>
      <c r="B12" s="386"/>
      <c r="C12" s="387"/>
      <c r="D12" s="387"/>
      <c r="E12" s="387"/>
      <c r="F12" s="387"/>
      <c r="G12" s="388"/>
      <c r="H12" s="389">
        <f t="shared" si="1"/>
        <v>0</v>
      </c>
    </row>
    <row r="13" spans="1:8" ht="16.5" customHeight="1">
      <c r="A13" s="385" t="s">
        <v>369</v>
      </c>
      <c r="B13" s="386">
        <f>H37/12</f>
        <v>3127766.75</v>
      </c>
      <c r="C13" s="387">
        <f>$B$13</f>
        <v>3127766.75</v>
      </c>
      <c r="D13" s="387">
        <f>$B$13</f>
        <v>3127766.75</v>
      </c>
      <c r="E13" s="387">
        <f>$B$13</f>
        <v>3127766.75</v>
      </c>
      <c r="F13" s="387">
        <f>$B$13</f>
        <v>3127766.75</v>
      </c>
      <c r="G13" s="388">
        <f>$B$13</f>
        <v>3127766.75</v>
      </c>
      <c r="H13" s="389">
        <f t="shared" si="1"/>
        <v>18766600.5</v>
      </c>
    </row>
    <row r="14" spans="1:8" ht="31.5">
      <c r="A14" s="385" t="s">
        <v>370</v>
      </c>
      <c r="B14" s="386"/>
      <c r="C14" s="387"/>
      <c r="D14" s="387"/>
      <c r="E14" s="387"/>
      <c r="F14" s="387"/>
      <c r="G14" s="388"/>
      <c r="H14" s="389">
        <f>H15+H16</f>
        <v>0</v>
      </c>
    </row>
    <row r="15" spans="1:8" ht="15.75">
      <c r="A15" s="385" t="s">
        <v>371</v>
      </c>
      <c r="B15" s="386"/>
      <c r="C15" s="387"/>
      <c r="D15" s="387"/>
      <c r="E15" s="387"/>
      <c r="F15" s="387"/>
      <c r="G15" s="388"/>
      <c r="H15" s="389">
        <f aca="true" t="shared" si="2" ref="H15:H26">SUM(B15:G15)</f>
        <v>0</v>
      </c>
    </row>
    <row r="16" spans="1:8" ht="32.25" thickBot="1">
      <c r="A16" s="385" t="s">
        <v>372</v>
      </c>
      <c r="B16" s="386"/>
      <c r="C16" s="387"/>
      <c r="D16" s="387"/>
      <c r="E16" s="387"/>
      <c r="F16" s="387"/>
      <c r="G16" s="388"/>
      <c r="H16" s="389">
        <f t="shared" si="2"/>
        <v>0</v>
      </c>
    </row>
    <row r="17" spans="1:8" ht="16.5" thickBot="1">
      <c r="A17" s="377" t="s">
        <v>24</v>
      </c>
      <c r="B17" s="378">
        <f aca="true" t="shared" si="3" ref="B17:G17">SUM(B18:B26)</f>
        <v>8511623</v>
      </c>
      <c r="C17" s="378">
        <f t="shared" si="3"/>
        <v>8511623</v>
      </c>
      <c r="D17" s="378">
        <f t="shared" si="3"/>
        <v>8511623</v>
      </c>
      <c r="E17" s="378">
        <f t="shared" si="3"/>
        <v>8511623</v>
      </c>
      <c r="F17" s="378">
        <f t="shared" si="3"/>
        <v>8511623</v>
      </c>
      <c r="G17" s="378">
        <f t="shared" si="3"/>
        <v>8511623</v>
      </c>
      <c r="H17" s="379">
        <f t="shared" si="2"/>
        <v>51069738</v>
      </c>
    </row>
    <row r="18" spans="1:8" ht="15.75">
      <c r="A18" s="380" t="s">
        <v>373</v>
      </c>
      <c r="B18" s="381">
        <f aca="true" t="shared" si="4" ref="B18:B26">H42/12</f>
        <v>1802700</v>
      </c>
      <c r="C18" s="382">
        <f>$B$18</f>
        <v>1802700</v>
      </c>
      <c r="D18" s="382">
        <f>$B$18</f>
        <v>1802700</v>
      </c>
      <c r="E18" s="382">
        <f>$B$18</f>
        <v>1802700</v>
      </c>
      <c r="F18" s="382">
        <f>$B$18</f>
        <v>1802700</v>
      </c>
      <c r="G18" s="390">
        <f>$B$18</f>
        <v>1802700</v>
      </c>
      <c r="H18" s="384">
        <f t="shared" si="2"/>
        <v>10816200</v>
      </c>
    </row>
    <row r="19" spans="1:8" ht="15.75">
      <c r="A19" s="385" t="s">
        <v>374</v>
      </c>
      <c r="B19" s="386">
        <f t="shared" si="4"/>
        <v>289705.5833333333</v>
      </c>
      <c r="C19" s="387">
        <f>$B$19</f>
        <v>289705.5833333333</v>
      </c>
      <c r="D19" s="387">
        <f>$B$19</f>
        <v>289705.5833333333</v>
      </c>
      <c r="E19" s="387">
        <f>$B$19</f>
        <v>289705.5833333333</v>
      </c>
      <c r="F19" s="387">
        <f>$B$19</f>
        <v>289705.5833333333</v>
      </c>
      <c r="G19" s="391">
        <f>$B$19</f>
        <v>289705.5833333333</v>
      </c>
      <c r="H19" s="389">
        <f t="shared" si="2"/>
        <v>1738233.4999999998</v>
      </c>
    </row>
    <row r="20" spans="1:8" ht="15.75">
      <c r="A20" s="385" t="s">
        <v>375</v>
      </c>
      <c r="B20" s="386">
        <f t="shared" si="4"/>
        <v>2675214.4166666665</v>
      </c>
      <c r="C20" s="387">
        <f>$B$20</f>
        <v>2675214.4166666665</v>
      </c>
      <c r="D20" s="387">
        <f>$B$20</f>
        <v>2675214.4166666665</v>
      </c>
      <c r="E20" s="387">
        <f>$B$20</f>
        <v>2675214.4166666665</v>
      </c>
      <c r="F20" s="387">
        <f>$B$20</f>
        <v>2675214.4166666665</v>
      </c>
      <c r="G20" s="391">
        <f>$B$20</f>
        <v>2675214.4166666665</v>
      </c>
      <c r="H20" s="389">
        <f t="shared" si="2"/>
        <v>16051286.499999998</v>
      </c>
    </row>
    <row r="21" spans="1:8" ht="15.75">
      <c r="A21" s="385" t="s">
        <v>376</v>
      </c>
      <c r="B21" s="386">
        <f t="shared" si="4"/>
        <v>402425.8333333333</v>
      </c>
      <c r="C21" s="387">
        <f>$B$21</f>
        <v>402425.8333333333</v>
      </c>
      <c r="D21" s="387">
        <f>$B$21</f>
        <v>402425.8333333333</v>
      </c>
      <c r="E21" s="387">
        <f>$B$21</f>
        <v>402425.8333333333</v>
      </c>
      <c r="F21" s="387">
        <f>$B$21</f>
        <v>402425.8333333333</v>
      </c>
      <c r="G21" s="391">
        <f>$B$21</f>
        <v>402425.8333333333</v>
      </c>
      <c r="H21" s="389">
        <f t="shared" si="2"/>
        <v>2414555</v>
      </c>
    </row>
    <row r="22" spans="1:8" ht="15.75">
      <c r="A22" s="385" t="s">
        <v>377</v>
      </c>
      <c r="B22" s="386">
        <f t="shared" si="4"/>
        <v>1111026.3333333333</v>
      </c>
      <c r="C22" s="387">
        <f>$B$22</f>
        <v>1111026.3333333333</v>
      </c>
      <c r="D22" s="387">
        <f>$B$22</f>
        <v>1111026.3333333333</v>
      </c>
      <c r="E22" s="387">
        <f>$B$22</f>
        <v>1111026.3333333333</v>
      </c>
      <c r="F22" s="387">
        <f>$B$22</f>
        <v>1111026.3333333333</v>
      </c>
      <c r="G22" s="391">
        <f>$B$22</f>
        <v>1111026.3333333333</v>
      </c>
      <c r="H22" s="389">
        <f t="shared" si="2"/>
        <v>6666157.999999999</v>
      </c>
    </row>
    <row r="23" spans="1:8" ht="15.75">
      <c r="A23" s="385" t="s">
        <v>378</v>
      </c>
      <c r="B23" s="386">
        <f t="shared" si="4"/>
        <v>1520713.4166666667</v>
      </c>
      <c r="C23" s="387">
        <f>$B$23</f>
        <v>1520713.4166666667</v>
      </c>
      <c r="D23" s="387">
        <f>$B$23</f>
        <v>1520713.4166666667</v>
      </c>
      <c r="E23" s="387">
        <f>$B$23</f>
        <v>1520713.4166666667</v>
      </c>
      <c r="F23" s="387">
        <f>$B$23</f>
        <v>1520713.4166666667</v>
      </c>
      <c r="G23" s="391">
        <f>$B$23</f>
        <v>1520713.4166666667</v>
      </c>
      <c r="H23" s="389">
        <f t="shared" si="2"/>
        <v>9124280.5</v>
      </c>
    </row>
    <row r="24" spans="1:8" ht="15.75">
      <c r="A24" s="392" t="s">
        <v>379</v>
      </c>
      <c r="B24" s="386">
        <f t="shared" si="4"/>
        <v>296034.5833333333</v>
      </c>
      <c r="C24" s="387">
        <f>$B$24</f>
        <v>296034.5833333333</v>
      </c>
      <c r="D24" s="387">
        <f>$B$24</f>
        <v>296034.5833333333</v>
      </c>
      <c r="E24" s="387">
        <f>$B$24</f>
        <v>296034.5833333333</v>
      </c>
      <c r="F24" s="387">
        <f>$B$24</f>
        <v>296034.5833333333</v>
      </c>
      <c r="G24" s="391">
        <f>$B$24</f>
        <v>296034.5833333333</v>
      </c>
      <c r="H24" s="389">
        <f t="shared" si="2"/>
        <v>1776207.4999999998</v>
      </c>
    </row>
    <row r="25" spans="1:8" ht="15.75">
      <c r="A25" s="392" t="s">
        <v>380</v>
      </c>
      <c r="B25" s="386">
        <f t="shared" si="4"/>
        <v>413802.8333333333</v>
      </c>
      <c r="C25" s="387">
        <f>$B$25</f>
        <v>413802.8333333333</v>
      </c>
      <c r="D25" s="387">
        <f>$B$25</f>
        <v>413802.8333333333</v>
      </c>
      <c r="E25" s="387">
        <f>$B$25</f>
        <v>413802.8333333333</v>
      </c>
      <c r="F25" s="387">
        <f>$B$25</f>
        <v>413802.8333333333</v>
      </c>
      <c r="G25" s="391">
        <f>$B$25</f>
        <v>413802.8333333333</v>
      </c>
      <c r="H25" s="389">
        <f t="shared" si="2"/>
        <v>2482817</v>
      </c>
    </row>
    <row r="26" spans="1:8" ht="16.5" thickBot="1">
      <c r="A26" s="392" t="s">
        <v>381</v>
      </c>
      <c r="B26" s="386">
        <f t="shared" si="4"/>
        <v>0</v>
      </c>
      <c r="C26" s="387">
        <f>$B$26</f>
        <v>0</v>
      </c>
      <c r="D26" s="387">
        <f>$B$26</f>
        <v>0</v>
      </c>
      <c r="E26" s="387">
        <f>$B$26</f>
        <v>0</v>
      </c>
      <c r="F26" s="387">
        <f>$B$26</f>
        <v>0</v>
      </c>
      <c r="G26" s="388">
        <f>$B$26</f>
        <v>0</v>
      </c>
      <c r="H26" s="389">
        <f t="shared" si="2"/>
        <v>0</v>
      </c>
    </row>
    <row r="27" spans="1:8" ht="16.5" thickBot="1">
      <c r="A27" s="393" t="s">
        <v>25</v>
      </c>
      <c r="B27" s="394">
        <f aca="true" t="shared" si="5" ref="B27:H27">B8-B17</f>
        <v>1064723.25</v>
      </c>
      <c r="C27" s="394">
        <f t="shared" si="5"/>
        <v>1064723.25</v>
      </c>
      <c r="D27" s="394">
        <f t="shared" si="5"/>
        <v>1064723.25</v>
      </c>
      <c r="E27" s="394">
        <f t="shared" si="5"/>
        <v>1064723.25</v>
      </c>
      <c r="F27" s="394">
        <f t="shared" si="5"/>
        <v>1064723.25</v>
      </c>
      <c r="G27" s="394">
        <f t="shared" si="5"/>
        <v>1064723.25</v>
      </c>
      <c r="H27" s="395">
        <f t="shared" si="5"/>
        <v>6388339.5</v>
      </c>
    </row>
    <row r="28" spans="1:8" ht="15.75">
      <c r="A28" s="396"/>
      <c r="B28" s="105"/>
      <c r="C28" s="105"/>
      <c r="D28" s="105"/>
      <c r="E28" s="105"/>
      <c r="F28" s="105"/>
      <c r="G28" s="105"/>
      <c r="H28" s="105"/>
    </row>
    <row r="29" spans="1:8" ht="16.5" thickBot="1">
      <c r="A29" s="396"/>
      <c r="B29" s="105"/>
      <c r="C29" s="105"/>
      <c r="D29" s="105"/>
      <c r="E29" s="105"/>
      <c r="F29" s="105"/>
      <c r="G29" s="105"/>
      <c r="H29" s="105"/>
    </row>
    <row r="30" spans="1:8" ht="15.75">
      <c r="A30" s="666" t="s">
        <v>0</v>
      </c>
      <c r="B30" s="373" t="s">
        <v>26</v>
      </c>
      <c r="C30" s="373" t="s">
        <v>27</v>
      </c>
      <c r="D30" s="373" t="s">
        <v>28</v>
      </c>
      <c r="E30" s="373" t="s">
        <v>29</v>
      </c>
      <c r="F30" s="373" t="s">
        <v>30</v>
      </c>
      <c r="G30" s="373" t="s">
        <v>31</v>
      </c>
      <c r="H30" s="374" t="s">
        <v>382</v>
      </c>
    </row>
    <row r="31" spans="1:8" ht="16.5" thickBot="1">
      <c r="A31" s="667"/>
      <c r="B31" s="668" t="s">
        <v>22</v>
      </c>
      <c r="C31" s="668"/>
      <c r="D31" s="668"/>
      <c r="E31" s="668"/>
      <c r="F31" s="668"/>
      <c r="G31" s="668"/>
      <c r="H31" s="397" t="s">
        <v>21</v>
      </c>
    </row>
    <row r="32" spans="1:8" ht="16.5" thickBot="1">
      <c r="A32" s="377" t="s">
        <v>23</v>
      </c>
      <c r="B32" s="378">
        <f aca="true" t="shared" si="6" ref="B32:H32">SUM(B33:B40)</f>
        <v>9576346.25</v>
      </c>
      <c r="C32" s="398">
        <f t="shared" si="6"/>
        <v>29816343.25</v>
      </c>
      <c r="D32" s="398">
        <f t="shared" si="6"/>
        <v>9576346.25</v>
      </c>
      <c r="E32" s="398">
        <f t="shared" si="6"/>
        <v>9576346.25</v>
      </c>
      <c r="F32" s="398">
        <f t="shared" si="6"/>
        <v>9576346.25</v>
      </c>
      <c r="G32" s="399">
        <f t="shared" si="6"/>
        <v>9576346.25</v>
      </c>
      <c r="H32" s="400">
        <f t="shared" si="6"/>
        <v>135156152</v>
      </c>
    </row>
    <row r="33" spans="1:8" s="15" customFormat="1" ht="31.5">
      <c r="A33" s="380" t="s">
        <v>365</v>
      </c>
      <c r="B33" s="381">
        <f aca="true" t="shared" si="7" ref="B33:G33">$B$9</f>
        <v>5689016.833333333</v>
      </c>
      <c r="C33" s="382">
        <f t="shared" si="7"/>
        <v>5689016.833333333</v>
      </c>
      <c r="D33" s="382">
        <f t="shared" si="7"/>
        <v>5689016.833333333</v>
      </c>
      <c r="E33" s="382">
        <f t="shared" si="7"/>
        <v>5689016.833333333</v>
      </c>
      <c r="F33" s="382">
        <f t="shared" si="7"/>
        <v>5689016.833333333</v>
      </c>
      <c r="G33" s="383">
        <f t="shared" si="7"/>
        <v>5689016.833333333</v>
      </c>
      <c r="H33" s="384">
        <f>'1.melléklet'!D11</f>
        <v>68268202</v>
      </c>
    </row>
    <row r="34" spans="1:8" ht="15.75">
      <c r="A34" s="385" t="s">
        <v>366</v>
      </c>
      <c r="B34" s="386">
        <f aca="true" t="shared" si="8" ref="B34:G34">$B$10</f>
        <v>344973.4166666667</v>
      </c>
      <c r="C34" s="387">
        <f t="shared" si="8"/>
        <v>344973.4166666667</v>
      </c>
      <c r="D34" s="387">
        <f t="shared" si="8"/>
        <v>344973.4166666667</v>
      </c>
      <c r="E34" s="387">
        <f t="shared" si="8"/>
        <v>344973.4166666667</v>
      </c>
      <c r="F34" s="387">
        <f t="shared" si="8"/>
        <v>344973.4166666667</v>
      </c>
      <c r="G34" s="388">
        <f t="shared" si="8"/>
        <v>344973.4166666667</v>
      </c>
      <c r="H34" s="389">
        <f>'1.melléklet'!D19</f>
        <v>4139681</v>
      </c>
    </row>
    <row r="35" spans="1:8" ht="15.75">
      <c r="A35" s="385" t="s">
        <v>367</v>
      </c>
      <c r="B35" s="386">
        <f aca="true" t="shared" si="9" ref="B35:G35">$B$11</f>
        <v>414589.25</v>
      </c>
      <c r="C35" s="387">
        <f t="shared" si="9"/>
        <v>414589.25</v>
      </c>
      <c r="D35" s="387">
        <f t="shared" si="9"/>
        <v>414589.25</v>
      </c>
      <c r="E35" s="387">
        <f t="shared" si="9"/>
        <v>414589.25</v>
      </c>
      <c r="F35" s="387">
        <f t="shared" si="9"/>
        <v>414589.25</v>
      </c>
      <c r="G35" s="388">
        <f t="shared" si="9"/>
        <v>414589.25</v>
      </c>
      <c r="H35" s="389">
        <f>'1.melléklet'!D26</f>
        <v>4975071</v>
      </c>
    </row>
    <row r="36" spans="1:8" ht="31.5">
      <c r="A36" s="385" t="s">
        <v>368</v>
      </c>
      <c r="B36" s="386"/>
      <c r="C36" s="387"/>
      <c r="D36" s="387">
        <f>H36</f>
        <v>0</v>
      </c>
      <c r="E36" s="387"/>
      <c r="F36" s="387"/>
      <c r="G36" s="388"/>
      <c r="H36" s="389">
        <f>'1.melléklet'!D28</f>
        <v>0</v>
      </c>
    </row>
    <row r="37" spans="1:8" ht="15.75">
      <c r="A37" s="385" t="s">
        <v>369</v>
      </c>
      <c r="B37" s="386">
        <f aca="true" t="shared" si="10" ref="B37:G37">$B$13</f>
        <v>3127766.75</v>
      </c>
      <c r="C37" s="387">
        <f t="shared" si="10"/>
        <v>3127766.75</v>
      </c>
      <c r="D37" s="387">
        <f t="shared" si="10"/>
        <v>3127766.75</v>
      </c>
      <c r="E37" s="387">
        <f t="shared" si="10"/>
        <v>3127766.75</v>
      </c>
      <c r="F37" s="387">
        <f t="shared" si="10"/>
        <v>3127766.75</v>
      </c>
      <c r="G37" s="388">
        <f t="shared" si="10"/>
        <v>3127766.75</v>
      </c>
      <c r="H37" s="389">
        <f>'1.melléklet'!D31</f>
        <v>37533201</v>
      </c>
    </row>
    <row r="38" spans="1:8" ht="31.5">
      <c r="A38" s="385" t="s">
        <v>370</v>
      </c>
      <c r="B38" s="386"/>
      <c r="C38" s="387">
        <f>H38</f>
        <v>20239997</v>
      </c>
      <c r="D38" s="387"/>
      <c r="E38" s="387"/>
      <c r="F38" s="387"/>
      <c r="G38" s="388"/>
      <c r="H38" s="389">
        <f>'1.melléklet'!D44</f>
        <v>20239997</v>
      </c>
    </row>
    <row r="39" spans="1:8" ht="15.75">
      <c r="A39" s="385" t="s">
        <v>371</v>
      </c>
      <c r="B39" s="386"/>
      <c r="C39" s="387"/>
      <c r="D39" s="387"/>
      <c r="E39" s="387"/>
      <c r="F39" s="387"/>
      <c r="G39" s="388"/>
      <c r="H39" s="389">
        <f>'1.melléklet'!D45</f>
        <v>0</v>
      </c>
    </row>
    <row r="40" spans="1:8" ht="32.25" thickBot="1">
      <c r="A40" s="385" t="s">
        <v>372</v>
      </c>
      <c r="B40" s="386"/>
      <c r="C40" s="387"/>
      <c r="D40" s="387"/>
      <c r="E40" s="387"/>
      <c r="F40" s="387"/>
      <c r="G40" s="388"/>
      <c r="H40" s="389">
        <f>'1.melléklet'!D47</f>
        <v>0</v>
      </c>
    </row>
    <row r="41" spans="1:8" ht="16.5" thickBot="1">
      <c r="A41" s="401" t="s">
        <v>32</v>
      </c>
      <c r="B41" s="398">
        <f aca="true" t="shared" si="11" ref="B41:H41">SUM(B42:B50)</f>
        <v>8511623</v>
      </c>
      <c r="C41" s="398">
        <f t="shared" si="11"/>
        <v>8511623</v>
      </c>
      <c r="D41" s="398">
        <f t="shared" si="11"/>
        <v>8511623</v>
      </c>
      <c r="E41" s="398">
        <f t="shared" si="11"/>
        <v>8511623</v>
      </c>
      <c r="F41" s="398">
        <f t="shared" si="11"/>
        <v>8511623</v>
      </c>
      <c r="G41" s="398">
        <f t="shared" si="11"/>
        <v>8511623</v>
      </c>
      <c r="H41" s="399">
        <f t="shared" si="11"/>
        <v>102139476</v>
      </c>
    </row>
    <row r="42" spans="1:8" ht="15.75">
      <c r="A42" s="380" t="s">
        <v>373</v>
      </c>
      <c r="B42" s="402">
        <f aca="true" t="shared" si="12" ref="B42:G42">$B$18</f>
        <v>1802700</v>
      </c>
      <c r="C42" s="403">
        <f t="shared" si="12"/>
        <v>1802700</v>
      </c>
      <c r="D42" s="403">
        <f t="shared" si="12"/>
        <v>1802700</v>
      </c>
      <c r="E42" s="403">
        <f t="shared" si="12"/>
        <v>1802700</v>
      </c>
      <c r="F42" s="403">
        <f t="shared" si="12"/>
        <v>1802700</v>
      </c>
      <c r="G42" s="404">
        <f t="shared" si="12"/>
        <v>1802700</v>
      </c>
      <c r="H42" s="405">
        <f>'1.melléklet'!I11</f>
        <v>21632400</v>
      </c>
    </row>
    <row r="43" spans="1:8" ht="15.75">
      <c r="A43" s="385" t="s">
        <v>374</v>
      </c>
      <c r="B43" s="386">
        <f aca="true" t="shared" si="13" ref="B43:G43">$B$19</f>
        <v>289705.5833333333</v>
      </c>
      <c r="C43" s="387">
        <f t="shared" si="13"/>
        <v>289705.5833333333</v>
      </c>
      <c r="D43" s="387">
        <f t="shared" si="13"/>
        <v>289705.5833333333</v>
      </c>
      <c r="E43" s="387">
        <f t="shared" si="13"/>
        <v>289705.5833333333</v>
      </c>
      <c r="F43" s="387">
        <f t="shared" si="13"/>
        <v>289705.5833333333</v>
      </c>
      <c r="G43" s="388">
        <f t="shared" si="13"/>
        <v>289705.5833333333</v>
      </c>
      <c r="H43" s="405">
        <f>'1.melléklet'!I19</f>
        <v>3476467</v>
      </c>
    </row>
    <row r="44" spans="1:8" ht="15.75">
      <c r="A44" s="385" t="s">
        <v>375</v>
      </c>
      <c r="B44" s="406">
        <f aca="true" t="shared" si="14" ref="B44:G44">$B$20</f>
        <v>2675214.4166666665</v>
      </c>
      <c r="C44" s="407">
        <f t="shared" si="14"/>
        <v>2675214.4166666665</v>
      </c>
      <c r="D44" s="407">
        <f t="shared" si="14"/>
        <v>2675214.4166666665</v>
      </c>
      <c r="E44" s="407">
        <f t="shared" si="14"/>
        <v>2675214.4166666665</v>
      </c>
      <c r="F44" s="407">
        <f t="shared" si="14"/>
        <v>2675214.4166666665</v>
      </c>
      <c r="G44" s="388">
        <f t="shared" si="14"/>
        <v>2675214.4166666665</v>
      </c>
      <c r="H44" s="405">
        <f>'1.melléklet'!I27</f>
        <v>32102573</v>
      </c>
    </row>
    <row r="45" spans="1:8" ht="15.75">
      <c r="A45" s="385" t="s">
        <v>376</v>
      </c>
      <c r="B45" s="406">
        <f aca="true" t="shared" si="15" ref="B45:G45">$B$21</f>
        <v>402425.8333333333</v>
      </c>
      <c r="C45" s="407">
        <f t="shared" si="15"/>
        <v>402425.8333333333</v>
      </c>
      <c r="D45" s="407">
        <f t="shared" si="15"/>
        <v>402425.8333333333</v>
      </c>
      <c r="E45" s="407">
        <f t="shared" si="15"/>
        <v>402425.8333333333</v>
      </c>
      <c r="F45" s="407">
        <f t="shared" si="15"/>
        <v>402425.8333333333</v>
      </c>
      <c r="G45" s="388">
        <f t="shared" si="15"/>
        <v>402425.8333333333</v>
      </c>
      <c r="H45" s="405">
        <f>'1.melléklet'!I29</f>
        <v>4829110</v>
      </c>
    </row>
    <row r="46" spans="1:8" ht="15.75">
      <c r="A46" s="385" t="s">
        <v>377</v>
      </c>
      <c r="B46" s="406">
        <f aca="true" t="shared" si="16" ref="B46:G46">$B$22</f>
        <v>1111026.3333333333</v>
      </c>
      <c r="C46" s="407">
        <f t="shared" si="16"/>
        <v>1111026.3333333333</v>
      </c>
      <c r="D46" s="407">
        <f t="shared" si="16"/>
        <v>1111026.3333333333</v>
      </c>
      <c r="E46" s="407">
        <f t="shared" si="16"/>
        <v>1111026.3333333333</v>
      </c>
      <c r="F46" s="407">
        <f t="shared" si="16"/>
        <v>1111026.3333333333</v>
      </c>
      <c r="G46" s="388">
        <f t="shared" si="16"/>
        <v>1111026.3333333333</v>
      </c>
      <c r="H46" s="405">
        <f>'1.melléklet'!I31</f>
        <v>13332316</v>
      </c>
    </row>
    <row r="47" spans="1:8" ht="15.75">
      <c r="A47" s="385" t="s">
        <v>378</v>
      </c>
      <c r="B47" s="406">
        <f aca="true" t="shared" si="17" ref="B47:G47">$B$23</f>
        <v>1520713.4166666667</v>
      </c>
      <c r="C47" s="407">
        <f t="shared" si="17"/>
        <v>1520713.4166666667</v>
      </c>
      <c r="D47" s="407">
        <f t="shared" si="17"/>
        <v>1520713.4166666667</v>
      </c>
      <c r="E47" s="407">
        <f t="shared" si="17"/>
        <v>1520713.4166666667</v>
      </c>
      <c r="F47" s="407">
        <f t="shared" si="17"/>
        <v>1520713.4166666667</v>
      </c>
      <c r="G47" s="388">
        <f t="shared" si="17"/>
        <v>1520713.4166666667</v>
      </c>
      <c r="H47" s="405">
        <f>'1.melléklet'!I37</f>
        <v>18248561</v>
      </c>
    </row>
    <row r="48" spans="1:8" ht="15.75">
      <c r="A48" s="392" t="s">
        <v>379</v>
      </c>
      <c r="B48" s="406">
        <f aca="true" t="shared" si="18" ref="B48:G48">$B$24</f>
        <v>296034.5833333333</v>
      </c>
      <c r="C48" s="407">
        <f t="shared" si="18"/>
        <v>296034.5833333333</v>
      </c>
      <c r="D48" s="407">
        <f t="shared" si="18"/>
        <v>296034.5833333333</v>
      </c>
      <c r="E48" s="407">
        <f t="shared" si="18"/>
        <v>296034.5833333333</v>
      </c>
      <c r="F48" s="407">
        <f t="shared" si="18"/>
        <v>296034.5833333333</v>
      </c>
      <c r="G48" s="388">
        <f t="shared" si="18"/>
        <v>296034.5833333333</v>
      </c>
      <c r="H48" s="405">
        <f>'1.melléklet'!I44</f>
        <v>3552415</v>
      </c>
    </row>
    <row r="49" spans="1:8" ht="15.75">
      <c r="A49" s="392" t="s">
        <v>380</v>
      </c>
      <c r="B49" s="386">
        <f aca="true" t="shared" si="19" ref="B49:G49">$B$25</f>
        <v>413802.8333333333</v>
      </c>
      <c r="C49" s="387">
        <f t="shared" si="19"/>
        <v>413802.8333333333</v>
      </c>
      <c r="D49" s="387">
        <f t="shared" si="19"/>
        <v>413802.8333333333</v>
      </c>
      <c r="E49" s="387">
        <f t="shared" si="19"/>
        <v>413802.8333333333</v>
      </c>
      <c r="F49" s="387">
        <f t="shared" si="19"/>
        <v>413802.8333333333</v>
      </c>
      <c r="G49" s="388">
        <f t="shared" si="19"/>
        <v>413802.8333333333</v>
      </c>
      <c r="H49" s="405">
        <f>'1.melléklet'!I46</f>
        <v>4965634</v>
      </c>
    </row>
    <row r="50" spans="1:8" ht="16.5" thickBot="1">
      <c r="A50" s="392" t="s">
        <v>381</v>
      </c>
      <c r="B50" s="386">
        <f aca="true" t="shared" si="20" ref="B50:G50">$B$26</f>
        <v>0</v>
      </c>
      <c r="C50" s="387">
        <f t="shared" si="20"/>
        <v>0</v>
      </c>
      <c r="D50" s="387">
        <f t="shared" si="20"/>
        <v>0</v>
      </c>
      <c r="E50" s="387">
        <f t="shared" si="20"/>
        <v>0</v>
      </c>
      <c r="F50" s="387">
        <f t="shared" si="20"/>
        <v>0</v>
      </c>
      <c r="G50" s="388">
        <f t="shared" si="20"/>
        <v>0</v>
      </c>
      <c r="H50" s="405">
        <f>'1.melléklet'!I49</f>
        <v>0</v>
      </c>
    </row>
    <row r="51" spans="1:8" ht="16.5" thickBot="1">
      <c r="A51" s="393" t="s">
        <v>33</v>
      </c>
      <c r="B51" s="408">
        <f aca="true" t="shared" si="21" ref="B51:H51">B32-B41</f>
        <v>1064723.25</v>
      </c>
      <c r="C51" s="409">
        <f t="shared" si="21"/>
        <v>21304720.25</v>
      </c>
      <c r="D51" s="409">
        <f t="shared" si="21"/>
        <v>1064723.25</v>
      </c>
      <c r="E51" s="409">
        <f t="shared" si="21"/>
        <v>1064723.25</v>
      </c>
      <c r="F51" s="409">
        <f t="shared" si="21"/>
        <v>1064723.25</v>
      </c>
      <c r="G51" s="394">
        <f t="shared" si="21"/>
        <v>1064723.25</v>
      </c>
      <c r="H51" s="410">
        <f t="shared" si="21"/>
        <v>33016676</v>
      </c>
    </row>
    <row r="52" ht="15.75">
      <c r="A52" s="13"/>
    </row>
    <row r="53" ht="15.75">
      <c r="A53" s="13"/>
    </row>
  </sheetData>
  <sheetProtection/>
  <mergeCells count="6">
    <mergeCell ref="A30:A31"/>
    <mergeCell ref="B31:G31"/>
    <mergeCell ref="E1:H1"/>
    <mergeCell ref="A6:A7"/>
    <mergeCell ref="B7:G7"/>
    <mergeCell ref="A3:H4"/>
  </mergeCells>
  <printOptions/>
  <pageMargins left="0.7086614173228347" right="0.7086614173228347" top="0.5" bottom="0.7480314960629921" header="0.31496062992125984" footer="0.31496062992125984"/>
  <pageSetup orientation="landscape" paperSize="9" scale="97" r:id="rId1"/>
  <rowBreaks count="1" manualBreakCount="1">
    <brk id="2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43.625" style="106" customWidth="1"/>
    <col min="2" max="2" width="17.75390625" style="106" customWidth="1"/>
    <col min="3" max="3" width="17.125" style="106" customWidth="1"/>
    <col min="4" max="16384" width="9.125" style="106" customWidth="1"/>
  </cols>
  <sheetData>
    <row r="1" spans="1:8" ht="15" customHeight="1">
      <c r="A1" s="680" t="s">
        <v>608</v>
      </c>
      <c r="B1" s="680"/>
      <c r="C1" s="680"/>
      <c r="D1" s="103"/>
      <c r="E1" s="102"/>
      <c r="F1" s="105"/>
      <c r="G1" s="105"/>
      <c r="H1" s="105"/>
    </row>
    <row r="2" spans="1:8" ht="15.75">
      <c r="A2" s="681"/>
      <c r="B2" s="681"/>
      <c r="C2" s="681"/>
      <c r="D2" s="681"/>
      <c r="E2" s="681"/>
      <c r="F2" s="681"/>
      <c r="G2" s="681"/>
      <c r="H2" s="681"/>
    </row>
    <row r="3" spans="1:8" ht="15.75">
      <c r="A3" s="682" t="s">
        <v>48</v>
      </c>
      <c r="B3" s="682"/>
      <c r="C3" s="682"/>
      <c r="D3" s="104"/>
      <c r="E3" s="104"/>
      <c r="F3" s="104"/>
      <c r="G3" s="104"/>
      <c r="H3" s="104"/>
    </row>
    <row r="4" spans="1:8" ht="15.75" thickBot="1">
      <c r="A4" s="105" t="s">
        <v>443</v>
      </c>
      <c r="B4" s="105"/>
      <c r="C4" s="105" t="s">
        <v>49</v>
      </c>
      <c r="D4" s="105"/>
      <c r="E4" s="105"/>
      <c r="F4" s="105"/>
      <c r="G4" s="105"/>
      <c r="H4" s="105"/>
    </row>
    <row r="5" spans="1:7" ht="30.75" thickBot="1">
      <c r="A5" s="107" t="s">
        <v>0</v>
      </c>
      <c r="B5" s="108" t="s">
        <v>485</v>
      </c>
      <c r="C5" s="105"/>
      <c r="D5" s="105"/>
      <c r="E5" s="105"/>
      <c r="F5" s="105"/>
      <c r="G5" s="105"/>
    </row>
    <row r="6" spans="1:7" ht="15">
      <c r="A6" s="116" t="s">
        <v>408</v>
      </c>
      <c r="B6" s="109"/>
      <c r="C6" s="105"/>
      <c r="D6" s="105"/>
      <c r="E6" s="105"/>
      <c r="F6" s="105"/>
      <c r="G6" s="105"/>
    </row>
    <row r="7" spans="1:7" ht="15">
      <c r="A7" s="110" t="s">
        <v>409</v>
      </c>
      <c r="B7" s="111">
        <v>6</v>
      </c>
      <c r="C7" s="105"/>
      <c r="D7" s="105"/>
      <c r="E7" s="105"/>
      <c r="F7" s="105"/>
      <c r="G7" s="105"/>
    </row>
    <row r="8" spans="1:7" ht="15">
      <c r="A8" s="110" t="s">
        <v>410</v>
      </c>
      <c r="B8" s="111">
        <v>5</v>
      </c>
      <c r="C8" s="105"/>
      <c r="D8" s="105"/>
      <c r="E8" s="105"/>
      <c r="F8" s="105"/>
      <c r="G8" s="105"/>
    </row>
    <row r="9" spans="1:7" ht="15">
      <c r="A9" s="110"/>
      <c r="B9" s="111"/>
      <c r="C9" s="105"/>
      <c r="D9" s="105"/>
      <c r="E9" s="105"/>
      <c r="F9" s="105"/>
      <c r="G9" s="105"/>
    </row>
    <row r="10" spans="1:7" ht="15.75" thickBot="1">
      <c r="A10" s="112"/>
      <c r="B10" s="113"/>
      <c r="C10" s="105"/>
      <c r="D10" s="105"/>
      <c r="E10" s="105"/>
      <c r="F10" s="105"/>
      <c r="G10" s="105"/>
    </row>
    <row r="11" spans="1:7" ht="15.75" thickBot="1">
      <c r="A11" s="114" t="s">
        <v>50</v>
      </c>
      <c r="B11" s="115">
        <f>SUM(B6:B10)</f>
        <v>11</v>
      </c>
      <c r="C11" s="105"/>
      <c r="D11" s="105"/>
      <c r="E11" s="105"/>
      <c r="F11" s="105"/>
      <c r="G11" s="105"/>
    </row>
    <row r="12" spans="1:8" ht="15">
      <c r="A12" s="105"/>
      <c r="B12" s="105"/>
      <c r="C12" s="105"/>
      <c r="D12" s="105"/>
      <c r="E12" s="105"/>
      <c r="F12" s="105"/>
      <c r="G12" s="105"/>
      <c r="H12" s="105"/>
    </row>
    <row r="13" spans="1:8" ht="15">
      <c r="A13" s="105"/>
      <c r="B13" s="105"/>
      <c r="C13" s="105"/>
      <c r="D13" s="105"/>
      <c r="E13" s="105"/>
      <c r="F13" s="105"/>
      <c r="G13" s="105"/>
      <c r="H13" s="105"/>
    </row>
    <row r="14" spans="1:8" ht="15.75">
      <c r="A14" s="682" t="s">
        <v>48</v>
      </c>
      <c r="B14" s="682"/>
      <c r="C14" s="682"/>
      <c r="D14" s="104"/>
      <c r="E14" s="104"/>
      <c r="F14" s="104"/>
      <c r="G14" s="104"/>
      <c r="H14" s="104"/>
    </row>
    <row r="15" spans="1:8" ht="15.75" thickBot="1">
      <c r="A15" s="105" t="s">
        <v>444</v>
      </c>
      <c r="B15" s="105"/>
      <c r="C15" s="105" t="s">
        <v>49</v>
      </c>
      <c r="D15" s="105"/>
      <c r="E15" s="105"/>
      <c r="F15" s="105"/>
      <c r="G15" s="105"/>
      <c r="H15" s="105"/>
    </row>
    <row r="16" spans="1:7" ht="30.75" thickBot="1">
      <c r="A16" s="107" t="s">
        <v>0</v>
      </c>
      <c r="B16" s="108" t="s">
        <v>485</v>
      </c>
      <c r="C16" s="105"/>
      <c r="D16" s="105"/>
      <c r="E16" s="105"/>
      <c r="F16" s="105"/>
      <c r="G16" s="105"/>
    </row>
    <row r="17" spans="1:7" ht="15">
      <c r="A17" s="116" t="s">
        <v>408</v>
      </c>
      <c r="B17" s="109">
        <v>2</v>
      </c>
      <c r="C17" s="105"/>
      <c r="D17" s="105"/>
      <c r="E17" s="105"/>
      <c r="F17" s="105"/>
      <c r="G17" s="105"/>
    </row>
    <row r="18" spans="1:7" ht="15">
      <c r="A18" s="110" t="s">
        <v>409</v>
      </c>
      <c r="B18" s="111"/>
      <c r="C18" s="105"/>
      <c r="D18" s="105"/>
      <c r="E18" s="105"/>
      <c r="F18" s="105"/>
      <c r="G18" s="105"/>
    </row>
    <row r="19" spans="1:7" ht="15">
      <c r="A19" s="110" t="s">
        <v>410</v>
      </c>
      <c r="B19" s="111"/>
      <c r="C19" s="105"/>
      <c r="D19" s="105"/>
      <c r="E19" s="105"/>
      <c r="F19" s="105"/>
      <c r="G19" s="105"/>
    </row>
    <row r="20" spans="1:7" ht="15">
      <c r="A20" s="110"/>
      <c r="B20" s="111"/>
      <c r="C20" s="105"/>
      <c r="D20" s="105"/>
      <c r="E20" s="105"/>
      <c r="F20" s="105"/>
      <c r="G20" s="105"/>
    </row>
    <row r="21" spans="1:7" ht="15.75" thickBot="1">
      <c r="A21" s="112"/>
      <c r="B21" s="113"/>
      <c r="C21" s="105"/>
      <c r="D21" s="105"/>
      <c r="E21" s="105"/>
      <c r="F21" s="105"/>
      <c r="G21" s="105"/>
    </row>
    <row r="22" spans="1:7" ht="15.75" thickBot="1">
      <c r="A22" s="114" t="s">
        <v>50</v>
      </c>
      <c r="B22" s="115">
        <f>SUM(B17:B21)</f>
        <v>2</v>
      </c>
      <c r="C22" s="105"/>
      <c r="D22" s="105"/>
      <c r="E22" s="105"/>
      <c r="F22" s="105"/>
      <c r="G22" s="105"/>
    </row>
  </sheetData>
  <sheetProtection/>
  <mergeCells count="4">
    <mergeCell ref="A1:C1"/>
    <mergeCell ref="A2:H2"/>
    <mergeCell ref="A3:C3"/>
    <mergeCell ref="A14:C14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H1">
      <selection activeCell="Q3" sqref="Q3"/>
    </sheetView>
  </sheetViews>
  <sheetFormatPr defaultColWidth="9.00390625" defaultRowHeight="12.75"/>
  <cols>
    <col min="1" max="1" width="10.375" style="61" customWidth="1"/>
    <col min="2" max="2" width="11.25390625" style="0" customWidth="1"/>
    <col min="4" max="4" width="25.125" style="0" customWidth="1"/>
    <col min="5" max="5" width="12.75390625" style="0" customWidth="1"/>
    <col min="6" max="6" width="12.375" style="0" customWidth="1"/>
    <col min="7" max="8" width="11.25390625" style="0" bestFit="1" customWidth="1"/>
    <col min="9" max="9" width="11.25390625" style="0" customWidth="1"/>
    <col min="10" max="10" width="13.125" style="0" customWidth="1"/>
    <col min="11" max="11" width="12.625" style="0" customWidth="1"/>
    <col min="12" max="12" width="11.25390625" style="0" bestFit="1" customWidth="1"/>
    <col min="13" max="13" width="13.875" style="0" customWidth="1"/>
    <col min="14" max="14" width="12.375" style="0" bestFit="1" customWidth="1"/>
    <col min="15" max="16" width="11.25390625" style="0" bestFit="1" customWidth="1"/>
    <col min="17" max="18" width="9.875" style="0" bestFit="1" customWidth="1"/>
    <col min="19" max="19" width="9.375" style="0" customWidth="1"/>
    <col min="20" max="24" width="12.375" style="0" bestFit="1" customWidth="1"/>
  </cols>
  <sheetData>
    <row r="1" spans="11:24" ht="12.75" customHeight="1">
      <c r="K1" s="587" t="s">
        <v>609</v>
      </c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</row>
    <row r="2" spans="1:15" ht="15.75">
      <c r="A2" s="588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19"/>
    </row>
    <row r="3" ht="13.5" thickBot="1">
      <c r="X3" s="339" t="s">
        <v>384</v>
      </c>
    </row>
    <row r="4" spans="1:24" ht="16.5" thickBot="1">
      <c r="A4" s="683" t="s">
        <v>445</v>
      </c>
      <c r="B4" s="684"/>
      <c r="C4" s="684"/>
      <c r="D4" s="684"/>
      <c r="E4" s="684"/>
      <c r="F4" s="684"/>
      <c r="G4" s="684"/>
      <c r="H4" s="684"/>
      <c r="I4" s="684"/>
      <c r="J4" s="684"/>
      <c r="K4" s="684"/>
      <c r="L4" s="684"/>
      <c r="M4" s="684"/>
      <c r="N4" s="684"/>
      <c r="O4" s="684"/>
      <c r="P4" s="684"/>
      <c r="Q4" s="684"/>
      <c r="R4" s="684"/>
      <c r="S4" s="684"/>
      <c r="T4" s="684"/>
      <c r="U4" s="684"/>
      <c r="V4" s="684"/>
      <c r="W4" s="684"/>
      <c r="X4" s="685"/>
    </row>
    <row r="5" spans="1:24" ht="13.5" thickBot="1">
      <c r="A5" s="313"/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</row>
    <row r="6" spans="1:24" ht="15.75" thickBot="1">
      <c r="A6" s="686" t="s">
        <v>358</v>
      </c>
      <c r="B6" s="687"/>
      <c r="C6" s="687"/>
      <c r="D6" s="687"/>
      <c r="E6" s="688" t="s">
        <v>359</v>
      </c>
      <c r="F6" s="689"/>
      <c r="G6" s="689"/>
      <c r="H6" s="689"/>
      <c r="I6" s="689"/>
      <c r="J6" s="689"/>
      <c r="K6" s="689"/>
      <c r="L6" s="689"/>
      <c r="M6" s="689"/>
      <c r="N6" s="689"/>
      <c r="O6" s="690" t="s">
        <v>360</v>
      </c>
      <c r="P6" s="691"/>
      <c r="Q6" s="692"/>
      <c r="R6" s="692"/>
      <c r="S6" s="692"/>
      <c r="T6" s="692"/>
      <c r="U6" s="692"/>
      <c r="V6" s="692"/>
      <c r="W6" s="693"/>
      <c r="X6" s="698" t="s">
        <v>361</v>
      </c>
    </row>
    <row r="7" spans="1:24" ht="45">
      <c r="A7" s="315" t="s">
        <v>411</v>
      </c>
      <c r="B7" s="696" t="s">
        <v>0</v>
      </c>
      <c r="C7" s="696"/>
      <c r="D7" s="697"/>
      <c r="E7" s="508" t="s">
        <v>268</v>
      </c>
      <c r="F7" s="509" t="s">
        <v>269</v>
      </c>
      <c r="G7" s="509" t="s">
        <v>36</v>
      </c>
      <c r="H7" s="509" t="s">
        <v>270</v>
      </c>
      <c r="I7" s="510" t="s">
        <v>271</v>
      </c>
      <c r="J7" s="510" t="s">
        <v>273</v>
      </c>
      <c r="K7" s="510" t="s">
        <v>274</v>
      </c>
      <c r="L7" s="510" t="s">
        <v>275</v>
      </c>
      <c r="M7" s="510" t="s">
        <v>272</v>
      </c>
      <c r="N7" s="511" t="s">
        <v>35</v>
      </c>
      <c r="O7" s="316" t="s">
        <v>278</v>
      </c>
      <c r="P7" s="317" t="s">
        <v>282</v>
      </c>
      <c r="Q7" s="318" t="s">
        <v>279</v>
      </c>
      <c r="R7" s="318" t="s">
        <v>34</v>
      </c>
      <c r="S7" s="318" t="s">
        <v>283</v>
      </c>
      <c r="T7" s="318" t="s">
        <v>486</v>
      </c>
      <c r="U7" s="318" t="s">
        <v>487</v>
      </c>
      <c r="V7" s="318" t="s">
        <v>281</v>
      </c>
      <c r="W7" s="504" t="s">
        <v>35</v>
      </c>
      <c r="X7" s="699"/>
    </row>
    <row r="8" spans="1:24" ht="26.25" customHeight="1">
      <c r="A8" s="320" t="s">
        <v>412</v>
      </c>
      <c r="B8" s="700" t="s">
        <v>413</v>
      </c>
      <c r="C8" s="701"/>
      <c r="D8" s="701"/>
      <c r="E8" s="321">
        <v>5290258</v>
      </c>
      <c r="F8" s="322">
        <v>971805</v>
      </c>
      <c r="G8" s="322">
        <v>4476328</v>
      </c>
      <c r="H8" s="322"/>
      <c r="I8" s="323"/>
      <c r="J8" s="323"/>
      <c r="K8" s="323"/>
      <c r="L8" s="323"/>
      <c r="M8" s="323"/>
      <c r="N8" s="323">
        <f aca="true" t="shared" si="0" ref="N8:N30">SUM(E8:M8)</f>
        <v>10738391</v>
      </c>
      <c r="O8" s="321"/>
      <c r="P8" s="322"/>
      <c r="Q8" s="323"/>
      <c r="R8" s="323">
        <v>65685</v>
      </c>
      <c r="S8" s="323"/>
      <c r="T8" s="323"/>
      <c r="U8" s="323"/>
      <c r="V8" s="323"/>
      <c r="W8" s="324">
        <f>SUM(O8:V8)</f>
        <v>65685</v>
      </c>
      <c r="X8" s="503">
        <f>W8-N8</f>
        <v>-10672706</v>
      </c>
    </row>
    <row r="9" spans="1:24" ht="24" customHeight="1">
      <c r="A9" s="320" t="s">
        <v>414</v>
      </c>
      <c r="B9" s="700" t="s">
        <v>415</v>
      </c>
      <c r="C9" s="701"/>
      <c r="D9" s="701"/>
      <c r="E9" s="321"/>
      <c r="F9" s="322"/>
      <c r="G9" s="322">
        <v>808953</v>
      </c>
      <c r="H9" s="322"/>
      <c r="I9" s="323"/>
      <c r="J9" s="323">
        <v>1569412</v>
      </c>
      <c r="K9" s="323">
        <v>4097100</v>
      </c>
      <c r="L9" s="323"/>
      <c r="M9" s="323"/>
      <c r="N9" s="323">
        <f t="shared" si="0"/>
        <v>6475465</v>
      </c>
      <c r="O9" s="321"/>
      <c r="P9" s="322"/>
      <c r="Q9" s="323"/>
      <c r="R9" s="323">
        <v>4628943</v>
      </c>
      <c r="S9" s="323"/>
      <c r="T9" s="323"/>
      <c r="U9" s="323"/>
      <c r="V9" s="323"/>
      <c r="W9" s="324">
        <f aca="true" t="shared" si="1" ref="W9:W30">SUM(O9:V9)</f>
        <v>4628943</v>
      </c>
      <c r="X9" s="536">
        <f aca="true" t="shared" si="2" ref="X9:X30">W9-N9</f>
        <v>-1846522</v>
      </c>
    </row>
    <row r="10" spans="1:24" ht="12.75">
      <c r="A10" s="320" t="s">
        <v>416</v>
      </c>
      <c r="B10" s="702" t="s">
        <v>586</v>
      </c>
      <c r="C10" s="703"/>
      <c r="D10" s="703"/>
      <c r="E10" s="321"/>
      <c r="F10" s="322"/>
      <c r="G10" s="322"/>
      <c r="H10" s="322"/>
      <c r="I10" s="323">
        <v>780894</v>
      </c>
      <c r="J10" s="323"/>
      <c r="K10" s="323"/>
      <c r="L10" s="323"/>
      <c r="M10" s="323">
        <v>2196747</v>
      </c>
      <c r="N10" s="323">
        <f t="shared" si="0"/>
        <v>2977641</v>
      </c>
      <c r="O10" s="321">
        <v>62046539</v>
      </c>
      <c r="P10" s="322">
        <v>240000</v>
      </c>
      <c r="Q10" s="323"/>
      <c r="R10" s="323">
        <v>3817</v>
      </c>
      <c r="S10" s="323"/>
      <c r="T10" s="323"/>
      <c r="U10" s="323"/>
      <c r="V10" s="323">
        <v>2446182</v>
      </c>
      <c r="W10" s="324">
        <f t="shared" si="1"/>
        <v>64736538</v>
      </c>
      <c r="X10" s="536">
        <f t="shared" si="2"/>
        <v>61758897</v>
      </c>
    </row>
    <row r="11" spans="1:24" ht="12.75">
      <c r="A11" s="320" t="s">
        <v>417</v>
      </c>
      <c r="B11" s="704" t="s">
        <v>418</v>
      </c>
      <c r="C11" s="705"/>
      <c r="D11" s="705"/>
      <c r="E11" s="321"/>
      <c r="F11" s="322"/>
      <c r="G11" s="322"/>
      <c r="H11" s="322"/>
      <c r="I11" s="323">
        <v>2019403</v>
      </c>
      <c r="J11" s="323"/>
      <c r="K11" s="323"/>
      <c r="L11" s="323"/>
      <c r="M11" s="323">
        <v>16051814</v>
      </c>
      <c r="N11" s="323">
        <f t="shared" si="0"/>
        <v>18071217</v>
      </c>
      <c r="O11" s="321"/>
      <c r="P11" s="322"/>
      <c r="Q11" s="323"/>
      <c r="R11" s="323"/>
      <c r="S11" s="323"/>
      <c r="T11" s="323"/>
      <c r="U11" s="323"/>
      <c r="V11" s="323">
        <f>18959680+16127339</f>
        <v>35087019</v>
      </c>
      <c r="W11" s="324">
        <f t="shared" si="1"/>
        <v>35087019</v>
      </c>
      <c r="X11" s="536">
        <f t="shared" si="2"/>
        <v>17015802</v>
      </c>
    </row>
    <row r="12" spans="1:24" ht="12.75">
      <c r="A12" s="320" t="s">
        <v>419</v>
      </c>
      <c r="B12" s="704" t="s">
        <v>420</v>
      </c>
      <c r="C12" s="705"/>
      <c r="D12" s="705"/>
      <c r="E12" s="321">
        <v>5740124</v>
      </c>
      <c r="F12" s="322">
        <v>611772</v>
      </c>
      <c r="G12" s="322">
        <v>111579</v>
      </c>
      <c r="H12" s="322"/>
      <c r="I12" s="323"/>
      <c r="J12" s="323">
        <v>41910</v>
      </c>
      <c r="K12" s="323"/>
      <c r="L12" s="323"/>
      <c r="M12" s="323"/>
      <c r="N12" s="323">
        <f t="shared" si="0"/>
        <v>6505385</v>
      </c>
      <c r="O12" s="321">
        <v>6221663</v>
      </c>
      <c r="P12" s="322"/>
      <c r="Q12" s="323"/>
      <c r="R12" s="323"/>
      <c r="S12" s="323"/>
      <c r="T12" s="323"/>
      <c r="U12" s="323"/>
      <c r="V12" s="323"/>
      <c r="W12" s="324">
        <f t="shared" si="1"/>
        <v>6221663</v>
      </c>
      <c r="X12" s="536">
        <f t="shared" si="2"/>
        <v>-283722</v>
      </c>
    </row>
    <row r="13" spans="1:24" ht="12.75">
      <c r="A13" s="320" t="s">
        <v>459</v>
      </c>
      <c r="B13" s="707" t="s">
        <v>460</v>
      </c>
      <c r="C13" s="708"/>
      <c r="D13" s="708"/>
      <c r="E13" s="321"/>
      <c r="F13" s="322"/>
      <c r="G13" s="322"/>
      <c r="H13" s="322"/>
      <c r="I13" s="323"/>
      <c r="J13" s="323"/>
      <c r="K13" s="323"/>
      <c r="L13" s="323"/>
      <c r="M13" s="323"/>
      <c r="N13" s="323">
        <f t="shared" si="0"/>
        <v>0</v>
      </c>
      <c r="O13" s="321"/>
      <c r="P13" s="322"/>
      <c r="Q13" s="323"/>
      <c r="R13" s="323">
        <v>35700</v>
      </c>
      <c r="S13" s="323"/>
      <c r="T13" s="323"/>
      <c r="U13" s="323"/>
      <c r="V13" s="323"/>
      <c r="W13" s="324">
        <f t="shared" si="1"/>
        <v>35700</v>
      </c>
      <c r="X13" s="536">
        <f t="shared" si="2"/>
        <v>35700</v>
      </c>
    </row>
    <row r="14" spans="1:24" ht="12.75">
      <c r="A14" s="320" t="s">
        <v>465</v>
      </c>
      <c r="B14" s="704" t="s">
        <v>466</v>
      </c>
      <c r="C14" s="705"/>
      <c r="D14" s="705"/>
      <c r="E14" s="321"/>
      <c r="F14" s="322"/>
      <c r="G14" s="322">
        <v>202200</v>
      </c>
      <c r="H14" s="322"/>
      <c r="I14" s="323"/>
      <c r="J14" s="323"/>
      <c r="K14" s="323"/>
      <c r="L14" s="323"/>
      <c r="M14" s="323"/>
      <c r="N14" s="323">
        <f t="shared" si="0"/>
        <v>202200</v>
      </c>
      <c r="O14" s="321"/>
      <c r="P14" s="322"/>
      <c r="Q14" s="323"/>
      <c r="R14" s="323"/>
      <c r="S14" s="323"/>
      <c r="T14" s="323"/>
      <c r="U14" s="323"/>
      <c r="V14" s="323"/>
      <c r="W14" s="324">
        <f t="shared" si="1"/>
        <v>0</v>
      </c>
      <c r="X14" s="536">
        <f t="shared" si="2"/>
        <v>-202200</v>
      </c>
    </row>
    <row r="15" spans="1:24" ht="12.75">
      <c r="A15" s="320" t="s">
        <v>428</v>
      </c>
      <c r="B15" s="709" t="s">
        <v>429</v>
      </c>
      <c r="C15" s="709"/>
      <c r="D15" s="704"/>
      <c r="E15" s="321"/>
      <c r="F15" s="322"/>
      <c r="G15" s="322">
        <v>1497874</v>
      </c>
      <c r="H15" s="322"/>
      <c r="I15" s="323"/>
      <c r="J15" s="323"/>
      <c r="K15" s="323"/>
      <c r="L15" s="323"/>
      <c r="M15" s="323"/>
      <c r="N15" s="323">
        <f t="shared" si="0"/>
        <v>1497874</v>
      </c>
      <c r="O15" s="321"/>
      <c r="P15" s="322"/>
      <c r="Q15" s="323"/>
      <c r="R15" s="323">
        <v>2</v>
      </c>
      <c r="S15" s="323"/>
      <c r="T15" s="323"/>
      <c r="U15" s="323"/>
      <c r="V15" s="323"/>
      <c r="W15" s="324">
        <f t="shared" si="1"/>
        <v>2</v>
      </c>
      <c r="X15" s="536">
        <f t="shared" si="2"/>
        <v>-1497872</v>
      </c>
    </row>
    <row r="16" spans="1:24" ht="12.75">
      <c r="A16" s="325" t="s">
        <v>587</v>
      </c>
      <c r="B16" s="700" t="s">
        <v>588</v>
      </c>
      <c r="C16" s="701"/>
      <c r="D16" s="701"/>
      <c r="E16" s="326"/>
      <c r="F16" s="327"/>
      <c r="G16" s="327">
        <v>158750</v>
      </c>
      <c r="H16" s="327"/>
      <c r="I16" s="328"/>
      <c r="J16" s="328"/>
      <c r="K16" s="328"/>
      <c r="L16" s="328"/>
      <c r="M16" s="328"/>
      <c r="N16" s="323">
        <f t="shared" si="0"/>
        <v>158750</v>
      </c>
      <c r="O16" s="326"/>
      <c r="P16" s="327">
        <v>19999997</v>
      </c>
      <c r="Q16" s="328"/>
      <c r="R16" s="328"/>
      <c r="S16" s="328"/>
      <c r="T16" s="328"/>
      <c r="U16" s="328"/>
      <c r="V16" s="328"/>
      <c r="W16" s="324">
        <f t="shared" si="1"/>
        <v>19999997</v>
      </c>
      <c r="X16" s="536">
        <f t="shared" si="2"/>
        <v>19841247</v>
      </c>
    </row>
    <row r="17" spans="1:24" s="16" customFormat="1" ht="15.75">
      <c r="A17" s="325" t="s">
        <v>430</v>
      </c>
      <c r="B17" s="704" t="s">
        <v>431</v>
      </c>
      <c r="C17" s="705"/>
      <c r="D17" s="705"/>
      <c r="E17" s="326"/>
      <c r="F17" s="327"/>
      <c r="G17" s="327">
        <v>1128237</v>
      </c>
      <c r="H17" s="327"/>
      <c r="I17" s="328"/>
      <c r="J17" s="328"/>
      <c r="K17" s="328"/>
      <c r="L17" s="328"/>
      <c r="M17" s="328"/>
      <c r="N17" s="323">
        <f t="shared" si="0"/>
        <v>1128237</v>
      </c>
      <c r="O17" s="326"/>
      <c r="P17" s="327"/>
      <c r="Q17" s="328"/>
      <c r="R17" s="328"/>
      <c r="S17" s="328"/>
      <c r="T17" s="328"/>
      <c r="U17" s="328"/>
      <c r="V17" s="328"/>
      <c r="W17" s="324">
        <f t="shared" si="1"/>
        <v>0</v>
      </c>
      <c r="X17" s="536">
        <f t="shared" si="2"/>
        <v>-1128237</v>
      </c>
    </row>
    <row r="18" spans="1:24" ht="12.75">
      <c r="A18" s="325" t="s">
        <v>421</v>
      </c>
      <c r="B18" s="694" t="s">
        <v>467</v>
      </c>
      <c r="C18" s="695"/>
      <c r="D18" s="695"/>
      <c r="E18" s="321"/>
      <c r="F18" s="322"/>
      <c r="G18" s="322">
        <v>151536</v>
      </c>
      <c r="H18" s="322"/>
      <c r="I18" s="323"/>
      <c r="J18" s="323"/>
      <c r="K18" s="323"/>
      <c r="L18" s="323"/>
      <c r="M18" s="323"/>
      <c r="N18" s="323">
        <f t="shared" si="0"/>
        <v>151536</v>
      </c>
      <c r="O18" s="321"/>
      <c r="P18" s="322"/>
      <c r="Q18" s="322"/>
      <c r="R18" s="323">
        <v>2</v>
      </c>
      <c r="S18" s="323"/>
      <c r="T18" s="323"/>
      <c r="U18" s="323"/>
      <c r="V18" s="322"/>
      <c r="W18" s="324">
        <f t="shared" si="1"/>
        <v>2</v>
      </c>
      <c r="X18" s="536">
        <f t="shared" si="2"/>
        <v>-151534</v>
      </c>
    </row>
    <row r="19" spans="1:24" ht="12.75">
      <c r="A19" s="325" t="s">
        <v>422</v>
      </c>
      <c r="B19" s="694" t="s">
        <v>589</v>
      </c>
      <c r="C19" s="695"/>
      <c r="D19" s="695"/>
      <c r="E19" s="321">
        <v>168000</v>
      </c>
      <c r="F19" s="322">
        <v>29000</v>
      </c>
      <c r="G19" s="322">
        <v>4420438</v>
      </c>
      <c r="H19" s="322"/>
      <c r="I19" s="323">
        <v>10335700</v>
      </c>
      <c r="J19" s="323">
        <v>1707714</v>
      </c>
      <c r="K19" s="323"/>
      <c r="L19" s="323"/>
      <c r="M19" s="323"/>
      <c r="N19" s="323">
        <f t="shared" si="0"/>
        <v>16660852</v>
      </c>
      <c r="O19" s="321"/>
      <c r="P19" s="322"/>
      <c r="Q19" s="322"/>
      <c r="R19" s="323">
        <v>199076</v>
      </c>
      <c r="S19" s="323"/>
      <c r="T19" s="323"/>
      <c r="U19" s="323"/>
      <c r="V19" s="322"/>
      <c r="W19" s="324">
        <f t="shared" si="1"/>
        <v>199076</v>
      </c>
      <c r="X19" s="536">
        <f t="shared" si="2"/>
        <v>-16461776</v>
      </c>
    </row>
    <row r="20" spans="1:24" ht="12.75">
      <c r="A20" s="325" t="s">
        <v>468</v>
      </c>
      <c r="B20" s="694" t="s">
        <v>469</v>
      </c>
      <c r="C20" s="695"/>
      <c r="D20" s="695"/>
      <c r="E20" s="321"/>
      <c r="F20" s="322"/>
      <c r="G20" s="322">
        <v>822244</v>
      </c>
      <c r="H20" s="322"/>
      <c r="I20" s="323"/>
      <c r="J20" s="323"/>
      <c r="K20" s="323"/>
      <c r="L20" s="323"/>
      <c r="M20" s="323"/>
      <c r="N20" s="323">
        <f t="shared" si="0"/>
        <v>822244</v>
      </c>
      <c r="O20" s="321"/>
      <c r="P20" s="322"/>
      <c r="Q20" s="322"/>
      <c r="R20" s="323"/>
      <c r="S20" s="323"/>
      <c r="T20" s="323"/>
      <c r="U20" s="323"/>
      <c r="V20" s="322"/>
      <c r="W20" s="324">
        <f t="shared" si="1"/>
        <v>0</v>
      </c>
      <c r="X20" s="536">
        <f t="shared" si="2"/>
        <v>-822244</v>
      </c>
    </row>
    <row r="21" spans="1:24" ht="12.75">
      <c r="A21" s="325" t="s">
        <v>423</v>
      </c>
      <c r="B21" s="694" t="s">
        <v>424</v>
      </c>
      <c r="C21" s="695"/>
      <c r="D21" s="695"/>
      <c r="E21" s="321">
        <v>240000</v>
      </c>
      <c r="F21" s="322">
        <v>40320</v>
      </c>
      <c r="G21" s="322">
        <v>145000</v>
      </c>
      <c r="H21" s="322"/>
      <c r="I21" s="323"/>
      <c r="J21" s="323"/>
      <c r="K21" s="323"/>
      <c r="L21" s="323"/>
      <c r="M21" s="323"/>
      <c r="N21" s="323">
        <f t="shared" si="0"/>
        <v>425320</v>
      </c>
      <c r="O21" s="321"/>
      <c r="P21" s="322"/>
      <c r="Q21" s="322"/>
      <c r="R21" s="323"/>
      <c r="S21" s="323"/>
      <c r="T21" s="323"/>
      <c r="U21" s="323"/>
      <c r="V21" s="322"/>
      <c r="W21" s="324">
        <f t="shared" si="1"/>
        <v>0</v>
      </c>
      <c r="X21" s="536">
        <f t="shared" si="2"/>
        <v>-425320</v>
      </c>
    </row>
    <row r="22" spans="1:24" ht="12.75">
      <c r="A22" s="325" t="s">
        <v>435</v>
      </c>
      <c r="B22" s="694" t="s">
        <v>436</v>
      </c>
      <c r="C22" s="695"/>
      <c r="D22" s="706"/>
      <c r="E22" s="321"/>
      <c r="F22" s="322"/>
      <c r="G22" s="322">
        <v>1436445</v>
      </c>
      <c r="H22" s="322"/>
      <c r="I22" s="323"/>
      <c r="J22" s="323">
        <v>14000</v>
      </c>
      <c r="K22" s="323">
        <v>868534</v>
      </c>
      <c r="L22" s="323"/>
      <c r="M22" s="323"/>
      <c r="N22" s="323">
        <f t="shared" si="0"/>
        <v>2318979</v>
      </c>
      <c r="O22" s="321"/>
      <c r="P22" s="322"/>
      <c r="Q22" s="322"/>
      <c r="R22" s="323">
        <v>2</v>
      </c>
      <c r="S22" s="323"/>
      <c r="T22" s="323"/>
      <c r="U22" s="323"/>
      <c r="V22" s="322"/>
      <c r="W22" s="324">
        <f t="shared" si="1"/>
        <v>2</v>
      </c>
      <c r="X22" s="536">
        <f t="shared" si="2"/>
        <v>-2318977</v>
      </c>
    </row>
    <row r="23" spans="1:24" ht="12.75">
      <c r="A23" s="325" t="s">
        <v>472</v>
      </c>
      <c r="B23" s="694" t="s">
        <v>473</v>
      </c>
      <c r="C23" s="695"/>
      <c r="D23" s="706"/>
      <c r="E23" s="321">
        <v>9868523</v>
      </c>
      <c r="F23" s="322">
        <v>1776981</v>
      </c>
      <c r="G23" s="322"/>
      <c r="H23" s="322"/>
      <c r="I23" s="323"/>
      <c r="J23" s="323"/>
      <c r="K23" s="323"/>
      <c r="L23" s="323"/>
      <c r="M23" s="323"/>
      <c r="N23" s="323">
        <f t="shared" si="0"/>
        <v>11645504</v>
      </c>
      <c r="O23" s="321"/>
      <c r="P23" s="322"/>
      <c r="Q23" s="322"/>
      <c r="R23" s="323"/>
      <c r="S23" s="323"/>
      <c r="T23" s="323"/>
      <c r="U23" s="323"/>
      <c r="V23" s="322"/>
      <c r="W23" s="324">
        <f t="shared" si="1"/>
        <v>0</v>
      </c>
      <c r="X23" s="536">
        <f t="shared" si="2"/>
        <v>-11645504</v>
      </c>
    </row>
    <row r="24" spans="1:24" ht="22.5" customHeight="1">
      <c r="A24" s="325" t="s">
        <v>590</v>
      </c>
      <c r="B24" s="710" t="s">
        <v>591</v>
      </c>
      <c r="C24" s="695"/>
      <c r="D24" s="706"/>
      <c r="E24" s="321">
        <v>294355</v>
      </c>
      <c r="F24" s="322">
        <v>46589</v>
      </c>
      <c r="G24" s="322"/>
      <c r="H24" s="322"/>
      <c r="I24" s="323"/>
      <c r="J24" s="323"/>
      <c r="K24" s="323"/>
      <c r="L24" s="323"/>
      <c r="M24" s="323"/>
      <c r="N24" s="323">
        <f t="shared" si="0"/>
        <v>340944</v>
      </c>
      <c r="O24" s="321"/>
      <c r="P24" s="322"/>
      <c r="Q24" s="322"/>
      <c r="R24" s="323"/>
      <c r="S24" s="323"/>
      <c r="T24" s="323"/>
      <c r="U24" s="323"/>
      <c r="V24" s="322"/>
      <c r="W24" s="324">
        <f t="shared" si="1"/>
        <v>0</v>
      </c>
      <c r="X24" s="536">
        <f t="shared" si="2"/>
        <v>-340944</v>
      </c>
    </row>
    <row r="25" spans="1:24" ht="12.75">
      <c r="A25" s="325" t="s">
        <v>463</v>
      </c>
      <c r="B25" s="517" t="s">
        <v>464</v>
      </c>
      <c r="C25" s="518"/>
      <c r="D25" s="519"/>
      <c r="E25" s="321">
        <v>31140</v>
      </c>
      <c r="F25" s="322"/>
      <c r="G25" s="322">
        <v>1270291</v>
      </c>
      <c r="H25" s="322"/>
      <c r="I25" s="323"/>
      <c r="J25" s="323">
        <v>219379</v>
      </c>
      <c r="K25" s="323"/>
      <c r="L25" s="323"/>
      <c r="M25" s="323"/>
      <c r="N25" s="323">
        <f t="shared" si="0"/>
        <v>1520810</v>
      </c>
      <c r="O25" s="321"/>
      <c r="P25" s="322"/>
      <c r="Q25" s="322"/>
      <c r="R25" s="323">
        <v>41844</v>
      </c>
      <c r="S25" s="323"/>
      <c r="T25" s="323"/>
      <c r="U25" s="323"/>
      <c r="V25" s="322"/>
      <c r="W25" s="324">
        <f t="shared" si="1"/>
        <v>41844</v>
      </c>
      <c r="X25" s="536">
        <f t="shared" si="2"/>
        <v>-1478966</v>
      </c>
    </row>
    <row r="26" spans="1:24" ht="12.75">
      <c r="A26" s="325" t="s">
        <v>438</v>
      </c>
      <c r="B26" s="694" t="s">
        <v>439</v>
      </c>
      <c r="C26" s="695"/>
      <c r="D26" s="706"/>
      <c r="E26" s="321"/>
      <c r="F26" s="322"/>
      <c r="G26" s="322">
        <v>2549963</v>
      </c>
      <c r="H26" s="322"/>
      <c r="I26" s="323"/>
      <c r="J26" s="323"/>
      <c r="K26" s="323"/>
      <c r="L26" s="323"/>
      <c r="M26" s="323"/>
      <c r="N26" s="323">
        <f t="shared" si="0"/>
        <v>2549963</v>
      </c>
      <c r="O26" s="321"/>
      <c r="P26" s="322"/>
      <c r="Q26" s="322"/>
      <c r="R26" s="323"/>
      <c r="S26" s="323"/>
      <c r="T26" s="323"/>
      <c r="U26" s="323"/>
      <c r="V26" s="322"/>
      <c r="W26" s="324">
        <f t="shared" si="1"/>
        <v>0</v>
      </c>
      <c r="X26" s="536">
        <f t="shared" si="2"/>
        <v>-2549963</v>
      </c>
    </row>
    <row r="27" spans="1:24" ht="12.75">
      <c r="A27" s="325" t="s">
        <v>470</v>
      </c>
      <c r="B27" s="523" t="s">
        <v>471</v>
      </c>
      <c r="C27" s="524"/>
      <c r="D27" s="524"/>
      <c r="E27" s="326"/>
      <c r="F27" s="327"/>
      <c r="G27" s="327">
        <v>1625726</v>
      </c>
      <c r="H27" s="327"/>
      <c r="I27" s="328"/>
      <c r="J27" s="328"/>
      <c r="K27" s="328"/>
      <c r="L27" s="328"/>
      <c r="M27" s="328"/>
      <c r="N27" s="323">
        <f t="shared" si="0"/>
        <v>1625726</v>
      </c>
      <c r="O27" s="326"/>
      <c r="P27" s="327"/>
      <c r="Q27" s="327"/>
      <c r="R27" s="328"/>
      <c r="S27" s="328"/>
      <c r="T27" s="328"/>
      <c r="U27" s="328"/>
      <c r="V27" s="327"/>
      <c r="W27" s="324">
        <f t="shared" si="1"/>
        <v>0</v>
      </c>
      <c r="X27" s="536">
        <f t="shared" si="2"/>
        <v>-1625726</v>
      </c>
    </row>
    <row r="28" spans="1:24" ht="12.75">
      <c r="A28" s="325" t="s">
        <v>461</v>
      </c>
      <c r="B28" s="523" t="s">
        <v>462</v>
      </c>
      <c r="C28" s="524"/>
      <c r="D28" s="524"/>
      <c r="E28" s="326"/>
      <c r="F28" s="327"/>
      <c r="G28" s="327"/>
      <c r="H28" s="327"/>
      <c r="I28" s="328">
        <v>13000</v>
      </c>
      <c r="J28" s="328"/>
      <c r="K28" s="328"/>
      <c r="L28" s="328"/>
      <c r="M28" s="328"/>
      <c r="N28" s="323">
        <f t="shared" si="0"/>
        <v>13000</v>
      </c>
      <c r="O28" s="326"/>
      <c r="P28" s="327"/>
      <c r="Q28" s="327"/>
      <c r="R28" s="328"/>
      <c r="S28" s="328"/>
      <c r="T28" s="328"/>
      <c r="U28" s="328"/>
      <c r="V28" s="327"/>
      <c r="W28" s="324">
        <f t="shared" si="1"/>
        <v>0</v>
      </c>
      <c r="X28" s="536">
        <f t="shared" si="2"/>
        <v>-13000</v>
      </c>
    </row>
    <row r="29" spans="1:24" ht="12.75">
      <c r="A29" s="325" t="s">
        <v>592</v>
      </c>
      <c r="B29" s="523" t="s">
        <v>593</v>
      </c>
      <c r="C29" s="524"/>
      <c r="D29" s="524"/>
      <c r="E29" s="326"/>
      <c r="F29" s="327"/>
      <c r="G29" s="327">
        <v>1289727</v>
      </c>
      <c r="H29" s="327"/>
      <c r="I29" s="328"/>
      <c r="J29" s="328"/>
      <c r="K29" s="328"/>
      <c r="L29" s="328"/>
      <c r="M29" s="328"/>
      <c r="N29" s="323">
        <f t="shared" si="0"/>
        <v>1289727</v>
      </c>
      <c r="O29" s="326"/>
      <c r="P29" s="327"/>
      <c r="Q29" s="327"/>
      <c r="R29" s="328"/>
      <c r="S29" s="328"/>
      <c r="T29" s="328"/>
      <c r="U29" s="328"/>
      <c r="V29" s="327"/>
      <c r="W29" s="324">
        <f t="shared" si="1"/>
        <v>0</v>
      </c>
      <c r="X29" s="536">
        <f t="shared" si="2"/>
        <v>-1289727</v>
      </c>
    </row>
    <row r="30" spans="1:24" ht="13.5" thickBot="1">
      <c r="A30" s="325" t="s">
        <v>432</v>
      </c>
      <c r="B30" s="717" t="s">
        <v>594</v>
      </c>
      <c r="C30" s="718"/>
      <c r="D30" s="718"/>
      <c r="E30" s="326"/>
      <c r="F30" s="327"/>
      <c r="G30" s="327">
        <v>10007282</v>
      </c>
      <c r="H30" s="327">
        <v>4829110</v>
      </c>
      <c r="I30" s="328">
        <v>150000</v>
      </c>
      <c r="J30" s="328"/>
      <c r="K30" s="328"/>
      <c r="L30" s="328"/>
      <c r="M30" s="328"/>
      <c r="N30" s="323">
        <f t="shared" si="0"/>
        <v>14986392</v>
      </c>
      <c r="O30" s="326"/>
      <c r="P30" s="327"/>
      <c r="Q30" s="327"/>
      <c r="R30" s="328"/>
      <c r="S30" s="328"/>
      <c r="T30" s="328"/>
      <c r="U30" s="328"/>
      <c r="V30" s="327"/>
      <c r="W30" s="324">
        <f t="shared" si="1"/>
        <v>0</v>
      </c>
      <c r="X30" s="536">
        <f t="shared" si="2"/>
        <v>-14986392</v>
      </c>
    </row>
    <row r="31" spans="1:24" ht="16.5" thickBot="1">
      <c r="A31" s="711" t="s">
        <v>35</v>
      </c>
      <c r="B31" s="712"/>
      <c r="C31" s="712"/>
      <c r="D31" s="712"/>
      <c r="E31" s="329">
        <f>SUM(E8:E30)</f>
        <v>21632400</v>
      </c>
      <c r="F31" s="329">
        <f aca="true" t="shared" si="3" ref="F31:M31">SUM(F8:F30)</f>
        <v>3476467</v>
      </c>
      <c r="G31" s="329">
        <f t="shared" si="3"/>
        <v>32102573</v>
      </c>
      <c r="H31" s="329">
        <f t="shared" si="3"/>
        <v>4829110</v>
      </c>
      <c r="I31" s="329">
        <f t="shared" si="3"/>
        <v>13298997</v>
      </c>
      <c r="J31" s="329">
        <f t="shared" si="3"/>
        <v>3552415</v>
      </c>
      <c r="K31" s="329">
        <f t="shared" si="3"/>
        <v>4965634</v>
      </c>
      <c r="L31" s="329">
        <f t="shared" si="3"/>
        <v>0</v>
      </c>
      <c r="M31" s="329">
        <f t="shared" si="3"/>
        <v>18248561</v>
      </c>
      <c r="N31" s="335">
        <f>SUM(N8:N30)</f>
        <v>102106157</v>
      </c>
      <c r="O31" s="329">
        <f>SUM(O8:O30)</f>
        <v>68268202</v>
      </c>
      <c r="P31" s="329">
        <f aca="true" t="shared" si="4" ref="P31:V31">SUM(P8:P30)</f>
        <v>20239997</v>
      </c>
      <c r="Q31" s="329">
        <f t="shared" si="4"/>
        <v>0</v>
      </c>
      <c r="R31" s="329">
        <f t="shared" si="4"/>
        <v>4975071</v>
      </c>
      <c r="S31" s="329">
        <f t="shared" si="4"/>
        <v>0</v>
      </c>
      <c r="T31" s="329">
        <f t="shared" si="4"/>
        <v>0</v>
      </c>
      <c r="U31" s="329">
        <f t="shared" si="4"/>
        <v>0</v>
      </c>
      <c r="V31" s="329">
        <f t="shared" si="4"/>
        <v>37533201</v>
      </c>
      <c r="W31" s="329">
        <f>SUM(W8:W30)</f>
        <v>131016471</v>
      </c>
      <c r="X31" s="330">
        <f>SUM(X8:X30)</f>
        <v>28910314</v>
      </c>
    </row>
    <row r="32" spans="1:24" ht="13.5" thickBot="1">
      <c r="A32" s="313"/>
      <c r="B32" s="719"/>
      <c r="C32" s="719"/>
      <c r="D32" s="719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</row>
    <row r="33" spans="1:24" s="16" customFormat="1" ht="16.5" thickBot="1">
      <c r="A33" s="714" t="s">
        <v>362</v>
      </c>
      <c r="B33" s="715"/>
      <c r="C33" s="715"/>
      <c r="D33" s="716"/>
      <c r="E33" s="690" t="s">
        <v>359</v>
      </c>
      <c r="F33" s="691"/>
      <c r="G33" s="691"/>
      <c r="H33" s="691"/>
      <c r="I33" s="692"/>
      <c r="J33" s="692"/>
      <c r="K33" s="692"/>
      <c r="L33" s="692"/>
      <c r="M33" s="692"/>
      <c r="N33" s="692"/>
      <c r="O33" s="690" t="s">
        <v>360</v>
      </c>
      <c r="P33" s="691"/>
      <c r="Q33" s="692"/>
      <c r="R33" s="692"/>
      <c r="S33" s="692"/>
      <c r="T33" s="692"/>
      <c r="U33" s="692"/>
      <c r="V33" s="692"/>
      <c r="W33" s="692"/>
      <c r="X33" s="720" t="s">
        <v>361</v>
      </c>
    </row>
    <row r="34" spans="1:24" ht="45">
      <c r="A34" s="315" t="s">
        <v>411</v>
      </c>
      <c r="B34" s="696" t="s">
        <v>0</v>
      </c>
      <c r="C34" s="696"/>
      <c r="D34" s="722"/>
      <c r="E34" s="508" t="s">
        <v>268</v>
      </c>
      <c r="F34" s="509" t="s">
        <v>269</v>
      </c>
      <c r="G34" s="509" t="s">
        <v>36</v>
      </c>
      <c r="H34" s="509" t="s">
        <v>270</v>
      </c>
      <c r="I34" s="510" t="s">
        <v>271</v>
      </c>
      <c r="J34" s="510" t="s">
        <v>273</v>
      </c>
      <c r="K34" s="510" t="s">
        <v>274</v>
      </c>
      <c r="L34" s="510" t="s">
        <v>275</v>
      </c>
      <c r="M34" s="510" t="s">
        <v>272</v>
      </c>
      <c r="N34" s="319" t="s">
        <v>35</v>
      </c>
      <c r="O34" s="316" t="s">
        <v>278</v>
      </c>
      <c r="P34" s="317" t="s">
        <v>282</v>
      </c>
      <c r="Q34" s="318" t="s">
        <v>279</v>
      </c>
      <c r="R34" s="318" t="s">
        <v>34</v>
      </c>
      <c r="S34" s="318" t="s">
        <v>283</v>
      </c>
      <c r="T34" s="318" t="s">
        <v>486</v>
      </c>
      <c r="U34" s="318" t="s">
        <v>487</v>
      </c>
      <c r="V34" s="318" t="s">
        <v>281</v>
      </c>
      <c r="W34" s="319" t="s">
        <v>35</v>
      </c>
      <c r="X34" s="721"/>
    </row>
    <row r="35" spans="1:24" s="18" customFormat="1" ht="15.75" thickBot="1">
      <c r="A35" s="325" t="s">
        <v>425</v>
      </c>
      <c r="B35" s="726" t="s">
        <v>437</v>
      </c>
      <c r="C35" s="727"/>
      <c r="D35" s="728"/>
      <c r="E35" s="333"/>
      <c r="F35" s="327"/>
      <c r="G35" s="327"/>
      <c r="H35" s="327"/>
      <c r="I35" s="328">
        <v>33319</v>
      </c>
      <c r="J35" s="328"/>
      <c r="K35" s="328"/>
      <c r="L35" s="328"/>
      <c r="M35" s="328"/>
      <c r="N35" s="323">
        <f>SUM(E35:M35)</f>
        <v>33319</v>
      </c>
      <c r="O35" s="326"/>
      <c r="P35" s="327"/>
      <c r="Q35" s="328"/>
      <c r="R35" s="328"/>
      <c r="S35" s="328"/>
      <c r="T35" s="328"/>
      <c r="U35" s="328"/>
      <c r="V35" s="328"/>
      <c r="W35" s="323">
        <f>O35+P35+V35+U35+T35+Q35</f>
        <v>0</v>
      </c>
      <c r="X35" s="332">
        <f>W35-N35</f>
        <v>-33319</v>
      </c>
    </row>
    <row r="36" spans="1:24" ht="16.5" thickBot="1">
      <c r="A36" s="711" t="s">
        <v>35</v>
      </c>
      <c r="B36" s="712"/>
      <c r="C36" s="712"/>
      <c r="D36" s="713"/>
      <c r="E36" s="334">
        <f>SUM(E35:E35)</f>
        <v>0</v>
      </c>
      <c r="F36" s="334">
        <f aca="true" t="shared" si="5" ref="F36:M36">SUM(F35:F35)</f>
        <v>0</v>
      </c>
      <c r="G36" s="334">
        <f t="shared" si="5"/>
        <v>0</v>
      </c>
      <c r="H36" s="334">
        <f t="shared" si="5"/>
        <v>0</v>
      </c>
      <c r="I36" s="334">
        <f t="shared" si="5"/>
        <v>33319</v>
      </c>
      <c r="J36" s="334">
        <f t="shared" si="5"/>
        <v>0</v>
      </c>
      <c r="K36" s="334">
        <f t="shared" si="5"/>
        <v>0</v>
      </c>
      <c r="L36" s="334">
        <f t="shared" si="5"/>
        <v>0</v>
      </c>
      <c r="M36" s="334">
        <f t="shared" si="5"/>
        <v>0</v>
      </c>
      <c r="N36" s="335">
        <f aca="true" t="shared" si="6" ref="N36:X36">SUM(N35:N35)</f>
        <v>33319</v>
      </c>
      <c r="O36" s="329">
        <f t="shared" si="6"/>
        <v>0</v>
      </c>
      <c r="P36" s="329">
        <f t="shared" si="6"/>
        <v>0</v>
      </c>
      <c r="Q36" s="329">
        <f t="shared" si="6"/>
        <v>0</v>
      </c>
      <c r="R36" s="329">
        <f t="shared" si="6"/>
        <v>0</v>
      </c>
      <c r="S36" s="329">
        <f t="shared" si="6"/>
        <v>0</v>
      </c>
      <c r="T36" s="329">
        <f t="shared" si="6"/>
        <v>0</v>
      </c>
      <c r="U36" s="329">
        <f t="shared" si="6"/>
        <v>0</v>
      </c>
      <c r="V36" s="329">
        <f t="shared" si="6"/>
        <v>0</v>
      </c>
      <c r="W36" s="329">
        <f t="shared" si="6"/>
        <v>0</v>
      </c>
      <c r="X36" s="336">
        <f t="shared" si="6"/>
        <v>-33319</v>
      </c>
    </row>
    <row r="37" spans="1:24" ht="16.5" thickBot="1">
      <c r="A37" s="337"/>
      <c r="B37" s="337"/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  <c r="S37" s="337"/>
      <c r="T37" s="337"/>
      <c r="U37" s="337"/>
      <c r="V37" s="337"/>
      <c r="W37" s="337"/>
      <c r="X37" s="338"/>
    </row>
    <row r="38" spans="1:24" ht="15.75" thickBot="1">
      <c r="A38" s="714" t="s">
        <v>363</v>
      </c>
      <c r="B38" s="715"/>
      <c r="C38" s="715"/>
      <c r="D38" s="716"/>
      <c r="E38" s="690" t="s">
        <v>359</v>
      </c>
      <c r="F38" s="691"/>
      <c r="G38" s="691"/>
      <c r="H38" s="691"/>
      <c r="I38" s="692"/>
      <c r="J38" s="692"/>
      <c r="K38" s="692"/>
      <c r="L38" s="692"/>
      <c r="M38" s="692"/>
      <c r="N38" s="692"/>
      <c r="O38" s="690" t="s">
        <v>360</v>
      </c>
      <c r="P38" s="691"/>
      <c r="Q38" s="692"/>
      <c r="R38" s="692"/>
      <c r="S38" s="692"/>
      <c r="T38" s="692"/>
      <c r="U38" s="692"/>
      <c r="V38" s="692"/>
      <c r="W38" s="692"/>
      <c r="X38" s="720" t="s">
        <v>361</v>
      </c>
    </row>
    <row r="39" spans="1:24" ht="45">
      <c r="A39" s="315" t="s">
        <v>411</v>
      </c>
      <c r="B39" s="696" t="s">
        <v>0</v>
      </c>
      <c r="C39" s="696"/>
      <c r="D39" s="722"/>
      <c r="E39" s="508" t="s">
        <v>268</v>
      </c>
      <c r="F39" s="509" t="s">
        <v>269</v>
      </c>
      <c r="G39" s="509" t="s">
        <v>36</v>
      </c>
      <c r="H39" s="509" t="s">
        <v>270</v>
      </c>
      <c r="I39" s="510" t="s">
        <v>271</v>
      </c>
      <c r="J39" s="510" t="s">
        <v>273</v>
      </c>
      <c r="K39" s="510" t="s">
        <v>274</v>
      </c>
      <c r="L39" s="510" t="s">
        <v>275</v>
      </c>
      <c r="M39" s="510" t="s">
        <v>272</v>
      </c>
      <c r="N39" s="319" t="s">
        <v>35</v>
      </c>
      <c r="O39" s="316" t="s">
        <v>278</v>
      </c>
      <c r="P39" s="317" t="s">
        <v>282</v>
      </c>
      <c r="Q39" s="318" t="s">
        <v>279</v>
      </c>
      <c r="R39" s="318" t="s">
        <v>34</v>
      </c>
      <c r="S39" s="318" t="s">
        <v>283</v>
      </c>
      <c r="T39" s="318" t="s">
        <v>486</v>
      </c>
      <c r="U39" s="318" t="s">
        <v>487</v>
      </c>
      <c r="V39" s="318" t="s">
        <v>281</v>
      </c>
      <c r="W39" s="319" t="s">
        <v>35</v>
      </c>
      <c r="X39" s="721"/>
    </row>
    <row r="40" spans="1:24" ht="25.5" customHeight="1" thickBot="1">
      <c r="A40" s="320" t="s">
        <v>426</v>
      </c>
      <c r="B40" s="723" t="s">
        <v>427</v>
      </c>
      <c r="C40" s="724"/>
      <c r="D40" s="725"/>
      <c r="E40" s="331"/>
      <c r="F40" s="322"/>
      <c r="G40" s="322"/>
      <c r="H40" s="322"/>
      <c r="I40" s="323"/>
      <c r="J40" s="323"/>
      <c r="K40" s="323"/>
      <c r="L40" s="323"/>
      <c r="M40" s="323"/>
      <c r="N40" s="323">
        <f>SUM(E40:G40)</f>
        <v>0</v>
      </c>
      <c r="O40" s="321"/>
      <c r="P40" s="322"/>
      <c r="Q40" s="323">
        <v>4139681</v>
      </c>
      <c r="R40" s="323"/>
      <c r="S40" s="323"/>
      <c r="T40" s="323"/>
      <c r="U40" s="323"/>
      <c r="V40" s="323"/>
      <c r="W40" s="323">
        <f>O40+P40+Q40+T40+U40+V40</f>
        <v>4139681</v>
      </c>
      <c r="X40" s="332">
        <f>W40-N40</f>
        <v>4139681</v>
      </c>
    </row>
    <row r="41" spans="1:24" s="16" customFormat="1" ht="16.5" thickBot="1">
      <c r="A41" s="711" t="s">
        <v>35</v>
      </c>
      <c r="B41" s="712"/>
      <c r="C41" s="712"/>
      <c r="D41" s="713"/>
      <c r="E41" s="334">
        <f>SUM(E40:E40)</f>
        <v>0</v>
      </c>
      <c r="F41" s="334">
        <f aca="true" t="shared" si="7" ref="F41:M41">SUM(F40:F40)</f>
        <v>0</v>
      </c>
      <c r="G41" s="334">
        <f t="shared" si="7"/>
        <v>0</v>
      </c>
      <c r="H41" s="334">
        <f t="shared" si="7"/>
        <v>0</v>
      </c>
      <c r="I41" s="334">
        <f t="shared" si="7"/>
        <v>0</v>
      </c>
      <c r="J41" s="334">
        <f t="shared" si="7"/>
        <v>0</v>
      </c>
      <c r="K41" s="334">
        <f t="shared" si="7"/>
        <v>0</v>
      </c>
      <c r="L41" s="334">
        <f t="shared" si="7"/>
        <v>0</v>
      </c>
      <c r="M41" s="334">
        <f t="shared" si="7"/>
        <v>0</v>
      </c>
      <c r="N41" s="335">
        <f>SUM(N40:N40)</f>
        <v>0</v>
      </c>
      <c r="O41" s="329">
        <f>SUM(O40:O40)</f>
        <v>0</v>
      </c>
      <c r="P41" s="329">
        <f aca="true" t="shared" si="8" ref="P41:V41">SUM(P40:P40)</f>
        <v>0</v>
      </c>
      <c r="Q41" s="329">
        <f t="shared" si="8"/>
        <v>4139681</v>
      </c>
      <c r="R41" s="329">
        <f t="shared" si="8"/>
        <v>0</v>
      </c>
      <c r="S41" s="329">
        <f t="shared" si="8"/>
        <v>0</v>
      </c>
      <c r="T41" s="329">
        <f t="shared" si="8"/>
        <v>0</v>
      </c>
      <c r="U41" s="329">
        <f t="shared" si="8"/>
        <v>0</v>
      </c>
      <c r="V41" s="329">
        <f t="shared" si="8"/>
        <v>0</v>
      </c>
      <c r="W41" s="335">
        <f>SUM(W40:W40)</f>
        <v>4139681</v>
      </c>
      <c r="X41" s="336">
        <f>SUM(X40:X40)</f>
        <v>4139681</v>
      </c>
    </row>
    <row r="42" spans="1:24" ht="15.75">
      <c r="A42" s="337"/>
      <c r="B42" s="337"/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37"/>
      <c r="S42" s="337"/>
      <c r="T42" s="337"/>
      <c r="U42" s="337"/>
      <c r="V42" s="337"/>
      <c r="W42" s="337"/>
      <c r="X42" s="338"/>
    </row>
    <row r="43" spans="1:24" ht="15.75">
      <c r="A43" s="337"/>
      <c r="B43" s="337"/>
      <c r="C43" s="337"/>
      <c r="D43" s="337"/>
      <c r="E43" s="337"/>
      <c r="F43" s="337"/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Q43" s="337"/>
      <c r="R43" s="337"/>
      <c r="S43" s="337"/>
      <c r="T43" s="337"/>
      <c r="U43" s="337"/>
      <c r="V43" s="337"/>
      <c r="W43" s="337"/>
      <c r="X43" s="338"/>
    </row>
    <row r="44" spans="1:24" s="17" customFormat="1" ht="15.75">
      <c r="A44" s="337"/>
      <c r="B44" s="337"/>
      <c r="C44" s="337"/>
      <c r="D44" s="337"/>
      <c r="E44" s="337"/>
      <c r="F44" s="337"/>
      <c r="G44" s="337"/>
      <c r="H44" s="337"/>
      <c r="I44" s="337"/>
      <c r="J44" s="337"/>
      <c r="K44" s="337"/>
      <c r="L44" s="337"/>
      <c r="M44" s="337"/>
      <c r="N44" s="337"/>
      <c r="O44" s="337"/>
      <c r="P44" s="337"/>
      <c r="Q44" s="337"/>
      <c r="R44" s="337"/>
      <c r="S44" s="337"/>
      <c r="T44" s="337"/>
      <c r="U44" s="337"/>
      <c r="V44" s="337"/>
      <c r="W44" s="337"/>
      <c r="X44" s="338"/>
    </row>
    <row r="45" spans="1:24" ht="12.75">
      <c r="A45" s="313"/>
      <c r="B45" s="719"/>
      <c r="C45" s="719"/>
      <c r="D45" s="719"/>
      <c r="E45" s="314"/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</row>
    <row r="46" spans="1:14" ht="12.75">
      <c r="A46" s="311"/>
      <c r="B46" s="312"/>
      <c r="C46" s="312"/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2"/>
    </row>
  </sheetData>
  <sheetProtection/>
  <mergeCells count="44">
    <mergeCell ref="B45:D45"/>
    <mergeCell ref="O38:W38"/>
    <mergeCell ref="X38:X39"/>
    <mergeCell ref="B39:D39"/>
    <mergeCell ref="B40:D40"/>
    <mergeCell ref="K1:X1"/>
    <mergeCell ref="B35:D35"/>
    <mergeCell ref="X33:X34"/>
    <mergeCell ref="B34:D34"/>
    <mergeCell ref="A41:D41"/>
    <mergeCell ref="A36:D36"/>
    <mergeCell ref="A38:D38"/>
    <mergeCell ref="E38:N38"/>
    <mergeCell ref="A33:D33"/>
    <mergeCell ref="B30:D30"/>
    <mergeCell ref="A31:D31"/>
    <mergeCell ref="B32:D32"/>
    <mergeCell ref="B15:D15"/>
    <mergeCell ref="B16:D16"/>
    <mergeCell ref="B17:D17"/>
    <mergeCell ref="B24:D24"/>
    <mergeCell ref="B20:D20"/>
    <mergeCell ref="B22:D22"/>
    <mergeCell ref="B19:D19"/>
    <mergeCell ref="O33:W33"/>
    <mergeCell ref="B8:D8"/>
    <mergeCell ref="B9:D9"/>
    <mergeCell ref="B10:D10"/>
    <mergeCell ref="B11:D11"/>
    <mergeCell ref="B12:D12"/>
    <mergeCell ref="B23:D23"/>
    <mergeCell ref="E33:N33"/>
    <mergeCell ref="B21:D21"/>
    <mergeCell ref="B26:D26"/>
    <mergeCell ref="A2:N2"/>
    <mergeCell ref="A4:X4"/>
    <mergeCell ref="A6:D6"/>
    <mergeCell ref="E6:N6"/>
    <mergeCell ref="O6:W6"/>
    <mergeCell ref="B18:D18"/>
    <mergeCell ref="B7:D7"/>
    <mergeCell ref="X6:X7"/>
    <mergeCell ref="B13:D13"/>
    <mergeCell ref="B14:D14"/>
  </mergeCells>
  <printOptions/>
  <pageMargins left="0.7086614173228347" right="0.7086614173228347" top="0.7480314960629921" bottom="0.7480314960629921" header="0.31496062992125984" footer="0.31496062992125984"/>
  <pageSetup orientation="landscape" paperSize="9" scale="4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Kormos János</dc:creator>
  <cp:keywords/>
  <dc:description/>
  <cp:lastModifiedBy>Gazdalkodas</cp:lastModifiedBy>
  <cp:lastPrinted>2019-05-14T08:19:58Z</cp:lastPrinted>
  <dcterms:created xsi:type="dcterms:W3CDTF">1999-01-21T08:33:38Z</dcterms:created>
  <dcterms:modified xsi:type="dcterms:W3CDTF">2020-07-02T13:29:26Z</dcterms:modified>
  <cp:category/>
  <cp:version/>
  <cp:contentType/>
  <cp:contentStatus/>
</cp:coreProperties>
</file>