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21" firstSheet="11" activeTab="14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  <sheet name="Munka1" sheetId="16" r:id="rId16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'!$A$1:$Q$10</definedName>
    <definedName name="_xlnm.Print_Area" localSheetId="2">'2. számú melléklet  '!$A$1:$N$45</definedName>
    <definedName name="_xlnm.Print_Area" localSheetId="4">'3.a. számú melléklet'!$A$1:$AZ$54</definedName>
    <definedName name="_xlnm.Print_Area" localSheetId="5">'4. számú melléklet   '!$A$1:$BN$59</definedName>
  </definedNames>
  <calcPr fullCalcOnLoad="1"/>
</workbook>
</file>

<file path=xl/sharedStrings.xml><?xml version="1.0" encoding="utf-8"?>
<sst xmlns="http://schemas.openxmlformats.org/spreadsheetml/2006/main" count="977" uniqueCount="623">
  <si>
    <t>Sorszám</t>
  </si>
  <si>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</si>
  <si>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</si>
  <si>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</si>
  <si>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</si>
  <si>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</si>
  <si>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</si>
  <si>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</si>
  <si>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</si>
  <si>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</si>
  <si>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2. </t>
  </si>
  <si>
    <t>Összesen</t>
  </si>
  <si>
    <t>Feladat megnevezése</t>
  </si>
  <si>
    <t>Megnevezés</t>
  </si>
  <si>
    <t>ssz.</t>
  </si>
  <si>
    <t>7.</t>
  </si>
  <si>
    <t>10.</t>
  </si>
  <si>
    <t xml:space="preserve">I. </t>
  </si>
  <si>
    <t>ezer Ft-ban</t>
  </si>
  <si>
    <t>Sor-sz.</t>
  </si>
  <si>
    <t>8.</t>
  </si>
  <si>
    <t>Sor- sz.</t>
  </si>
  <si>
    <t>Feladat/cél</t>
  </si>
  <si>
    <t>Az átcsoportosítás jogát gyakorolja</t>
  </si>
  <si>
    <t>Tartalékok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</si>
  <si>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</si>
  <si>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</si>
  <si>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</si>
  <si>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</si>
  <si>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</si>
  <si>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</si>
  <si>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</si>
  <si>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</si>
  <si>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</si>
  <si>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</si>
  <si>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</si>
  <si>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</si>
  <si>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</si>
  <si>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</si>
  <si>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</si>
  <si>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</si>
  <si>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</si>
  <si>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</si>
  <si>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</si>
  <si>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</si>
  <si>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</si>
  <si>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</si>
  <si>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</si>
  <si>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</si>
  <si>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</si>
  <si>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</si>
  <si>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</si>
  <si>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</si>
  <si>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</si>
  <si>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</si>
  <si>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</si>
  <si>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</si>
  <si>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</si>
  <si>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</si>
  <si>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</si>
  <si>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</si>
  <si>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</si>
  <si>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</si>
  <si>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</si>
  <si>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</si>
  <si>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</si>
  <si>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</si>
  <si>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</si>
  <si>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</si>
  <si>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</si>
  <si>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</si>
  <si>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</si>
  <si>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</si>
  <si>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</si>
  <si>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</si>
  <si>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</si>
  <si>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</si>
  <si>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</si>
  <si>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</si>
  <si>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</si>
  <si>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</si>
  <si>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</si>
  <si>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</si>
  <si>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</si>
  <si>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</si>
  <si>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</si>
  <si>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</si>
  <si>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Kiadások összesen</t>
  </si>
  <si>
    <t>Önkormányzat bevételei összesen:</t>
  </si>
  <si>
    <t>Bevételek mindösszesen:</t>
  </si>
  <si>
    <t>2.1 Intézményi működési kiadás</t>
  </si>
  <si>
    <t>Önkormányzat összesen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</si>
  <si>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</si>
  <si>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</si>
  <si>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</si>
  <si>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</si>
  <si>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</si>
  <si>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</si>
  <si>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</si>
  <si>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</si>
  <si>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</si>
  <si>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</si>
  <si>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</si>
  <si>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</si>
  <si>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</si>
  <si>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</si>
  <si>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</si>
  <si>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</si>
  <si>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</si>
  <si>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</si>
  <si>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</si>
  <si>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</si>
  <si>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</si>
  <si>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II. Települési önkormányzatok egyes köznevelési feladatainak támogatása össz.</t>
  </si>
  <si>
    <t>III. Települési önkormányzatok szociális és gyermekjóléti feladatainak támogatása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</si>
  <si>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</si>
  <si>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</si>
  <si>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</si>
  <si>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</si>
  <si>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</si>
  <si>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</si>
  <si>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</si>
  <si>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</si>
  <si>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</si>
  <si>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</si>
  <si>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</si>
  <si>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</si>
  <si>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</si>
  <si>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</si>
  <si>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</si>
  <si>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</si>
  <si>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Kormányzati funkció száma</t>
  </si>
  <si>
    <t>Közhatalmi bevételek     B3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</si>
  <si>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</si>
  <si>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</si>
  <si>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</si>
  <si>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</si>
  <si>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</si>
  <si>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</si>
  <si>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</si>
  <si>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</si>
  <si>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</si>
  <si>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</si>
  <si>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</si>
  <si>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</si>
  <si>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</si>
  <si>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</si>
  <si>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</si>
  <si>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</si>
  <si>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</si>
  <si>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</si>
  <si>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</si>
  <si>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</si>
  <si>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</si>
  <si>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</si>
  <si>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</si>
  <si>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</si>
  <si>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</si>
  <si>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</si>
  <si>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</si>
  <si>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</si>
  <si>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</si>
  <si>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</si>
  <si>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</si>
  <si>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</si>
  <si>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</si>
  <si>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</si>
  <si>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</si>
  <si>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</si>
  <si>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</si>
  <si>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07. Összesen</t>
  </si>
  <si>
    <t>08.</t>
  </si>
  <si>
    <t>SZABADIDŐ, KULTÚRA ÉS VALLÁS</t>
  </si>
  <si>
    <t>08. Összesen</t>
  </si>
  <si>
    <t>SZOCIÁLIS BIZTONSÁG</t>
  </si>
  <si>
    <t>10. Összesen</t>
  </si>
  <si>
    <t>018030</t>
  </si>
  <si>
    <t>082091</t>
  </si>
  <si>
    <t>Közművelődés (közműelődési int. működt.)</t>
  </si>
  <si>
    <t>091110</t>
  </si>
  <si>
    <t>091140</t>
  </si>
  <si>
    <t>Óvodai nevelés, ellátás  működtetési felad.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</si>
  <si>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</si>
  <si>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</si>
  <si>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</si>
  <si>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</si>
  <si>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</si>
  <si>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</si>
  <si>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</si>
  <si>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  Bölcsődei ellátás-hátrányos hely  gyermekeknek</t>
  </si>
  <si>
    <t xml:space="preserve">       Gyermekétkeztetés támogatása - finansz. Szemp. Elismert dolg ozói bértámogatás </t>
  </si>
  <si>
    <t xml:space="preserve">Közgyógyellátás (helyi megállapítás)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</si>
  <si>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</si>
  <si>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</si>
  <si>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</si>
  <si>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</si>
  <si>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</si>
  <si>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</si>
  <si>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</si>
  <si>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Egyéb nem intézményi ellátások (K48) összesen</t>
  </si>
  <si>
    <t>Ellátottak pénzbeli juttatásai (K4)</t>
  </si>
  <si>
    <t xml:space="preserve">Ellátottak pénzbeli juttatásai összesen (K4) </t>
  </si>
  <si>
    <t>2016. évi számított előirányz.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</si>
  <si>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</si>
  <si>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</si>
  <si>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</si>
  <si>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</si>
  <si>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</si>
  <si>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</si>
  <si>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</si>
  <si>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</si>
  <si>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</si>
  <si>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</si>
  <si>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</si>
  <si>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</si>
  <si>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</si>
  <si>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</si>
  <si>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</si>
  <si>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</si>
  <si>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</si>
  <si>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</si>
  <si>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</si>
  <si>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</si>
  <si>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</si>
  <si>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</si>
  <si>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</si>
  <si>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</si>
  <si>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</si>
  <si>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</si>
  <si>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</si>
  <si>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</si>
  <si>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</si>
  <si>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</si>
  <si>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</si>
  <si>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</si>
  <si>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</si>
  <si>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</si>
  <si>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101150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</si>
  <si>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</si>
  <si>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</si>
  <si>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</si>
  <si>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</si>
  <si>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</si>
  <si>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</si>
  <si>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</si>
  <si>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</si>
  <si>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</si>
  <si>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</si>
  <si>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</si>
  <si>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</si>
  <si>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</si>
  <si>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</si>
  <si>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</si>
  <si>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</si>
  <si>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</si>
  <si>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</si>
  <si>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</si>
  <si>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</si>
  <si>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</si>
  <si>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</si>
  <si>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</si>
  <si>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</si>
  <si>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</si>
  <si>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</si>
  <si>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</si>
  <si>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</si>
  <si>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</si>
  <si>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</si>
  <si>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</si>
  <si>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</si>
  <si>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</si>
  <si>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</si>
  <si>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</si>
  <si>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</si>
  <si>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</si>
  <si>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</si>
  <si>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</si>
  <si>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</si>
  <si>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</si>
  <si>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</si>
  <si>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</si>
  <si>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</si>
  <si>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</si>
  <si>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</si>
  <si>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</si>
  <si>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</si>
  <si>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</si>
  <si>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</si>
  <si>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</si>
  <si>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</si>
  <si>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</si>
  <si>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</si>
  <si>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</si>
  <si>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</si>
  <si>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</si>
  <si>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</si>
  <si>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</si>
  <si>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</si>
  <si>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</si>
  <si>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</si>
  <si>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</si>
  <si>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</si>
  <si>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</si>
  <si>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</si>
  <si>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</si>
  <si>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</si>
  <si>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</si>
  <si>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</si>
  <si>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</si>
  <si>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</si>
  <si>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</si>
  <si>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</si>
  <si>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</si>
  <si>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</si>
  <si>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</si>
  <si>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</si>
  <si>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</si>
  <si>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</si>
  <si>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</si>
  <si>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</si>
  <si>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</si>
  <si>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Tartalékok mindösszesen 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</si>
  <si>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</si>
  <si>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</si>
  <si>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</si>
  <si>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>S</t>
  </si>
  <si>
    <t xml:space="preserve">Egyéb felhalmozási célú kiadások összesen  </t>
  </si>
  <si>
    <t xml:space="preserve">K= Kötelező feladat,  Ö= Önként vállalt feladat </t>
  </si>
  <si>
    <t>Ö</t>
  </si>
  <si>
    <t>b) település-üzemeltetéshez kapcsolódó feladataellátás t.beszámítás után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</si>
  <si>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</si>
  <si>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</si>
  <si>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</si>
  <si>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</si>
  <si>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</si>
  <si>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</si>
  <si>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</si>
  <si>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</si>
  <si>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</si>
  <si>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</si>
  <si>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</si>
  <si>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</si>
  <si>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</si>
  <si>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</si>
  <si>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</si>
  <si>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</si>
  <si>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</si>
  <si>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</si>
  <si>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</si>
  <si>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Felhalmozási célú visszatérítendő támog.,kölcsönök visszatérül.államházt.kivülről</t>
  </si>
  <si>
    <t>B75</t>
  </si>
  <si>
    <t>Egyéb felhalmozási célú átvett pénzeszközök</t>
  </si>
  <si>
    <t>B81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</si>
  <si>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</si>
  <si>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</si>
  <si>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</si>
  <si>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</si>
  <si>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</si>
  <si>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</si>
  <si>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</si>
  <si>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</si>
  <si>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</si>
  <si>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</si>
  <si>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</si>
  <si>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</si>
  <si>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</si>
  <si>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</si>
  <si>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</si>
  <si>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</si>
  <si>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</si>
  <si>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</si>
  <si>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</si>
  <si>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</si>
  <si>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</si>
  <si>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</si>
  <si>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Házi segítségnyújtás</t>
  </si>
  <si>
    <t>900020</t>
  </si>
  <si>
    <t>Önkorm.funkcióra nem sorolható bevételei</t>
  </si>
  <si>
    <t>Óvodai nevelés,ellátás szakmai feladatai</t>
  </si>
  <si>
    <t>Óvodai nevelés,ellátás működtetés feladatai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</si>
  <si>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</si>
  <si>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</si>
  <si>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</si>
  <si>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</si>
  <si>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</si>
  <si>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MC.tám.ÁHK           K512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</si>
  <si>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</si>
  <si>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</si>
  <si>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</si>
  <si>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</si>
  <si>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</si>
  <si>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</si>
  <si>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</si>
  <si>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t>Irányító szervi támogatás      K915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</si>
  <si>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</si>
  <si>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Államháztartás igazgatása, ellenőrzése</t>
  </si>
  <si>
    <t>Köztemető fenntartás-és üzemeltetés</t>
  </si>
  <si>
    <t>Önkormnyzati vagyonnal való gazdálkodás</t>
  </si>
  <si>
    <t>Közutak, hidak,alagutak üzemelt., fennt.üzemeltetése</t>
  </si>
  <si>
    <t>Betegséggel kapcsolatos pénzb.ellátások, tám.</t>
  </si>
  <si>
    <t>gyermekvédelmi pénzb.és termb.ellátások</t>
  </si>
  <si>
    <t>lakásfenntartással, lakhatással kapcs összefogl.ellát.</t>
  </si>
  <si>
    <t>104042</t>
  </si>
  <si>
    <t>107052</t>
  </si>
  <si>
    <t>Egyéb szoc.pénzbeli és temészetbni ellátások,támog.</t>
  </si>
  <si>
    <t>2015.évi terv</t>
  </si>
  <si>
    <t>2015. évi terv</t>
  </si>
  <si>
    <t>Működési bevételek     B4</t>
  </si>
  <si>
    <t>Felhalmozási bevételek      B5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</si>
  <si>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</si>
  <si>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</si>
  <si>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</si>
  <si>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</si>
  <si>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</si>
  <si>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2015.évi előirányzat</t>
  </si>
  <si>
    <t>2016.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</si>
  <si>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</si>
  <si>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</si>
  <si>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</si>
  <si>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</si>
  <si>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</si>
  <si>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2015. évi eredeti előirányzat</t>
  </si>
  <si>
    <t>2015.évi</t>
  </si>
  <si>
    <t>2015. évben tervezett</t>
  </si>
  <si>
    <t>2015. évben  tervezett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</si>
  <si>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</si>
  <si>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</si>
  <si>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1.1.3 Önk. szociális és gyermekjóléti feladatok tám. </t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</si>
  <si>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</si>
  <si>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</si>
  <si>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</si>
  <si>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</si>
  <si>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A. Önkormányzat</t>
  </si>
  <si>
    <t>Betegséggel kapcsolatos pénzbeni ell.</t>
  </si>
  <si>
    <t>Munkanélküli aktiv korúak ellátása</t>
  </si>
  <si>
    <t>Felhalmozási kiadások összesen:</t>
  </si>
  <si>
    <t>Felújítások összesen:</t>
  </si>
  <si>
    <t>Elvonások, befizetések K502</t>
  </si>
  <si>
    <t>Egyéb felhalmozási célú kiadás összesen:</t>
  </si>
  <si>
    <t>c) egyéb kötelező önkormányzati feladatok támogatása</t>
  </si>
  <si>
    <t>d.) lakott külterületekkel kapcsolatos feladatok támogatása</t>
  </si>
  <si>
    <t>e.) üdülőhelyi feladatok támogatása</t>
  </si>
  <si>
    <t xml:space="preserve">       Gyermekétkeztetés üzemeltetési támogatása 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</si>
  <si>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</si>
  <si>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</si>
  <si>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</si>
  <si>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</si>
  <si>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</si>
  <si>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</si>
  <si>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</si>
  <si>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</si>
  <si>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</si>
  <si>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</si>
  <si>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1.8. Egyéb felhalm.célú átvett pénzeszköz</t>
  </si>
  <si>
    <t>1.9. Előző évi felhalm. célú maradvány</t>
  </si>
  <si>
    <t>1.6 Elvonások, befizetések</t>
  </si>
  <si>
    <t>1.7 Tartalékok</t>
  </si>
  <si>
    <t xml:space="preserve">1.8 Beruházások </t>
  </si>
  <si>
    <t>1.9 Felújítások</t>
  </si>
  <si>
    <t>1.10 Felhalm.célú pénzeszköz átadás</t>
  </si>
  <si>
    <t>096015</t>
  </si>
  <si>
    <t>Gyermekétkeztetés köznevelési intézményekben</t>
  </si>
  <si>
    <t>Egyéb működési célú kiadások  ( tartalék is)</t>
  </si>
  <si>
    <t xml:space="preserve">2.1. Működési bevételek </t>
  </si>
  <si>
    <t>Óvoda</t>
  </si>
  <si>
    <t>Óvoda összesen</t>
  </si>
  <si>
    <t>Felhalmozási célú kiadások összesen</t>
  </si>
  <si>
    <t>2.1. Beruházási kiadás</t>
  </si>
  <si>
    <t xml:space="preserve">  1.1.1.Helyi önkorm. működési általános támogatása </t>
  </si>
  <si>
    <t xml:space="preserve">  1.2.2 IKSZT támog.</t>
  </si>
  <si>
    <t xml:space="preserve">  1.2.3. Közös Hivataltól  igazg.tevékenys.</t>
  </si>
  <si>
    <t>Felhalmozás célú támogatás államházt. belülről</t>
  </si>
  <si>
    <t>2.1 Vis maior támog. (Partfal)</t>
  </si>
  <si>
    <t>2.2. Gépjárművásárlás támog.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</si>
  <si>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</si>
  <si>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</si>
  <si>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</si>
  <si>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</si>
  <si>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</si>
  <si>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</si>
  <si>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</si>
  <si>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</si>
  <si>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Kápolna u. terv díj</t>
  </si>
  <si>
    <t>Partfal - vis maior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</si>
  <si>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</si>
  <si>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</si>
  <si>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</si>
  <si>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</si>
  <si>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</si>
  <si>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B.  ÓVODA</t>
  </si>
  <si>
    <t xml:space="preserve"> ÓVODA ÖSSZESEN</t>
  </si>
  <si>
    <t>Lakott külterület</t>
  </si>
  <si>
    <t>Egyéb önk.feladatok tám.</t>
  </si>
  <si>
    <t>Kiegészítés beszámítás után</t>
  </si>
  <si>
    <t>ÓVODA</t>
  </si>
  <si>
    <t>ÓVODA ÖSSZESEN</t>
  </si>
  <si>
    <t xml:space="preserve"> Előző évi felhalm. célú maradvány</t>
  </si>
  <si>
    <t>1.7. Felhalm. célú kölcs. visszatér., felvétel</t>
  </si>
  <si>
    <t>096025</t>
  </si>
  <si>
    <t>Munkahelyi étkeztetés köznev.intézményben</t>
  </si>
  <si>
    <t>Működési célú támogatások államházt. belülről</t>
  </si>
  <si>
    <t>Munkahelyi étkeztetés</t>
  </si>
  <si>
    <t>09111</t>
  </si>
  <si>
    <t>Kölcsön visszatérülés</t>
  </si>
  <si>
    <t>Költségvetés működési kiadások összesen</t>
  </si>
  <si>
    <t xml:space="preserve">Költségvetési működési  bevételek összesen </t>
  </si>
  <si>
    <t>Óvoda összesen.</t>
  </si>
  <si>
    <t>Költségvetés felhalmozási célú kiadásai összesen</t>
  </si>
  <si>
    <t xml:space="preserve">1.11. Felhalm célú kölcsön visszafizetés </t>
  </si>
  <si>
    <t xml:space="preserve">Önkormány összesen: </t>
  </si>
  <si>
    <t xml:space="preserve">Egyéb felhalmozási célú kiadások </t>
  </si>
  <si>
    <t xml:space="preserve">K1-K8 </t>
  </si>
  <si>
    <t xml:space="preserve">Költségvetési kiadások összesen </t>
  </si>
  <si>
    <t>Óvodai iskola  intézményi étkeztetés</t>
  </si>
  <si>
    <t xml:space="preserve">Szociális étkeztetés </t>
  </si>
  <si>
    <t>Lakásfenntartássa, lakhatással összefügg. Ellát.</t>
  </si>
  <si>
    <t>Dada</t>
  </si>
  <si>
    <t xml:space="preserve">A </t>
  </si>
  <si>
    <t xml:space="preserve">1,Óvodapedagógusok bére </t>
  </si>
  <si>
    <t xml:space="preserve"> 2. Óvodapedagógusok pótlólagos  bértámogatás</t>
  </si>
  <si>
    <t>3.Kieg. Támogatás, pedagógus minősítés</t>
  </si>
  <si>
    <t>4. Óvodapedagógusok nevelő munkáját közvetlenül segítők bértámogatása</t>
  </si>
  <si>
    <t>5.. Óvodaműködtetési támogatás</t>
  </si>
  <si>
    <t>2015. évi</t>
  </si>
  <si>
    <t xml:space="preserve">2016.évi </t>
  </si>
  <si>
    <t>2016.évi előirányzat</t>
  </si>
  <si>
    <t xml:space="preserve">  1.1.2 Köznevezési és gyermekétkeztetési fel.tám.</t>
  </si>
  <si>
    <t>013390</t>
  </si>
  <si>
    <t>Egyéb kiegészítő szolgáltatások</t>
  </si>
  <si>
    <t>2015. évi ered. előír.</t>
  </si>
  <si>
    <t>2016. évi eredeti előirányzat</t>
  </si>
  <si>
    <t>Egyéb pénzbeni és természetbeni gyermekvédelmi ellátások</t>
  </si>
  <si>
    <t xml:space="preserve">B.  Óvoda </t>
  </si>
  <si>
    <t>Kültéri játék</t>
  </si>
  <si>
    <t>Deák Ferenc utcai járda felújítása</t>
  </si>
  <si>
    <t>3. Közművelődés</t>
  </si>
  <si>
    <t>2015.évi záró létszám. ei.</t>
  </si>
  <si>
    <t>2016. évi  létszám-  keret</t>
  </si>
  <si>
    <t xml:space="preserve">Működési célú finanszírozási bevételek </t>
  </si>
  <si>
    <t xml:space="preserve">Működési célú finanszírozási kiadások </t>
  </si>
  <si>
    <t xml:space="preserve">Költségvetési felhalmozási  bevételek összesen </t>
  </si>
  <si>
    <t>Finanszirozási felhalmozási bevételek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</si>
  <si>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</si>
  <si>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Finanszírozási felhalmozási kiadások összesen</t>
  </si>
  <si>
    <t>1.5. Zalakarosi Óvoda és Bölcsőde,  Gyermekek szállítása</t>
  </si>
  <si>
    <t>1.6. Zalakarosi Kistérs. Többc. Társ. részére házi segítségnyújtás</t>
  </si>
  <si>
    <t>Óvoda összesen:</t>
  </si>
  <si>
    <t>2016.évi I. mód.</t>
  </si>
  <si>
    <t xml:space="preserve"> - ebből tartalék</t>
  </si>
  <si>
    <t>2016.évi eredeti</t>
  </si>
  <si>
    <t>2015. évről áthúzódó bérkompenzáció</t>
  </si>
  <si>
    <t>I. mód</t>
  </si>
  <si>
    <t>Államháztartáson belüli megelőlegezés visszafiz.</t>
  </si>
  <si>
    <t>2016.évi eredeti előirányzat</t>
  </si>
  <si>
    <t>2016. évi I. mód.</t>
  </si>
  <si>
    <t xml:space="preserve">  1.2.5. 2015. évi autómentes nap pályázat</t>
  </si>
  <si>
    <t>2016. eredeti</t>
  </si>
  <si>
    <t>2016. I. mód</t>
  </si>
  <si>
    <t>086090</t>
  </si>
  <si>
    <t>Egyéb szabadidős szolgáltatás</t>
  </si>
  <si>
    <t>2016. évi eredeti</t>
  </si>
  <si>
    <t>Államháztartáson belüli megelőlegezések visszafizetés K914</t>
  </si>
  <si>
    <t>1.9. Előző évi működési. célú maradvány</t>
  </si>
  <si>
    <t>2016. évi I. módosítás</t>
  </si>
  <si>
    <t>2016. I. mód.</t>
  </si>
  <si>
    <t>képviselő-testület</t>
  </si>
  <si>
    <t>Családi támogatások(K42)</t>
  </si>
  <si>
    <t>Családi támogatások(K42) összesen:</t>
  </si>
  <si>
    <t xml:space="preserve">Betegséggel kapcsolatos (nem társadalombiztosítási) ellátások (K44)  összesen: </t>
  </si>
  <si>
    <t>Települési támogatások</t>
  </si>
  <si>
    <t>Rendkívüli települési támogatások</t>
  </si>
  <si>
    <t xml:space="preserve"> Ft-ban</t>
  </si>
  <si>
    <t>Ft-ban</t>
  </si>
  <si>
    <t>Működési célú visszatér. támog.,kölcsönök visszatér. államh.kivülről</t>
  </si>
  <si>
    <t>2016.   I. mód</t>
  </si>
  <si>
    <t>2016. évi II.mód</t>
  </si>
  <si>
    <t>2016.évi II. mód.</t>
  </si>
  <si>
    <t>Szünidei gyermekétkeztetés</t>
  </si>
  <si>
    <t>2016. évi II. mód.</t>
  </si>
  <si>
    <t>II. mód</t>
  </si>
  <si>
    <t>2016. II.mód</t>
  </si>
  <si>
    <t>2016. II. mód</t>
  </si>
  <si>
    <t>Beruházások             K6</t>
  </si>
  <si>
    <t>104037</t>
  </si>
  <si>
    <t>Intézményen kivüli gyermekétkeztetés</t>
  </si>
  <si>
    <t>2016. évi II. módosítás</t>
  </si>
  <si>
    <t>Partfal vis maior</t>
  </si>
  <si>
    <t xml:space="preserve">3. </t>
  </si>
  <si>
    <t>Fűrész vásárlás</t>
  </si>
  <si>
    <t>hulladékgyűjtő edények vásárlása</t>
  </si>
  <si>
    <t>térfigyelő kamera</t>
  </si>
  <si>
    <t>2016. II. mód.</t>
  </si>
  <si>
    <t>2016. évi III.mód</t>
  </si>
  <si>
    <t>B116</t>
  </si>
  <si>
    <t>Elszámolásból származó bevételek</t>
  </si>
  <si>
    <t>Államháztartáson belüli megelőlegezés</t>
  </si>
  <si>
    <t>2016.évi III. mód.</t>
  </si>
  <si>
    <t>2016. évi III. mód.</t>
  </si>
  <si>
    <t>Települési önkormányzatok működésének támogatása beszámítás és kieg. Után</t>
  </si>
  <si>
    <t>I. jogcímekhez kapcsolódó kiegészítés</t>
  </si>
  <si>
    <t>III. mód</t>
  </si>
  <si>
    <t>FINANSZÍROZÁSI BEVÉTELEK</t>
  </si>
  <si>
    <t>FINANSZÍROZÁSI KIADÁSOK</t>
  </si>
  <si>
    <t xml:space="preserve">  1.1.6. Elszámolásból származó bevételek</t>
  </si>
  <si>
    <t>2016. III. mód</t>
  </si>
  <si>
    <t xml:space="preserve">Egyéb kiegészító szolg. </t>
  </si>
  <si>
    <t>2016. III.mód</t>
  </si>
  <si>
    <t>Finanszírozási bevételek B</t>
  </si>
  <si>
    <t>MC.kölcs. ÁHK           K512</t>
  </si>
  <si>
    <t>2.4. MLSZ műfüves pálya</t>
  </si>
  <si>
    <t>2.3. Jelzőrendszeres házi segítségnyújtás Magyar Vöröskereszt</t>
  </si>
  <si>
    <t>2016. évi III. módosítás</t>
  </si>
  <si>
    <t>Vízmű felújítások</t>
  </si>
  <si>
    <t>Külterületi utak felújítása</t>
  </si>
  <si>
    <t xml:space="preserve">Vis maior </t>
  </si>
  <si>
    <t xml:space="preserve">7. </t>
  </si>
  <si>
    <t>Adveti koszorútartó oszlop</t>
  </si>
  <si>
    <t xml:space="preserve">8. </t>
  </si>
  <si>
    <t>Viziközmű beruházás - szívattyúcsere</t>
  </si>
  <si>
    <t>Szőnyegek</t>
  </si>
  <si>
    <t>Konyhai berendezések</t>
  </si>
  <si>
    <t>2016. III. mód.</t>
  </si>
  <si>
    <t>közmunka programban vásárolt eszk.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</si>
</sst>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7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9" fillId="25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7" borderId="7" applyNumberFormat="0" applyFont="0" applyAlignment="0" applyProtection="0"/>
    <xf numFmtId="0" fontId="67" fillId="28" borderId="0" applyNumberFormat="0" applyBorder="0" applyAlignment="0" applyProtection="0"/>
    <xf numFmtId="0" fontId="68" fillId="29" borderId="8" applyNumberFormat="0" applyAlignment="0" applyProtection="0"/>
    <xf numFmtId="0" fontId="2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9" borderId="1" applyNumberFormat="0" applyAlignment="0" applyProtection="0"/>
    <xf numFmtId="9" fontId="0" fillId="0" borderId="0" applyFont="0" applyFill="0" applyBorder="0" applyAlignment="0" applyProtection="0"/>
  </cellStyleXfs>
  <cellXfs count="80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4" fillId="0" borderId="0" xfId="68">
      <alignment/>
      <protection/>
    </xf>
    <xf numFmtId="0" fontId="6" fillId="0" borderId="11" xfId="68" applyFont="1" applyBorder="1">
      <alignment/>
      <protection/>
    </xf>
    <xf numFmtId="0" fontId="4" fillId="0" borderId="11" xfId="68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6" fillId="0" borderId="12" xfId="68" applyFont="1" applyBorder="1">
      <alignment/>
      <protection/>
    </xf>
    <xf numFmtId="0" fontId="4" fillId="0" borderId="11" xfId="68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6" fillId="0" borderId="12" xfId="68" applyFont="1" applyFill="1" applyBorder="1" applyAlignment="1">
      <alignment horizontal="right"/>
      <protection/>
    </xf>
    <xf numFmtId="0" fontId="2" fillId="0" borderId="13" xfId="0" applyFont="1" applyBorder="1" applyAlignment="1">
      <alignment/>
    </xf>
    <xf numFmtId="0" fontId="4" fillId="0" borderId="0" xfId="59" applyFont="1">
      <alignment/>
      <protection/>
    </xf>
    <xf numFmtId="0" fontId="7" fillId="0" borderId="0" xfId="63" applyFont="1">
      <alignment/>
      <protection/>
    </xf>
    <xf numFmtId="0" fontId="7" fillId="0" borderId="0" xfId="63">
      <alignment/>
      <protection/>
    </xf>
    <xf numFmtId="0" fontId="7" fillId="0" borderId="0" xfId="63" applyAlignment="1">
      <alignment horizontal="right"/>
      <protection/>
    </xf>
    <xf numFmtId="0" fontId="6" fillId="0" borderId="11" xfId="63" applyFont="1" applyBorder="1">
      <alignment/>
      <protection/>
    </xf>
    <xf numFmtId="0" fontId="11" fillId="0" borderId="0" xfId="65" applyFont="1">
      <alignment/>
      <protection/>
    </xf>
    <xf numFmtId="0" fontId="7" fillId="0" borderId="0" xfId="65">
      <alignment/>
      <protection/>
    </xf>
    <xf numFmtId="0" fontId="12" fillId="0" borderId="0" xfId="65" applyFont="1" applyAlignment="1">
      <alignment horizontal="center"/>
      <protection/>
    </xf>
    <xf numFmtId="0" fontId="7" fillId="0" borderId="0" xfId="64">
      <alignment/>
      <protection/>
    </xf>
    <xf numFmtId="0" fontId="16" fillId="0" borderId="11" xfId="64" applyFont="1" applyBorder="1">
      <alignment/>
      <protection/>
    </xf>
    <xf numFmtId="0" fontId="7" fillId="0" borderId="0" xfId="62">
      <alignment/>
      <protection/>
    </xf>
    <xf numFmtId="0" fontId="9" fillId="0" borderId="11" xfId="62" applyFont="1" applyBorder="1" applyAlignment="1">
      <alignment horizontal="center"/>
      <protection/>
    </xf>
    <xf numFmtId="3" fontId="10" fillId="0" borderId="11" xfId="62" applyNumberFormat="1" applyFont="1" applyBorder="1" applyAlignment="1">
      <alignment horizontal="right"/>
      <protection/>
    </xf>
    <xf numFmtId="3" fontId="9" fillId="0" borderId="11" xfId="62" applyNumberFormat="1" applyFont="1" applyBorder="1" applyAlignment="1">
      <alignment horizontal="right"/>
      <protection/>
    </xf>
    <xf numFmtId="49" fontId="9" fillId="0" borderId="11" xfId="62" applyNumberFormat="1" applyFont="1" applyBorder="1" applyAlignment="1">
      <alignment horizontal="center"/>
      <protection/>
    </xf>
    <xf numFmtId="0" fontId="9" fillId="0" borderId="0" xfId="62" applyFont="1">
      <alignment/>
      <protection/>
    </xf>
    <xf numFmtId="49" fontId="10" fillId="0" borderId="11" xfId="62" applyNumberFormat="1" applyFont="1" applyBorder="1" applyAlignment="1">
      <alignment horizontal="center"/>
      <protection/>
    </xf>
    <xf numFmtId="49" fontId="10" fillId="0" borderId="11" xfId="62" applyNumberFormat="1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 wrapText="1"/>
      <protection/>
    </xf>
    <xf numFmtId="0" fontId="6" fillId="0" borderId="0" xfId="68" applyFont="1" applyBorder="1">
      <alignment/>
      <protection/>
    </xf>
    <xf numFmtId="0" fontId="7" fillId="0" borderId="0" xfId="57">
      <alignment/>
      <protection/>
    </xf>
    <xf numFmtId="0" fontId="8" fillId="32" borderId="11" xfId="57" applyFont="1" applyFill="1" applyBorder="1" applyAlignment="1">
      <alignment horizontal="center"/>
      <protection/>
    </xf>
    <xf numFmtId="0" fontId="7" fillId="0" borderId="11" xfId="57" applyFont="1" applyBorder="1">
      <alignment/>
      <protection/>
    </xf>
    <xf numFmtId="0" fontId="7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7" fillId="0" borderId="0" xfId="58">
      <alignment/>
      <protection/>
    </xf>
    <xf numFmtId="0" fontId="8" fillId="32" borderId="11" xfId="58" applyFont="1" applyFill="1" applyBorder="1" applyAlignment="1">
      <alignment horizontal="center" vertical="center" wrapText="1"/>
      <protection/>
    </xf>
    <xf numFmtId="0" fontId="7" fillId="0" borderId="11" xfId="58" applyFont="1" applyBorder="1">
      <alignment/>
      <protection/>
    </xf>
    <xf numFmtId="0" fontId="7" fillId="0" borderId="11" xfId="58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0" fillId="0" borderId="11" xfId="62" applyNumberFormat="1" applyFont="1" applyBorder="1" applyAlignment="1">
      <alignment horizontal="right"/>
      <protection/>
    </xf>
    <xf numFmtId="0" fontId="7" fillId="0" borderId="0" xfId="66" applyBorder="1" applyAlignment="1">
      <alignment horizontal="right"/>
      <protection/>
    </xf>
    <xf numFmtId="0" fontId="7" fillId="0" borderId="11" xfId="57" applyFont="1" applyBorder="1" applyAlignment="1">
      <alignment horizontal="center"/>
      <protection/>
    </xf>
    <xf numFmtId="0" fontId="4" fillId="0" borderId="11" xfId="66" applyFont="1" applyBorder="1" applyAlignment="1">
      <alignment horizontal="center"/>
      <protection/>
    </xf>
    <xf numFmtId="0" fontId="8" fillId="32" borderId="11" xfId="66" applyFont="1" applyFill="1" applyBorder="1" applyAlignment="1">
      <alignment horizontal="center"/>
      <protection/>
    </xf>
    <xf numFmtId="0" fontId="4" fillId="0" borderId="11" xfId="63" applyFont="1" applyBorder="1" applyAlignment="1">
      <alignment horizontal="center"/>
      <protection/>
    </xf>
    <xf numFmtId="0" fontId="5" fillId="0" borderId="11" xfId="57" applyFont="1" applyBorder="1" applyAlignment="1">
      <alignment horizontal="center" vertical="distributed"/>
      <protection/>
    </xf>
    <xf numFmtId="0" fontId="7" fillId="0" borderId="11" xfId="57" applyFont="1" applyBorder="1" applyAlignment="1">
      <alignment horizontal="center" vertical="distributed"/>
      <protection/>
    </xf>
    <xf numFmtId="0" fontId="7" fillId="0" borderId="11" xfId="57" applyBorder="1" applyAlignment="1">
      <alignment vertical="distributed"/>
      <protection/>
    </xf>
    <xf numFmtId="0" fontId="23" fillId="0" borderId="0" xfId="0" applyFont="1" applyBorder="1" applyAlignment="1">
      <alignment/>
    </xf>
    <xf numFmtId="9" fontId="7" fillId="0" borderId="11" xfId="57" applyNumberFormat="1" applyBorder="1" applyAlignment="1">
      <alignment horizontal="center" vertical="distributed"/>
      <protection/>
    </xf>
    <xf numFmtId="0" fontId="7" fillId="0" borderId="0" xfId="57" applyAlignment="1">
      <alignment horizontal="right"/>
      <protection/>
    </xf>
    <xf numFmtId="0" fontId="19" fillId="0" borderId="11" xfId="63" applyFont="1" applyBorder="1" applyAlignment="1">
      <alignment horizontal="center" vertical="distributed"/>
      <protection/>
    </xf>
    <xf numFmtId="3" fontId="4" fillId="0" borderId="11" xfId="63" applyNumberFormat="1" applyFont="1" applyBorder="1" applyAlignment="1">
      <alignment vertical="distributed"/>
      <protection/>
    </xf>
    <xf numFmtId="3" fontId="6" fillId="0" borderId="11" xfId="63" applyNumberFormat="1" applyFont="1" applyBorder="1" applyAlignment="1">
      <alignment vertical="distributed"/>
      <protection/>
    </xf>
    <xf numFmtId="0" fontId="8" fillId="0" borderId="11" xfId="57" applyFont="1" applyBorder="1">
      <alignment/>
      <protection/>
    </xf>
    <xf numFmtId="0" fontId="2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/>
      <protection/>
    </xf>
    <xf numFmtId="3" fontId="18" fillId="0" borderId="11" xfId="0" applyNumberFormat="1" applyFont="1" applyBorder="1" applyAlignment="1">
      <alignment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vertical="center"/>
    </xf>
    <xf numFmtId="3" fontId="15" fillId="0" borderId="11" xfId="64" applyNumberFormat="1" applyFont="1" applyBorder="1">
      <alignment/>
      <protection/>
    </xf>
    <xf numFmtId="3" fontId="4" fillId="0" borderId="11" xfId="68" applyNumberFormat="1" applyBorder="1">
      <alignment/>
      <protection/>
    </xf>
    <xf numFmtId="3" fontId="6" fillId="0" borderId="11" xfId="68" applyNumberFormat="1" applyFont="1" applyBorder="1">
      <alignment/>
      <protection/>
    </xf>
    <xf numFmtId="0" fontId="9" fillId="0" borderId="11" xfId="62" applyFont="1" applyBorder="1" applyAlignment="1">
      <alignment horizontal="left"/>
      <protection/>
    </xf>
    <xf numFmtId="0" fontId="9" fillId="0" borderId="13" xfId="62" applyFont="1" applyBorder="1" applyAlignment="1">
      <alignment horizontal="left"/>
      <protection/>
    </xf>
    <xf numFmtId="0" fontId="10" fillId="0" borderId="11" xfId="62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0" fillId="0" borderId="11" xfId="62" applyFont="1" applyBorder="1" applyAlignment="1">
      <alignment horizontal="left"/>
      <protection/>
    </xf>
    <xf numFmtId="0" fontId="10" fillId="0" borderId="11" xfId="62" applyFont="1" applyFill="1" applyBorder="1" applyAlignment="1">
      <alignment horizontal="center" vertical="center" wrapText="1"/>
      <protection/>
    </xf>
    <xf numFmtId="0" fontId="10" fillId="0" borderId="11" xfId="62" applyFont="1" applyFill="1" applyBorder="1" applyAlignment="1">
      <alignment horizontal="left" vertical="center"/>
      <protection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vertical="center"/>
    </xf>
    <xf numFmtId="0" fontId="10" fillId="0" borderId="13" xfId="59" applyFont="1" applyBorder="1" applyAlignment="1">
      <alignment horizontal="left"/>
      <protection/>
    </xf>
    <xf numFmtId="0" fontId="2" fillId="0" borderId="16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8" fillId="0" borderId="17" xfId="0" applyFont="1" applyFill="1" applyBorder="1" applyAlignment="1">
      <alignment horizontal="center" vertical="distributed"/>
    </xf>
    <xf numFmtId="0" fontId="28" fillId="0" borderId="12" xfId="0" applyFont="1" applyFill="1" applyBorder="1" applyAlignment="1">
      <alignment horizontal="center" vertical="distributed"/>
    </xf>
    <xf numFmtId="0" fontId="28" fillId="0" borderId="11" xfId="0" applyFont="1" applyFill="1" applyBorder="1" applyAlignment="1">
      <alignment horizontal="center" vertical="distributed"/>
    </xf>
    <xf numFmtId="3" fontId="4" fillId="0" borderId="11" xfId="66" applyNumberFormat="1" applyFont="1" applyBorder="1">
      <alignment/>
      <protection/>
    </xf>
    <xf numFmtId="0" fontId="9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16" fontId="4" fillId="0" borderId="11" xfId="68" applyNumberFormat="1" applyFont="1" applyBorder="1">
      <alignment/>
      <protection/>
    </xf>
    <xf numFmtId="0" fontId="4" fillId="0" borderId="11" xfId="68" applyFont="1" applyBorder="1">
      <alignment/>
      <protection/>
    </xf>
    <xf numFmtId="16" fontId="4" fillId="0" borderId="11" xfId="68" applyNumberFormat="1" applyBorder="1">
      <alignment/>
      <protection/>
    </xf>
    <xf numFmtId="0" fontId="4" fillId="0" borderId="11" xfId="61" applyFont="1" applyBorder="1">
      <alignment/>
      <protection/>
    </xf>
    <xf numFmtId="3" fontId="4" fillId="0" borderId="11" xfId="61" applyNumberFormat="1" applyBorder="1">
      <alignment/>
      <protection/>
    </xf>
    <xf numFmtId="0" fontId="19" fillId="0" borderId="11" xfId="61" applyFont="1" applyBorder="1">
      <alignment/>
      <protection/>
    </xf>
    <xf numFmtId="3" fontId="19" fillId="0" borderId="11" xfId="61" applyNumberFormat="1" applyFont="1" applyBorder="1">
      <alignment/>
      <protection/>
    </xf>
    <xf numFmtId="0" fontId="7" fillId="0" borderId="11" xfId="57" applyFont="1" applyBorder="1" applyAlignment="1">
      <alignment horizontal="distributed" vertical="distributed"/>
      <protection/>
    </xf>
    <xf numFmtId="0" fontId="30" fillId="0" borderId="0" xfId="0" applyFont="1" applyAlignment="1">
      <alignment/>
    </xf>
    <xf numFmtId="0" fontId="6" fillId="32" borderId="18" xfId="63" applyFont="1" applyFill="1" applyBorder="1" applyAlignment="1">
      <alignment horizontal="center" vertical="center" wrapText="1"/>
      <protection/>
    </xf>
    <xf numFmtId="0" fontId="6" fillId="32" borderId="12" xfId="63" applyFont="1" applyFill="1" applyBorder="1" applyAlignment="1">
      <alignment horizontal="center" vertical="center" wrapText="1"/>
      <protection/>
    </xf>
    <xf numFmtId="3" fontId="8" fillId="0" borderId="11" xfId="57" applyNumberFormat="1" applyFont="1" applyBorder="1" applyAlignment="1">
      <alignment vertical="distributed"/>
      <protection/>
    </xf>
    <xf numFmtId="3" fontId="7" fillId="0" borderId="11" xfId="57" applyNumberFormat="1" applyFont="1" applyBorder="1" applyAlignment="1">
      <alignment horizontal="right" vertical="distributed"/>
      <protection/>
    </xf>
    <xf numFmtId="3" fontId="13" fillId="0" borderId="11" xfId="64" applyNumberFormat="1" applyFont="1" applyBorder="1">
      <alignment/>
      <protection/>
    </xf>
    <xf numFmtId="0" fontId="29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29" fillId="0" borderId="11" xfId="0" applyNumberFormat="1" applyFont="1" applyBorder="1" applyAlignment="1">
      <alignment vertical="center"/>
    </xf>
    <xf numFmtId="3" fontId="19" fillId="0" borderId="11" xfId="68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9" fillId="0" borderId="16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0" fillId="0" borderId="11" xfId="0" applyFont="1" applyBorder="1" applyAlignment="1">
      <alignment horizontal="center"/>
    </xf>
    <xf numFmtId="0" fontId="16" fillId="0" borderId="11" xfId="64" applyFont="1" applyBorder="1" applyAlignment="1">
      <alignment horizontal="left"/>
      <protection/>
    </xf>
    <xf numFmtId="0" fontId="16" fillId="0" borderId="11" xfId="64" applyFont="1" applyBorder="1" applyAlignment="1">
      <alignment horizontal="center"/>
      <protection/>
    </xf>
    <xf numFmtId="3" fontId="6" fillId="0" borderId="11" xfId="66" applyNumberFormat="1" applyFont="1" applyBorder="1">
      <alignment/>
      <protection/>
    </xf>
    <xf numFmtId="0" fontId="11" fillId="32" borderId="11" xfId="64" applyFont="1" applyFill="1" applyBorder="1">
      <alignment/>
      <protection/>
    </xf>
    <xf numFmtId="0" fontId="8" fillId="0" borderId="11" xfId="61" applyFont="1" applyBorder="1" applyAlignment="1">
      <alignment vertical="distributed"/>
      <protection/>
    </xf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17" fillId="0" borderId="11" xfId="62" applyFont="1" applyBorder="1" applyAlignment="1">
      <alignment horizontal="left"/>
      <protection/>
    </xf>
    <xf numFmtId="0" fontId="15" fillId="0" borderId="11" xfId="64" applyFont="1" applyBorder="1">
      <alignment/>
      <protection/>
    </xf>
    <xf numFmtId="0" fontId="10" fillId="0" borderId="11" xfId="61" applyFont="1" applyBorder="1">
      <alignment/>
      <protection/>
    </xf>
    <xf numFmtId="0" fontId="14" fillId="0" borderId="11" xfId="64" applyFont="1" applyBorder="1" applyAlignment="1">
      <alignment horizontal="left"/>
      <protection/>
    </xf>
    <xf numFmtId="3" fontId="33" fillId="0" borderId="11" xfId="0" applyNumberFormat="1" applyFont="1" applyBorder="1" applyAlignment="1">
      <alignment vertical="center"/>
    </xf>
    <xf numFmtId="0" fontId="10" fillId="0" borderId="11" xfId="59" applyFont="1" applyBorder="1" applyAlignment="1">
      <alignment horizontal="left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1" xfId="59" applyFont="1" applyBorder="1" applyAlignment="1">
      <alignment horizontal="center"/>
      <protection/>
    </xf>
    <xf numFmtId="3" fontId="6" fillId="0" borderId="11" xfId="61" applyNumberFormat="1" applyFont="1" applyBorder="1">
      <alignment/>
      <protection/>
    </xf>
    <xf numFmtId="3" fontId="14" fillId="32" borderId="11" xfId="64" applyNumberFormat="1" applyFont="1" applyFill="1" applyBorder="1" applyAlignment="1">
      <alignment vertical="distributed"/>
      <protection/>
    </xf>
    <xf numFmtId="0" fontId="34" fillId="0" borderId="11" xfId="63" applyFont="1" applyBorder="1" applyAlignment="1">
      <alignment vertical="distributed"/>
      <protection/>
    </xf>
    <xf numFmtId="16" fontId="6" fillId="0" borderId="12" xfId="68" applyNumberFormat="1" applyFont="1" applyBorder="1">
      <alignment/>
      <protection/>
    </xf>
    <xf numFmtId="0" fontId="4" fillId="0" borderId="0" xfId="68" applyBorder="1">
      <alignment/>
      <protection/>
    </xf>
    <xf numFmtId="0" fontId="1" fillId="0" borderId="17" xfId="0" applyFont="1" applyBorder="1" applyAlignment="1">
      <alignment horizontal="center" vertical="distributed"/>
    </xf>
    <xf numFmtId="0" fontId="29" fillId="0" borderId="17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3" fontId="10" fillId="0" borderId="11" xfId="60" applyNumberFormat="1" applyFont="1" applyFill="1" applyBorder="1">
      <alignment/>
      <protection/>
    </xf>
    <xf numFmtId="3" fontId="9" fillId="0" borderId="19" xfId="56" applyNumberFormat="1" applyFont="1" applyFill="1" applyBorder="1" applyAlignment="1">
      <alignment horizontal="center" vertical="center"/>
      <protection/>
    </xf>
    <xf numFmtId="4" fontId="9" fillId="0" borderId="19" xfId="56" applyNumberFormat="1" applyFont="1" applyFill="1" applyBorder="1" applyAlignment="1">
      <alignment vertical="center"/>
      <protection/>
    </xf>
    <xf numFmtId="3" fontId="9" fillId="0" borderId="19" xfId="56" applyNumberFormat="1" applyFont="1" applyFill="1" applyBorder="1" applyAlignment="1">
      <alignment vertical="center"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9" fillId="0" borderId="11" xfId="60" applyNumberFormat="1" applyFont="1" applyFill="1" applyBorder="1">
      <alignment/>
      <protection/>
    </xf>
    <xf numFmtId="166" fontId="9" fillId="0" borderId="20" xfId="56" applyNumberFormat="1" applyFont="1" applyBorder="1" applyAlignment="1">
      <alignment vertical="center"/>
      <protection/>
    </xf>
    <xf numFmtId="3" fontId="9" fillId="0" borderId="20" xfId="56" applyNumberFormat="1" applyFont="1" applyFill="1" applyBorder="1" applyAlignment="1">
      <alignment vertical="center"/>
      <protection/>
    </xf>
    <xf numFmtId="3" fontId="9" fillId="0" borderId="10" xfId="60" applyNumberFormat="1" applyFont="1" applyFill="1" applyBorder="1">
      <alignment/>
      <protection/>
    </xf>
    <xf numFmtId="0" fontId="9" fillId="0" borderId="10" xfId="67" applyFont="1" applyBorder="1">
      <alignment/>
      <protection/>
    </xf>
    <xf numFmtId="4" fontId="9" fillId="0" borderId="10" xfId="60" applyNumberFormat="1" applyFont="1" applyFill="1" applyBorder="1">
      <alignment/>
      <protection/>
    </xf>
    <xf numFmtId="0" fontId="10" fillId="0" borderId="11" xfId="67" applyFont="1" applyBorder="1">
      <alignment/>
      <protection/>
    </xf>
    <xf numFmtId="3" fontId="10" fillId="0" borderId="11" xfId="56" applyNumberFormat="1" applyFont="1" applyFill="1" applyBorder="1" applyAlignment="1">
      <alignment vertical="center"/>
      <protection/>
    </xf>
    <xf numFmtId="3" fontId="9" fillId="0" borderId="11" xfId="56" applyNumberFormat="1" applyFont="1" applyFill="1" applyBorder="1" applyAlignment="1">
      <alignment vertical="center"/>
      <protection/>
    </xf>
    <xf numFmtId="0" fontId="7" fillId="0" borderId="0" xfId="64" applyFont="1">
      <alignment/>
      <protection/>
    </xf>
    <xf numFmtId="0" fontId="10" fillId="0" borderId="11" xfId="62" applyFont="1" applyBorder="1">
      <alignment/>
      <protection/>
    </xf>
    <xf numFmtId="0" fontId="10" fillId="0" borderId="11" xfId="62" applyFont="1" applyBorder="1" applyAlignment="1">
      <alignment horizontal="center"/>
      <protection/>
    </xf>
    <xf numFmtId="0" fontId="6" fillId="33" borderId="10" xfId="68" applyFont="1" applyFill="1" applyBorder="1">
      <alignment/>
      <protection/>
    </xf>
    <xf numFmtId="0" fontId="6" fillId="33" borderId="10" xfId="68" applyFont="1" applyFill="1" applyBorder="1" applyAlignment="1">
      <alignment horizontal="center"/>
      <protection/>
    </xf>
    <xf numFmtId="0" fontId="6" fillId="33" borderId="12" xfId="68" applyFont="1" applyFill="1" applyBorder="1">
      <alignment/>
      <protection/>
    </xf>
    <xf numFmtId="0" fontId="6" fillId="33" borderId="12" xfId="68" applyFont="1" applyFill="1" applyBorder="1" applyAlignment="1">
      <alignment horizontal="center"/>
      <protection/>
    </xf>
    <xf numFmtId="3" fontId="6" fillId="0" borderId="0" xfId="68" applyNumberFormat="1" applyFont="1" applyBorder="1">
      <alignment/>
      <protection/>
    </xf>
    <xf numFmtId="0" fontId="5" fillId="0" borderId="0" xfId="62" applyFont="1" applyBorder="1" applyAlignment="1">
      <alignment horizontal="right"/>
      <protection/>
    </xf>
    <xf numFmtId="0" fontId="9" fillId="0" borderId="13" xfId="62" applyFont="1" applyBorder="1">
      <alignment/>
      <protection/>
    </xf>
    <xf numFmtId="49" fontId="9" fillId="32" borderId="11" xfId="62" applyNumberFormat="1" applyFont="1" applyFill="1" applyBorder="1" applyAlignment="1">
      <alignment horizontal="center"/>
      <protection/>
    </xf>
    <xf numFmtId="0" fontId="10" fillId="32" borderId="11" xfId="62" applyFont="1" applyFill="1" applyBorder="1" applyAlignment="1">
      <alignment horizontal="left"/>
      <protection/>
    </xf>
    <xf numFmtId="3" fontId="10" fillId="32" borderId="11" xfId="62" applyNumberFormat="1" applyFont="1" applyFill="1" applyBorder="1" applyAlignment="1">
      <alignment horizontal="right"/>
      <protection/>
    </xf>
    <xf numFmtId="0" fontId="9" fillId="32" borderId="11" xfId="62" applyFont="1" applyFill="1" applyBorder="1" applyAlignment="1">
      <alignment horizontal="center"/>
      <protection/>
    </xf>
    <xf numFmtId="0" fontId="10" fillId="32" borderId="11" xfId="62" applyFont="1" applyFill="1" applyBorder="1">
      <alignment/>
      <protection/>
    </xf>
    <xf numFmtId="0" fontId="10" fillId="32" borderId="13" xfId="62" applyFont="1" applyFill="1" applyBorder="1" applyAlignment="1">
      <alignment horizontal="left"/>
      <protection/>
    </xf>
    <xf numFmtId="49" fontId="10" fillId="32" borderId="11" xfId="62" applyNumberFormat="1" applyFont="1" applyFill="1" applyBorder="1" applyAlignment="1">
      <alignment horizontal="center"/>
      <protection/>
    </xf>
    <xf numFmtId="49" fontId="9" fillId="32" borderId="12" xfId="62" applyNumberFormat="1" applyFont="1" applyFill="1" applyBorder="1" applyAlignment="1">
      <alignment horizontal="center" vertical="center"/>
      <protection/>
    </xf>
    <xf numFmtId="49" fontId="10" fillId="32" borderId="12" xfId="62" applyNumberFormat="1" applyFont="1" applyFill="1" applyBorder="1" applyAlignment="1">
      <alignment horizontal="distributed" vertical="distributed"/>
      <protection/>
    </xf>
    <xf numFmtId="0" fontId="6" fillId="32" borderId="13" xfId="62" applyFont="1" applyFill="1" applyBorder="1" applyAlignment="1">
      <alignment horizontal="left"/>
      <protection/>
    </xf>
    <xf numFmtId="0" fontId="10" fillId="33" borderId="11" xfId="59" applyFont="1" applyFill="1" applyBorder="1" applyAlignment="1">
      <alignment horizontal="left" vertical="center"/>
      <protection/>
    </xf>
    <xf numFmtId="0" fontId="9" fillId="32" borderId="11" xfId="59" applyFont="1" applyFill="1" applyBorder="1" applyAlignment="1">
      <alignment horizontal="center" vertical="center"/>
      <protection/>
    </xf>
    <xf numFmtId="0" fontId="10" fillId="32" borderId="13" xfId="59" applyFont="1" applyFill="1" applyBorder="1" applyAlignment="1">
      <alignment horizontal="left"/>
      <protection/>
    </xf>
    <xf numFmtId="0" fontId="8" fillId="0" borderId="19" xfId="56" applyFont="1" applyBorder="1" applyAlignment="1">
      <alignment vertical="center"/>
      <protection/>
    </xf>
    <xf numFmtId="0" fontId="7" fillId="0" borderId="19" xfId="56" applyFont="1" applyBorder="1" applyAlignment="1">
      <alignment vertical="center"/>
      <protection/>
    </xf>
    <xf numFmtId="0" fontId="7" fillId="0" borderId="20" xfId="56" applyFont="1" applyBorder="1" applyAlignment="1">
      <alignment vertical="center"/>
      <protection/>
    </xf>
    <xf numFmtId="0" fontId="7" fillId="0" borderId="21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7" fillId="0" borderId="11" xfId="56" applyFont="1" applyBorder="1" applyAlignment="1">
      <alignment vertical="center"/>
      <protection/>
    </xf>
    <xf numFmtId="0" fontId="9" fillId="0" borderId="0" xfId="0" applyFont="1" applyAlignment="1">
      <alignment wrapText="1"/>
    </xf>
    <xf numFmtId="0" fontId="8" fillId="32" borderId="11" xfId="60" applyFont="1" applyFill="1" applyBorder="1">
      <alignment/>
      <protection/>
    </xf>
    <xf numFmtId="0" fontId="10" fillId="32" borderId="12" xfId="60" applyFont="1" applyFill="1" applyBorder="1" applyAlignment="1">
      <alignment horizontal="center" vertical="center" wrapText="1"/>
      <protection/>
    </xf>
    <xf numFmtId="0" fontId="10" fillId="32" borderId="17" xfId="60" applyFont="1" applyFill="1" applyBorder="1" applyAlignment="1">
      <alignment horizontal="right" vertical="center" wrapText="1"/>
      <protection/>
    </xf>
    <xf numFmtId="0" fontId="10" fillId="32" borderId="14" xfId="60" applyFont="1" applyFill="1" applyBorder="1" applyAlignment="1">
      <alignment horizontal="center" vertical="center"/>
      <protection/>
    </xf>
    <xf numFmtId="0" fontId="10" fillId="32" borderId="22" xfId="60" applyFont="1" applyFill="1" applyBorder="1" applyAlignment="1">
      <alignment horizontal="right" vertical="center"/>
      <protection/>
    </xf>
    <xf numFmtId="0" fontId="10" fillId="32" borderId="23" xfId="60" applyFont="1" applyFill="1" applyBorder="1" applyAlignment="1">
      <alignment horizontal="center" vertical="center"/>
      <protection/>
    </xf>
    <xf numFmtId="0" fontId="10" fillId="32" borderId="24" xfId="60" applyFont="1" applyFill="1" applyBorder="1" applyAlignment="1">
      <alignment horizontal="center" vertical="center"/>
      <protection/>
    </xf>
    <xf numFmtId="0" fontId="19" fillId="0" borderId="12" xfId="68" applyFont="1" applyBorder="1">
      <alignment/>
      <protection/>
    </xf>
    <xf numFmtId="0" fontId="6" fillId="0" borderId="11" xfId="68" applyNumberFormat="1" applyFont="1" applyBorder="1">
      <alignment/>
      <protection/>
    </xf>
    <xf numFmtId="0" fontId="19" fillId="0" borderId="11" xfId="68" applyFont="1" applyBorder="1">
      <alignment/>
      <protection/>
    </xf>
    <xf numFmtId="3" fontId="36" fillId="0" borderId="11" xfId="64" applyNumberFormat="1" applyFont="1" applyBorder="1">
      <alignment/>
      <protection/>
    </xf>
    <xf numFmtId="0" fontId="15" fillId="32" borderId="11" xfId="64" applyFont="1" applyFill="1" applyBorder="1">
      <alignment/>
      <protection/>
    </xf>
    <xf numFmtId="0" fontId="19" fillId="32" borderId="11" xfId="61" applyFont="1" applyFill="1" applyBorder="1">
      <alignment/>
      <protection/>
    </xf>
    <xf numFmtId="3" fontId="19" fillId="32" borderId="11" xfId="61" applyNumberFormat="1" applyFont="1" applyFill="1" applyBorder="1">
      <alignment/>
      <protection/>
    </xf>
    <xf numFmtId="0" fontId="30" fillId="0" borderId="11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distributed"/>
    </xf>
    <xf numFmtId="3" fontId="2" fillId="33" borderId="0" xfId="0" applyNumberFormat="1" applyFont="1" applyFill="1" applyBorder="1" applyAlignment="1">
      <alignment vertical="center"/>
    </xf>
    <xf numFmtId="0" fontId="28" fillId="0" borderId="12" xfId="0" applyFont="1" applyFill="1" applyBorder="1" applyAlignment="1">
      <alignment horizontal="right" vertical="distributed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distributed"/>
    </xf>
    <xf numFmtId="0" fontId="1" fillId="32" borderId="11" xfId="0" applyFont="1" applyFill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9" fillId="0" borderId="11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8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3" fontId="22" fillId="0" borderId="11" xfId="62" applyNumberFormat="1" applyFont="1" applyBorder="1" applyAlignment="1">
      <alignment horizontal="right"/>
      <protection/>
    </xf>
    <xf numFmtId="0" fontId="22" fillId="0" borderId="11" xfId="62" applyFont="1" applyBorder="1" applyAlignment="1">
      <alignment horizontal="left"/>
      <protection/>
    </xf>
    <xf numFmtId="3" fontId="18" fillId="0" borderId="11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16" fontId="20" fillId="0" borderId="11" xfId="62" applyNumberFormat="1" applyFont="1" applyBorder="1" applyAlignment="1">
      <alignment horizontal="left"/>
      <protection/>
    </xf>
    <xf numFmtId="0" fontId="17" fillId="0" borderId="11" xfId="62" applyFont="1" applyBorder="1" applyAlignment="1">
      <alignment horizontal="center" vertical="center" wrapText="1"/>
      <protection/>
    </xf>
    <xf numFmtId="3" fontId="9" fillId="0" borderId="11" xfId="62" applyNumberFormat="1" applyFont="1" applyBorder="1" applyAlignment="1">
      <alignment horizontal="right"/>
      <protection/>
    </xf>
    <xf numFmtId="0" fontId="9" fillId="0" borderId="11" xfId="62" applyFont="1" applyBorder="1" applyAlignment="1">
      <alignment horizontal="left"/>
      <protection/>
    </xf>
    <xf numFmtId="0" fontId="9" fillId="0" borderId="11" xfId="62" applyNumberFormat="1" applyFont="1" applyBorder="1" applyAlignment="1">
      <alignment horizontal="left"/>
      <protection/>
    </xf>
    <xf numFmtId="0" fontId="9" fillId="0" borderId="13" xfId="62" applyFont="1" applyBorder="1" applyAlignment="1">
      <alignment horizontal="left"/>
      <protection/>
    </xf>
    <xf numFmtId="16" fontId="9" fillId="0" borderId="11" xfId="62" applyNumberFormat="1" applyFont="1" applyBorder="1" applyAlignment="1">
      <alignment horizontal="left"/>
      <protection/>
    </xf>
    <xf numFmtId="0" fontId="10" fillId="0" borderId="11" xfId="62" applyNumberFormat="1" applyFont="1" applyBorder="1" applyAlignment="1">
      <alignment horizontal="left"/>
      <protection/>
    </xf>
    <xf numFmtId="0" fontId="13" fillId="0" borderId="25" xfId="65" applyFont="1" applyBorder="1" applyAlignment="1">
      <alignment horizontal="left"/>
      <protection/>
    </xf>
    <xf numFmtId="0" fontId="14" fillId="0" borderId="26" xfId="65" applyFont="1" applyBorder="1" applyAlignment="1">
      <alignment horizontal="center"/>
      <protection/>
    </xf>
    <xf numFmtId="0" fontId="14" fillId="0" borderId="14" xfId="65" applyFont="1" applyBorder="1" applyAlignment="1">
      <alignment horizontal="left"/>
      <protection/>
    </xf>
    <xf numFmtId="0" fontId="13" fillId="0" borderId="12" xfId="65" applyFont="1" applyBorder="1" applyAlignment="1">
      <alignment horizontal="center"/>
      <protection/>
    </xf>
    <xf numFmtId="2" fontId="9" fillId="0" borderId="11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7" fillId="32" borderId="11" xfId="0" applyFont="1" applyFill="1" applyBorder="1" applyAlignment="1">
      <alignment/>
    </xf>
    <xf numFmtId="0" fontId="30" fillId="32" borderId="11" xfId="0" applyFont="1" applyFill="1" applyBorder="1" applyAlignment="1">
      <alignment/>
    </xf>
    <xf numFmtId="0" fontId="7" fillId="0" borderId="11" xfId="56" applyFont="1" applyBorder="1" applyAlignment="1">
      <alignment vertical="center"/>
      <protection/>
    </xf>
    <xf numFmtId="0" fontId="9" fillId="33" borderId="0" xfId="0" applyFont="1" applyFill="1" applyAlignment="1">
      <alignment/>
    </xf>
    <xf numFmtId="49" fontId="9" fillId="0" borderId="11" xfId="62" applyNumberFormat="1" applyFont="1" applyBorder="1" applyAlignment="1">
      <alignment horizontal="center"/>
      <protection/>
    </xf>
    <xf numFmtId="3" fontId="4" fillId="0" borderId="11" xfId="68" applyNumberFormat="1" applyFont="1" applyBorder="1">
      <alignment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9" fontId="7" fillId="0" borderId="11" xfId="57" applyNumberFormat="1" applyFont="1" applyBorder="1" applyAlignment="1">
      <alignment horizontal="center" vertical="distributed"/>
      <protection/>
    </xf>
    <xf numFmtId="0" fontId="37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6" xfId="0" applyNumberFormat="1" applyFont="1" applyFill="1" applyBorder="1" applyAlignment="1">
      <alignment horizontal="center" vertical="distributed"/>
    </xf>
    <xf numFmtId="0" fontId="0" fillId="32" borderId="0" xfId="0" applyFill="1" applyAlignment="1">
      <alignment/>
    </xf>
    <xf numFmtId="3" fontId="10" fillId="32" borderId="11" xfId="60" applyNumberFormat="1" applyFont="1" applyFill="1" applyBorder="1">
      <alignment/>
      <protection/>
    </xf>
    <xf numFmtId="0" fontId="10" fillId="32" borderId="11" xfId="67" applyFont="1" applyFill="1" applyBorder="1">
      <alignment/>
      <protection/>
    </xf>
    <xf numFmtId="3" fontId="10" fillId="32" borderId="11" xfId="56" applyNumberFormat="1" applyFont="1" applyFill="1" applyBorder="1" applyAlignment="1">
      <alignment vertical="center"/>
      <protection/>
    </xf>
    <xf numFmtId="166" fontId="1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3" fontId="29" fillId="32" borderId="11" xfId="0" applyNumberFormat="1" applyFont="1" applyFill="1" applyBorder="1" applyAlignment="1">
      <alignment horizontal="right" vertical="center"/>
    </xf>
    <xf numFmtId="0" fontId="8" fillId="0" borderId="0" xfId="60" applyFont="1" applyFill="1" applyBorder="1">
      <alignment/>
      <protection/>
    </xf>
    <xf numFmtId="0" fontId="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" fillId="0" borderId="0" xfId="63" applyFont="1">
      <alignment/>
      <protection/>
    </xf>
    <xf numFmtId="0" fontId="6" fillId="32" borderId="11" xfId="58" applyFont="1" applyFill="1" applyBorder="1" applyAlignment="1">
      <alignment horizontal="center" vertical="center"/>
      <protection/>
    </xf>
    <xf numFmtId="0" fontId="4" fillId="0" borderId="11" xfId="58" applyFont="1" applyBorder="1">
      <alignment/>
      <protection/>
    </xf>
    <xf numFmtId="0" fontId="4" fillId="0" borderId="0" xfId="58" applyFont="1">
      <alignment/>
      <protection/>
    </xf>
    <xf numFmtId="0" fontId="28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8" fillId="0" borderId="27" xfId="56" applyFont="1" applyBorder="1" applyAlignment="1">
      <alignment vertical="center"/>
      <protection/>
    </xf>
    <xf numFmtId="3" fontId="10" fillId="0" borderId="12" xfId="60" applyNumberFormat="1" applyFont="1" applyFill="1" applyBorder="1">
      <alignment/>
      <protection/>
    </xf>
    <xf numFmtId="0" fontId="7" fillId="0" borderId="19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49" fontId="9" fillId="0" borderId="12" xfId="62" applyNumberFormat="1" applyFont="1" applyBorder="1" applyAlignment="1">
      <alignment horizontal="center" vertical="center"/>
      <protection/>
    </xf>
    <xf numFmtId="0" fontId="9" fillId="0" borderId="11" xfId="59" applyFont="1" applyBorder="1" applyAlignment="1">
      <alignment horizontal="left"/>
      <protection/>
    </xf>
    <xf numFmtId="49" fontId="2" fillId="32" borderId="11" xfId="0" applyNumberFormat="1" applyFont="1" applyFill="1" applyBorder="1" applyAlignment="1">
      <alignment horizontal="center" vertical="distributed"/>
    </xf>
    <xf numFmtId="3" fontId="1" fillId="33" borderId="0" xfId="0" applyNumberFormat="1" applyFont="1" applyFill="1" applyBorder="1" applyAlignment="1">
      <alignment horizontal="right" vertical="center"/>
    </xf>
    <xf numFmtId="166" fontId="1" fillId="33" borderId="0" xfId="0" applyNumberFormat="1" applyFont="1" applyFill="1" applyBorder="1" applyAlignment="1">
      <alignment vertical="center"/>
    </xf>
    <xf numFmtId="166" fontId="1" fillId="33" borderId="0" xfId="0" applyNumberFormat="1" applyFont="1" applyFill="1" applyBorder="1" applyAlignment="1">
      <alignment horizontal="right" vertical="center"/>
    </xf>
    <xf numFmtId="0" fontId="0" fillId="34" borderId="11" xfId="0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2" fillId="14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1" fillId="14" borderId="11" xfId="0" applyNumberFormat="1" applyFont="1" applyFill="1" applyBorder="1" applyAlignment="1">
      <alignment horizontal="center" vertical="center"/>
    </xf>
    <xf numFmtId="0" fontId="30" fillId="14" borderId="11" xfId="0" applyFont="1" applyFill="1" applyBorder="1" applyAlignment="1">
      <alignment horizontal="center"/>
    </xf>
    <xf numFmtId="0" fontId="0" fillId="14" borderId="11" xfId="0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3" fontId="1" fillId="32" borderId="11" xfId="7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2" fillId="14" borderId="16" xfId="0" applyNumberFormat="1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/>
    </xf>
    <xf numFmtId="3" fontId="27" fillId="32" borderId="11" xfId="0" applyNumberFormat="1" applyFont="1" applyFill="1" applyBorder="1" applyAlignment="1">
      <alignment horizontal="center" vertical="center"/>
    </xf>
    <xf numFmtId="3" fontId="9" fillId="0" borderId="11" xfId="62" applyNumberFormat="1" applyFont="1" applyBorder="1" applyAlignment="1">
      <alignment horizontal="right" vertical="center"/>
      <protection/>
    </xf>
    <xf numFmtId="3" fontId="10" fillId="32" borderId="11" xfId="62" applyNumberFormat="1" applyFont="1" applyFill="1" applyBorder="1" applyAlignment="1">
      <alignment horizontal="right" vertical="center"/>
      <protection/>
    </xf>
    <xf numFmtId="3" fontId="10" fillId="0" borderId="11" xfId="62" applyNumberFormat="1" applyFont="1" applyBorder="1" applyAlignment="1">
      <alignment horizontal="right" vertical="center"/>
      <protection/>
    </xf>
    <xf numFmtId="3" fontId="17" fillId="0" borderId="11" xfId="62" applyNumberFormat="1" applyFont="1" applyBorder="1" applyAlignment="1">
      <alignment horizontal="right" vertical="center"/>
      <protection/>
    </xf>
    <xf numFmtId="3" fontId="7" fillId="0" borderId="11" xfId="62" applyNumberFormat="1" applyBorder="1" applyAlignment="1">
      <alignment horizontal="right" vertical="center"/>
      <protection/>
    </xf>
    <xf numFmtId="3" fontId="9" fillId="0" borderId="12" xfId="62" applyNumberFormat="1" applyFont="1" applyBorder="1" applyAlignment="1">
      <alignment horizontal="right" vertical="center"/>
      <protection/>
    </xf>
    <xf numFmtId="3" fontId="10" fillId="32" borderId="12" xfId="62" applyNumberFormat="1" applyFont="1" applyFill="1" applyBorder="1" applyAlignment="1">
      <alignment horizontal="right" vertical="center"/>
      <protection/>
    </xf>
    <xf numFmtId="3" fontId="17" fillId="32" borderId="12" xfId="62" applyNumberFormat="1" applyFont="1" applyFill="1" applyBorder="1" applyAlignment="1">
      <alignment horizontal="right" vertical="center"/>
      <protection/>
    </xf>
    <xf numFmtId="3" fontId="9" fillId="0" borderId="0" xfId="62" applyNumberFormat="1" applyFont="1" applyAlignment="1">
      <alignment horizontal="right" vertical="center"/>
      <protection/>
    </xf>
    <xf numFmtId="3" fontId="10" fillId="33" borderId="12" xfId="59" applyNumberFormat="1" applyFont="1" applyFill="1" applyBorder="1" applyAlignment="1">
      <alignment horizontal="right" vertical="center" wrapText="1"/>
      <protection/>
    </xf>
    <xf numFmtId="3" fontId="10" fillId="0" borderId="11" xfId="59" applyNumberFormat="1" applyFont="1" applyBorder="1" applyAlignment="1">
      <alignment horizontal="right" vertical="center"/>
      <protection/>
    </xf>
    <xf numFmtId="3" fontId="10" fillId="32" borderId="11" xfId="59" applyNumberFormat="1" applyFont="1" applyFill="1" applyBorder="1" applyAlignment="1">
      <alignment horizontal="right" vertical="center"/>
      <protection/>
    </xf>
    <xf numFmtId="0" fontId="10" fillId="33" borderId="11" xfId="62" applyFont="1" applyFill="1" applyBorder="1" applyAlignment="1">
      <alignment vertical="center" wrapText="1"/>
      <protection/>
    </xf>
    <xf numFmtId="0" fontId="11" fillId="0" borderId="11" xfId="64" applyFont="1" applyBorder="1" applyAlignment="1">
      <alignment horizontal="center" vertical="distributed"/>
      <protection/>
    </xf>
    <xf numFmtId="0" fontId="11" fillId="0" borderId="11" xfId="64" applyFont="1" applyBorder="1" applyAlignment="1">
      <alignment horizontal="center"/>
      <protection/>
    </xf>
    <xf numFmtId="3" fontId="4" fillId="0" borderId="11" xfId="61" applyNumberFormat="1" applyFont="1" applyBorder="1" applyAlignment="1">
      <alignment horizontal="right"/>
      <protection/>
    </xf>
    <xf numFmtId="3" fontId="6" fillId="0" borderId="11" xfId="61" applyNumberFormat="1" applyFont="1" applyBorder="1" applyAlignment="1">
      <alignment horizontal="right"/>
      <protection/>
    </xf>
    <xf numFmtId="0" fontId="6" fillId="0" borderId="11" xfId="61" applyFont="1" applyBorder="1">
      <alignment/>
      <protection/>
    </xf>
    <xf numFmtId="0" fontId="9" fillId="0" borderId="11" xfId="61" applyFont="1" applyBorder="1">
      <alignment/>
      <protection/>
    </xf>
    <xf numFmtId="3" fontId="10" fillId="35" borderId="11" xfId="59" applyNumberFormat="1" applyFont="1" applyFill="1" applyBorder="1" applyAlignment="1">
      <alignment horizontal="right" vertical="center"/>
      <protection/>
    </xf>
    <xf numFmtId="0" fontId="4" fillId="0" borderId="11" xfId="61" applyBorder="1" applyAlignment="1">
      <alignment horizontal="center"/>
      <protection/>
    </xf>
    <xf numFmtId="0" fontId="15" fillId="0" borderId="11" xfId="64" applyFont="1" applyBorder="1" applyAlignment="1">
      <alignment horizontal="center"/>
      <protection/>
    </xf>
    <xf numFmtId="0" fontId="15" fillId="32" borderId="11" xfId="64" applyFont="1" applyFill="1" applyBorder="1" applyAlignment="1">
      <alignment horizontal="center"/>
      <protection/>
    </xf>
    <xf numFmtId="0" fontId="13" fillId="36" borderId="28" xfId="65" applyFont="1" applyFill="1" applyBorder="1" applyAlignment="1">
      <alignment horizontal="center"/>
      <protection/>
    </xf>
    <xf numFmtId="0" fontId="14" fillId="36" borderId="29" xfId="65" applyFont="1" applyFill="1" applyBorder="1" applyAlignment="1">
      <alignment horizontal="left"/>
      <protection/>
    </xf>
    <xf numFmtId="0" fontId="14" fillId="36" borderId="30" xfId="65" applyFont="1" applyFill="1" applyBorder="1" applyAlignment="1">
      <alignment horizontal="right"/>
      <protection/>
    </xf>
    <xf numFmtId="3" fontId="14" fillId="36" borderId="31" xfId="65" applyNumberFormat="1" applyFont="1" applyFill="1" applyBorder="1" applyAlignment="1">
      <alignment horizontal="right"/>
      <protection/>
    </xf>
    <xf numFmtId="0" fontId="13" fillId="36" borderId="32" xfId="65" applyFont="1" applyFill="1" applyBorder="1" applyAlignment="1">
      <alignment horizontal="center"/>
      <protection/>
    </xf>
    <xf numFmtId="0" fontId="8" fillId="0" borderId="33" xfId="56" applyFont="1" applyBorder="1" applyAlignment="1">
      <alignment vertical="center"/>
      <protection/>
    </xf>
    <xf numFmtId="3" fontId="10" fillId="0" borderId="33" xfId="60" applyNumberFormat="1" applyFont="1" applyFill="1" applyBorder="1">
      <alignment/>
      <protection/>
    </xf>
    <xf numFmtId="4" fontId="10" fillId="0" borderId="19" xfId="60" applyNumberFormat="1" applyFont="1" applyFill="1" applyBorder="1">
      <alignment/>
      <protection/>
    </xf>
    <xf numFmtId="3" fontId="10" fillId="0" borderId="19" xfId="60" applyNumberFormat="1" applyFont="1" applyFill="1" applyBorder="1">
      <alignment/>
      <protection/>
    </xf>
    <xf numFmtId="166" fontId="9" fillId="0" borderId="19" xfId="60" applyNumberFormat="1" applyFont="1" applyFill="1" applyBorder="1">
      <alignment/>
      <protection/>
    </xf>
    <xf numFmtId="3" fontId="9" fillId="0" borderId="19" xfId="60" applyNumberFormat="1" applyFont="1" applyFill="1" applyBorder="1">
      <alignment/>
      <protection/>
    </xf>
    <xf numFmtId="3" fontId="9" fillId="0" borderId="34" xfId="56" applyNumberFormat="1" applyFont="1" applyFill="1" applyBorder="1" applyAlignment="1">
      <alignment vertical="center"/>
      <protection/>
    </xf>
    <xf numFmtId="3" fontId="9" fillId="0" borderId="34" xfId="60" applyNumberFormat="1" applyFont="1" applyFill="1" applyBorder="1">
      <alignment/>
      <protection/>
    </xf>
    <xf numFmtId="0" fontId="8" fillId="36" borderId="19" xfId="56" applyFont="1" applyFill="1" applyBorder="1" applyAlignment="1">
      <alignment vertical="center"/>
      <protection/>
    </xf>
    <xf numFmtId="3" fontId="10" fillId="36" borderId="19" xfId="60" applyNumberFormat="1" applyFont="1" applyFill="1" applyBorder="1">
      <alignment/>
      <protection/>
    </xf>
    <xf numFmtId="0" fontId="8" fillId="36" borderId="11" xfId="56" applyFont="1" applyFill="1" applyBorder="1" applyAlignment="1">
      <alignment vertical="center"/>
      <protection/>
    </xf>
    <xf numFmtId="3" fontId="10" fillId="36" borderId="11" xfId="60" applyNumberFormat="1" applyFont="1" applyFill="1" applyBorder="1">
      <alignment/>
      <protection/>
    </xf>
    <xf numFmtId="4" fontId="9" fillId="0" borderId="10" xfId="60" applyNumberFormat="1" applyFont="1" applyFill="1" applyBorder="1">
      <alignment/>
      <protection/>
    </xf>
    <xf numFmtId="166" fontId="10" fillId="36" borderId="11" xfId="60" applyNumberFormat="1" applyFont="1" applyFill="1" applyBorder="1">
      <alignment/>
      <protection/>
    </xf>
    <xf numFmtId="0" fontId="10" fillId="36" borderId="11" xfId="67" applyFont="1" applyFill="1" applyBorder="1">
      <alignment/>
      <protection/>
    </xf>
    <xf numFmtId="3" fontId="10" fillId="36" borderId="11" xfId="56" applyNumberFormat="1" applyFont="1" applyFill="1" applyBorder="1" applyAlignment="1">
      <alignment vertical="center"/>
      <protection/>
    </xf>
    <xf numFmtId="0" fontId="37" fillId="32" borderId="11" xfId="0" applyFont="1" applyFill="1" applyBorder="1" applyAlignment="1">
      <alignment horizontal="center" wrapText="1"/>
    </xf>
    <xf numFmtId="166" fontId="1" fillId="34" borderId="11" xfId="0" applyNumberFormat="1" applyFont="1" applyFill="1" applyBorder="1" applyAlignment="1">
      <alignment horizontal="center" vertical="center"/>
    </xf>
    <xf numFmtId="3" fontId="9" fillId="35" borderId="11" xfId="62" applyNumberFormat="1" applyFont="1" applyFill="1" applyBorder="1" applyAlignment="1">
      <alignment horizontal="right"/>
      <protection/>
    </xf>
    <xf numFmtId="0" fontId="14" fillId="0" borderId="12" xfId="65" applyFont="1" applyBorder="1" applyAlignment="1">
      <alignment horizontal="center"/>
      <protection/>
    </xf>
    <xf numFmtId="0" fontId="29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1" fillId="37" borderId="11" xfId="0" applyNumberFormat="1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 vertical="center"/>
    </xf>
    <xf numFmtId="0" fontId="18" fillId="36" borderId="13" xfId="0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/>
    </xf>
    <xf numFmtId="3" fontId="29" fillId="37" borderId="11" xfId="0" applyNumberFormat="1" applyFont="1" applyFill="1" applyBorder="1" applyAlignment="1">
      <alignment vertical="center"/>
    </xf>
    <xf numFmtId="0" fontId="17" fillId="37" borderId="11" xfId="62" applyFont="1" applyFill="1" applyBorder="1" applyAlignment="1">
      <alignment horizontal="left"/>
      <protection/>
    </xf>
    <xf numFmtId="3" fontId="17" fillId="37" borderId="11" xfId="62" applyNumberFormat="1" applyFont="1" applyFill="1" applyBorder="1" applyAlignment="1">
      <alignment horizontal="right"/>
      <protection/>
    </xf>
    <xf numFmtId="16" fontId="17" fillId="37" borderId="11" xfId="62" applyNumberFormat="1" applyFont="1" applyFill="1" applyBorder="1" applyAlignment="1">
      <alignment horizontal="left"/>
      <protection/>
    </xf>
    <xf numFmtId="0" fontId="10" fillId="37" borderId="11" xfId="62" applyFont="1" applyFill="1" applyBorder="1" applyAlignment="1">
      <alignment horizontal="left"/>
      <protection/>
    </xf>
    <xf numFmtId="3" fontId="10" fillId="37" borderId="11" xfId="62" applyNumberFormat="1" applyFont="1" applyFill="1" applyBorder="1" applyAlignment="1">
      <alignment horizontal="right"/>
      <protection/>
    </xf>
    <xf numFmtId="0" fontId="10" fillId="36" borderId="11" xfId="62" applyFont="1" applyFill="1" applyBorder="1" applyAlignment="1">
      <alignment horizontal="left"/>
      <protection/>
    </xf>
    <xf numFmtId="3" fontId="10" fillId="36" borderId="11" xfId="62" applyNumberFormat="1" applyFont="1" applyFill="1" applyBorder="1" applyAlignment="1">
      <alignment horizontal="right"/>
      <protection/>
    </xf>
    <xf numFmtId="49" fontId="10" fillId="37" borderId="11" xfId="62" applyNumberFormat="1" applyFont="1" applyFill="1" applyBorder="1" applyAlignment="1">
      <alignment horizontal="center"/>
      <protection/>
    </xf>
    <xf numFmtId="0" fontId="4" fillId="37" borderId="11" xfId="68" applyFont="1" applyFill="1" applyBorder="1">
      <alignment/>
      <protection/>
    </xf>
    <xf numFmtId="0" fontId="6" fillId="37" borderId="12" xfId="68" applyFont="1" applyFill="1" applyBorder="1">
      <alignment/>
      <protection/>
    </xf>
    <xf numFmtId="3" fontId="19" fillId="37" borderId="11" xfId="68" applyNumberFormat="1" applyFont="1" applyFill="1" applyBorder="1">
      <alignment/>
      <protection/>
    </xf>
    <xf numFmtId="0" fontId="34" fillId="37" borderId="12" xfId="68" applyFont="1" applyFill="1" applyBorder="1">
      <alignment/>
      <protection/>
    </xf>
    <xf numFmtId="0" fontId="6" fillId="37" borderId="12" xfId="68" applyFont="1" applyFill="1" applyBorder="1" applyAlignment="1">
      <alignment horizontal="right"/>
      <protection/>
    </xf>
    <xf numFmtId="0" fontId="6" fillId="37" borderId="12" xfId="68" applyFont="1" applyFill="1" applyBorder="1" applyAlignment="1">
      <alignment horizontal="center"/>
      <protection/>
    </xf>
    <xf numFmtId="0" fontId="6" fillId="37" borderId="11" xfId="68" applyFont="1" applyFill="1" applyBorder="1">
      <alignment/>
      <protection/>
    </xf>
    <xf numFmtId="3" fontId="6" fillId="37" borderId="11" xfId="68" applyNumberFormat="1" applyFont="1" applyFill="1" applyBorder="1">
      <alignment/>
      <protection/>
    </xf>
    <xf numFmtId="0" fontId="2" fillId="0" borderId="1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7" borderId="16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3" fontId="9" fillId="0" borderId="11" xfId="59" applyNumberFormat="1" applyFont="1" applyBorder="1" applyAlignment="1">
      <alignment horizontal="right" vertical="center"/>
      <protection/>
    </xf>
    <xf numFmtId="0" fontId="7" fillId="0" borderId="19" xfId="56" applyFont="1" applyBorder="1" applyAlignment="1">
      <alignment vertical="center" wrapText="1"/>
      <protection/>
    </xf>
    <xf numFmtId="0" fontId="7" fillId="0" borderId="34" xfId="56" applyFont="1" applyBorder="1" applyAlignment="1">
      <alignment vertical="center"/>
      <protection/>
    </xf>
    <xf numFmtId="0" fontId="11" fillId="0" borderId="11" xfId="64" applyFont="1" applyBorder="1" applyAlignment="1">
      <alignment horizontal="center" vertical="distributed"/>
      <protection/>
    </xf>
    <xf numFmtId="0" fontId="12" fillId="0" borderId="11" xfId="64" applyFont="1" applyFill="1" applyBorder="1" applyAlignment="1">
      <alignment horizontal="center" vertical="center"/>
      <protection/>
    </xf>
    <xf numFmtId="0" fontId="12" fillId="0" borderId="11" xfId="64" applyFont="1" applyFill="1" applyBorder="1" applyAlignment="1">
      <alignment horizontal="left" vertical="center"/>
      <protection/>
    </xf>
    <xf numFmtId="0" fontId="12" fillId="0" borderId="11" xfId="64" applyFont="1" applyFill="1" applyBorder="1" applyAlignment="1">
      <alignment horizontal="center" vertical="center"/>
      <protection/>
    </xf>
    <xf numFmtId="0" fontId="11" fillId="0" borderId="11" xfId="64" applyFont="1" applyFill="1" applyBorder="1" applyAlignment="1">
      <alignment horizontal="left" vertical="center"/>
      <protection/>
    </xf>
    <xf numFmtId="49" fontId="9" fillId="0" borderId="11" xfId="59" applyNumberFormat="1" applyFont="1" applyBorder="1" applyAlignment="1">
      <alignment horizontal="left"/>
      <protection/>
    </xf>
    <xf numFmtId="3" fontId="7" fillId="0" borderId="13" xfId="62" applyNumberFormat="1" applyBorder="1">
      <alignment/>
      <protection/>
    </xf>
    <xf numFmtId="3" fontId="7" fillId="0" borderId="11" xfId="62" applyNumberFormat="1" applyBorder="1">
      <alignment/>
      <protection/>
    </xf>
    <xf numFmtId="3" fontId="10" fillId="0" borderId="13" xfId="62" applyNumberFormat="1" applyFont="1" applyBorder="1">
      <alignment/>
      <protection/>
    </xf>
    <xf numFmtId="3" fontId="10" fillId="0" borderId="11" xfId="62" applyNumberFormat="1" applyFont="1" applyBorder="1">
      <alignment/>
      <protection/>
    </xf>
    <xf numFmtId="3" fontId="7" fillId="0" borderId="13" xfId="62" applyNumberFormat="1" applyBorder="1" applyAlignment="1">
      <alignment vertical="center"/>
      <protection/>
    </xf>
    <xf numFmtId="3" fontId="10" fillId="36" borderId="13" xfId="62" applyNumberFormat="1" applyFont="1" applyFill="1" applyBorder="1">
      <alignment/>
      <protection/>
    </xf>
    <xf numFmtId="3" fontId="10" fillId="36" borderId="11" xfId="62" applyNumberFormat="1" applyFont="1" applyFill="1" applyBorder="1">
      <alignment/>
      <protection/>
    </xf>
    <xf numFmtId="3" fontId="7" fillId="36" borderId="13" xfId="62" applyNumberFormat="1" applyFill="1" applyBorder="1">
      <alignment/>
      <protection/>
    </xf>
    <xf numFmtId="3" fontId="7" fillId="36" borderId="11" xfId="62" applyNumberFormat="1" applyFill="1" applyBorder="1">
      <alignment/>
      <protection/>
    </xf>
    <xf numFmtId="3" fontId="7" fillId="0" borderId="0" xfId="62" applyNumberFormat="1">
      <alignment/>
      <protection/>
    </xf>
    <xf numFmtId="3" fontId="9" fillId="0" borderId="13" xfId="62" applyNumberFormat="1" applyFont="1" applyBorder="1">
      <alignment/>
      <protection/>
    </xf>
    <xf numFmtId="3" fontId="9" fillId="0" borderId="11" xfId="62" applyNumberFormat="1" applyFont="1" applyBorder="1">
      <alignment/>
      <protection/>
    </xf>
    <xf numFmtId="0" fontId="0" fillId="32" borderId="17" xfId="0" applyFont="1" applyFill="1" applyBorder="1" applyAlignment="1">
      <alignment horizontal="center" vertical="center" wrapText="1"/>
    </xf>
    <xf numFmtId="0" fontId="10" fillId="32" borderId="22" xfId="60" applyFont="1" applyFill="1" applyBorder="1" applyAlignment="1">
      <alignment horizontal="right" vertical="center" wrapText="1"/>
      <protection/>
    </xf>
    <xf numFmtId="3" fontId="10" fillId="0" borderId="35" xfId="60" applyNumberFormat="1" applyFont="1" applyFill="1" applyBorder="1">
      <alignment/>
      <protection/>
    </xf>
    <xf numFmtId="3" fontId="10" fillId="0" borderId="36" xfId="60" applyNumberFormat="1" applyFont="1" applyFill="1" applyBorder="1">
      <alignment/>
      <protection/>
    </xf>
    <xf numFmtId="3" fontId="9" fillId="0" borderId="36" xfId="56" applyNumberFormat="1" applyFont="1" applyFill="1" applyBorder="1" applyAlignment="1">
      <alignment vertical="center"/>
      <protection/>
    </xf>
    <xf numFmtId="3" fontId="10" fillId="0" borderId="36" xfId="56" applyNumberFormat="1" applyFont="1" applyFill="1" applyBorder="1" applyAlignment="1">
      <alignment vertical="center"/>
      <protection/>
    </xf>
    <xf numFmtId="3" fontId="10" fillId="36" borderId="36" xfId="60" applyNumberFormat="1" applyFont="1" applyFill="1" applyBorder="1">
      <alignment/>
      <protection/>
    </xf>
    <xf numFmtId="3" fontId="9" fillId="0" borderId="36" xfId="60" applyNumberFormat="1" applyFont="1" applyFill="1" applyBorder="1">
      <alignment/>
      <protection/>
    </xf>
    <xf numFmtId="3" fontId="9" fillId="0" borderId="37" xfId="60" applyNumberFormat="1" applyFont="1" applyFill="1" applyBorder="1">
      <alignment/>
      <protection/>
    </xf>
    <xf numFmtId="3" fontId="10" fillId="36" borderId="13" xfId="60" applyNumberFormat="1" applyFont="1" applyFill="1" applyBorder="1">
      <alignment/>
      <protection/>
    </xf>
    <xf numFmtId="3" fontId="10" fillId="0" borderId="14" xfId="60" applyNumberFormat="1" applyFont="1" applyFill="1" applyBorder="1">
      <alignment/>
      <protection/>
    </xf>
    <xf numFmtId="3" fontId="9" fillId="0" borderId="13" xfId="60" applyNumberFormat="1" applyFont="1" applyFill="1" applyBorder="1">
      <alignment/>
      <protection/>
    </xf>
    <xf numFmtId="3" fontId="9" fillId="0" borderId="38" xfId="56" applyNumberFormat="1" applyFont="1" applyFill="1" applyBorder="1" applyAlignment="1">
      <alignment vertical="center"/>
      <protection/>
    </xf>
    <xf numFmtId="3" fontId="9" fillId="0" borderId="13" xfId="56" applyNumberFormat="1" applyFont="1" applyFill="1" applyBorder="1" applyAlignment="1">
      <alignment vertical="center"/>
      <protection/>
    </xf>
    <xf numFmtId="3" fontId="10" fillId="36" borderId="13" xfId="56" applyNumberFormat="1" applyFont="1" applyFill="1" applyBorder="1" applyAlignment="1">
      <alignment vertical="center"/>
      <protection/>
    </xf>
    <xf numFmtId="3" fontId="10" fillId="0" borderId="13" xfId="56" applyNumberFormat="1" applyFont="1" applyFill="1" applyBorder="1" applyAlignment="1">
      <alignment vertical="center"/>
      <protection/>
    </xf>
    <xf numFmtId="3" fontId="10" fillId="32" borderId="13" xfId="56" applyNumberFormat="1" applyFont="1" applyFill="1" applyBorder="1" applyAlignment="1">
      <alignment vertical="center"/>
      <protection/>
    </xf>
    <xf numFmtId="0" fontId="9" fillId="0" borderId="11" xfId="0" applyFont="1" applyBorder="1" applyAlignment="1">
      <alignment/>
    </xf>
    <xf numFmtId="0" fontId="9" fillId="36" borderId="11" xfId="0" applyFont="1" applyFill="1" applyBorder="1" applyAlignment="1">
      <alignment wrapText="1"/>
    </xf>
    <xf numFmtId="0" fontId="9" fillId="36" borderId="11" xfId="0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3" fontId="10" fillId="36" borderId="11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7" fillId="0" borderId="11" xfId="62" applyBorder="1">
      <alignment/>
      <protection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/>
    </xf>
    <xf numFmtId="3" fontId="10" fillId="37" borderId="11" xfId="62" applyNumberFormat="1" applyFont="1" applyFill="1" applyBorder="1">
      <alignment/>
      <protection/>
    </xf>
    <xf numFmtId="3" fontId="9" fillId="36" borderId="11" xfId="62" applyNumberFormat="1" applyFont="1" applyFill="1" applyBorder="1">
      <alignment/>
      <protection/>
    </xf>
    <xf numFmtId="3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36" borderId="11" xfId="0" applyNumberFormat="1" applyFont="1" applyFill="1" applyBorder="1" applyAlignment="1">
      <alignment horizontal="center" vertical="center"/>
    </xf>
    <xf numFmtId="3" fontId="2" fillId="38" borderId="11" xfId="0" applyNumberFormat="1" applyFont="1" applyFill="1" applyBorder="1" applyAlignment="1">
      <alignment horizontal="center" vertical="center"/>
    </xf>
    <xf numFmtId="3" fontId="1" fillId="39" borderId="11" xfId="0" applyNumberFormat="1" applyFont="1" applyFill="1" applyBorder="1" applyAlignment="1">
      <alignment horizontal="center" vertical="center"/>
    </xf>
    <xf numFmtId="0" fontId="4" fillId="37" borderId="11" xfId="68" applyFill="1" applyBorder="1">
      <alignment/>
      <protection/>
    </xf>
    <xf numFmtId="0" fontId="7" fillId="0" borderId="11" xfId="64" applyBorder="1">
      <alignment/>
      <protection/>
    </xf>
    <xf numFmtId="0" fontId="4" fillId="0" borderId="11" xfId="64" applyFont="1" applyBorder="1">
      <alignment/>
      <protection/>
    </xf>
    <xf numFmtId="0" fontId="6" fillId="0" borderId="11" xfId="64" applyFont="1" applyBorder="1">
      <alignment/>
      <protection/>
    </xf>
    <xf numFmtId="3" fontId="4" fillId="0" borderId="11" xfId="64" applyNumberFormat="1" applyFont="1" applyBorder="1">
      <alignment/>
      <protection/>
    </xf>
    <xf numFmtId="3" fontId="4" fillId="0" borderId="11" xfId="61" applyNumberFormat="1" applyFont="1" applyBorder="1">
      <alignment/>
      <protection/>
    </xf>
    <xf numFmtId="0" fontId="13" fillId="0" borderId="11" xfId="64" applyFont="1" applyBorder="1">
      <alignment/>
      <protection/>
    </xf>
    <xf numFmtId="0" fontId="14" fillId="0" borderId="11" xfId="64" applyFont="1" applyBorder="1">
      <alignment/>
      <protection/>
    </xf>
    <xf numFmtId="0" fontId="6" fillId="36" borderId="11" xfId="64" applyFont="1" applyFill="1" applyBorder="1">
      <alignment/>
      <protection/>
    </xf>
    <xf numFmtId="3" fontId="14" fillId="36" borderId="31" xfId="65" applyNumberFormat="1" applyFont="1" applyFill="1" applyBorder="1" applyAlignment="1">
      <alignment horizontal="center"/>
      <protection/>
    </xf>
    <xf numFmtId="3" fontId="7" fillId="0" borderId="11" xfId="58" applyNumberFormat="1" applyFont="1" applyBorder="1">
      <alignment/>
      <protection/>
    </xf>
    <xf numFmtId="3" fontId="8" fillId="0" borderId="11" xfId="58" applyNumberFormat="1" applyFont="1" applyBorder="1">
      <alignment/>
      <protection/>
    </xf>
    <xf numFmtId="0" fontId="11" fillId="0" borderId="11" xfId="64" applyFont="1" applyBorder="1" applyAlignment="1">
      <alignment horizontal="left" vertical="distributed"/>
      <protection/>
    </xf>
    <xf numFmtId="0" fontId="7" fillId="0" borderId="11" xfId="61" applyFont="1" applyBorder="1" applyAlignment="1">
      <alignment vertical="distributed"/>
      <protection/>
    </xf>
    <xf numFmtId="0" fontId="12" fillId="32" borderId="11" xfId="64" applyFont="1" applyFill="1" applyBorder="1" applyAlignment="1">
      <alignment horizontal="left" vertical="distributed"/>
      <protection/>
    </xf>
    <xf numFmtId="3" fontId="6" fillId="36" borderId="11" xfId="64" applyNumberFormat="1" applyFont="1" applyFill="1" applyBorder="1">
      <alignment/>
      <protection/>
    </xf>
    <xf numFmtId="0" fontId="7" fillId="36" borderId="11" xfId="64" applyFill="1" applyBorder="1">
      <alignment/>
      <protection/>
    </xf>
    <xf numFmtId="3" fontId="14" fillId="0" borderId="14" xfId="65" applyNumberFormat="1" applyFont="1" applyBorder="1" applyAlignment="1">
      <alignment horizontal="right"/>
      <protection/>
    </xf>
    <xf numFmtId="1" fontId="2" fillId="0" borderId="11" xfId="0" applyNumberFormat="1" applyFont="1" applyBorder="1" applyAlignment="1">
      <alignment/>
    </xf>
    <xf numFmtId="3" fontId="1" fillId="36" borderId="11" xfId="70" applyNumberFormat="1" applyFont="1" applyFill="1" applyBorder="1" applyAlignment="1">
      <alignment horizontal="center" vertical="center"/>
    </xf>
    <xf numFmtId="1" fontId="2" fillId="36" borderId="11" xfId="0" applyNumberFormat="1" applyFont="1" applyFill="1" applyBorder="1" applyAlignment="1">
      <alignment/>
    </xf>
    <xf numFmtId="1" fontId="2" fillId="37" borderId="11" xfId="0" applyNumberFormat="1" applyFont="1" applyFill="1" applyBorder="1" applyAlignment="1">
      <alignment/>
    </xf>
    <xf numFmtId="0" fontId="12" fillId="37" borderId="13" xfId="64" applyFont="1" applyFill="1" applyBorder="1" applyAlignment="1">
      <alignment horizontal="center" vertical="center"/>
      <protection/>
    </xf>
    <xf numFmtId="0" fontId="12" fillId="37" borderId="11" xfId="64" applyFont="1" applyFill="1" applyBorder="1" applyAlignment="1">
      <alignment horizontal="left" vertical="center"/>
      <protection/>
    </xf>
    <xf numFmtId="0" fontId="11" fillId="37" borderId="11" xfId="64" applyFont="1" applyFill="1" applyBorder="1" applyAlignment="1">
      <alignment horizontal="center" vertical="distributed"/>
      <protection/>
    </xf>
    <xf numFmtId="0" fontId="8" fillId="37" borderId="11" xfId="61" applyFont="1" applyFill="1" applyBorder="1" applyAlignment="1">
      <alignment vertical="distributed"/>
      <protection/>
    </xf>
    <xf numFmtId="3" fontId="6" fillId="37" borderId="11" xfId="61" applyNumberFormat="1" applyFont="1" applyFill="1" applyBorder="1">
      <alignment/>
      <protection/>
    </xf>
    <xf numFmtId="0" fontId="7" fillId="37" borderId="11" xfId="64" applyFill="1" applyBorder="1">
      <alignment/>
      <protection/>
    </xf>
    <xf numFmtId="0" fontId="16" fillId="37" borderId="11" xfId="64" applyFont="1" applyFill="1" applyBorder="1" applyAlignment="1">
      <alignment horizontal="right" vertical="center"/>
      <protection/>
    </xf>
    <xf numFmtId="0" fontId="11" fillId="37" borderId="11" xfId="64" applyFont="1" applyFill="1" applyBorder="1" applyAlignment="1">
      <alignment horizontal="center" vertical="distributed"/>
      <protection/>
    </xf>
    <xf numFmtId="3" fontId="14" fillId="37" borderId="11" xfId="64" applyNumberFormat="1" applyFont="1" applyFill="1" applyBorder="1">
      <alignment/>
      <protection/>
    </xf>
    <xf numFmtId="3" fontId="6" fillId="37" borderId="11" xfId="64" applyNumberFormat="1" applyFont="1" applyFill="1" applyBorder="1">
      <alignment/>
      <protection/>
    </xf>
    <xf numFmtId="0" fontId="11" fillId="37" borderId="11" xfId="64" applyFont="1" applyFill="1" applyBorder="1" applyAlignment="1">
      <alignment horizontal="center"/>
      <protection/>
    </xf>
    <xf numFmtId="0" fontId="8" fillId="36" borderId="11" xfId="61" applyFont="1" applyFill="1" applyBorder="1" applyAlignment="1">
      <alignment vertical="distributed"/>
      <protection/>
    </xf>
    <xf numFmtId="3" fontId="7" fillId="0" borderId="11" xfId="62" applyNumberFormat="1" applyBorder="1" applyAlignment="1">
      <alignment vertical="center"/>
      <protection/>
    </xf>
    <xf numFmtId="3" fontId="10" fillId="36" borderId="13" xfId="62" applyNumberFormat="1" applyFont="1" applyFill="1" applyBorder="1" applyAlignment="1">
      <alignment vertical="center"/>
      <protection/>
    </xf>
    <xf numFmtId="3" fontId="10" fillId="36" borderId="11" xfId="62" applyNumberFormat="1" applyFont="1" applyFill="1" applyBorder="1" applyAlignment="1">
      <alignment vertical="center"/>
      <protection/>
    </xf>
    <xf numFmtId="3" fontId="9" fillId="0" borderId="13" xfId="62" applyNumberFormat="1" applyFont="1" applyBorder="1" applyAlignment="1">
      <alignment vertical="center"/>
      <protection/>
    </xf>
    <xf numFmtId="3" fontId="9" fillId="0" borderId="11" xfId="62" applyNumberFormat="1" applyFont="1" applyBorder="1" applyAlignment="1">
      <alignment vertical="center"/>
      <protection/>
    </xf>
    <xf numFmtId="3" fontId="10" fillId="0" borderId="13" xfId="62" applyNumberFormat="1" applyFont="1" applyBorder="1" applyAlignment="1">
      <alignment vertical="center"/>
      <protection/>
    </xf>
    <xf numFmtId="3" fontId="10" fillId="0" borderId="11" xfId="62" applyNumberFormat="1" applyFont="1" applyBorder="1" applyAlignment="1">
      <alignment vertical="center"/>
      <protection/>
    </xf>
    <xf numFmtId="3" fontId="9" fillId="35" borderId="11" xfId="62" applyNumberFormat="1" applyFont="1" applyFill="1" applyBorder="1">
      <alignment/>
      <protection/>
    </xf>
    <xf numFmtId="0" fontId="3" fillId="0" borderId="39" xfId="0" applyFont="1" applyFill="1" applyBorder="1" applyAlignment="1">
      <alignment horizontal="left" vertical="center"/>
    </xf>
    <xf numFmtId="0" fontId="0" fillId="32" borderId="23" xfId="0" applyFont="1" applyFill="1" applyBorder="1" applyAlignment="1">
      <alignment horizontal="center" vertical="center" wrapText="1"/>
    </xf>
    <xf numFmtId="3" fontId="10" fillId="36" borderId="11" xfId="59" applyNumberFormat="1" applyFont="1" applyFill="1" applyBorder="1" applyAlignment="1">
      <alignment horizontal="right" vertical="center"/>
      <protection/>
    </xf>
    <xf numFmtId="0" fontId="10" fillId="36" borderId="11" xfId="59" applyFont="1" applyFill="1" applyBorder="1" applyAlignment="1">
      <alignment horizontal="center"/>
      <protection/>
    </xf>
    <xf numFmtId="0" fontId="17" fillId="36" borderId="13" xfId="59" applyFont="1" applyFill="1" applyBorder="1" applyAlignment="1">
      <alignment horizontal="left"/>
      <protection/>
    </xf>
    <xf numFmtId="3" fontId="22" fillId="0" borderId="16" xfId="62" applyNumberFormat="1" applyFont="1" applyBorder="1" applyAlignment="1">
      <alignment horizontal="right"/>
      <protection/>
    </xf>
    <xf numFmtId="3" fontId="18" fillId="0" borderId="13" xfId="0" applyNumberFormat="1" applyFont="1" applyBorder="1" applyAlignment="1">
      <alignment horizontal="right" vertical="center"/>
    </xf>
    <xf numFmtId="3" fontId="33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29" fillId="37" borderId="13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3" fontId="29" fillId="0" borderId="13" xfId="0" applyNumberFormat="1" applyFont="1" applyBorder="1" applyAlignment="1">
      <alignment vertical="center"/>
    </xf>
    <xf numFmtId="3" fontId="1" fillId="36" borderId="13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/>
    </xf>
    <xf numFmtId="3" fontId="2" fillId="36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0" fontId="14" fillId="33" borderId="40" xfId="65" applyFont="1" applyFill="1" applyBorder="1" applyAlignment="1">
      <alignment horizontal="center" vertical="center" wrapText="1"/>
      <protection/>
    </xf>
    <xf numFmtId="0" fontId="14" fillId="33" borderId="41" xfId="65" applyFont="1" applyFill="1" applyBorder="1" applyAlignment="1">
      <alignment horizontal="center" vertical="center" wrapText="1"/>
      <protection/>
    </xf>
    <xf numFmtId="0" fontId="14" fillId="33" borderId="42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32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/>
    </xf>
    <xf numFmtId="0" fontId="2" fillId="0" borderId="11" xfId="0" applyFont="1" applyFill="1" applyBorder="1" applyAlignment="1">
      <alignment vertical="center"/>
    </xf>
    <xf numFmtId="3" fontId="2" fillId="38" borderId="11" xfId="0" applyNumberFormat="1" applyFont="1" applyFill="1" applyBorder="1" applyAlignment="1">
      <alignment horizontal="center" vertical="center"/>
    </xf>
    <xf numFmtId="3" fontId="2" fillId="40" borderId="11" xfId="0" applyNumberFormat="1" applyFont="1" applyFill="1" applyBorder="1" applyAlignment="1">
      <alignment horizontal="center" vertical="center"/>
    </xf>
    <xf numFmtId="0" fontId="6" fillId="37" borderId="11" xfId="64" applyFont="1" applyFill="1" applyBorder="1">
      <alignment/>
      <protection/>
    </xf>
    <xf numFmtId="3" fontId="6" fillId="0" borderId="11" xfId="64" applyNumberFormat="1" applyFont="1" applyBorder="1">
      <alignment/>
      <protection/>
    </xf>
    <xf numFmtId="0" fontId="1" fillId="32" borderId="43" xfId="0" applyFont="1" applyFill="1" applyBorder="1" applyAlignment="1">
      <alignment horizontal="center" vertical="center"/>
    </xf>
    <xf numFmtId="3" fontId="9" fillId="36" borderId="13" xfId="62" applyNumberFormat="1" applyFont="1" applyFill="1" applyBorder="1">
      <alignment/>
      <protection/>
    </xf>
    <xf numFmtId="0" fontId="9" fillId="0" borderId="11" xfId="62" applyFont="1" applyBorder="1">
      <alignment/>
      <protection/>
    </xf>
    <xf numFmtId="0" fontId="8" fillId="0" borderId="0" xfId="62" applyFont="1">
      <alignment/>
      <protection/>
    </xf>
    <xf numFmtId="3" fontId="9" fillId="0" borderId="0" xfId="62" applyNumberFormat="1" applyFont="1" applyBorder="1">
      <alignment/>
      <protection/>
    </xf>
    <xf numFmtId="3" fontId="9" fillId="0" borderId="11" xfId="62" applyNumberFormat="1" applyFont="1" applyBorder="1" applyAlignment="1">
      <alignment horizontal="right" vertical="center"/>
      <protection/>
    </xf>
    <xf numFmtId="49" fontId="10" fillId="36" borderId="11" xfId="62" applyNumberFormat="1" applyFont="1" applyFill="1" applyBorder="1" applyAlignment="1">
      <alignment horizontal="center"/>
      <protection/>
    </xf>
    <xf numFmtId="3" fontId="10" fillId="36" borderId="11" xfId="62" applyNumberFormat="1" applyFont="1" applyFill="1" applyBorder="1" applyAlignment="1">
      <alignment horizontal="right" vertical="center"/>
      <protection/>
    </xf>
    <xf numFmtId="0" fontId="17" fillId="36" borderId="11" xfId="59" applyFont="1" applyFill="1" applyBorder="1" applyAlignment="1">
      <alignment horizontal="left"/>
      <protection/>
    </xf>
    <xf numFmtId="3" fontId="7" fillId="0" borderId="0" xfId="62" applyNumberFormat="1" applyBorder="1" applyAlignment="1">
      <alignment horizontal="right"/>
      <protection/>
    </xf>
    <xf numFmtId="0" fontId="7" fillId="0" borderId="0" xfId="62" applyBorder="1">
      <alignment/>
      <protection/>
    </xf>
    <xf numFmtId="3" fontId="10" fillId="0" borderId="20" xfId="56" applyNumberFormat="1" applyFont="1" applyFill="1" applyBorder="1" applyAlignment="1">
      <alignment vertical="center"/>
      <protection/>
    </xf>
    <xf numFmtId="3" fontId="10" fillId="0" borderId="38" xfId="56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27" xfId="56" applyNumberFormat="1" applyFont="1" applyFill="1" applyBorder="1" applyAlignment="1">
      <alignment vertical="center"/>
      <protection/>
    </xf>
    <xf numFmtId="3" fontId="9" fillId="0" borderId="44" xfId="56" applyNumberFormat="1" applyFont="1" applyFill="1" applyBorder="1" applyAlignment="1">
      <alignment vertical="center"/>
      <protection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36" borderId="11" xfId="0" applyNumberFormat="1" applyFont="1" applyFill="1" applyBorder="1" applyAlignment="1">
      <alignment/>
    </xf>
    <xf numFmtId="166" fontId="9" fillId="0" borderId="11" xfId="0" applyNumberFormat="1" applyFont="1" applyBorder="1" applyAlignment="1">
      <alignment/>
    </xf>
    <xf numFmtId="0" fontId="33" fillId="0" borderId="16" xfId="0" applyFont="1" applyBorder="1" applyAlignment="1">
      <alignment horizontal="left" vertical="center"/>
    </xf>
    <xf numFmtId="0" fontId="29" fillId="35" borderId="13" xfId="0" applyFont="1" applyFill="1" applyBorder="1" applyAlignment="1">
      <alignment horizontal="left" vertical="center"/>
    </xf>
    <xf numFmtId="0" fontId="29" fillId="35" borderId="39" xfId="0" applyFont="1" applyFill="1" applyBorder="1" applyAlignment="1">
      <alignment horizontal="left" vertical="center"/>
    </xf>
    <xf numFmtId="3" fontId="29" fillId="35" borderId="0" xfId="0" applyNumberFormat="1" applyFont="1" applyFill="1" applyBorder="1" applyAlignment="1">
      <alignment horizontal="right" vertical="center"/>
    </xf>
    <xf numFmtId="0" fontId="18" fillId="35" borderId="13" xfId="0" applyFont="1" applyFill="1" applyBorder="1" applyAlignment="1">
      <alignment horizontal="left" vertical="center"/>
    </xf>
    <xf numFmtId="0" fontId="18" fillId="35" borderId="39" xfId="0" applyFont="1" applyFill="1" applyBorder="1" applyAlignment="1">
      <alignment horizontal="left" vertical="center"/>
    </xf>
    <xf numFmtId="3" fontId="29" fillId="35" borderId="15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36" borderId="13" xfId="0" applyNumberFormat="1" applyFont="1" applyFill="1" applyBorder="1" applyAlignment="1">
      <alignment/>
    </xf>
    <xf numFmtId="3" fontId="1" fillId="35" borderId="13" xfId="0" applyNumberFormat="1" applyFont="1" applyFill="1" applyBorder="1" applyAlignment="1">
      <alignment/>
    </xf>
    <xf numFmtId="3" fontId="2" fillId="36" borderId="13" xfId="0" applyNumberFormat="1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/>
    </xf>
    <xf numFmtId="3" fontId="29" fillId="37" borderId="11" xfId="0" applyNumberFormat="1" applyFont="1" applyFill="1" applyBorder="1" applyAlignment="1">
      <alignment horizontal="right" vertical="center"/>
    </xf>
    <xf numFmtId="3" fontId="29" fillId="37" borderId="13" xfId="0" applyNumberFormat="1" applyFont="1" applyFill="1" applyBorder="1" applyAlignment="1">
      <alignment horizontal="right" vertical="center"/>
    </xf>
    <xf numFmtId="3" fontId="1" fillId="37" borderId="13" xfId="0" applyNumberFormat="1" applyFont="1" applyFill="1" applyBorder="1" applyAlignment="1">
      <alignment vertical="center"/>
    </xf>
    <xf numFmtId="1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36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1" fillId="0" borderId="11" xfId="0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6" borderId="11" xfId="0" applyNumberFormat="1" applyFont="1" applyFill="1" applyBorder="1" applyAlignment="1">
      <alignment horizontal="center" vertical="center"/>
    </xf>
    <xf numFmtId="3" fontId="1" fillId="38" borderId="11" xfId="0" applyNumberFormat="1" applyFont="1" applyFill="1" applyBorder="1" applyAlignment="1">
      <alignment horizontal="center" vertical="center"/>
    </xf>
    <xf numFmtId="3" fontId="1" fillId="39" borderId="11" xfId="0" applyNumberFormat="1" applyFont="1" applyFill="1" applyBorder="1" applyAlignment="1">
      <alignment horizontal="center" vertical="center"/>
    </xf>
    <xf numFmtId="0" fontId="4" fillId="36" borderId="11" xfId="68" applyFill="1" applyBorder="1">
      <alignment/>
      <protection/>
    </xf>
    <xf numFmtId="0" fontId="6" fillId="36" borderId="11" xfId="68" applyFont="1" applyFill="1" applyBorder="1">
      <alignment/>
      <protection/>
    </xf>
    <xf numFmtId="0" fontId="7" fillId="0" borderId="11" xfId="64" applyBorder="1" applyAlignment="1">
      <alignment/>
      <protection/>
    </xf>
    <xf numFmtId="3" fontId="7" fillId="0" borderId="11" xfId="64" applyNumberFormat="1" applyBorder="1" applyAlignment="1">
      <alignment/>
      <protection/>
    </xf>
    <xf numFmtId="3" fontId="8" fillId="36" borderId="11" xfId="64" applyNumberFormat="1" applyFont="1" applyFill="1" applyBorder="1" applyAlignment="1">
      <alignment/>
      <protection/>
    </xf>
    <xf numFmtId="3" fontId="8" fillId="0" borderId="11" xfId="64" applyNumberFormat="1" applyFont="1" applyBorder="1" applyAlignment="1">
      <alignment/>
      <protection/>
    </xf>
    <xf numFmtId="3" fontId="7" fillId="36" borderId="11" xfId="64" applyNumberFormat="1" applyFill="1" applyBorder="1" applyAlignment="1">
      <alignment/>
      <protection/>
    </xf>
    <xf numFmtId="3" fontId="6" fillId="36" borderId="11" xfId="64" applyNumberFormat="1" applyFont="1" applyFill="1" applyBorder="1" applyAlignment="1">
      <alignment/>
      <protection/>
    </xf>
    <xf numFmtId="0" fontId="10" fillId="36" borderId="10" xfId="62" applyFont="1" applyFill="1" applyBorder="1" applyAlignment="1">
      <alignment horizontal="center" wrapText="1"/>
      <protection/>
    </xf>
    <xf numFmtId="0" fontId="10" fillId="36" borderId="12" xfId="62" applyFont="1" applyFill="1" applyBorder="1" applyAlignment="1">
      <alignment horizontal="center" wrapText="1"/>
      <protection/>
    </xf>
    <xf numFmtId="3" fontId="10" fillId="36" borderId="11" xfId="62" applyNumberFormat="1" applyFont="1" applyFill="1" applyBorder="1" applyAlignment="1">
      <alignment horizontal="center" wrapText="1"/>
      <protection/>
    </xf>
    <xf numFmtId="0" fontId="10" fillId="36" borderId="11" xfId="62" applyFont="1" applyFill="1" applyBorder="1" applyAlignment="1">
      <alignment horizontal="center" vertical="center" wrapText="1"/>
      <protection/>
    </xf>
    <xf numFmtId="3" fontId="10" fillId="36" borderId="11" xfId="62" applyNumberFormat="1" applyFont="1" applyFill="1" applyBorder="1" applyAlignment="1">
      <alignment horizontal="center" vertical="center" wrapText="1"/>
      <protection/>
    </xf>
    <xf numFmtId="3" fontId="6" fillId="36" borderId="13" xfId="62" applyNumberFormat="1" applyFont="1" applyFill="1" applyBorder="1" applyAlignment="1">
      <alignment horizontal="center" vertical="center"/>
      <protection/>
    </xf>
    <xf numFmtId="0" fontId="10" fillId="32" borderId="11" xfId="62" applyFont="1" applyFill="1" applyBorder="1" applyAlignment="1">
      <alignment horizontal="center" vertical="center" wrapText="1"/>
      <protection/>
    </xf>
    <xf numFmtId="0" fontId="10" fillId="32" borderId="11" xfId="62" applyFont="1" applyFill="1" applyBorder="1" applyAlignment="1">
      <alignment horizontal="center" vertical="center"/>
      <protection/>
    </xf>
    <xf numFmtId="0" fontId="10" fillId="32" borderId="10" xfId="62" applyFont="1" applyFill="1" applyBorder="1" applyAlignment="1">
      <alignment horizontal="center" vertical="center" wrapText="1"/>
      <protection/>
    </xf>
    <xf numFmtId="0" fontId="10" fillId="32" borderId="12" xfId="62" applyFont="1" applyFill="1" applyBorder="1" applyAlignment="1">
      <alignment horizontal="center" vertical="center" wrapText="1"/>
      <protection/>
    </xf>
    <xf numFmtId="3" fontId="6" fillId="32" borderId="10" xfId="59" applyNumberFormat="1" applyFont="1" applyFill="1" applyBorder="1" applyAlignment="1">
      <alignment horizontal="right" vertical="center" wrapText="1"/>
      <protection/>
    </xf>
    <xf numFmtId="3" fontId="6" fillId="32" borderId="12" xfId="59" applyNumberFormat="1" applyFont="1" applyFill="1" applyBorder="1" applyAlignment="1">
      <alignment horizontal="right" vertical="center" wrapText="1"/>
      <protection/>
    </xf>
    <xf numFmtId="0" fontId="6" fillId="32" borderId="11" xfId="59" applyFont="1" applyFill="1" applyBorder="1" applyAlignment="1">
      <alignment horizontal="center" vertical="center" wrapText="1"/>
      <protection/>
    </xf>
    <xf numFmtId="0" fontId="6" fillId="32" borderId="11" xfId="59" applyFont="1" applyFill="1" applyBorder="1" applyAlignment="1">
      <alignment horizontal="center" vertical="center"/>
      <protection/>
    </xf>
    <xf numFmtId="0" fontId="10" fillId="32" borderId="10" xfId="60" applyFont="1" applyFill="1" applyBorder="1" applyAlignment="1">
      <alignment horizontal="center" vertical="center"/>
      <protection/>
    </xf>
    <xf numFmtId="0" fontId="10" fillId="32" borderId="12" xfId="60" applyFont="1" applyFill="1" applyBorder="1" applyAlignment="1">
      <alignment horizontal="center" vertical="center"/>
      <protection/>
    </xf>
    <xf numFmtId="0" fontId="10" fillId="32" borderId="13" xfId="60" applyFont="1" applyFill="1" applyBorder="1" applyAlignment="1">
      <alignment horizontal="center" vertical="center"/>
      <protection/>
    </xf>
    <xf numFmtId="0" fontId="10" fillId="32" borderId="39" xfId="60" applyFont="1" applyFill="1" applyBorder="1" applyAlignment="1">
      <alignment horizontal="center" vertical="center"/>
      <protection/>
    </xf>
    <xf numFmtId="0" fontId="10" fillId="32" borderId="16" xfId="60" applyFont="1" applyFill="1" applyBorder="1" applyAlignment="1">
      <alignment horizontal="center" vertical="center"/>
      <protection/>
    </xf>
    <xf numFmtId="0" fontId="9" fillId="36" borderId="11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2" borderId="11" xfId="0" applyFont="1" applyFill="1" applyBorder="1" applyAlignment="1">
      <alignment horizontal="left" vertical="center"/>
    </xf>
    <xf numFmtId="0" fontId="29" fillId="32" borderId="11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0" fontId="3" fillId="37" borderId="16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29" fillId="37" borderId="13" xfId="0" applyFont="1" applyFill="1" applyBorder="1" applyAlignment="1">
      <alignment horizontal="left" vertical="center" wrapText="1"/>
    </xf>
    <xf numFmtId="0" fontId="29" fillId="37" borderId="16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left" vertical="center"/>
    </xf>
    <xf numFmtId="0" fontId="1" fillId="37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0" fillId="32" borderId="45" xfId="62" applyFont="1" applyFill="1" applyBorder="1" applyAlignment="1">
      <alignment horizontal="center" vertical="center" wrapText="1"/>
      <protection/>
    </xf>
    <xf numFmtId="0" fontId="10" fillId="32" borderId="14" xfId="62" applyFont="1" applyFill="1" applyBorder="1" applyAlignment="1">
      <alignment horizontal="center" vertical="center" wrapText="1"/>
      <protection/>
    </xf>
    <xf numFmtId="0" fontId="0" fillId="32" borderId="45" xfId="0" applyFont="1" applyFill="1" applyBorder="1" applyAlignment="1">
      <alignment horizontal="center" vertical="distributed"/>
    </xf>
    <xf numFmtId="0" fontId="0" fillId="32" borderId="0" xfId="0" applyFont="1" applyFill="1" applyBorder="1" applyAlignment="1">
      <alignment horizontal="center" vertical="distributed"/>
    </xf>
    <xf numFmtId="0" fontId="0" fillId="32" borderId="43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center" vertical="top" wrapText="1"/>
    </xf>
    <xf numFmtId="0" fontId="0" fillId="32" borderId="45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3" fillId="32" borderId="13" xfId="0" applyFont="1" applyFill="1" applyBorder="1" applyAlignment="1">
      <alignment horizontal="center" vertical="distributed"/>
    </xf>
    <xf numFmtId="0" fontId="3" fillId="32" borderId="16" xfId="0" applyFont="1" applyFill="1" applyBorder="1" applyAlignment="1">
      <alignment horizontal="center" vertical="distributed"/>
    </xf>
    <xf numFmtId="0" fontId="3" fillId="32" borderId="43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distributed"/>
    </xf>
    <xf numFmtId="0" fontId="3" fillId="32" borderId="11" xfId="0" applyFont="1" applyFill="1" applyBorder="1" applyAlignment="1">
      <alignment horizontal="center" vertical="distributed"/>
    </xf>
    <xf numFmtId="0" fontId="28" fillId="32" borderId="10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/>
    </xf>
    <xf numFmtId="0" fontId="28" fillId="32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33" borderId="10" xfId="68" applyFont="1" applyFill="1" applyBorder="1" applyAlignment="1">
      <alignment horizontal="center" vertical="center" wrapText="1"/>
      <protection/>
    </xf>
    <xf numFmtId="0" fontId="6" fillId="33" borderId="12" xfId="68" applyFont="1" applyFill="1" applyBorder="1" applyAlignment="1">
      <alignment horizontal="center" vertical="center" wrapText="1"/>
      <protection/>
    </xf>
    <xf numFmtId="0" fontId="4" fillId="0" borderId="11" xfId="68" applyBorder="1" applyAlignment="1">
      <alignment horizontal="center" wrapText="1"/>
      <protection/>
    </xf>
    <xf numFmtId="0" fontId="4" fillId="0" borderId="45" xfId="68" applyBorder="1" applyAlignment="1">
      <alignment horizontal="center" wrapText="1"/>
      <protection/>
    </xf>
    <xf numFmtId="0" fontId="8" fillId="36" borderId="45" xfId="64" applyFont="1" applyFill="1" applyBorder="1" applyAlignment="1">
      <alignment horizontal="center" wrapText="1"/>
      <protection/>
    </xf>
    <xf numFmtId="0" fontId="8" fillId="37" borderId="11" xfId="64" applyFont="1" applyFill="1" applyBorder="1" applyAlignment="1">
      <alignment horizontal="center" wrapText="1"/>
      <protection/>
    </xf>
    <xf numFmtId="0" fontId="12" fillId="0" borderId="13" xfId="64" applyFont="1" applyFill="1" applyBorder="1" applyAlignment="1">
      <alignment horizontal="center" vertical="center"/>
      <protection/>
    </xf>
    <xf numFmtId="0" fontId="12" fillId="0" borderId="39" xfId="64" applyFont="1" applyFill="1" applyBorder="1" applyAlignment="1">
      <alignment horizontal="center" vertical="center"/>
      <protection/>
    </xf>
    <xf numFmtId="0" fontId="12" fillId="0" borderId="16" xfId="64" applyFont="1" applyFill="1" applyBorder="1" applyAlignment="1">
      <alignment horizontal="center" vertical="center"/>
      <protection/>
    </xf>
    <xf numFmtId="0" fontId="12" fillId="32" borderId="11" xfId="64" applyFont="1" applyFill="1" applyBorder="1" applyAlignment="1">
      <alignment horizontal="center" vertical="center"/>
      <protection/>
    </xf>
    <xf numFmtId="0" fontId="12" fillId="32" borderId="11" xfId="64" applyFont="1" applyFill="1" applyBorder="1" applyAlignment="1">
      <alignment horizontal="center" vertical="center" wrapText="1"/>
      <protection/>
    </xf>
    <xf numFmtId="0" fontId="12" fillId="32" borderId="10" xfId="64" applyFont="1" applyFill="1" applyBorder="1" applyAlignment="1">
      <alignment horizontal="center" vertical="center" wrapText="1"/>
      <protection/>
    </xf>
    <xf numFmtId="0" fontId="12" fillId="32" borderId="18" xfId="64" applyFont="1" applyFill="1" applyBorder="1" applyAlignment="1">
      <alignment horizontal="center" vertical="center" wrapText="1"/>
      <protection/>
    </xf>
    <xf numFmtId="0" fontId="12" fillId="32" borderId="12" xfId="64" applyFont="1" applyFill="1" applyBorder="1" applyAlignment="1">
      <alignment horizontal="center" vertical="center" wrapText="1"/>
      <protection/>
    </xf>
    <xf numFmtId="0" fontId="8" fillId="36" borderId="45" xfId="64" applyFont="1" applyFill="1" applyBorder="1" applyAlignment="1">
      <alignment horizontal="center" vertical="center" wrapText="1"/>
      <protection/>
    </xf>
    <xf numFmtId="0" fontId="12" fillId="32" borderId="10" xfId="64" applyFont="1" applyFill="1" applyBorder="1" applyAlignment="1">
      <alignment horizontal="center" vertical="center" wrapText="1"/>
      <protection/>
    </xf>
    <xf numFmtId="0" fontId="8" fillId="36" borderId="10" xfId="64" applyFont="1" applyFill="1" applyBorder="1" applyAlignment="1">
      <alignment horizontal="center" vertical="center" wrapText="1"/>
      <protection/>
    </xf>
    <xf numFmtId="0" fontId="8" fillId="36" borderId="18" xfId="64" applyFont="1" applyFill="1" applyBorder="1" applyAlignment="1">
      <alignment horizontal="center" vertical="center" wrapText="1"/>
      <protection/>
    </xf>
    <xf numFmtId="0" fontId="8" fillId="36" borderId="12" xfId="64" applyFont="1" applyFill="1" applyBorder="1" applyAlignment="1">
      <alignment horizontal="center" vertical="center" wrapText="1"/>
      <protection/>
    </xf>
    <xf numFmtId="0" fontId="6" fillId="32" borderId="18" xfId="63" applyFont="1" applyFill="1" applyBorder="1" applyAlignment="1">
      <alignment horizontal="center" vertical="center" wrapText="1"/>
      <protection/>
    </xf>
    <xf numFmtId="0" fontId="6" fillId="32" borderId="12" xfId="63" applyFont="1" applyFill="1" applyBorder="1" applyAlignment="1">
      <alignment horizontal="center" vertical="center" wrapText="1"/>
      <protection/>
    </xf>
    <xf numFmtId="0" fontId="6" fillId="32" borderId="13" xfId="63" applyFont="1" applyFill="1" applyBorder="1" applyAlignment="1">
      <alignment horizontal="center" vertical="center" wrapText="1"/>
      <protection/>
    </xf>
    <xf numFmtId="0" fontId="6" fillId="32" borderId="39" xfId="63" applyFont="1" applyFill="1" applyBorder="1" applyAlignment="1">
      <alignment horizontal="center" vertical="center" wrapText="1"/>
      <protection/>
    </xf>
    <xf numFmtId="0" fontId="6" fillId="32" borderId="16" xfId="63" applyFont="1" applyFill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right"/>
      <protection/>
    </xf>
    <xf numFmtId="0" fontId="6" fillId="32" borderId="10" xfId="63" applyFont="1" applyFill="1" applyBorder="1" applyAlignment="1">
      <alignment horizontal="center" vertical="center" wrapText="1"/>
      <protection/>
    </xf>
    <xf numFmtId="0" fontId="6" fillId="32" borderId="43" xfId="63" applyFont="1" applyFill="1" applyBorder="1" applyAlignment="1">
      <alignment horizontal="center" vertical="center" wrapText="1"/>
      <protection/>
    </xf>
    <xf numFmtId="0" fontId="14" fillId="0" borderId="46" xfId="65" applyFont="1" applyFill="1" applyBorder="1" applyAlignment="1">
      <alignment horizontal="center" vertical="center" wrapText="1"/>
      <protection/>
    </xf>
    <xf numFmtId="0" fontId="14" fillId="33" borderId="46" xfId="65" applyFont="1" applyFill="1" applyBorder="1" applyAlignment="1">
      <alignment horizontal="center" vertical="center" wrapText="1"/>
      <protection/>
    </xf>
    <xf numFmtId="0" fontId="14" fillId="33" borderId="40" xfId="65" applyFont="1" applyFill="1" applyBorder="1" applyAlignment="1">
      <alignment horizontal="center" vertical="center" wrapText="1"/>
      <protection/>
    </xf>
    <xf numFmtId="0" fontId="14" fillId="33" borderId="41" xfId="65" applyFont="1" applyFill="1" applyBorder="1" applyAlignment="1">
      <alignment horizontal="center" vertical="center" wrapText="1"/>
      <protection/>
    </xf>
    <xf numFmtId="0" fontId="14" fillId="33" borderId="42" xfId="65" applyFont="1" applyFill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left"/>
      <protection/>
    </xf>
    <xf numFmtId="0" fontId="8" fillId="32" borderId="43" xfId="66" applyFont="1" applyFill="1" applyBorder="1" applyAlignment="1">
      <alignment horizontal="center" vertical="center" wrapText="1"/>
      <protection/>
    </xf>
    <xf numFmtId="0" fontId="8" fillId="32" borderId="24" xfId="66" applyFont="1" applyFill="1" applyBorder="1" applyAlignment="1">
      <alignment horizontal="center" vertical="center" wrapText="1"/>
      <protection/>
    </xf>
    <xf numFmtId="0" fontId="8" fillId="32" borderId="14" xfId="66" applyFont="1" applyFill="1" applyBorder="1" applyAlignment="1">
      <alignment horizontal="center" vertical="center" wrapText="1"/>
      <protection/>
    </xf>
    <xf numFmtId="0" fontId="8" fillId="32" borderId="17" xfId="66" applyFont="1" applyFill="1" applyBorder="1" applyAlignment="1">
      <alignment horizontal="center" vertical="center" wrapText="1"/>
      <protection/>
    </xf>
    <xf numFmtId="0" fontId="6" fillId="0" borderId="13" xfId="66" applyFont="1" applyBorder="1" applyAlignment="1">
      <alignment horizontal="left"/>
      <protection/>
    </xf>
    <xf numFmtId="0" fontId="6" fillId="0" borderId="39" xfId="66" applyFont="1" applyBorder="1" applyAlignment="1">
      <alignment horizontal="left"/>
      <protection/>
    </xf>
    <xf numFmtId="0" fontId="6" fillId="0" borderId="16" xfId="66" applyFont="1" applyBorder="1" applyAlignment="1">
      <alignment horizontal="left"/>
      <protection/>
    </xf>
    <xf numFmtId="0" fontId="8" fillId="32" borderId="10" xfId="66" applyFont="1" applyFill="1" applyBorder="1" applyAlignment="1">
      <alignment horizontal="center" vertical="center" wrapText="1"/>
      <protection/>
    </xf>
    <xf numFmtId="0" fontId="8" fillId="32" borderId="18" xfId="66" applyFont="1" applyFill="1" applyBorder="1" applyAlignment="1">
      <alignment horizontal="center" vertical="center" wrapText="1"/>
      <protection/>
    </xf>
    <xf numFmtId="0" fontId="8" fillId="32" borderId="12" xfId="66" applyFont="1" applyFill="1" applyBorder="1" applyAlignment="1">
      <alignment horizontal="center" vertical="center" wrapText="1"/>
      <protection/>
    </xf>
    <xf numFmtId="0" fontId="8" fillId="32" borderId="10" xfId="66" applyFont="1" applyFill="1" applyBorder="1" applyAlignment="1">
      <alignment horizontal="center" vertical="distributed"/>
      <protection/>
    </xf>
    <xf numFmtId="0" fontId="8" fillId="32" borderId="18" xfId="66" applyFont="1" applyFill="1" applyBorder="1" applyAlignment="1">
      <alignment horizontal="center" vertical="distributed"/>
      <protection/>
    </xf>
    <xf numFmtId="0" fontId="8" fillId="32" borderId="12" xfId="66" applyFont="1" applyFill="1" applyBorder="1" applyAlignment="1">
      <alignment horizontal="center" vertical="distributed"/>
      <protection/>
    </xf>
    <xf numFmtId="0" fontId="10" fillId="32" borderId="43" xfId="66" applyFont="1" applyFill="1" applyBorder="1" applyAlignment="1">
      <alignment horizontal="distributed" vertical="distributed"/>
      <protection/>
    </xf>
    <xf numFmtId="0" fontId="5" fillId="32" borderId="23" xfId="66" applyFont="1" applyFill="1" applyBorder="1" applyAlignment="1">
      <alignment horizontal="distributed" vertical="distributed"/>
      <protection/>
    </xf>
    <xf numFmtId="0" fontId="5" fillId="32" borderId="24" xfId="66" applyFont="1" applyFill="1" applyBorder="1" applyAlignment="1">
      <alignment horizontal="distributed" vertical="distributed"/>
      <protection/>
    </xf>
    <xf numFmtId="0" fontId="5" fillId="32" borderId="45" xfId="66" applyFont="1" applyFill="1" applyBorder="1" applyAlignment="1">
      <alignment horizontal="distributed" vertical="distributed"/>
      <protection/>
    </xf>
    <xf numFmtId="0" fontId="5" fillId="32" borderId="0" xfId="66" applyFont="1" applyFill="1" applyBorder="1" applyAlignment="1">
      <alignment horizontal="distributed" vertical="distributed"/>
      <protection/>
    </xf>
    <xf numFmtId="0" fontId="5" fillId="32" borderId="15" xfId="66" applyFont="1" applyFill="1" applyBorder="1" applyAlignment="1">
      <alignment horizontal="distributed" vertical="distributed"/>
      <protection/>
    </xf>
    <xf numFmtId="0" fontId="5" fillId="32" borderId="14" xfId="66" applyFont="1" applyFill="1" applyBorder="1" applyAlignment="1">
      <alignment horizontal="distributed" vertical="distributed"/>
      <protection/>
    </xf>
    <xf numFmtId="0" fontId="5" fillId="32" borderId="22" xfId="66" applyFont="1" applyFill="1" applyBorder="1" applyAlignment="1">
      <alignment horizontal="distributed" vertical="distributed"/>
      <protection/>
    </xf>
    <xf numFmtId="0" fontId="5" fillId="32" borderId="17" xfId="66" applyFont="1" applyFill="1" applyBorder="1" applyAlignment="1">
      <alignment horizontal="distributed" vertical="distributed"/>
      <protection/>
    </xf>
    <xf numFmtId="0" fontId="4" fillId="0" borderId="13" xfId="66" applyFont="1" applyBorder="1" applyAlignment="1">
      <alignment horizontal="left"/>
      <protection/>
    </xf>
    <xf numFmtId="0" fontId="4" fillId="0" borderId="39" xfId="66" applyFont="1" applyBorder="1" applyAlignment="1">
      <alignment horizontal="left"/>
      <protection/>
    </xf>
    <xf numFmtId="0" fontId="4" fillId="0" borderId="16" xfId="66" applyFont="1" applyBorder="1" applyAlignment="1">
      <alignment horizontal="left"/>
      <protection/>
    </xf>
    <xf numFmtId="0" fontId="7" fillId="0" borderId="0" xfId="57" applyBorder="1" applyAlignment="1">
      <alignment horizontal="right"/>
      <protection/>
    </xf>
    <xf numFmtId="0" fontId="8" fillId="32" borderId="11" xfId="57" applyFont="1" applyFill="1" applyBorder="1" applyAlignment="1">
      <alignment horizontal="center" vertical="center" wrapText="1"/>
      <protection/>
    </xf>
    <xf numFmtId="0" fontId="8" fillId="32" borderId="11" xfId="57" applyFont="1" applyFill="1" applyBorder="1" applyAlignment="1">
      <alignment horizontal="center" vertical="center"/>
      <protection/>
    </xf>
    <xf numFmtId="0" fontId="8" fillId="32" borderId="11" xfId="57" applyFont="1" applyFill="1" applyBorder="1" applyAlignment="1">
      <alignment horizontal="center"/>
      <protection/>
    </xf>
    <xf numFmtId="0" fontId="8" fillId="0" borderId="13" xfId="57" applyFont="1" applyBorder="1" applyAlignment="1">
      <alignment horizontal="left" vertical="distributed"/>
      <protection/>
    </xf>
    <xf numFmtId="0" fontId="8" fillId="0" borderId="39" xfId="57" applyFont="1" applyBorder="1" applyAlignment="1">
      <alignment horizontal="left" vertical="distributed"/>
      <protection/>
    </xf>
    <xf numFmtId="0" fontId="8" fillId="0" borderId="16" xfId="57" applyFont="1" applyBorder="1" applyAlignment="1">
      <alignment horizontal="left" vertical="distributed"/>
      <protection/>
    </xf>
    <xf numFmtId="0" fontId="8" fillId="0" borderId="11" xfId="57" applyFont="1" applyBorder="1" applyAlignment="1">
      <alignment horizontal="left" vertical="distributed"/>
      <protection/>
    </xf>
    <xf numFmtId="0" fontId="7" fillId="0" borderId="11" xfId="57" applyFont="1" applyBorder="1" applyAlignment="1">
      <alignment horizontal="left" vertical="distributed"/>
      <protection/>
    </xf>
    <xf numFmtId="0" fontId="7" fillId="0" borderId="11" xfId="57" applyBorder="1" applyAlignment="1">
      <alignment horizontal="left" vertical="distributed"/>
      <protection/>
    </xf>
    <xf numFmtId="0" fontId="7" fillId="0" borderId="0" xfId="57" applyAlignment="1">
      <alignment horizontal="center"/>
      <protection/>
    </xf>
    <xf numFmtId="0" fontId="8" fillId="0" borderId="13" xfId="57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4" fillId="0" borderId="11" xfId="58" applyFont="1" applyBorder="1" applyAlignment="1">
      <alignment horizontal="left"/>
      <protection/>
    </xf>
    <xf numFmtId="0" fontId="6" fillId="0" borderId="11" xfId="58" applyFont="1" applyBorder="1" applyAlignment="1">
      <alignment horizontal="left"/>
      <protection/>
    </xf>
    <xf numFmtId="0" fontId="5" fillId="0" borderId="22" xfId="58" applyFont="1" applyBorder="1" applyAlignment="1">
      <alignment horizontal="right"/>
      <protection/>
    </xf>
    <xf numFmtId="0" fontId="6" fillId="32" borderId="11" xfId="58" applyFont="1" applyFill="1" applyBorder="1" applyAlignment="1">
      <alignment horizontal="center" vertical="center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85"/>
  <sheetViews>
    <sheetView view="pageLayout" zoomScaleSheetLayoutView="100" workbookViewId="0" topLeftCell="A1">
      <selection activeCell="H61" sqref="H61"/>
    </sheetView>
  </sheetViews>
  <sheetFormatPr defaultColWidth="9.00390625" defaultRowHeight="12.75"/>
  <cols>
    <col min="1" max="1" width="13.125" style="24" customWidth="1"/>
    <col min="2" max="2" width="61.875" style="24" customWidth="1"/>
    <col min="3" max="3" width="15.00390625" style="24" customWidth="1"/>
    <col min="4" max="4" width="15.25390625" style="24" customWidth="1"/>
    <col min="5" max="5" width="13.125" style="24" customWidth="1"/>
    <col min="6" max="7" width="13.25390625" style="24" customWidth="1"/>
    <col min="8" max="16384" width="9.125" style="24" customWidth="1"/>
  </cols>
  <sheetData>
    <row r="1" spans="1:7" ht="15" customHeight="1">
      <c r="A1" s="640" t="s">
        <v>205</v>
      </c>
      <c r="B1" s="641" t="s">
        <v>13</v>
      </c>
      <c r="C1" s="642" t="s">
        <v>405</v>
      </c>
      <c r="D1" s="637" t="s">
        <v>549</v>
      </c>
      <c r="E1" s="637" t="s">
        <v>547</v>
      </c>
      <c r="F1" s="634" t="s">
        <v>575</v>
      </c>
      <c r="G1" s="634" t="s">
        <v>592</v>
      </c>
    </row>
    <row r="2" spans="1:7" ht="15" customHeight="1">
      <c r="A2" s="640"/>
      <c r="B2" s="641"/>
      <c r="C2" s="643"/>
      <c r="D2" s="637"/>
      <c r="E2" s="637"/>
      <c r="F2" s="635"/>
      <c r="G2" s="635"/>
    </row>
    <row r="3" spans="1:7" ht="24.75" customHeight="1">
      <c r="A3" s="32" t="s">
        <v>93</v>
      </c>
      <c r="B3" s="77" t="s">
        <v>249</v>
      </c>
      <c r="C3" s="25"/>
      <c r="D3" s="459"/>
      <c r="E3" s="460"/>
      <c r="F3" s="459"/>
      <c r="G3" s="579"/>
    </row>
    <row r="4" spans="1:7" ht="19.5" customHeight="1">
      <c r="A4" s="32" t="s">
        <v>203</v>
      </c>
      <c r="B4" s="77" t="s">
        <v>337</v>
      </c>
      <c r="C4" s="26"/>
      <c r="D4" s="459"/>
      <c r="E4" s="460"/>
      <c r="F4" s="459"/>
      <c r="G4" s="579"/>
    </row>
    <row r="5" spans="1:7" ht="19.5" customHeight="1">
      <c r="A5" s="28" t="s">
        <v>209</v>
      </c>
      <c r="B5" s="76" t="s">
        <v>210</v>
      </c>
      <c r="C5" s="26">
        <v>42380000</v>
      </c>
      <c r="D5" s="461">
        <f>SUM(D6:D9)</f>
        <v>47261887</v>
      </c>
      <c r="E5" s="462">
        <f>SUM(E6:E9)</f>
        <v>47287668</v>
      </c>
      <c r="F5" s="461">
        <f>SUM(F6:F9)</f>
        <v>47998671</v>
      </c>
      <c r="G5" s="462">
        <f>SUM(G6:G10)+G12</f>
        <v>47214757</v>
      </c>
    </row>
    <row r="6" spans="1:7" ht="19.5" customHeight="1">
      <c r="A6" s="25" t="s">
        <v>204</v>
      </c>
      <c r="B6" s="256" t="s">
        <v>331</v>
      </c>
      <c r="C6" s="364">
        <v>13939000</v>
      </c>
      <c r="D6" s="544">
        <v>15188315</v>
      </c>
      <c r="E6" s="545">
        <v>15214096</v>
      </c>
      <c r="F6" s="469">
        <v>15821629</v>
      </c>
      <c r="G6" s="470">
        <v>15821629</v>
      </c>
    </row>
    <row r="7" spans="1:7" ht="19.5" customHeight="1">
      <c r="A7" s="25" t="s">
        <v>206</v>
      </c>
      <c r="B7" s="258" t="s">
        <v>332</v>
      </c>
      <c r="C7" s="364">
        <v>19590000</v>
      </c>
      <c r="D7" s="544">
        <v>20875900</v>
      </c>
      <c r="E7" s="545">
        <v>20875900</v>
      </c>
      <c r="F7" s="469">
        <v>20875900</v>
      </c>
      <c r="G7" s="470">
        <v>19206634</v>
      </c>
    </row>
    <row r="8" spans="1:10" ht="19.5" customHeight="1">
      <c r="A8" s="28" t="s">
        <v>207</v>
      </c>
      <c r="B8" s="256" t="s">
        <v>413</v>
      </c>
      <c r="C8" s="364">
        <v>7651000</v>
      </c>
      <c r="D8" s="544">
        <v>9997672</v>
      </c>
      <c r="E8" s="545">
        <v>9997672</v>
      </c>
      <c r="F8" s="469">
        <v>10101142</v>
      </c>
      <c r="G8" s="470">
        <v>9760434</v>
      </c>
      <c r="J8" s="580"/>
    </row>
    <row r="9" spans="1:7" ht="19.5" customHeight="1">
      <c r="A9" s="271" t="s">
        <v>316</v>
      </c>
      <c r="B9" s="256" t="s">
        <v>333</v>
      </c>
      <c r="C9" s="364">
        <v>1200000</v>
      </c>
      <c r="D9" s="544">
        <v>1200000</v>
      </c>
      <c r="E9" s="545">
        <v>1200000</v>
      </c>
      <c r="F9" s="469">
        <v>1200000</v>
      </c>
      <c r="G9" s="470">
        <v>1200000</v>
      </c>
    </row>
    <row r="10" spans="1:7" ht="19.5" customHeight="1">
      <c r="A10" s="28" t="s">
        <v>208</v>
      </c>
      <c r="B10" s="256" t="s">
        <v>334</v>
      </c>
      <c r="C10" s="364"/>
      <c r="D10" s="544"/>
      <c r="E10" s="545"/>
      <c r="F10" s="469">
        <v>254595</v>
      </c>
      <c r="G10" s="470">
        <v>1160780</v>
      </c>
    </row>
    <row r="11" spans="1:7" ht="19.5" customHeight="1">
      <c r="A11" s="28" t="s">
        <v>236</v>
      </c>
      <c r="B11" s="258" t="s">
        <v>335</v>
      </c>
      <c r="C11" s="364">
        <v>5650000</v>
      </c>
      <c r="D11" s="544">
        <v>3517000</v>
      </c>
      <c r="E11" s="545">
        <v>14014022</v>
      </c>
      <c r="F11" s="469">
        <v>14014022</v>
      </c>
      <c r="G11" s="470">
        <v>14014022</v>
      </c>
    </row>
    <row r="12" spans="1:7" ht="19.5" customHeight="1">
      <c r="A12" s="271" t="s">
        <v>593</v>
      </c>
      <c r="B12" s="258" t="s">
        <v>594</v>
      </c>
      <c r="C12" s="364">
        <v>0</v>
      </c>
      <c r="D12" s="544">
        <v>0</v>
      </c>
      <c r="E12" s="545">
        <v>0</v>
      </c>
      <c r="F12" s="469">
        <v>0</v>
      </c>
      <c r="G12" s="470">
        <v>65280</v>
      </c>
    </row>
    <row r="13" spans="1:7" ht="19.5" customHeight="1">
      <c r="A13" s="198"/>
      <c r="B13" s="199" t="s">
        <v>336</v>
      </c>
      <c r="C13" s="365">
        <f>SUM(C6:C11)</f>
        <v>48030000</v>
      </c>
      <c r="D13" s="464">
        <f>SUM(D6:D11)</f>
        <v>50778887</v>
      </c>
      <c r="E13" s="465">
        <f>SUM(E6:E11)</f>
        <v>61301690</v>
      </c>
      <c r="F13" s="464">
        <f>SUM(F6:F11)</f>
        <v>62267288</v>
      </c>
      <c r="G13" s="465">
        <f>SUM(G6:G12)</f>
        <v>61228779</v>
      </c>
    </row>
    <row r="14" spans="1:7" ht="19.5" customHeight="1">
      <c r="A14" s="190" t="s">
        <v>211</v>
      </c>
      <c r="B14" s="189" t="s">
        <v>252</v>
      </c>
      <c r="C14" s="367"/>
      <c r="D14" s="459"/>
      <c r="E14" s="460"/>
      <c r="F14" s="469"/>
      <c r="G14" s="470"/>
    </row>
    <row r="15" spans="1:7" ht="19.5" customHeight="1">
      <c r="A15" s="25" t="s">
        <v>250</v>
      </c>
      <c r="B15" s="197" t="s">
        <v>251</v>
      </c>
      <c r="C15" s="364">
        <v>26523000</v>
      </c>
      <c r="D15" s="544">
        <v>31500000</v>
      </c>
      <c r="E15" s="545">
        <v>31500000</v>
      </c>
      <c r="F15" s="469">
        <v>31500000</v>
      </c>
      <c r="G15" s="470">
        <v>31317120</v>
      </c>
    </row>
    <row r="16" spans="1:7" ht="19.5" customHeight="1">
      <c r="A16" s="201"/>
      <c r="B16" s="202" t="s">
        <v>253</v>
      </c>
      <c r="C16" s="365">
        <f>C15</f>
        <v>26523000</v>
      </c>
      <c r="D16" s="542">
        <f>D15</f>
        <v>31500000</v>
      </c>
      <c r="E16" s="543">
        <f>E15</f>
        <v>31500000</v>
      </c>
      <c r="F16" s="464">
        <f>F15</f>
        <v>31500000</v>
      </c>
      <c r="G16" s="465">
        <f>G15</f>
        <v>31317120</v>
      </c>
    </row>
    <row r="17" spans="1:7" ht="19.5" customHeight="1">
      <c r="A17" s="30" t="s">
        <v>212</v>
      </c>
      <c r="B17" s="78" t="s">
        <v>121</v>
      </c>
      <c r="C17" s="367"/>
      <c r="D17" s="463"/>
      <c r="E17" s="541"/>
      <c r="F17" s="469"/>
      <c r="G17" s="470"/>
    </row>
    <row r="18" spans="1:7" ht="19.5" customHeight="1">
      <c r="A18" s="28" t="s">
        <v>233</v>
      </c>
      <c r="B18" s="258" t="s">
        <v>342</v>
      </c>
      <c r="C18" s="364">
        <v>4300000</v>
      </c>
      <c r="D18" s="544">
        <v>4300000</v>
      </c>
      <c r="E18" s="545">
        <v>4300000</v>
      </c>
      <c r="F18" s="469">
        <v>4300000</v>
      </c>
      <c r="G18" s="470">
        <v>4864971</v>
      </c>
    </row>
    <row r="19" spans="1:7" ht="19.5" customHeight="1">
      <c r="A19" s="28" t="s">
        <v>213</v>
      </c>
      <c r="B19" s="75" t="s">
        <v>214</v>
      </c>
      <c r="C19" s="364"/>
      <c r="D19" s="544"/>
      <c r="E19" s="545"/>
      <c r="F19" s="469"/>
      <c r="G19" s="470"/>
    </row>
    <row r="20" spans="1:7" ht="19.5" customHeight="1">
      <c r="A20" s="28" t="s">
        <v>257</v>
      </c>
      <c r="B20" s="256" t="s">
        <v>338</v>
      </c>
      <c r="C20" s="364">
        <v>3500000</v>
      </c>
      <c r="D20" s="544">
        <v>4000000</v>
      </c>
      <c r="E20" s="545">
        <v>4000000</v>
      </c>
      <c r="F20" s="469">
        <v>4000000</v>
      </c>
      <c r="G20" s="470">
        <v>6368845</v>
      </c>
    </row>
    <row r="21" spans="1:7" ht="19.5" customHeight="1">
      <c r="A21" s="271" t="s">
        <v>339</v>
      </c>
      <c r="B21" s="75" t="s">
        <v>258</v>
      </c>
      <c r="C21" s="364">
        <v>1310000</v>
      </c>
      <c r="D21" s="544">
        <v>1300000</v>
      </c>
      <c r="E21" s="545">
        <v>1300000</v>
      </c>
      <c r="F21" s="469">
        <v>1300000</v>
      </c>
      <c r="G21" s="470">
        <v>1381016</v>
      </c>
    </row>
    <row r="22" spans="1:7" ht="19.5" customHeight="1">
      <c r="A22" s="271" t="s">
        <v>340</v>
      </c>
      <c r="B22" s="256" t="s">
        <v>341</v>
      </c>
      <c r="C22" s="364"/>
      <c r="D22" s="459"/>
      <c r="E22" s="460"/>
      <c r="F22" s="469"/>
      <c r="G22" s="470"/>
    </row>
    <row r="23" spans="1:7" ht="19.5" customHeight="1">
      <c r="A23" s="28" t="s">
        <v>234</v>
      </c>
      <c r="B23" s="75" t="s">
        <v>235</v>
      </c>
      <c r="C23" s="364"/>
      <c r="D23" s="459"/>
      <c r="E23" s="460"/>
      <c r="F23" s="469"/>
      <c r="G23" s="470">
        <v>215588</v>
      </c>
    </row>
    <row r="24" spans="1:7" ht="19.5" customHeight="1">
      <c r="A24" s="198"/>
      <c r="B24" s="203" t="s">
        <v>260</v>
      </c>
      <c r="C24" s="365">
        <f>C18+C20+C19+C21+C22+C23</f>
        <v>9110000</v>
      </c>
      <c r="D24" s="542">
        <f>D18+D20+D19+D21+D22+D23</f>
        <v>9600000</v>
      </c>
      <c r="E24" s="543">
        <f>E18+E20+E19+E21+E22+E23</f>
        <v>9600000</v>
      </c>
      <c r="F24" s="464">
        <f>F18+F20+F19+F21+F22+F23</f>
        <v>9600000</v>
      </c>
      <c r="G24" s="465">
        <f>G18+G20+G19+G21+G22+G23</f>
        <v>12830420</v>
      </c>
    </row>
    <row r="25" spans="1:7" ht="19.5" customHeight="1">
      <c r="A25" s="204" t="s">
        <v>215</v>
      </c>
      <c r="B25" s="199" t="s">
        <v>56</v>
      </c>
      <c r="C25" s="365">
        <v>24292000</v>
      </c>
      <c r="D25" s="542">
        <v>20512113</v>
      </c>
      <c r="E25" s="543">
        <v>22512113</v>
      </c>
      <c r="F25" s="464">
        <v>26777113</v>
      </c>
      <c r="G25" s="465">
        <v>32650734</v>
      </c>
    </row>
    <row r="26" spans="1:7" ht="19.5" customHeight="1">
      <c r="A26" s="30" t="s">
        <v>216</v>
      </c>
      <c r="B26" s="77" t="s">
        <v>102</v>
      </c>
      <c r="C26" s="368"/>
      <c r="D26" s="459"/>
      <c r="E26" s="460"/>
      <c r="F26" s="469"/>
      <c r="G26" s="470"/>
    </row>
    <row r="27" spans="1:7" ht="19.5" customHeight="1">
      <c r="A27" s="28" t="s">
        <v>242</v>
      </c>
      <c r="B27" s="75" t="s">
        <v>243</v>
      </c>
      <c r="C27" s="364"/>
      <c r="D27" s="459"/>
      <c r="E27" s="460"/>
      <c r="F27" s="469">
        <v>500000</v>
      </c>
      <c r="G27" s="470">
        <v>500000</v>
      </c>
    </row>
    <row r="28" spans="1:7" ht="19.5" customHeight="1">
      <c r="A28" s="271" t="s">
        <v>343</v>
      </c>
      <c r="B28" s="256" t="s">
        <v>344</v>
      </c>
      <c r="C28" s="364"/>
      <c r="D28" s="459"/>
      <c r="E28" s="460"/>
      <c r="F28" s="469"/>
      <c r="G28" s="470"/>
    </row>
    <row r="29" spans="1:7" ht="19.5" customHeight="1">
      <c r="A29" s="198"/>
      <c r="B29" s="199" t="s">
        <v>254</v>
      </c>
      <c r="C29" s="365">
        <f>SUM(C27:C28)</f>
        <v>0</v>
      </c>
      <c r="D29" s="466">
        <f>SUM(D27:D28)</f>
        <v>0</v>
      </c>
      <c r="E29" s="467">
        <f>SUM(E27:E28)</f>
        <v>0</v>
      </c>
      <c r="F29" s="464">
        <f>SUM(F27:F28)</f>
        <v>500000</v>
      </c>
      <c r="G29" s="465">
        <f>SUM(G27:G28)</f>
        <v>500000</v>
      </c>
    </row>
    <row r="30" spans="1:7" ht="19.5" customHeight="1">
      <c r="A30" s="30" t="s">
        <v>217</v>
      </c>
      <c r="B30" s="77" t="s">
        <v>218</v>
      </c>
      <c r="C30" s="366"/>
      <c r="D30" s="459"/>
      <c r="E30" s="460"/>
      <c r="F30" s="469"/>
      <c r="G30" s="470"/>
    </row>
    <row r="31" spans="1:7" ht="19.5" customHeight="1">
      <c r="A31" s="271" t="s">
        <v>345</v>
      </c>
      <c r="B31" s="256" t="s">
        <v>573</v>
      </c>
      <c r="C31" s="364"/>
      <c r="D31" s="459"/>
      <c r="E31" s="460"/>
      <c r="F31" s="469"/>
      <c r="G31" s="470"/>
    </row>
    <row r="32" spans="1:7" ht="19.5" customHeight="1">
      <c r="A32" s="271" t="s">
        <v>346</v>
      </c>
      <c r="B32" s="256" t="s">
        <v>347</v>
      </c>
      <c r="C32" s="364"/>
      <c r="D32" s="459"/>
      <c r="E32" s="460"/>
      <c r="F32" s="469">
        <v>200000</v>
      </c>
      <c r="G32" s="470">
        <v>200000</v>
      </c>
    </row>
    <row r="33" spans="1:7" ht="19.5" customHeight="1">
      <c r="A33" s="198"/>
      <c r="B33" s="199" t="s">
        <v>255</v>
      </c>
      <c r="C33" s="365">
        <f>SUM(C31:C32)</f>
        <v>0</v>
      </c>
      <c r="D33" s="466">
        <f>SUM(D31:D32)</f>
        <v>0</v>
      </c>
      <c r="E33" s="467">
        <f>SUM(E31:E32)</f>
        <v>0</v>
      </c>
      <c r="F33" s="578">
        <f>SUM(F31:F32)</f>
        <v>200000</v>
      </c>
      <c r="G33" s="465">
        <f>SUM(G31:G32)</f>
        <v>200000</v>
      </c>
    </row>
    <row r="34" spans="1:7" ht="19.5" customHeight="1">
      <c r="A34" s="31" t="s">
        <v>219</v>
      </c>
      <c r="B34" s="77" t="s">
        <v>220</v>
      </c>
      <c r="C34" s="366"/>
      <c r="D34" s="459"/>
      <c r="E34" s="460"/>
      <c r="F34" s="469"/>
      <c r="G34" s="470"/>
    </row>
    <row r="35" spans="1:7" ht="19.5" customHeight="1">
      <c r="A35" s="300" t="s">
        <v>348</v>
      </c>
      <c r="B35" s="258" t="s">
        <v>349</v>
      </c>
      <c r="C35" s="369">
        <v>26000</v>
      </c>
      <c r="D35" s="544">
        <v>26000</v>
      </c>
      <c r="E35" s="545">
        <v>26000</v>
      </c>
      <c r="F35" s="469">
        <v>126000</v>
      </c>
      <c r="G35" s="470">
        <v>126000</v>
      </c>
    </row>
    <row r="36" spans="1:7" ht="19.5" customHeight="1">
      <c r="A36" s="300" t="s">
        <v>350</v>
      </c>
      <c r="B36" s="258" t="s">
        <v>351</v>
      </c>
      <c r="C36" s="369"/>
      <c r="D36" s="459"/>
      <c r="E36" s="460"/>
      <c r="F36" s="469"/>
      <c r="G36" s="470"/>
    </row>
    <row r="37" spans="1:7" ht="19.5" customHeight="1">
      <c r="A37" s="205"/>
      <c r="B37" s="199" t="s">
        <v>256</v>
      </c>
      <c r="C37" s="370">
        <f>SUM(C35:C36)</f>
        <v>26000</v>
      </c>
      <c r="D37" s="542">
        <f>SUM(D35:D36)</f>
        <v>26000</v>
      </c>
      <c r="E37" s="543">
        <f>SUM(E35:E36)</f>
        <v>26000</v>
      </c>
      <c r="F37" s="464">
        <f>SUM(F35:F36)</f>
        <v>126000</v>
      </c>
      <c r="G37" s="465">
        <f>SUM(G35:G36)</f>
        <v>126000</v>
      </c>
    </row>
    <row r="38" spans="1:7" ht="19.5" customHeight="1">
      <c r="A38" s="206" t="s">
        <v>221</v>
      </c>
      <c r="B38" s="207" t="s">
        <v>222</v>
      </c>
      <c r="C38" s="371">
        <f>C13+C16+C24+C25+C29+C33+C37</f>
        <v>107981000</v>
      </c>
      <c r="D38" s="542">
        <f>D13+D16+D24+D25+D29+D33+D37</f>
        <v>112417000</v>
      </c>
      <c r="E38" s="543">
        <f>E13+E16+E24+E25+E29+E33+E37</f>
        <v>124939803</v>
      </c>
      <c r="F38" s="464">
        <f>F13+F16+F24+F25+F29+F33+F37</f>
        <v>130970401</v>
      </c>
      <c r="G38" s="465">
        <f>G13+G16+G24+G25+G29+G33+G37</f>
        <v>138853053</v>
      </c>
    </row>
    <row r="39" spans="1:7" ht="19.5" customHeight="1">
      <c r="A39" s="30" t="s">
        <v>352</v>
      </c>
      <c r="B39" s="77" t="s">
        <v>353</v>
      </c>
      <c r="C39" s="582">
        <v>8000000</v>
      </c>
      <c r="D39" s="544">
        <v>5923000</v>
      </c>
      <c r="E39" s="545">
        <v>10605000</v>
      </c>
      <c r="F39" s="469">
        <v>10605000</v>
      </c>
      <c r="G39" s="470">
        <v>10605000</v>
      </c>
    </row>
    <row r="40" spans="1:7" ht="19.5" customHeight="1">
      <c r="A40" s="30"/>
      <c r="B40" s="77" t="s">
        <v>595</v>
      </c>
      <c r="C40" s="366">
        <v>0</v>
      </c>
      <c r="D40" s="546">
        <v>0</v>
      </c>
      <c r="E40" s="547">
        <v>0</v>
      </c>
      <c r="F40" s="470">
        <v>0</v>
      </c>
      <c r="G40" s="470">
        <v>1487589</v>
      </c>
    </row>
    <row r="41" spans="1:7" ht="19.5" customHeight="1">
      <c r="A41" s="583" t="s">
        <v>352</v>
      </c>
      <c r="B41" s="431" t="s">
        <v>314</v>
      </c>
      <c r="C41" s="584">
        <f>C39+C40</f>
        <v>8000000</v>
      </c>
      <c r="D41" s="542">
        <f>D39+D40</f>
        <v>5923000</v>
      </c>
      <c r="E41" s="543">
        <f>E39+E40</f>
        <v>10605000</v>
      </c>
      <c r="F41" s="465">
        <f>F39+F40</f>
        <v>10605000</v>
      </c>
      <c r="G41" s="465">
        <f>G39+G40</f>
        <v>12092589</v>
      </c>
    </row>
    <row r="42" spans="1:7" ht="19.5" customHeight="1">
      <c r="A42" s="198"/>
      <c r="B42" s="199" t="s">
        <v>259</v>
      </c>
      <c r="C42" s="365">
        <f>C38+C39</f>
        <v>115981000</v>
      </c>
      <c r="D42" s="542">
        <f>D38+D39</f>
        <v>118340000</v>
      </c>
      <c r="E42" s="543">
        <f>E38+E39</f>
        <v>135544803</v>
      </c>
      <c r="F42" s="465">
        <f>F38+F39</f>
        <v>141575401</v>
      </c>
      <c r="G42" s="465">
        <f>G38+G41</f>
        <v>150945642</v>
      </c>
    </row>
    <row r="43" spans="1:7" ht="12.75" customHeight="1">
      <c r="A43" s="29"/>
      <c r="B43" s="29"/>
      <c r="C43" s="372"/>
      <c r="D43" s="468"/>
      <c r="F43" s="587"/>
      <c r="G43" s="581"/>
    </row>
    <row r="44" spans="1:7" ht="12.75" customHeight="1">
      <c r="A44" s="29"/>
      <c r="B44" s="29"/>
      <c r="C44" s="372"/>
      <c r="D44" s="468"/>
      <c r="E44" s="586"/>
      <c r="F44" s="587"/>
      <c r="G44" s="581"/>
    </row>
    <row r="45" spans="1:7" ht="12.75" customHeight="1">
      <c r="A45" s="29"/>
      <c r="B45" s="29"/>
      <c r="C45" s="372"/>
      <c r="D45" s="468"/>
      <c r="E45" s="586"/>
      <c r="F45" s="587"/>
      <c r="G45" s="586" t="s">
        <v>572</v>
      </c>
    </row>
    <row r="46" spans="1:7" ht="18" customHeight="1">
      <c r="A46" s="646" t="s">
        <v>262</v>
      </c>
      <c r="B46" s="647" t="s">
        <v>13</v>
      </c>
      <c r="C46" s="644" t="s">
        <v>406</v>
      </c>
      <c r="D46" s="639" t="s">
        <v>415</v>
      </c>
      <c r="E46" s="638" t="s">
        <v>547</v>
      </c>
      <c r="F46" s="636" t="s">
        <v>576</v>
      </c>
      <c r="G46" s="636" t="s">
        <v>596</v>
      </c>
    </row>
    <row r="47" spans="1:7" ht="15" customHeight="1">
      <c r="A47" s="646"/>
      <c r="B47" s="647"/>
      <c r="C47" s="645"/>
      <c r="D47" s="639"/>
      <c r="E47" s="638"/>
      <c r="F47" s="636"/>
      <c r="G47" s="636"/>
    </row>
    <row r="48" spans="1:7" ht="15">
      <c r="A48" s="105" t="s">
        <v>261</v>
      </c>
      <c r="B48" s="208" t="s">
        <v>354</v>
      </c>
      <c r="C48" s="373"/>
      <c r="D48" s="459"/>
      <c r="E48" s="460"/>
      <c r="F48" s="469"/>
      <c r="G48" s="470"/>
    </row>
    <row r="49" spans="1:7" ht="14.25">
      <c r="A49" s="149" t="s">
        <v>223</v>
      </c>
      <c r="B49" s="104" t="s">
        <v>263</v>
      </c>
      <c r="C49" s="450">
        <v>29715000</v>
      </c>
      <c r="D49" s="469">
        <v>29859845</v>
      </c>
      <c r="E49" s="470">
        <v>37637335</v>
      </c>
      <c r="F49" s="469">
        <v>37837804</v>
      </c>
      <c r="G49" s="470">
        <v>37846335</v>
      </c>
    </row>
    <row r="50" spans="1:7" ht="19.5" customHeight="1">
      <c r="A50" s="149" t="s">
        <v>224</v>
      </c>
      <c r="B50" s="301" t="s">
        <v>264</v>
      </c>
      <c r="C50" s="450">
        <v>7745000</v>
      </c>
      <c r="D50" s="469">
        <v>7926907</v>
      </c>
      <c r="E50" s="470">
        <v>8979609</v>
      </c>
      <c r="F50" s="469">
        <v>9033735</v>
      </c>
      <c r="G50" s="470">
        <v>9060242</v>
      </c>
    </row>
    <row r="51" spans="1:7" ht="19.5" customHeight="1">
      <c r="A51" s="150" t="s">
        <v>225</v>
      </c>
      <c r="B51" s="301" t="s">
        <v>226</v>
      </c>
      <c r="C51" s="450">
        <v>34722000</v>
      </c>
      <c r="D51" s="469">
        <v>35731248</v>
      </c>
      <c r="E51" s="470">
        <v>44238108</v>
      </c>
      <c r="F51" s="469">
        <v>44349411</v>
      </c>
      <c r="G51" s="470">
        <v>49610991</v>
      </c>
    </row>
    <row r="52" spans="1:7" ht="19.5" customHeight="1">
      <c r="A52" s="150" t="s">
        <v>227</v>
      </c>
      <c r="B52" s="301" t="s">
        <v>82</v>
      </c>
      <c r="C52" s="450">
        <v>3903000</v>
      </c>
      <c r="D52" s="469">
        <v>4584000</v>
      </c>
      <c r="E52" s="470">
        <v>4584000</v>
      </c>
      <c r="F52" s="469">
        <v>4584000</v>
      </c>
      <c r="G52" s="470">
        <v>6190341</v>
      </c>
    </row>
    <row r="53" spans="1:7" ht="19.5" customHeight="1">
      <c r="A53" s="150" t="s">
        <v>228</v>
      </c>
      <c r="B53" s="301" t="s">
        <v>462</v>
      </c>
      <c r="C53" s="450">
        <v>11190000</v>
      </c>
      <c r="D53" s="469">
        <v>2638000</v>
      </c>
      <c r="E53" s="470">
        <v>7633079</v>
      </c>
      <c r="F53" s="469">
        <v>12039738</v>
      </c>
      <c r="G53" s="470">
        <v>12126246</v>
      </c>
    </row>
    <row r="54" spans="1:7" ht="19.5" customHeight="1">
      <c r="A54" s="150"/>
      <c r="B54" s="458" t="s">
        <v>548</v>
      </c>
      <c r="C54" s="450"/>
      <c r="D54" s="469"/>
      <c r="E54" s="548">
        <v>3360000</v>
      </c>
      <c r="F54" s="469">
        <v>7566659</v>
      </c>
      <c r="G54" s="470">
        <v>7566659</v>
      </c>
    </row>
    <row r="55" spans="1:7" ht="19.5" customHeight="1">
      <c r="A55" s="552"/>
      <c r="B55" s="585" t="s">
        <v>265</v>
      </c>
      <c r="C55" s="551">
        <f>SUM(C49:C53)</f>
        <v>87275000</v>
      </c>
      <c r="D55" s="464">
        <f>SUM(D49:D53)</f>
        <v>80740000</v>
      </c>
      <c r="E55" s="465">
        <f>SUM(E49:E53)</f>
        <v>103072131</v>
      </c>
      <c r="F55" s="464">
        <f>SUM(F49:F53)</f>
        <v>107844688</v>
      </c>
      <c r="G55" s="465">
        <f>SUM(G49:G53)</f>
        <v>114834155</v>
      </c>
    </row>
    <row r="56" spans="1:7" ht="19.5" customHeight="1">
      <c r="A56" s="106" t="s">
        <v>229</v>
      </c>
      <c r="B56" s="148" t="s">
        <v>230</v>
      </c>
      <c r="C56" s="383">
        <v>18706000</v>
      </c>
      <c r="D56" s="461">
        <v>35600000</v>
      </c>
      <c r="E56" s="462">
        <v>28887672</v>
      </c>
      <c r="F56" s="469">
        <v>1858041</v>
      </c>
      <c r="G56" s="470">
        <v>2605326</v>
      </c>
    </row>
    <row r="57" spans="1:7" ht="19.5" customHeight="1">
      <c r="A57" s="106" t="s">
        <v>231</v>
      </c>
      <c r="B57" s="148" t="s">
        <v>103</v>
      </c>
      <c r="C57" s="374"/>
      <c r="D57" s="469">
        <v>2000000</v>
      </c>
      <c r="E57" s="470">
        <v>2000000</v>
      </c>
      <c r="F57" s="469">
        <v>30287672</v>
      </c>
      <c r="G57" s="470">
        <v>31921161</v>
      </c>
    </row>
    <row r="58" spans="1:7" ht="19.5" customHeight="1">
      <c r="A58" s="106" t="s">
        <v>232</v>
      </c>
      <c r="B58" s="148" t="s">
        <v>510</v>
      </c>
      <c r="C58" s="374"/>
      <c r="D58" s="469"/>
      <c r="E58" s="470"/>
      <c r="F58" s="469"/>
      <c r="G58" s="470"/>
    </row>
    <row r="59" spans="1:7" ht="19.5" customHeight="1">
      <c r="A59" s="552"/>
      <c r="B59" s="553" t="s">
        <v>266</v>
      </c>
      <c r="C59" s="551">
        <f>C56+C57+C58</f>
        <v>18706000</v>
      </c>
      <c r="D59" s="464">
        <f>D56+D57+D58</f>
        <v>37600000</v>
      </c>
      <c r="E59" s="465">
        <f>E56+E57+E58</f>
        <v>30887672</v>
      </c>
      <c r="F59" s="578">
        <f>F56+F57+F58</f>
        <v>32145713</v>
      </c>
      <c r="G59" s="465">
        <f>G56+G57+G58</f>
        <v>34526487</v>
      </c>
    </row>
    <row r="60" spans="1:7" ht="19.5" customHeight="1">
      <c r="A60" s="552" t="s">
        <v>511</v>
      </c>
      <c r="B60" s="553" t="s">
        <v>512</v>
      </c>
      <c r="C60" s="551">
        <f>C55+C59</f>
        <v>105981000</v>
      </c>
      <c r="D60" s="464">
        <f>D55+D59</f>
        <v>118340000</v>
      </c>
      <c r="E60" s="465">
        <f>E55+E59</f>
        <v>133959803</v>
      </c>
      <c r="F60" s="578">
        <f>F55+F59</f>
        <v>139990401</v>
      </c>
      <c r="G60" s="465">
        <f>G55+G59</f>
        <v>149360642</v>
      </c>
    </row>
    <row r="61" spans="1:7" ht="19.5" customHeight="1">
      <c r="A61" s="106" t="s">
        <v>267</v>
      </c>
      <c r="B61" s="96" t="s">
        <v>268</v>
      </c>
      <c r="C61" s="374">
        <v>10000000</v>
      </c>
      <c r="D61" s="469">
        <v>0</v>
      </c>
      <c r="E61" s="470">
        <v>1585000</v>
      </c>
      <c r="F61" s="469">
        <v>1585000</v>
      </c>
      <c r="G61" s="470">
        <v>1585000</v>
      </c>
    </row>
    <row r="62" spans="1:7" ht="19.5" customHeight="1">
      <c r="A62" s="209"/>
      <c r="B62" s="210" t="s">
        <v>269</v>
      </c>
      <c r="C62" s="375">
        <f>C55+C59+C61</f>
        <v>115981000</v>
      </c>
      <c r="D62" s="464">
        <f>D55+D59+D61</f>
        <v>118340000</v>
      </c>
      <c r="E62" s="465">
        <f>E55+E59+E61</f>
        <v>135544803</v>
      </c>
      <c r="F62" s="464">
        <f>F55+F59+F61</f>
        <v>141575401</v>
      </c>
      <c r="G62" s="465">
        <f>G55+G59+G61</f>
        <v>150945642</v>
      </c>
    </row>
    <row r="63" spans="1:3" ht="15">
      <c r="A63" s="14"/>
      <c r="B63" s="14"/>
      <c r="C63" s="14"/>
    </row>
    <row r="64" spans="1:3" ht="14.25">
      <c r="A64" s="29"/>
      <c r="B64" s="29"/>
      <c r="C64" s="29"/>
    </row>
    <row r="65" spans="1:3" ht="14.25">
      <c r="A65" s="29"/>
      <c r="B65" s="29"/>
      <c r="C65" s="29"/>
    </row>
    <row r="66" spans="1:3" ht="14.25">
      <c r="A66" s="29"/>
      <c r="B66" s="29"/>
      <c r="C66" s="29"/>
    </row>
    <row r="67" spans="1:3" ht="14.25">
      <c r="A67" s="29"/>
      <c r="B67" s="29"/>
      <c r="C67" s="29"/>
    </row>
    <row r="68" spans="1:3" ht="14.25">
      <c r="A68" s="29"/>
      <c r="B68" s="29"/>
      <c r="C68" s="29"/>
    </row>
    <row r="69" spans="1:3" ht="14.25">
      <c r="A69" s="29"/>
      <c r="B69" s="29"/>
      <c r="C69" s="29"/>
    </row>
    <row r="70" spans="1:3" ht="14.25">
      <c r="A70" s="29"/>
      <c r="B70" s="29"/>
      <c r="C70" s="29"/>
    </row>
    <row r="71" spans="1:3" ht="14.25">
      <c r="A71" s="29"/>
      <c r="B71" s="29"/>
      <c r="C71" s="29"/>
    </row>
    <row r="72" spans="1:3" ht="14.25">
      <c r="A72" s="29"/>
      <c r="B72" s="29"/>
      <c r="C72" s="29"/>
    </row>
    <row r="73" spans="1:3" ht="14.25">
      <c r="A73" s="29"/>
      <c r="B73" s="29"/>
      <c r="C73" s="29"/>
    </row>
    <row r="74" spans="1:3" ht="14.25">
      <c r="A74" s="29"/>
      <c r="B74" s="29"/>
      <c r="C74" s="29"/>
    </row>
    <row r="75" spans="1:3" ht="14.25">
      <c r="A75" s="29"/>
      <c r="B75" s="29"/>
      <c r="C75" s="29"/>
    </row>
    <row r="76" spans="1:3" ht="14.25">
      <c r="A76" s="29"/>
      <c r="B76" s="29"/>
      <c r="C76" s="29"/>
    </row>
    <row r="77" spans="1:3" ht="14.25">
      <c r="A77" s="29"/>
      <c r="B77" s="29"/>
      <c r="C77" s="29"/>
    </row>
    <row r="78" spans="1:3" ht="14.25">
      <c r="A78" s="29"/>
      <c r="B78" s="29"/>
      <c r="C78" s="29"/>
    </row>
    <row r="79" spans="1:3" ht="14.25">
      <c r="A79" s="29"/>
      <c r="B79" s="29"/>
      <c r="C79" s="29"/>
    </row>
    <row r="80" spans="1:3" ht="14.25">
      <c r="A80" s="29"/>
      <c r="B80" s="29"/>
      <c r="C80" s="29"/>
    </row>
    <row r="81" spans="1:3" ht="14.25">
      <c r="A81" s="29"/>
      <c r="B81" s="29"/>
      <c r="C81" s="29"/>
    </row>
    <row r="82" spans="1:3" ht="14.25">
      <c r="A82" s="29"/>
      <c r="B82" s="29"/>
      <c r="C82" s="29"/>
    </row>
    <row r="83" spans="1:3" ht="14.25">
      <c r="A83" s="29"/>
      <c r="B83" s="29"/>
      <c r="C83" s="29"/>
    </row>
    <row r="84" spans="1:3" ht="14.25">
      <c r="A84" s="29"/>
      <c r="B84" s="29"/>
      <c r="C84" s="29"/>
    </row>
    <row r="85" spans="1:3" ht="14.25">
      <c r="A85" s="29"/>
      <c r="B85" s="29"/>
      <c r="C85" s="29"/>
    </row>
    <row r="86" spans="1:3" ht="14.25">
      <c r="A86" s="29"/>
      <c r="B86" s="29"/>
      <c r="C86" s="29"/>
    </row>
    <row r="87" spans="1:3" ht="14.25">
      <c r="A87" s="29"/>
      <c r="B87" s="29"/>
      <c r="C87" s="29"/>
    </row>
    <row r="88" spans="1:3" ht="14.25">
      <c r="A88" s="29"/>
      <c r="B88" s="29"/>
      <c r="C88" s="29"/>
    </row>
    <row r="89" spans="1:3" ht="14.25">
      <c r="A89" s="29"/>
      <c r="B89" s="29"/>
      <c r="C89" s="29"/>
    </row>
    <row r="90" spans="1:3" ht="14.25">
      <c r="A90" s="29"/>
      <c r="B90" s="29"/>
      <c r="C90" s="29"/>
    </row>
    <row r="91" spans="1:3" ht="14.25">
      <c r="A91" s="29"/>
      <c r="B91" s="29"/>
      <c r="C91" s="29"/>
    </row>
    <row r="92" spans="1:3" ht="14.25">
      <c r="A92" s="29"/>
      <c r="B92" s="29"/>
      <c r="C92" s="29"/>
    </row>
    <row r="93" spans="1:3" ht="14.25">
      <c r="A93" s="29"/>
      <c r="B93" s="29"/>
      <c r="C93" s="29"/>
    </row>
    <row r="94" spans="1:3" ht="14.25">
      <c r="A94" s="29"/>
      <c r="B94" s="29"/>
      <c r="C94" s="29"/>
    </row>
    <row r="95" spans="1:3" ht="14.25">
      <c r="A95" s="29"/>
      <c r="B95" s="29"/>
      <c r="C95" s="29"/>
    </row>
    <row r="96" spans="1:3" ht="14.25">
      <c r="A96" s="29"/>
      <c r="B96" s="29"/>
      <c r="C96" s="29"/>
    </row>
    <row r="97" spans="1:3" ht="14.25">
      <c r="A97" s="29"/>
      <c r="B97" s="29"/>
      <c r="C97" s="29"/>
    </row>
    <row r="98" spans="1:3" ht="14.25">
      <c r="A98" s="29"/>
      <c r="B98" s="29"/>
      <c r="C98" s="29"/>
    </row>
    <row r="99" spans="1:3" ht="14.25">
      <c r="A99" s="29"/>
      <c r="B99" s="29"/>
      <c r="C99" s="29"/>
    </row>
    <row r="100" spans="1:3" ht="14.25">
      <c r="A100" s="29"/>
      <c r="B100" s="29"/>
      <c r="C100" s="29"/>
    </row>
    <row r="101" spans="1:3" ht="14.25">
      <c r="A101" s="29"/>
      <c r="B101" s="29"/>
      <c r="C101" s="29"/>
    </row>
    <row r="102" spans="1:3" ht="14.25">
      <c r="A102" s="29"/>
      <c r="B102" s="29"/>
      <c r="C102" s="29"/>
    </row>
    <row r="103" spans="1:3" ht="14.25">
      <c r="A103" s="29"/>
      <c r="B103" s="29"/>
      <c r="C103" s="29"/>
    </row>
    <row r="104" spans="1:3" ht="14.25">
      <c r="A104" s="29"/>
      <c r="B104" s="29"/>
      <c r="C104" s="29"/>
    </row>
    <row r="105" spans="1:3" ht="14.25">
      <c r="A105" s="29"/>
      <c r="B105" s="29"/>
      <c r="C105" s="29"/>
    </row>
    <row r="106" spans="1:3" ht="14.25">
      <c r="A106" s="29"/>
      <c r="B106" s="29"/>
      <c r="C106" s="29"/>
    </row>
    <row r="107" spans="1:3" ht="14.25">
      <c r="A107" s="29"/>
      <c r="B107" s="29"/>
      <c r="C107" s="29"/>
    </row>
    <row r="108" spans="1:3" ht="14.25">
      <c r="A108" s="29"/>
      <c r="B108" s="29"/>
      <c r="C108" s="29"/>
    </row>
    <row r="109" spans="1:3" ht="14.25">
      <c r="A109" s="29"/>
      <c r="B109" s="29"/>
      <c r="C109" s="29"/>
    </row>
    <row r="110" spans="1:3" ht="14.25">
      <c r="A110" s="29"/>
      <c r="B110" s="29"/>
      <c r="C110" s="29"/>
    </row>
    <row r="111" spans="1:3" ht="14.25">
      <c r="A111" s="29"/>
      <c r="B111" s="29"/>
      <c r="C111" s="29"/>
    </row>
    <row r="112" spans="1:3" ht="14.25">
      <c r="A112" s="29"/>
      <c r="B112" s="29"/>
      <c r="C112" s="29"/>
    </row>
    <row r="113" spans="1:3" ht="14.25">
      <c r="A113" s="29"/>
      <c r="B113" s="29"/>
      <c r="C113" s="29"/>
    </row>
    <row r="114" spans="1:3" ht="14.25">
      <c r="A114" s="29"/>
      <c r="B114" s="29"/>
      <c r="C114" s="29"/>
    </row>
    <row r="115" spans="1:3" ht="14.25">
      <c r="A115" s="29"/>
      <c r="B115" s="29"/>
      <c r="C115" s="29"/>
    </row>
    <row r="116" spans="1:3" ht="14.25">
      <c r="A116" s="29"/>
      <c r="B116" s="29"/>
      <c r="C116" s="29"/>
    </row>
    <row r="117" spans="1:3" ht="14.25">
      <c r="A117" s="29"/>
      <c r="B117" s="29"/>
      <c r="C117" s="29"/>
    </row>
    <row r="118" spans="1:3" ht="14.25">
      <c r="A118" s="29"/>
      <c r="B118" s="29"/>
      <c r="C118" s="29"/>
    </row>
    <row r="119" spans="1:3" ht="14.25">
      <c r="A119" s="29"/>
      <c r="B119" s="29"/>
      <c r="C119" s="29"/>
    </row>
    <row r="120" spans="1:3" ht="14.25">
      <c r="A120" s="29"/>
      <c r="B120" s="29"/>
      <c r="C120" s="29"/>
    </row>
    <row r="121" spans="1:3" ht="14.25">
      <c r="A121" s="29"/>
      <c r="B121" s="29"/>
      <c r="C121" s="29"/>
    </row>
    <row r="122" spans="1:3" ht="14.25">
      <c r="A122" s="29"/>
      <c r="B122" s="29"/>
      <c r="C122" s="29"/>
    </row>
    <row r="123" spans="1:3" ht="14.25">
      <c r="A123" s="29"/>
      <c r="B123" s="29"/>
      <c r="C123" s="29"/>
    </row>
    <row r="124" spans="1:3" ht="14.25">
      <c r="A124" s="29"/>
      <c r="B124" s="29"/>
      <c r="C124" s="29"/>
    </row>
    <row r="125" spans="1:3" ht="14.25">
      <c r="A125" s="29"/>
      <c r="B125" s="29"/>
      <c r="C125" s="29"/>
    </row>
    <row r="126" spans="1:3" ht="14.25">
      <c r="A126" s="29"/>
      <c r="B126" s="29"/>
      <c r="C126" s="29"/>
    </row>
    <row r="127" spans="1:3" ht="14.25">
      <c r="A127" s="29"/>
      <c r="B127" s="29"/>
      <c r="C127" s="29"/>
    </row>
    <row r="128" spans="1:3" ht="14.25">
      <c r="A128" s="29"/>
      <c r="B128" s="29"/>
      <c r="C128" s="29"/>
    </row>
    <row r="129" spans="1:3" ht="14.25">
      <c r="A129" s="29"/>
      <c r="B129" s="29"/>
      <c r="C129" s="29"/>
    </row>
    <row r="130" spans="1:3" ht="14.25">
      <c r="A130" s="29"/>
      <c r="B130" s="29"/>
      <c r="C130" s="29"/>
    </row>
    <row r="131" spans="1:3" ht="14.25">
      <c r="A131" s="29"/>
      <c r="B131" s="29"/>
      <c r="C131" s="29"/>
    </row>
    <row r="132" spans="1:3" ht="14.25">
      <c r="A132" s="29"/>
      <c r="B132" s="29"/>
      <c r="C132" s="29"/>
    </row>
    <row r="133" spans="1:3" ht="14.25">
      <c r="A133" s="29"/>
      <c r="B133" s="29"/>
      <c r="C133" s="29"/>
    </row>
    <row r="134" spans="1:3" ht="14.25">
      <c r="A134" s="29"/>
      <c r="B134" s="29"/>
      <c r="C134" s="29"/>
    </row>
    <row r="135" spans="1:3" ht="14.25">
      <c r="A135" s="29"/>
      <c r="B135" s="29"/>
      <c r="C135" s="29"/>
    </row>
    <row r="136" spans="1:3" ht="14.25">
      <c r="A136" s="29"/>
      <c r="B136" s="29"/>
      <c r="C136" s="29"/>
    </row>
    <row r="137" spans="1:3" ht="14.25">
      <c r="A137" s="29"/>
      <c r="B137" s="29"/>
      <c r="C137" s="29"/>
    </row>
    <row r="138" spans="1:3" ht="14.25">
      <c r="A138" s="29"/>
      <c r="B138" s="29"/>
      <c r="C138" s="29"/>
    </row>
    <row r="139" spans="1:3" ht="14.25">
      <c r="A139" s="29"/>
      <c r="B139" s="29"/>
      <c r="C139" s="29"/>
    </row>
    <row r="140" spans="1:3" ht="14.25">
      <c r="A140" s="29"/>
      <c r="B140" s="29"/>
      <c r="C140" s="29"/>
    </row>
    <row r="141" spans="1:3" ht="14.25">
      <c r="A141" s="29"/>
      <c r="B141" s="29"/>
      <c r="C141" s="29"/>
    </row>
    <row r="142" spans="1:3" ht="14.25">
      <c r="A142" s="29"/>
      <c r="B142" s="29"/>
      <c r="C142" s="29"/>
    </row>
    <row r="143" spans="1:3" ht="14.25">
      <c r="A143" s="29"/>
      <c r="B143" s="29"/>
      <c r="C143" s="29"/>
    </row>
    <row r="144" spans="1:3" ht="14.25">
      <c r="A144" s="29"/>
      <c r="B144" s="29"/>
      <c r="C144" s="29"/>
    </row>
    <row r="145" spans="1:3" ht="14.25">
      <c r="A145" s="29"/>
      <c r="B145" s="29"/>
      <c r="C145" s="29"/>
    </row>
    <row r="146" spans="1:3" ht="14.25">
      <c r="A146" s="29"/>
      <c r="B146" s="29"/>
      <c r="C146" s="29"/>
    </row>
    <row r="147" spans="1:3" ht="14.25">
      <c r="A147" s="29"/>
      <c r="B147" s="29"/>
      <c r="C147" s="29"/>
    </row>
    <row r="148" spans="1:3" ht="14.25">
      <c r="A148" s="29"/>
      <c r="B148" s="29"/>
      <c r="C148" s="29"/>
    </row>
    <row r="149" spans="1:3" ht="14.25">
      <c r="A149" s="29"/>
      <c r="B149" s="29"/>
      <c r="C149" s="29"/>
    </row>
    <row r="150" spans="1:3" ht="14.25">
      <c r="A150" s="29"/>
      <c r="B150" s="29"/>
      <c r="C150" s="29"/>
    </row>
    <row r="151" spans="1:3" ht="14.25">
      <c r="A151" s="29"/>
      <c r="B151" s="29"/>
      <c r="C151" s="29"/>
    </row>
    <row r="152" spans="1:3" ht="14.25">
      <c r="A152" s="29"/>
      <c r="B152" s="29"/>
      <c r="C152" s="29"/>
    </row>
    <row r="153" spans="1:3" ht="14.25">
      <c r="A153" s="29"/>
      <c r="B153" s="29"/>
      <c r="C153" s="29"/>
    </row>
    <row r="154" spans="1:3" ht="14.25">
      <c r="A154" s="29"/>
      <c r="B154" s="29"/>
      <c r="C154" s="29"/>
    </row>
    <row r="155" spans="1:3" ht="14.25">
      <c r="A155" s="29"/>
      <c r="B155" s="29"/>
      <c r="C155" s="29"/>
    </row>
    <row r="156" spans="1:3" ht="14.25">
      <c r="A156" s="29"/>
      <c r="B156" s="29"/>
      <c r="C156" s="29"/>
    </row>
    <row r="157" spans="1:3" ht="14.25">
      <c r="A157" s="29"/>
      <c r="B157" s="29"/>
      <c r="C157" s="29"/>
    </row>
    <row r="158" spans="1:3" ht="14.25">
      <c r="A158" s="29"/>
      <c r="B158" s="29"/>
      <c r="C158" s="29"/>
    </row>
    <row r="159" spans="1:3" ht="14.25">
      <c r="A159" s="29"/>
      <c r="B159" s="29"/>
      <c r="C159" s="29"/>
    </row>
    <row r="160" spans="1:3" ht="14.25">
      <c r="A160" s="29"/>
      <c r="B160" s="29"/>
      <c r="C160" s="29"/>
    </row>
    <row r="161" spans="1:3" ht="14.25">
      <c r="A161" s="29"/>
      <c r="B161" s="29"/>
      <c r="C161" s="29"/>
    </row>
    <row r="162" spans="1:3" ht="14.25">
      <c r="A162" s="29"/>
      <c r="B162" s="29"/>
      <c r="C162" s="29"/>
    </row>
    <row r="163" spans="1:3" ht="14.25">
      <c r="A163" s="29"/>
      <c r="B163" s="29"/>
      <c r="C163" s="29"/>
    </row>
    <row r="164" spans="1:3" ht="14.25">
      <c r="A164" s="29"/>
      <c r="B164" s="29"/>
      <c r="C164" s="29"/>
    </row>
    <row r="165" spans="1:3" ht="14.25">
      <c r="A165" s="29"/>
      <c r="B165" s="29"/>
      <c r="C165" s="29"/>
    </row>
    <row r="166" spans="1:3" ht="14.25">
      <c r="A166" s="29"/>
      <c r="B166" s="29"/>
      <c r="C166" s="29"/>
    </row>
    <row r="167" spans="1:3" ht="14.25">
      <c r="A167" s="29"/>
      <c r="B167" s="29"/>
      <c r="C167" s="29"/>
    </row>
    <row r="168" spans="1:3" ht="14.25">
      <c r="A168" s="29"/>
      <c r="B168" s="29"/>
      <c r="C168" s="29"/>
    </row>
    <row r="169" spans="1:3" ht="14.25">
      <c r="A169" s="29"/>
      <c r="B169" s="29"/>
      <c r="C169" s="29"/>
    </row>
    <row r="170" spans="1:3" ht="14.25">
      <c r="A170" s="29"/>
      <c r="B170" s="29"/>
      <c r="C170" s="29"/>
    </row>
    <row r="171" spans="1:3" ht="14.25">
      <c r="A171" s="29"/>
      <c r="B171" s="29"/>
      <c r="C171" s="29"/>
    </row>
    <row r="172" spans="1:3" ht="14.25">
      <c r="A172" s="29"/>
      <c r="B172" s="29"/>
      <c r="C172" s="29"/>
    </row>
    <row r="173" spans="1:3" ht="14.25">
      <c r="A173" s="29"/>
      <c r="B173" s="29"/>
      <c r="C173" s="29"/>
    </row>
    <row r="174" spans="1:3" ht="14.25">
      <c r="A174" s="29"/>
      <c r="B174" s="29"/>
      <c r="C174" s="29"/>
    </row>
    <row r="175" spans="1:3" ht="14.25">
      <c r="A175" s="29"/>
      <c r="B175" s="29"/>
      <c r="C175" s="29"/>
    </row>
    <row r="176" spans="1:3" ht="14.25">
      <c r="A176" s="29"/>
      <c r="B176" s="29"/>
      <c r="C176" s="29"/>
    </row>
    <row r="177" spans="1:3" ht="14.25">
      <c r="A177" s="29"/>
      <c r="B177" s="29"/>
      <c r="C177" s="29"/>
    </row>
    <row r="178" spans="1:3" ht="14.25">
      <c r="A178" s="29"/>
      <c r="B178" s="29"/>
      <c r="C178" s="29"/>
    </row>
    <row r="179" spans="1:3" ht="14.25">
      <c r="A179" s="29"/>
      <c r="B179" s="29"/>
      <c r="C179" s="29"/>
    </row>
    <row r="180" spans="1:3" ht="14.25">
      <c r="A180" s="29"/>
      <c r="B180" s="29"/>
      <c r="C180" s="29"/>
    </row>
    <row r="181" spans="1:3" ht="14.25">
      <c r="A181" s="29"/>
      <c r="B181" s="29"/>
      <c r="C181" s="29"/>
    </row>
    <row r="182" spans="1:3" ht="14.25">
      <c r="A182" s="29"/>
      <c r="B182" s="29"/>
      <c r="C182" s="29"/>
    </row>
    <row r="183" spans="1:3" ht="14.25">
      <c r="A183" s="29"/>
      <c r="B183" s="29"/>
      <c r="C183" s="29"/>
    </row>
    <row r="184" spans="1:3" ht="14.25">
      <c r="A184" s="29"/>
      <c r="B184" s="29"/>
      <c r="C184" s="29"/>
    </row>
    <row r="185" spans="1:3" ht="14.25">
      <c r="A185" s="29"/>
      <c r="B185" s="29"/>
      <c r="C185" s="29"/>
    </row>
  </sheetData>
  <sheetProtection/>
  <mergeCells count="14">
    <mergeCell ref="D46:D47"/>
    <mergeCell ref="D1:D2"/>
    <mergeCell ref="A1:A2"/>
    <mergeCell ref="B1:B2"/>
    <mergeCell ref="C1:C2"/>
    <mergeCell ref="C46:C47"/>
    <mergeCell ref="A46:A47"/>
    <mergeCell ref="B46:B47"/>
    <mergeCell ref="G1:G2"/>
    <mergeCell ref="G46:G47"/>
    <mergeCell ref="F1:F2"/>
    <mergeCell ref="F46:F47"/>
    <mergeCell ref="E1:E2"/>
    <mergeCell ref="E46:E47"/>
  </mergeCells>
  <printOptions horizontalCentered="1"/>
  <pageMargins left="0.35" right="0.2362204724409449" top="1.16" bottom="0.19" header="0.37" footer="0.19"/>
  <pageSetup fitToWidth="0" fitToHeight="1" horizontalDpi="600" verticalDpi="600" orientation="portrait" paperSize="9" scale="63" r:id="rId1"/>
  <headerFooter alignWithMargins="0">
    <oddHeader xml:space="preserve">&amp;C4/2017. (IV.28.) számú költségvetési rendelethez
ZALASZABAR KÖZSÉG ÖNKORMÁNYZATA ÉS INTÉZMÉNYEI BEVÉTELEI ÉS KIADÁSA ELŐIRÁNYZATAINAK ÖSSZESÍTŐJE ROVATONKÉNT
2016. ÉVBEN
&amp;R1sz. </oddHeader>
  </headerFooter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Layout" workbookViewId="0" topLeftCell="C1">
      <selection activeCell="H8" sqref="H8"/>
    </sheetView>
  </sheetViews>
  <sheetFormatPr defaultColWidth="9.00390625" defaultRowHeight="12.75"/>
  <cols>
    <col min="1" max="1" width="8.75390625" style="16" customWidth="1"/>
    <col min="2" max="2" width="49.625" style="16" customWidth="1"/>
    <col min="3" max="4" width="14.375" style="16" customWidth="1"/>
    <col min="5" max="6" width="13.25390625" style="16" customWidth="1"/>
    <col min="7" max="8" width="14.75390625" style="16" customWidth="1"/>
    <col min="9" max="9" width="13.25390625" style="16" customWidth="1"/>
    <col min="10" max="10" width="13.875" style="16" customWidth="1"/>
    <col min="11" max="16384" width="9.125" style="16" customWidth="1"/>
  </cols>
  <sheetData>
    <row r="1" spans="1:10" ht="12.75">
      <c r="A1" s="15"/>
      <c r="B1" s="15"/>
      <c r="C1" s="15"/>
      <c r="D1" s="15"/>
      <c r="E1" s="751" t="s">
        <v>18</v>
      </c>
      <c r="F1" s="751"/>
      <c r="G1" s="751"/>
      <c r="H1" s="751"/>
      <c r="I1" s="751"/>
      <c r="J1" s="751"/>
    </row>
    <row r="2" spans="1:10" ht="15" customHeight="1">
      <c r="A2" s="752" t="s">
        <v>63</v>
      </c>
      <c r="B2" s="753" t="s">
        <v>98</v>
      </c>
      <c r="C2" s="748" t="s">
        <v>320</v>
      </c>
      <c r="D2" s="749"/>
      <c r="E2" s="749"/>
      <c r="F2" s="750"/>
      <c r="G2" s="748" t="s">
        <v>65</v>
      </c>
      <c r="H2" s="749"/>
      <c r="I2" s="749"/>
      <c r="J2" s="750"/>
    </row>
    <row r="3" spans="1:10" ht="15" customHeight="1">
      <c r="A3" s="746"/>
      <c r="B3" s="746"/>
      <c r="C3" s="746" t="s">
        <v>80</v>
      </c>
      <c r="D3" s="746" t="s">
        <v>443</v>
      </c>
      <c r="E3" s="746" t="s">
        <v>423</v>
      </c>
      <c r="F3" s="746" t="s">
        <v>66</v>
      </c>
      <c r="G3" s="746" t="s">
        <v>11</v>
      </c>
      <c r="H3" s="116" t="s">
        <v>247</v>
      </c>
      <c r="I3" s="746" t="s">
        <v>424</v>
      </c>
      <c r="J3" s="746" t="s">
        <v>66</v>
      </c>
    </row>
    <row r="4" spans="1:10" ht="15" customHeight="1">
      <c r="A4" s="746"/>
      <c r="B4" s="746"/>
      <c r="C4" s="746"/>
      <c r="D4" s="746"/>
      <c r="E4" s="746"/>
      <c r="F4" s="746"/>
      <c r="G4" s="746"/>
      <c r="H4" s="116" t="s">
        <v>246</v>
      </c>
      <c r="I4" s="746"/>
      <c r="J4" s="746"/>
    </row>
    <row r="5" spans="1:10" ht="15" customHeight="1">
      <c r="A5" s="747"/>
      <c r="B5" s="747"/>
      <c r="C5" s="747"/>
      <c r="D5" s="747"/>
      <c r="E5" s="747"/>
      <c r="F5" s="747"/>
      <c r="G5" s="747"/>
      <c r="H5" s="117" t="s">
        <v>248</v>
      </c>
      <c r="I5" s="747"/>
      <c r="J5" s="747"/>
    </row>
    <row r="6" spans="1:10" ht="39.75" customHeight="1">
      <c r="A6" s="56"/>
      <c r="B6" s="139"/>
      <c r="C6" s="141"/>
      <c r="D6" s="141"/>
      <c r="E6" s="57"/>
      <c r="F6" s="57"/>
      <c r="G6" s="57"/>
      <c r="H6" s="57"/>
      <c r="I6" s="57"/>
      <c r="J6" s="57"/>
    </row>
    <row r="7" spans="1:10" ht="39.75" customHeight="1">
      <c r="A7" s="49"/>
      <c r="B7" s="140"/>
      <c r="C7" s="57"/>
      <c r="D7" s="57"/>
      <c r="E7" s="57"/>
      <c r="F7" s="57"/>
      <c r="G7" s="57"/>
      <c r="H7" s="57"/>
      <c r="I7" s="57"/>
      <c r="J7" s="57"/>
    </row>
    <row r="8" spans="1:10" ht="39.75" customHeight="1">
      <c r="A8" s="56"/>
      <c r="B8" s="137"/>
      <c r="C8" s="141"/>
      <c r="D8" s="141"/>
      <c r="E8" s="57"/>
      <c r="F8" s="57"/>
      <c r="G8" s="57"/>
      <c r="H8" s="57"/>
      <c r="I8" s="57"/>
      <c r="J8" s="57"/>
    </row>
    <row r="9" spans="1:10" ht="39.75" customHeight="1">
      <c r="A9" s="49"/>
      <c r="B9" s="138"/>
      <c r="C9" s="57"/>
      <c r="D9" s="57"/>
      <c r="E9" s="57"/>
      <c r="F9" s="57"/>
      <c r="G9" s="57"/>
      <c r="H9" s="57"/>
      <c r="I9" s="57"/>
      <c r="J9" s="57"/>
    </row>
    <row r="10" spans="1:10" ht="39.75" customHeight="1">
      <c r="A10" s="18"/>
      <c r="B10" s="153"/>
      <c r="C10" s="142"/>
      <c r="D10" s="142"/>
      <c r="E10" s="58"/>
      <c r="F10" s="58"/>
      <c r="G10" s="58"/>
      <c r="H10" s="58"/>
      <c r="I10" s="58"/>
      <c r="J10" s="58"/>
    </row>
    <row r="11" spans="2:8" ht="39.75" customHeight="1">
      <c r="B11" s="288" t="s">
        <v>323</v>
      </c>
      <c r="C11" s="288"/>
      <c r="D11" s="288"/>
      <c r="E11" s="288"/>
      <c r="F11" s="288"/>
      <c r="G11" s="288"/>
      <c r="H11" s="288"/>
    </row>
    <row r="12" ht="39.75" customHeight="1"/>
    <row r="43" ht="12.75">
      <c r="K43" s="17"/>
    </row>
  </sheetData>
  <sheetProtection/>
  <mergeCells count="12">
    <mergeCell ref="E1:J1"/>
    <mergeCell ref="A2:A5"/>
    <mergeCell ref="B2:B5"/>
    <mergeCell ref="G2:J2"/>
    <mergeCell ref="G3:G5"/>
    <mergeCell ref="E3:E5"/>
    <mergeCell ref="C3:C5"/>
    <mergeCell ref="J3:J5"/>
    <mergeCell ref="I3:I5"/>
    <mergeCell ref="C2:F2"/>
    <mergeCell ref="D3:D5"/>
    <mergeCell ref="F3:F5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4/2017. (IV.28.) számú költségvetési rendelethez
ZALASZABAR KÖZSÉG  ÖNKORMÁNYZAT 2016.ÉVI EURÓPAI UNIÓS PROJEKTJEINEK BEVÉTELEI ÉS KIADÁSAI&amp;R&amp;A
&amp;P.oldal
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8"/>
  <sheetViews>
    <sheetView view="pageLayout" zoomScaleSheetLayoutView="80" workbookViewId="0" topLeftCell="A1">
      <selection activeCell="G8" sqref="G8"/>
    </sheetView>
  </sheetViews>
  <sheetFormatPr defaultColWidth="9.00390625" defaultRowHeight="12.75"/>
  <cols>
    <col min="1" max="1" width="7.75390625" style="20" customWidth="1"/>
    <col min="2" max="2" width="35.625" style="20" customWidth="1"/>
    <col min="3" max="3" width="5.625" style="20" hidden="1" customWidth="1"/>
    <col min="4" max="7" width="13.375" style="20" customWidth="1"/>
    <col min="8" max="8" width="21.125" style="20" customWidth="1"/>
    <col min="9" max="16384" width="9.125" style="20" customWidth="1"/>
  </cols>
  <sheetData>
    <row r="1" spans="1:8" ht="12.75" customHeight="1">
      <c r="A1" s="21"/>
      <c r="B1" s="21"/>
      <c r="C1" s="21"/>
      <c r="D1" s="21"/>
      <c r="E1" s="21"/>
      <c r="F1" s="21"/>
      <c r="G1" s="21"/>
      <c r="H1" s="21"/>
    </row>
    <row r="2" spans="1:8" ht="13.5" thickBot="1">
      <c r="A2" s="19"/>
      <c r="B2" s="19"/>
      <c r="C2" s="19"/>
      <c r="D2" s="19"/>
      <c r="E2" s="19"/>
      <c r="F2" s="19"/>
      <c r="G2" s="19"/>
      <c r="H2" s="19"/>
    </row>
    <row r="3" spans="1:8" ht="15.75" customHeight="1" thickBot="1">
      <c r="A3" s="754" t="s">
        <v>19</v>
      </c>
      <c r="B3" s="755" t="s">
        <v>22</v>
      </c>
      <c r="C3" s="755"/>
      <c r="D3" s="756" t="s">
        <v>553</v>
      </c>
      <c r="E3" s="756" t="s">
        <v>564</v>
      </c>
      <c r="F3" s="566"/>
      <c r="G3" s="756" t="s">
        <v>621</v>
      </c>
      <c r="H3" s="755" t="s">
        <v>23</v>
      </c>
    </row>
    <row r="4" spans="1:8" ht="15.75" customHeight="1" thickBot="1">
      <c r="A4" s="754"/>
      <c r="B4" s="755"/>
      <c r="C4" s="755"/>
      <c r="D4" s="757"/>
      <c r="E4" s="757"/>
      <c r="F4" s="567" t="s">
        <v>591</v>
      </c>
      <c r="G4" s="757"/>
      <c r="H4" s="755"/>
    </row>
    <row r="5" spans="1:8" ht="15.75" customHeight="1" thickBot="1">
      <c r="A5" s="754"/>
      <c r="B5" s="755"/>
      <c r="C5" s="755"/>
      <c r="D5" s="757"/>
      <c r="E5" s="757"/>
      <c r="F5" s="567"/>
      <c r="G5" s="757"/>
      <c r="H5" s="755"/>
    </row>
    <row r="6" spans="1:8" ht="15.75" customHeight="1" thickBot="1">
      <c r="A6" s="754"/>
      <c r="B6" s="755"/>
      <c r="C6" s="755"/>
      <c r="D6" s="758"/>
      <c r="E6" s="758"/>
      <c r="F6" s="568"/>
      <c r="G6" s="758"/>
      <c r="H6" s="755"/>
    </row>
    <row r="7" spans="1:8" ht="30" customHeight="1">
      <c r="A7" s="262" t="s">
        <v>17</v>
      </c>
      <c r="B7" s="263" t="s">
        <v>24</v>
      </c>
      <c r="C7" s="264"/>
      <c r="D7" s="411">
        <v>0</v>
      </c>
      <c r="E7" s="524">
        <v>3360000</v>
      </c>
      <c r="F7" s="524">
        <v>7566659</v>
      </c>
      <c r="G7" s="524">
        <v>7566659</v>
      </c>
      <c r="H7" s="261" t="s">
        <v>565</v>
      </c>
    </row>
    <row r="8" spans="1:8" ht="30" customHeight="1" thickBot="1">
      <c r="A8" s="387"/>
      <c r="B8" s="388" t="s">
        <v>321</v>
      </c>
      <c r="C8" s="389"/>
      <c r="D8" s="516">
        <f>SUM(D7)</f>
        <v>0</v>
      </c>
      <c r="E8" s="390">
        <f>SUM(E7)</f>
        <v>3360000</v>
      </c>
      <c r="F8" s="390">
        <v>7566659</v>
      </c>
      <c r="G8" s="390">
        <v>7566659</v>
      </c>
      <c r="H8" s="391"/>
    </row>
    <row r="9" ht="16.5" customHeight="1"/>
  </sheetData>
  <sheetProtection/>
  <mergeCells count="7">
    <mergeCell ref="A3:A6"/>
    <mergeCell ref="B3:B6"/>
    <mergeCell ref="C3:C6"/>
    <mergeCell ref="H3:H6"/>
    <mergeCell ref="D3:D6"/>
    <mergeCell ref="E3:E6"/>
    <mergeCell ref="G3:G6"/>
  </mergeCells>
  <printOptions horizontalCentered="1"/>
  <pageMargins left="0.2362204724409449" right="0.2362204724409449" top="1.25" bottom="0.19" header="0.44" footer="0.19"/>
  <pageSetup horizontalDpi="600" verticalDpi="600" orientation="landscape" paperSize="9" r:id="rId1"/>
  <headerFooter alignWithMargins="0">
    <oddHeader>&amp;C&amp;"Garamond,Félkövér"&amp;14 4/2017. (IV.28.) számú költségvetési rendelethez
ZALASZABAR KÖZSÉG ÖNKORMÁNYZAT 2016.ÉVI TARTALÉKA&amp;R&amp;A
&amp;P.oldal
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8"/>
  <sheetViews>
    <sheetView view="pageLayout" workbookViewId="0" topLeftCell="A1">
      <selection activeCell="G9" sqref="G9"/>
    </sheetView>
  </sheetViews>
  <sheetFormatPr defaultColWidth="9.00390625" defaultRowHeight="12.75"/>
  <cols>
    <col min="1" max="1" width="12.625" style="37" customWidth="1"/>
    <col min="2" max="2" width="8.125" style="37" customWidth="1"/>
    <col min="3" max="3" width="8.25390625" style="37" customWidth="1"/>
    <col min="4" max="4" width="48.375" style="37" customWidth="1"/>
    <col min="5" max="5" width="14.125" style="37" customWidth="1"/>
    <col min="6" max="6" width="13.25390625" style="37" customWidth="1"/>
    <col min="7" max="7" width="13.375" style="37" customWidth="1"/>
    <col min="8" max="8" width="12.25390625" style="37" customWidth="1"/>
    <col min="9" max="9" width="11.00390625" style="37" customWidth="1"/>
    <col min="10" max="16384" width="9.125" style="37" customWidth="1"/>
  </cols>
  <sheetData>
    <row r="1" ht="12.75">
      <c r="H1" s="45" t="s">
        <v>18</v>
      </c>
    </row>
    <row r="2" spans="1:8" ht="16.5" customHeight="1">
      <c r="A2" s="770" t="s">
        <v>0</v>
      </c>
      <c r="B2" s="773" t="s">
        <v>55</v>
      </c>
      <c r="C2" s="774"/>
      <c r="D2" s="775"/>
      <c r="E2" s="767" t="s">
        <v>525</v>
      </c>
      <c r="F2" s="767" t="s">
        <v>554</v>
      </c>
      <c r="G2" s="48">
        <v>2016</v>
      </c>
      <c r="H2" s="48">
        <v>2017</v>
      </c>
    </row>
    <row r="3" spans="1:8" ht="17.25" customHeight="1">
      <c r="A3" s="771"/>
      <c r="B3" s="776"/>
      <c r="C3" s="777"/>
      <c r="D3" s="778"/>
      <c r="E3" s="768"/>
      <c r="F3" s="768"/>
      <c r="G3" s="760" t="s">
        <v>324</v>
      </c>
      <c r="H3" s="761"/>
    </row>
    <row r="4" spans="1:8" ht="12" customHeight="1">
      <c r="A4" s="772"/>
      <c r="B4" s="779"/>
      <c r="C4" s="780"/>
      <c r="D4" s="781"/>
      <c r="E4" s="769"/>
      <c r="F4" s="769"/>
      <c r="G4" s="762"/>
      <c r="H4" s="763"/>
    </row>
    <row r="5" spans="1:8" ht="34.5" customHeight="1">
      <c r="A5" s="47" t="s">
        <v>2</v>
      </c>
      <c r="B5" s="759" t="s">
        <v>444</v>
      </c>
      <c r="C5" s="759"/>
      <c r="D5" s="759"/>
      <c r="E5" s="103">
        <v>37600000</v>
      </c>
      <c r="F5" s="103">
        <v>30887672</v>
      </c>
      <c r="G5" s="103"/>
      <c r="H5" s="103"/>
    </row>
    <row r="6" spans="1:8" ht="34.5" customHeight="1">
      <c r="A6" s="47" t="s">
        <v>4</v>
      </c>
      <c r="B6" s="759" t="s">
        <v>97</v>
      </c>
      <c r="C6" s="759"/>
      <c r="D6" s="759"/>
      <c r="E6" s="103">
        <v>2638000</v>
      </c>
      <c r="F6" s="103">
        <v>2638000</v>
      </c>
      <c r="G6" s="103"/>
      <c r="H6" s="103"/>
    </row>
    <row r="7" spans="1:8" ht="34.5" customHeight="1">
      <c r="A7" s="47" t="s">
        <v>5</v>
      </c>
      <c r="B7" s="782" t="s">
        <v>445</v>
      </c>
      <c r="C7" s="783"/>
      <c r="D7" s="784"/>
      <c r="E7" s="103">
        <v>0</v>
      </c>
      <c r="F7" s="103">
        <v>0</v>
      </c>
      <c r="G7" s="103"/>
      <c r="H7" s="103"/>
    </row>
    <row r="8" spans="1:8" ht="34.5" customHeight="1">
      <c r="A8" s="47"/>
      <c r="B8" s="764" t="s">
        <v>85</v>
      </c>
      <c r="C8" s="765"/>
      <c r="D8" s="766"/>
      <c r="E8" s="134">
        <f>SUM(E5:E7)</f>
        <v>40238000</v>
      </c>
      <c r="F8" s="134">
        <f>SUM(F5:F7)</f>
        <v>33525672</v>
      </c>
      <c r="G8" s="134">
        <f>SUM(G5:G7)</f>
        <v>0</v>
      </c>
      <c r="H8" s="134">
        <f>SUM(H5:H7)</f>
        <v>0</v>
      </c>
    </row>
  </sheetData>
  <sheetProtection/>
  <mergeCells count="9">
    <mergeCell ref="B6:D6"/>
    <mergeCell ref="G3:H4"/>
    <mergeCell ref="B8:D8"/>
    <mergeCell ref="E2:E4"/>
    <mergeCell ref="A2:A4"/>
    <mergeCell ref="B2:D4"/>
    <mergeCell ref="B7:D7"/>
    <mergeCell ref="B5:D5"/>
    <mergeCell ref="F2:F4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4/2017. (IV.28.)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B5" sqref="B5:D5"/>
    </sheetView>
  </sheetViews>
  <sheetFormatPr defaultColWidth="9.00390625" defaultRowHeight="12.75"/>
  <cols>
    <col min="1" max="1" width="3.75390625" style="34" customWidth="1"/>
    <col min="2" max="2" width="9.125" style="34" customWidth="1"/>
    <col min="3" max="3" width="8.375" style="34" customWidth="1"/>
    <col min="4" max="4" width="22.875" style="34" customWidth="1"/>
    <col min="5" max="5" width="25.625" style="34" customWidth="1"/>
    <col min="6" max="6" width="10.875" style="34" customWidth="1"/>
    <col min="7" max="7" width="11.125" style="34" customWidth="1"/>
    <col min="8" max="8" width="16.75390625" style="34" customWidth="1"/>
    <col min="9" max="9" width="9.125" style="34" customWidth="1"/>
    <col min="10" max="10" width="11.125" style="34" customWidth="1"/>
    <col min="11" max="11" width="11.375" style="34" customWidth="1"/>
    <col min="12" max="16384" width="9.125" style="34" customWidth="1"/>
  </cols>
  <sheetData>
    <row r="1" spans="10:11" ht="12.75">
      <c r="J1" s="785" t="s">
        <v>18</v>
      </c>
      <c r="K1" s="785"/>
    </row>
    <row r="2" spans="1:11" ht="24.75" customHeight="1">
      <c r="A2" s="786" t="s">
        <v>21</v>
      </c>
      <c r="B2" s="786" t="s">
        <v>27</v>
      </c>
      <c r="C2" s="786"/>
      <c r="D2" s="786"/>
      <c r="E2" s="788" t="s">
        <v>67</v>
      </c>
      <c r="F2" s="788"/>
      <c r="G2" s="788"/>
      <c r="H2" s="788" t="s">
        <v>68</v>
      </c>
      <c r="I2" s="788"/>
      <c r="J2" s="788"/>
      <c r="K2" s="35" t="s">
        <v>11</v>
      </c>
    </row>
    <row r="3" spans="1:11" ht="24.75" customHeight="1">
      <c r="A3" s="786"/>
      <c r="B3" s="786"/>
      <c r="C3" s="786"/>
      <c r="D3" s="786"/>
      <c r="E3" s="786" t="s">
        <v>28</v>
      </c>
      <c r="F3" s="786" t="s">
        <v>29</v>
      </c>
      <c r="G3" s="786" t="s">
        <v>30</v>
      </c>
      <c r="H3" s="786" t="s">
        <v>28</v>
      </c>
      <c r="I3" s="786" t="s">
        <v>29</v>
      </c>
      <c r="J3" s="786" t="s">
        <v>30</v>
      </c>
      <c r="K3" s="787" t="s">
        <v>31</v>
      </c>
    </row>
    <row r="4" spans="1:11" ht="24.75" customHeight="1">
      <c r="A4" s="786"/>
      <c r="B4" s="786"/>
      <c r="C4" s="786"/>
      <c r="D4" s="786"/>
      <c r="E4" s="786"/>
      <c r="F4" s="786"/>
      <c r="G4" s="786"/>
      <c r="H4" s="786"/>
      <c r="I4" s="786"/>
      <c r="J4" s="786"/>
      <c r="K4" s="787"/>
    </row>
    <row r="5" spans="1:11" ht="24.75" customHeight="1">
      <c r="A5" s="64" t="s">
        <v>36</v>
      </c>
      <c r="B5" s="796" t="s">
        <v>69</v>
      </c>
      <c r="C5" s="797"/>
      <c r="D5" s="798"/>
      <c r="E5" s="64"/>
      <c r="F5" s="64"/>
      <c r="G5" s="64"/>
      <c r="H5" s="64"/>
      <c r="I5" s="64"/>
      <c r="J5" s="64"/>
      <c r="K5" s="65"/>
    </row>
    <row r="6" spans="1:11" ht="49.5" customHeight="1">
      <c r="A6" s="36" t="s">
        <v>3</v>
      </c>
      <c r="B6" s="793" t="s">
        <v>32</v>
      </c>
      <c r="C6" s="794"/>
      <c r="D6" s="794"/>
      <c r="E6" s="51"/>
      <c r="F6" s="114"/>
      <c r="G6" s="119"/>
      <c r="H6" s="46" t="s">
        <v>54</v>
      </c>
      <c r="I6" s="46" t="s">
        <v>54</v>
      </c>
      <c r="J6" s="46" t="s">
        <v>54</v>
      </c>
      <c r="K6" s="119">
        <f>SUM(G6:J6)</f>
        <v>0</v>
      </c>
    </row>
    <row r="7" spans="1:11" ht="30" customHeight="1">
      <c r="A7" s="36" t="s">
        <v>10</v>
      </c>
      <c r="B7" s="793" t="s">
        <v>33</v>
      </c>
      <c r="C7" s="794"/>
      <c r="D7" s="794"/>
      <c r="E7" s="46"/>
      <c r="F7" s="46"/>
      <c r="G7" s="46"/>
      <c r="H7" s="46" t="s">
        <v>54</v>
      </c>
      <c r="I7" s="46" t="s">
        <v>54</v>
      </c>
      <c r="J7" s="46" t="s">
        <v>54</v>
      </c>
      <c r="K7" s="46" t="s">
        <v>54</v>
      </c>
    </row>
    <row r="8" spans="1:11" ht="30" customHeight="1">
      <c r="A8" s="36" t="s">
        <v>5</v>
      </c>
      <c r="B8" s="793" t="s">
        <v>34</v>
      </c>
      <c r="C8" s="794"/>
      <c r="D8" s="794"/>
      <c r="E8" s="46"/>
      <c r="F8" s="46"/>
      <c r="G8" s="46"/>
      <c r="H8" s="46" t="s">
        <v>54</v>
      </c>
      <c r="I8" s="46" t="s">
        <v>54</v>
      </c>
      <c r="J8" s="46" t="s">
        <v>54</v>
      </c>
      <c r="K8" s="51" t="s">
        <v>54</v>
      </c>
    </row>
    <row r="9" spans="1:11" ht="33" customHeight="1">
      <c r="A9" s="36" t="s">
        <v>6</v>
      </c>
      <c r="B9" s="793" t="s">
        <v>35</v>
      </c>
      <c r="C9" s="794"/>
      <c r="D9" s="794"/>
      <c r="E9" s="50"/>
      <c r="F9" s="51"/>
      <c r="G9" s="52"/>
      <c r="H9" s="50" t="s">
        <v>64</v>
      </c>
      <c r="I9" s="54">
        <v>1</v>
      </c>
      <c r="J9" s="52">
        <v>10</v>
      </c>
      <c r="K9" s="119">
        <f>SUM(G9+J9)</f>
        <v>10</v>
      </c>
    </row>
    <row r="10" spans="1:11" ht="33" customHeight="1">
      <c r="A10" s="36"/>
      <c r="B10" s="792" t="s">
        <v>484</v>
      </c>
      <c r="C10" s="792"/>
      <c r="D10" s="792"/>
      <c r="E10" s="60"/>
      <c r="F10" s="61"/>
      <c r="G10" s="118"/>
      <c r="H10" s="60"/>
      <c r="I10" s="63"/>
      <c r="J10" s="62">
        <f>SUM(J9)</f>
        <v>10</v>
      </c>
      <c r="K10" s="273">
        <f>SUM(K6:K9)</f>
        <v>10</v>
      </c>
    </row>
    <row r="11" spans="1:11" ht="33" customHeight="1">
      <c r="A11" s="36"/>
      <c r="B11" s="793"/>
      <c r="C11" s="794"/>
      <c r="D11" s="794"/>
      <c r="E11" s="50"/>
      <c r="F11" s="274"/>
      <c r="G11" s="52"/>
      <c r="H11" s="50"/>
      <c r="I11" s="54"/>
      <c r="J11" s="52"/>
      <c r="K11" s="119"/>
    </row>
    <row r="12" spans="1:11" ht="33" customHeight="1">
      <c r="A12" s="59"/>
      <c r="B12" s="789" t="s">
        <v>322</v>
      </c>
      <c r="C12" s="790"/>
      <c r="D12" s="791"/>
      <c r="E12" s="60"/>
      <c r="F12" s="61"/>
      <c r="G12" s="118"/>
      <c r="H12" s="60"/>
      <c r="I12" s="63"/>
      <c r="J12" s="62">
        <f>SUM(J10:J11)</f>
        <v>10</v>
      </c>
      <c r="K12" s="118">
        <f>SUM(K10:K11)</f>
        <v>10</v>
      </c>
    </row>
    <row r="13" spans="2:4" ht="12.75">
      <c r="B13" s="795"/>
      <c r="C13" s="795"/>
      <c r="D13" s="795"/>
    </row>
    <row r="21" ht="12.75">
      <c r="D21" s="55"/>
    </row>
  </sheetData>
  <sheetProtection/>
  <mergeCells count="21">
    <mergeCell ref="B13:D13"/>
    <mergeCell ref="B8:D8"/>
    <mergeCell ref="B9:D9"/>
    <mergeCell ref="B6:D6"/>
    <mergeCell ref="B7:D7"/>
    <mergeCell ref="E3:E4"/>
    <mergeCell ref="B2:D4"/>
    <mergeCell ref="B5:D5"/>
    <mergeCell ref="A2:A4"/>
    <mergeCell ref="H3:H4"/>
    <mergeCell ref="I3:I4"/>
    <mergeCell ref="B12:D12"/>
    <mergeCell ref="B10:D10"/>
    <mergeCell ref="B11:D11"/>
    <mergeCell ref="J1:K1"/>
    <mergeCell ref="J3:J4"/>
    <mergeCell ref="K3:K4"/>
    <mergeCell ref="E2:G2"/>
    <mergeCell ref="H2:J2"/>
    <mergeCell ref="F3:F4"/>
    <mergeCell ref="G3:G4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4/2017. (IV.28.) számú költségvetési rendelethez
ZALASZABAR KÖZSÉG  ÖNKORMÁNYZATA
2016.  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5"/>
  <sheetViews>
    <sheetView view="pageLayout" workbookViewId="0" topLeftCell="A1">
      <selection activeCell="L2" sqref="L2"/>
    </sheetView>
  </sheetViews>
  <sheetFormatPr defaultColWidth="9.00390625" defaultRowHeight="12.75"/>
  <cols>
    <col min="1" max="1" width="3.00390625" style="39" customWidth="1"/>
    <col min="2" max="3" width="9.125" style="39" customWidth="1"/>
    <col min="4" max="4" width="8.75390625" style="39" customWidth="1"/>
    <col min="5" max="6" width="9.875" style="39" customWidth="1"/>
    <col min="7" max="7" width="10.00390625" style="39" customWidth="1"/>
    <col min="8" max="8" width="10.625" style="39" customWidth="1"/>
    <col min="9" max="9" width="11.00390625" style="39" customWidth="1"/>
    <col min="10" max="10" width="10.25390625" style="39" customWidth="1"/>
    <col min="11" max="12" width="10.875" style="39" customWidth="1"/>
    <col min="13" max="13" width="10.25390625" style="39" customWidth="1"/>
    <col min="14" max="14" width="10.125" style="39" bestFit="1" customWidth="1"/>
    <col min="15" max="15" width="10.125" style="39" customWidth="1"/>
    <col min="16" max="16" width="10.00390625" style="39" customWidth="1"/>
    <col min="17" max="17" width="12.00390625" style="39" customWidth="1"/>
    <col min="18" max="16384" width="9.125" style="39" customWidth="1"/>
  </cols>
  <sheetData>
    <row r="1" spans="15:17" ht="12.75">
      <c r="O1" s="801" t="s">
        <v>572</v>
      </c>
      <c r="P1" s="801"/>
      <c r="Q1" s="801"/>
    </row>
    <row r="2" spans="1:17" ht="27.75" customHeight="1">
      <c r="A2" s="40" t="s">
        <v>325</v>
      </c>
      <c r="B2" s="802" t="s">
        <v>13</v>
      </c>
      <c r="C2" s="802"/>
      <c r="D2" s="802"/>
      <c r="E2" s="289" t="s">
        <v>38</v>
      </c>
      <c r="F2" s="289" t="s">
        <v>39</v>
      </c>
      <c r="G2" s="289" t="s">
        <v>40</v>
      </c>
      <c r="H2" s="289" t="s">
        <v>41</v>
      </c>
      <c r="I2" s="289" t="s">
        <v>42</v>
      </c>
      <c r="J2" s="289" t="s">
        <v>43</v>
      </c>
      <c r="K2" s="289" t="s">
        <v>44</v>
      </c>
      <c r="L2" s="289" t="s">
        <v>45</v>
      </c>
      <c r="M2" s="289" t="s">
        <v>46</v>
      </c>
      <c r="N2" s="289" t="s">
        <v>47</v>
      </c>
      <c r="O2" s="289" t="s">
        <v>48</v>
      </c>
      <c r="P2" s="289" t="s">
        <v>49</v>
      </c>
      <c r="Q2" s="289" t="s">
        <v>11</v>
      </c>
    </row>
    <row r="3" spans="1:17" ht="27.75" customHeight="1">
      <c r="A3" s="41"/>
      <c r="B3" s="800" t="s">
        <v>50</v>
      </c>
      <c r="C3" s="800"/>
      <c r="D3" s="80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</row>
    <row r="4" spans="1:17" ht="27.75" customHeight="1">
      <c r="A4" s="42" t="s">
        <v>2</v>
      </c>
      <c r="B4" s="799" t="s">
        <v>86</v>
      </c>
      <c r="C4" s="799"/>
      <c r="D4" s="799"/>
      <c r="E4" s="517">
        <v>14874000</v>
      </c>
      <c r="F4" s="517">
        <v>5874000</v>
      </c>
      <c r="G4" s="517">
        <v>22074000</v>
      </c>
      <c r="H4" s="517">
        <v>8874000</v>
      </c>
      <c r="I4" s="517">
        <v>11874000</v>
      </c>
      <c r="J4" s="517">
        <v>7874000</v>
      </c>
      <c r="K4" s="517">
        <v>7874000</v>
      </c>
      <c r="L4" s="517">
        <v>9082537</v>
      </c>
      <c r="M4" s="517">
        <v>11874000</v>
      </c>
      <c r="N4" s="517">
        <v>9874000</v>
      </c>
      <c r="O4" s="517">
        <v>10374000</v>
      </c>
      <c r="P4" s="517">
        <v>8425383</v>
      </c>
      <c r="Q4" s="518">
        <f>SUM(E4:P4)</f>
        <v>128947920</v>
      </c>
    </row>
    <row r="5" spans="1:17" ht="27.75" customHeight="1">
      <c r="A5" s="42" t="s">
        <v>4</v>
      </c>
      <c r="B5" s="799" t="s">
        <v>464</v>
      </c>
      <c r="C5" s="799"/>
      <c r="D5" s="799"/>
      <c r="E5" s="517">
        <v>1580000</v>
      </c>
      <c r="F5" s="517">
        <v>1580000</v>
      </c>
      <c r="G5" s="517">
        <v>1580000</v>
      </c>
      <c r="H5" s="517">
        <v>1580000</v>
      </c>
      <c r="I5" s="517">
        <v>1580000</v>
      </c>
      <c r="J5" s="517">
        <v>1580000</v>
      </c>
      <c r="K5" s="517">
        <v>1000000</v>
      </c>
      <c r="L5" s="517">
        <v>1000000</v>
      </c>
      <c r="M5" s="517">
        <v>2580000</v>
      </c>
      <c r="N5" s="517">
        <v>2580000</v>
      </c>
      <c r="O5" s="517">
        <v>2580000</v>
      </c>
      <c r="P5" s="517">
        <v>2467467</v>
      </c>
      <c r="Q5" s="518">
        <f>SUM(E5:P5)</f>
        <v>21687467</v>
      </c>
    </row>
    <row r="6" spans="1:17" ht="27.75" customHeight="1">
      <c r="A6" s="42"/>
      <c r="B6" s="800" t="s">
        <v>76</v>
      </c>
      <c r="C6" s="800"/>
      <c r="D6" s="800"/>
      <c r="E6" s="518">
        <f aca="true" t="shared" si="0" ref="E6:Q6">SUM(E4:E5)</f>
        <v>16454000</v>
      </c>
      <c r="F6" s="518">
        <f t="shared" si="0"/>
        <v>7454000</v>
      </c>
      <c r="G6" s="518">
        <f t="shared" si="0"/>
        <v>23654000</v>
      </c>
      <c r="H6" s="518">
        <f t="shared" si="0"/>
        <v>10454000</v>
      </c>
      <c r="I6" s="518">
        <f t="shared" si="0"/>
        <v>13454000</v>
      </c>
      <c r="J6" s="518">
        <f t="shared" si="0"/>
        <v>9454000</v>
      </c>
      <c r="K6" s="518">
        <f t="shared" si="0"/>
        <v>8874000</v>
      </c>
      <c r="L6" s="518">
        <f t="shared" si="0"/>
        <v>10082537</v>
      </c>
      <c r="M6" s="518">
        <f t="shared" si="0"/>
        <v>14454000</v>
      </c>
      <c r="N6" s="518">
        <f t="shared" si="0"/>
        <v>12454000</v>
      </c>
      <c r="O6" s="518">
        <f t="shared" si="0"/>
        <v>12954000</v>
      </c>
      <c r="P6" s="518">
        <f t="shared" si="0"/>
        <v>10892850</v>
      </c>
      <c r="Q6" s="518">
        <f t="shared" si="0"/>
        <v>150635387</v>
      </c>
    </row>
    <row r="7" spans="1:17" ht="27.75" customHeight="1">
      <c r="A7" s="41"/>
      <c r="B7" s="800" t="s">
        <v>51</v>
      </c>
      <c r="C7" s="800"/>
      <c r="D7" s="80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27.75" customHeight="1">
      <c r="A8" s="42" t="s">
        <v>5</v>
      </c>
      <c r="B8" s="799" t="s">
        <v>86</v>
      </c>
      <c r="C8" s="799"/>
      <c r="D8" s="799"/>
      <c r="E8" s="517">
        <v>3615000</v>
      </c>
      <c r="F8" s="517">
        <v>3615000</v>
      </c>
      <c r="G8" s="517">
        <v>31715000</v>
      </c>
      <c r="H8" s="517">
        <v>6615000</v>
      </c>
      <c r="I8" s="517">
        <v>6615000</v>
      </c>
      <c r="J8" s="517">
        <v>6615000</v>
      </c>
      <c r="K8" s="517">
        <v>6615000</v>
      </c>
      <c r="L8" s="517">
        <v>5615000</v>
      </c>
      <c r="M8" s="517">
        <v>5819803</v>
      </c>
      <c r="N8" s="517">
        <v>7615000</v>
      </c>
      <c r="O8" s="517">
        <v>7616000</v>
      </c>
      <c r="P8" s="517">
        <v>6842379</v>
      </c>
      <c r="Q8" s="518">
        <f>SUM(E8:P8)</f>
        <v>98913182</v>
      </c>
    </row>
    <row r="9" spans="1:17" ht="27.75" customHeight="1">
      <c r="A9" s="42" t="s">
        <v>6</v>
      </c>
      <c r="B9" s="799" t="s">
        <v>464</v>
      </c>
      <c r="C9" s="799"/>
      <c r="D9" s="799"/>
      <c r="E9" s="517">
        <v>3901000</v>
      </c>
      <c r="F9" s="517">
        <v>3901000</v>
      </c>
      <c r="G9" s="517">
        <v>3901000</v>
      </c>
      <c r="H9" s="517">
        <v>3901000</v>
      </c>
      <c r="I9" s="517">
        <v>3901000</v>
      </c>
      <c r="J9" s="517">
        <v>3901000</v>
      </c>
      <c r="K9" s="517">
        <v>3901000</v>
      </c>
      <c r="L9" s="517">
        <v>3901000</v>
      </c>
      <c r="M9" s="517">
        <v>4901000</v>
      </c>
      <c r="N9" s="517">
        <v>4901000</v>
      </c>
      <c r="O9" s="517">
        <v>5155595</v>
      </c>
      <c r="P9" s="517">
        <v>4987610</v>
      </c>
      <c r="Q9" s="518">
        <f>SUM(E9:P9)</f>
        <v>51153205</v>
      </c>
    </row>
    <row r="10" spans="1:17" ht="27.75" customHeight="1">
      <c r="A10" s="42"/>
      <c r="B10" s="800" t="s">
        <v>77</v>
      </c>
      <c r="C10" s="800"/>
      <c r="D10" s="800"/>
      <c r="E10" s="518">
        <f aca="true" t="shared" si="1" ref="E10:Q10">SUM(E8:E9)</f>
        <v>7516000</v>
      </c>
      <c r="F10" s="518">
        <f t="shared" si="1"/>
        <v>7516000</v>
      </c>
      <c r="G10" s="518">
        <f t="shared" si="1"/>
        <v>35616000</v>
      </c>
      <c r="H10" s="518">
        <f t="shared" si="1"/>
        <v>10516000</v>
      </c>
      <c r="I10" s="518">
        <f t="shared" si="1"/>
        <v>10516000</v>
      </c>
      <c r="J10" s="518">
        <f t="shared" si="1"/>
        <v>10516000</v>
      </c>
      <c r="K10" s="518">
        <f t="shared" si="1"/>
        <v>10516000</v>
      </c>
      <c r="L10" s="518">
        <f t="shared" si="1"/>
        <v>9516000</v>
      </c>
      <c r="M10" s="518">
        <f t="shared" si="1"/>
        <v>10720803</v>
      </c>
      <c r="N10" s="518">
        <f t="shared" si="1"/>
        <v>12516000</v>
      </c>
      <c r="O10" s="518">
        <f t="shared" si="1"/>
        <v>12771595</v>
      </c>
      <c r="P10" s="518">
        <f t="shared" si="1"/>
        <v>11829989</v>
      </c>
      <c r="Q10" s="518">
        <f t="shared" si="1"/>
        <v>150066387</v>
      </c>
    </row>
    <row r="15" ht="22.5" customHeight="1">
      <c r="B15" s="291"/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fitToHeight="0" fitToWidth="1" horizontalDpi="600" verticalDpi="600" orientation="landscape" paperSize="9" scale="88" r:id="rId1"/>
  <headerFooter alignWithMargins="0">
    <oddHeader>&amp;C&amp;"Garamond,Félkövér"&amp;12  4/2017. (IV.28.) számú költségvetési rendelethez
ZALASZABAR KÖZSÉG  ÖNKORMÁNYZATA 2016.ÉVI ELŐIRÁNYZAT  FELHASZNÁLÁSI ÜTEMTERVE
&amp;R&amp;A
&amp;P.oldal
1000.-Ft-ban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tabSelected="1" view="pageLayout" zoomScaleSheetLayoutView="100" workbookViewId="0" topLeftCell="A1">
      <selection activeCell="M10" sqref="M10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75" t="s">
        <v>274</v>
      </c>
      <c r="B1" s="408" t="s">
        <v>536</v>
      </c>
      <c r="C1" s="408" t="s">
        <v>277</v>
      </c>
      <c r="D1" s="408" t="s">
        <v>278</v>
      </c>
      <c r="E1" s="408" t="s">
        <v>516</v>
      </c>
      <c r="F1" s="408" t="s">
        <v>285</v>
      </c>
      <c r="G1" s="408" t="s">
        <v>279</v>
      </c>
      <c r="H1" s="408" t="s">
        <v>283</v>
      </c>
      <c r="I1" s="408" t="s">
        <v>275</v>
      </c>
      <c r="J1" s="408" t="s">
        <v>286</v>
      </c>
      <c r="K1" s="408" t="s">
        <v>537</v>
      </c>
    </row>
    <row r="2" spans="1:11" ht="24.75" customHeight="1">
      <c r="A2" s="232" t="s">
        <v>276</v>
      </c>
      <c r="B2" s="98"/>
      <c r="C2" s="79"/>
      <c r="D2" s="79"/>
      <c r="E2" s="79"/>
      <c r="F2" s="79"/>
      <c r="G2" s="79"/>
      <c r="H2" s="79"/>
      <c r="I2" s="79"/>
      <c r="J2" s="79"/>
      <c r="K2" s="98"/>
    </row>
    <row r="3" spans="1:11" ht="24.75" customHeight="1">
      <c r="A3" s="79" t="s">
        <v>488</v>
      </c>
      <c r="B3" s="98">
        <v>0</v>
      </c>
      <c r="C3" s="79"/>
      <c r="D3" s="79"/>
      <c r="E3" s="79"/>
      <c r="F3" s="79"/>
      <c r="G3" s="79"/>
      <c r="H3" s="79"/>
      <c r="I3" s="79"/>
      <c r="J3" s="79"/>
      <c r="K3" s="98">
        <f>SUM(C3:J3)</f>
        <v>0</v>
      </c>
    </row>
    <row r="4" spans="1:11" ht="24.75" customHeight="1">
      <c r="A4" s="79" t="s">
        <v>281</v>
      </c>
      <c r="B4" s="98">
        <v>9</v>
      </c>
      <c r="C4" s="79"/>
      <c r="D4" s="79"/>
      <c r="E4" s="79"/>
      <c r="F4" s="79"/>
      <c r="G4" s="79"/>
      <c r="H4" s="79"/>
      <c r="I4" s="79"/>
      <c r="J4" s="79">
        <v>10</v>
      </c>
      <c r="K4" s="98">
        <f>SUM(C4:J4)</f>
        <v>10</v>
      </c>
    </row>
    <row r="5" spans="1:11" ht="24.75" customHeight="1">
      <c r="A5" s="79" t="s">
        <v>535</v>
      </c>
      <c r="B5" s="98">
        <v>1</v>
      </c>
      <c r="C5" s="79"/>
      <c r="D5" s="79"/>
      <c r="E5" s="79"/>
      <c r="F5" s="79">
        <v>1</v>
      </c>
      <c r="G5" s="79"/>
      <c r="H5" s="79"/>
      <c r="I5" s="79"/>
      <c r="J5" s="79"/>
      <c r="K5" s="98">
        <f>SUM(C5:J5)</f>
        <v>1</v>
      </c>
    </row>
    <row r="6" spans="1:11" s="171" customFormat="1" ht="24.75" customHeight="1">
      <c r="A6" s="267" t="s">
        <v>282</v>
      </c>
      <c r="B6" s="267">
        <f aca="true" t="shared" si="0" ref="B6:J6">SUM(B3:B4)</f>
        <v>9</v>
      </c>
      <c r="C6" s="267">
        <f t="shared" si="0"/>
        <v>0</v>
      </c>
      <c r="D6" s="267">
        <f t="shared" si="0"/>
        <v>0</v>
      </c>
      <c r="E6" s="267">
        <f t="shared" si="0"/>
        <v>0</v>
      </c>
      <c r="F6" s="267">
        <f t="shared" si="0"/>
        <v>0</v>
      </c>
      <c r="G6" s="267">
        <f t="shared" si="0"/>
        <v>0</v>
      </c>
      <c r="H6" s="267">
        <f t="shared" si="0"/>
        <v>0</v>
      </c>
      <c r="I6" s="267">
        <f t="shared" si="0"/>
        <v>0</v>
      </c>
      <c r="J6" s="267">
        <f t="shared" si="0"/>
        <v>10</v>
      </c>
      <c r="K6" s="267">
        <f>SUM(K3:K5)</f>
        <v>11</v>
      </c>
    </row>
    <row r="7" spans="1:11" s="171" customFormat="1" ht="24.75" customHeight="1">
      <c r="A7" s="268" t="s">
        <v>485</v>
      </c>
      <c r="B7" s="268"/>
      <c r="C7" s="268"/>
      <c r="D7" s="268"/>
      <c r="E7" s="268"/>
      <c r="F7" s="268"/>
      <c r="G7" s="268"/>
      <c r="H7" s="268"/>
      <c r="I7" s="268"/>
      <c r="J7" s="268"/>
      <c r="K7" s="268">
        <f>SUM(C7:J7)</f>
        <v>0</v>
      </c>
    </row>
    <row r="8" spans="1:11" ht="24.75" customHeight="1">
      <c r="A8" s="79" t="s">
        <v>280</v>
      </c>
      <c r="B8" s="98">
        <v>6</v>
      </c>
      <c r="C8" s="79"/>
      <c r="D8" s="79">
        <v>2</v>
      </c>
      <c r="E8" s="79">
        <v>2</v>
      </c>
      <c r="F8" s="79"/>
      <c r="G8" s="79"/>
      <c r="H8" s="79"/>
      <c r="I8" s="79"/>
      <c r="J8" s="79"/>
      <c r="K8" s="98">
        <f>SUM(D8:J8)</f>
        <v>4</v>
      </c>
    </row>
    <row r="9" spans="1:11" ht="24.75" customHeight="1">
      <c r="A9" s="79" t="s">
        <v>486</v>
      </c>
      <c r="B9" s="98">
        <v>4</v>
      </c>
      <c r="C9" s="79"/>
      <c r="D9" s="79"/>
      <c r="E9" s="79"/>
      <c r="F9" s="79"/>
      <c r="G9" s="79"/>
      <c r="H9" s="79"/>
      <c r="I9" s="79">
        <v>4</v>
      </c>
      <c r="J9" s="79"/>
      <c r="K9" s="98">
        <f>SUM(D9:J9)</f>
        <v>4</v>
      </c>
    </row>
    <row r="10" spans="1:11" ht="24.75" customHeight="1">
      <c r="A10" s="267" t="s">
        <v>487</v>
      </c>
      <c r="B10" s="267">
        <f aca="true" t="shared" si="1" ref="B10:K10">SUM(B8:B9)</f>
        <v>10</v>
      </c>
      <c r="C10" s="267">
        <f t="shared" si="1"/>
        <v>0</v>
      </c>
      <c r="D10" s="267">
        <f t="shared" si="1"/>
        <v>2</v>
      </c>
      <c r="E10" s="267">
        <f t="shared" si="1"/>
        <v>2</v>
      </c>
      <c r="F10" s="267">
        <f t="shared" si="1"/>
        <v>0</v>
      </c>
      <c r="G10" s="267">
        <f t="shared" si="1"/>
        <v>0</v>
      </c>
      <c r="H10" s="267">
        <f t="shared" si="1"/>
        <v>0</v>
      </c>
      <c r="I10" s="267">
        <f t="shared" si="1"/>
        <v>4</v>
      </c>
      <c r="J10" s="267">
        <f t="shared" si="1"/>
        <v>0</v>
      </c>
      <c r="K10" s="267">
        <f t="shared" si="1"/>
        <v>8</v>
      </c>
    </row>
    <row r="11" spans="1:11" s="171" customFormat="1" ht="24.75" customHeight="1">
      <c r="A11" s="268" t="s">
        <v>284</v>
      </c>
      <c r="B11" s="268">
        <f aca="true" t="shared" si="2" ref="B11:K11">SUM(B10+B7+B6)</f>
        <v>19</v>
      </c>
      <c r="C11" s="268">
        <f t="shared" si="2"/>
        <v>0</v>
      </c>
      <c r="D11" s="268">
        <f t="shared" si="2"/>
        <v>2</v>
      </c>
      <c r="E11" s="268">
        <f t="shared" si="2"/>
        <v>2</v>
      </c>
      <c r="F11" s="268">
        <f t="shared" si="2"/>
        <v>0</v>
      </c>
      <c r="G11" s="268">
        <f t="shared" si="2"/>
        <v>0</v>
      </c>
      <c r="H11" s="268">
        <f t="shared" si="2"/>
        <v>0</v>
      </c>
      <c r="I11" s="268">
        <f t="shared" si="2"/>
        <v>4</v>
      </c>
      <c r="J11" s="268">
        <f t="shared" si="2"/>
        <v>10</v>
      </c>
      <c r="K11" s="268">
        <f t="shared" si="2"/>
        <v>19</v>
      </c>
    </row>
    <row r="13" spans="1:9" ht="15.75">
      <c r="A13" s="276"/>
      <c r="B13" s="276"/>
      <c r="C13" s="276"/>
      <c r="D13" s="276"/>
      <c r="I13" s="266"/>
    </row>
    <row r="14" ht="12.75">
      <c r="A14" s="171"/>
    </row>
    <row r="15" ht="12.75">
      <c r="A15" s="171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&amp;C4/2017.(IV.28.) számú rendelethez
ZALASZABAR  KÖZSÉG ÖNKORMÁNYZATÁNAK ÉS INTÉZMÉNYÉNEK  2016. ÉVI LÉTSZÁMÁNAK ALAKULÁSA&amp;R11.számú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view="pageLayout" zoomScale="75" zoomScaleSheetLayoutView="100" zoomScalePageLayoutView="75" workbookViewId="0" topLeftCell="A1">
      <selection activeCell="O34" sqref="O34"/>
    </sheetView>
  </sheetViews>
  <sheetFormatPr defaultColWidth="9.00390625" defaultRowHeight="12.75"/>
  <cols>
    <col min="1" max="1" width="73.875" style="173" customWidth="1"/>
    <col min="2" max="2" width="9.25390625" style="173" bestFit="1" customWidth="1"/>
    <col min="3" max="3" width="11.00390625" style="173" customWidth="1"/>
    <col min="4" max="4" width="12.00390625" style="173" customWidth="1"/>
    <col min="5" max="5" width="11.125" style="173" customWidth="1"/>
    <col min="6" max="6" width="9.625" style="173" customWidth="1"/>
    <col min="7" max="7" width="11.75390625" style="173" customWidth="1"/>
    <col min="8" max="9" width="9.125" style="173" customWidth="1"/>
    <col min="10" max="10" width="12.75390625" style="173" customWidth="1"/>
    <col min="11" max="12" width="9.125" style="173" customWidth="1"/>
    <col min="13" max="13" width="11.75390625" style="173" customWidth="1"/>
    <col min="14" max="14" width="9.125" style="173" customWidth="1"/>
    <col min="15" max="15" width="6.25390625" style="173" customWidth="1"/>
    <col min="16" max="16" width="12.75390625" style="173" customWidth="1"/>
    <col min="17" max="16384" width="9.125" style="173" customWidth="1"/>
  </cols>
  <sheetData>
    <row r="1" spans="1:16" ht="15">
      <c r="A1" s="648" t="s">
        <v>52</v>
      </c>
      <c r="B1" s="650" t="s">
        <v>523</v>
      </c>
      <c r="C1" s="651"/>
      <c r="D1" s="652"/>
      <c r="E1" s="650" t="s">
        <v>560</v>
      </c>
      <c r="F1" s="651"/>
      <c r="G1" s="651"/>
      <c r="H1" s="653" t="s">
        <v>554</v>
      </c>
      <c r="I1" s="654"/>
      <c r="J1" s="654"/>
      <c r="K1" s="653" t="s">
        <v>578</v>
      </c>
      <c r="L1" s="654"/>
      <c r="M1" s="654"/>
      <c r="N1" s="653" t="s">
        <v>597</v>
      </c>
      <c r="O1" s="654"/>
      <c r="P1" s="654"/>
    </row>
    <row r="2" spans="1:16" s="217" customFormat="1" ht="42.75">
      <c r="A2" s="649"/>
      <c r="B2" s="219" t="s">
        <v>270</v>
      </c>
      <c r="C2" s="219" t="s">
        <v>120</v>
      </c>
      <c r="D2" s="220" t="s">
        <v>271</v>
      </c>
      <c r="E2" s="219" t="s">
        <v>270</v>
      </c>
      <c r="F2" s="219" t="s">
        <v>120</v>
      </c>
      <c r="G2" s="472" t="s">
        <v>271</v>
      </c>
      <c r="H2" s="489" t="s">
        <v>270</v>
      </c>
      <c r="I2" s="489" t="s">
        <v>120</v>
      </c>
      <c r="J2" s="489" t="s">
        <v>271</v>
      </c>
      <c r="K2" s="489" t="s">
        <v>270</v>
      </c>
      <c r="L2" s="489" t="s">
        <v>120</v>
      </c>
      <c r="M2" s="489" t="s">
        <v>271</v>
      </c>
      <c r="N2" s="489" t="s">
        <v>270</v>
      </c>
      <c r="O2" s="489" t="s">
        <v>120</v>
      </c>
      <c r="P2" s="489" t="s">
        <v>271</v>
      </c>
    </row>
    <row r="3" spans="1:16" ht="15">
      <c r="A3" s="221"/>
      <c r="B3" s="222"/>
      <c r="C3" s="223" t="s">
        <v>53</v>
      </c>
      <c r="D3" s="224" t="s">
        <v>31</v>
      </c>
      <c r="E3" s="222"/>
      <c r="F3" s="223" t="s">
        <v>53</v>
      </c>
      <c r="G3" s="223" t="s">
        <v>31</v>
      </c>
      <c r="H3" s="490"/>
      <c r="I3" s="490" t="s">
        <v>53</v>
      </c>
      <c r="J3" s="490" t="s">
        <v>31</v>
      </c>
      <c r="K3" s="490"/>
      <c r="L3" s="490" t="s">
        <v>53</v>
      </c>
      <c r="M3" s="490" t="s">
        <v>31</v>
      </c>
      <c r="N3" s="490"/>
      <c r="O3" s="490" t="s">
        <v>53</v>
      </c>
      <c r="P3" s="490" t="s">
        <v>31</v>
      </c>
    </row>
    <row r="4" spans="1:16" ht="15">
      <c r="A4" s="392" t="s">
        <v>104</v>
      </c>
      <c r="B4" s="393"/>
      <c r="C4" s="393"/>
      <c r="D4" s="393"/>
      <c r="E4" s="393"/>
      <c r="F4" s="393"/>
      <c r="G4" s="473"/>
      <c r="H4" s="488"/>
      <c r="I4" s="488"/>
      <c r="J4" s="488"/>
      <c r="K4" s="488"/>
      <c r="L4" s="488"/>
      <c r="M4" s="488"/>
      <c r="N4" s="488"/>
      <c r="O4" s="488"/>
      <c r="P4" s="488"/>
    </row>
    <row r="5" spans="1:16" ht="15">
      <c r="A5" s="211" t="s">
        <v>105</v>
      </c>
      <c r="B5" s="394"/>
      <c r="C5" s="395"/>
      <c r="D5" s="395"/>
      <c r="E5" s="394"/>
      <c r="F5" s="395"/>
      <c r="G5" s="474"/>
      <c r="H5" s="488"/>
      <c r="I5" s="488"/>
      <c r="J5" s="488"/>
      <c r="K5" s="488"/>
      <c r="L5" s="488"/>
      <c r="M5" s="488"/>
      <c r="N5" s="488"/>
      <c r="O5" s="488"/>
      <c r="P5" s="488"/>
    </row>
    <row r="6" spans="1:16" ht="15">
      <c r="A6" s="211" t="s">
        <v>106</v>
      </c>
      <c r="B6" s="395"/>
      <c r="C6" s="395"/>
      <c r="D6" s="395"/>
      <c r="E6" s="395"/>
      <c r="F6" s="395"/>
      <c r="G6" s="474"/>
      <c r="H6" s="488"/>
      <c r="I6" s="488"/>
      <c r="J6" s="488"/>
      <c r="K6" s="488"/>
      <c r="L6" s="488"/>
      <c r="M6" s="488"/>
      <c r="N6" s="488"/>
      <c r="O6" s="488"/>
      <c r="P6" s="488"/>
    </row>
    <row r="7" spans="1:16" ht="15">
      <c r="A7" s="211" t="s">
        <v>329</v>
      </c>
      <c r="B7" s="395"/>
      <c r="C7" s="395"/>
      <c r="D7" s="395"/>
      <c r="E7" s="395"/>
      <c r="F7" s="395"/>
      <c r="G7" s="474"/>
      <c r="H7" s="488"/>
      <c r="I7" s="488"/>
      <c r="J7" s="488"/>
      <c r="K7" s="488"/>
      <c r="L7" s="488"/>
      <c r="M7" s="488"/>
      <c r="N7" s="488"/>
      <c r="O7" s="488"/>
      <c r="P7" s="488"/>
    </row>
    <row r="8" spans="1:16" ht="14.25">
      <c r="A8" s="212" t="s">
        <v>107</v>
      </c>
      <c r="B8" s="175"/>
      <c r="C8" s="176"/>
      <c r="D8" s="177">
        <v>2322</v>
      </c>
      <c r="E8" s="175"/>
      <c r="F8" s="176"/>
      <c r="G8" s="475">
        <v>2321430</v>
      </c>
      <c r="H8" s="488"/>
      <c r="I8" s="488"/>
      <c r="J8" s="491">
        <v>2321430</v>
      </c>
      <c r="K8" s="491"/>
      <c r="L8" s="491"/>
      <c r="M8" s="491">
        <v>2321430</v>
      </c>
      <c r="N8" s="491"/>
      <c r="O8" s="491"/>
      <c r="P8" s="491">
        <v>2321430</v>
      </c>
    </row>
    <row r="9" spans="1:16" ht="14.25">
      <c r="A9" s="212" t="s">
        <v>108</v>
      </c>
      <c r="B9" s="177"/>
      <c r="C9" s="177"/>
      <c r="D9" s="177">
        <v>3360</v>
      </c>
      <c r="E9" s="177"/>
      <c r="F9" s="177"/>
      <c r="G9" s="475">
        <v>3360000</v>
      </c>
      <c r="H9" s="488"/>
      <c r="I9" s="488"/>
      <c r="J9" s="491">
        <v>3360000</v>
      </c>
      <c r="K9" s="491"/>
      <c r="L9" s="491"/>
      <c r="M9" s="491">
        <v>3360000</v>
      </c>
      <c r="N9" s="491"/>
      <c r="O9" s="491"/>
      <c r="P9" s="491">
        <v>3360000</v>
      </c>
    </row>
    <row r="10" spans="1:16" ht="14.25">
      <c r="A10" s="212" t="s">
        <v>109</v>
      </c>
      <c r="B10" s="177"/>
      <c r="C10" s="177"/>
      <c r="D10" s="177">
        <v>646</v>
      </c>
      <c r="E10" s="177"/>
      <c r="F10" s="177"/>
      <c r="G10" s="475">
        <v>646392</v>
      </c>
      <c r="H10" s="488"/>
      <c r="I10" s="488"/>
      <c r="J10" s="491">
        <v>646392</v>
      </c>
      <c r="K10" s="491"/>
      <c r="L10" s="491"/>
      <c r="M10" s="491">
        <v>646392</v>
      </c>
      <c r="N10" s="491"/>
      <c r="O10" s="491"/>
      <c r="P10" s="491">
        <v>646392</v>
      </c>
    </row>
    <row r="11" spans="1:16" ht="14.25">
      <c r="A11" s="212" t="s">
        <v>110</v>
      </c>
      <c r="B11" s="177"/>
      <c r="C11" s="177"/>
      <c r="D11" s="177">
        <v>792</v>
      </c>
      <c r="E11" s="177"/>
      <c r="F11" s="177"/>
      <c r="G11" s="475">
        <v>792230</v>
      </c>
      <c r="H11" s="488"/>
      <c r="I11" s="488"/>
      <c r="J11" s="491">
        <v>792230</v>
      </c>
      <c r="K11" s="491"/>
      <c r="L11" s="491"/>
      <c r="M11" s="491">
        <v>792230</v>
      </c>
      <c r="N11" s="491"/>
      <c r="O11" s="491"/>
      <c r="P11" s="491">
        <v>792230</v>
      </c>
    </row>
    <row r="12" spans="1:16" ht="15">
      <c r="A12" s="211" t="s">
        <v>439</v>
      </c>
      <c r="B12" s="178"/>
      <c r="C12" s="178"/>
      <c r="D12" s="178">
        <v>4000</v>
      </c>
      <c r="E12" s="178"/>
      <c r="F12" s="178"/>
      <c r="G12" s="476">
        <v>5000000</v>
      </c>
      <c r="H12" s="488"/>
      <c r="I12" s="488"/>
      <c r="J12" s="491">
        <v>5000000</v>
      </c>
      <c r="K12" s="491"/>
      <c r="L12" s="491"/>
      <c r="M12" s="491">
        <v>5000000</v>
      </c>
      <c r="N12" s="491"/>
      <c r="O12" s="491"/>
      <c r="P12" s="491">
        <v>5000000</v>
      </c>
    </row>
    <row r="13" spans="1:16" ht="14.25" customHeight="1">
      <c r="A13" s="211" t="s">
        <v>440</v>
      </c>
      <c r="B13" s="178"/>
      <c r="C13" s="178"/>
      <c r="D13" s="178">
        <v>31</v>
      </c>
      <c r="E13" s="178"/>
      <c r="F13" s="178"/>
      <c r="G13" s="476">
        <v>30600</v>
      </c>
      <c r="H13" s="488"/>
      <c r="I13" s="488"/>
      <c r="J13" s="491">
        <v>30600</v>
      </c>
      <c r="K13" s="491"/>
      <c r="L13" s="491"/>
      <c r="M13" s="491">
        <v>30600</v>
      </c>
      <c r="N13" s="491"/>
      <c r="O13" s="491"/>
      <c r="P13" s="491">
        <v>30600</v>
      </c>
    </row>
    <row r="14" spans="1:16" ht="14.25" customHeight="1">
      <c r="A14" s="211" t="s">
        <v>441</v>
      </c>
      <c r="B14" s="178"/>
      <c r="C14" s="178"/>
      <c r="D14" s="588"/>
      <c r="E14" s="588"/>
      <c r="F14" s="588"/>
      <c r="G14" s="589"/>
      <c r="H14" s="590"/>
      <c r="I14" s="590"/>
      <c r="J14" s="591"/>
      <c r="K14" s="591"/>
      <c r="L14" s="591"/>
      <c r="M14" s="591"/>
      <c r="N14" s="591"/>
      <c r="O14" s="591"/>
      <c r="P14" s="591"/>
    </row>
    <row r="15" spans="1:16" ht="14.25" customHeight="1">
      <c r="A15" s="211" t="s">
        <v>598</v>
      </c>
      <c r="B15" s="178"/>
      <c r="C15" s="476"/>
      <c r="D15" s="491">
        <f>SUM(D8:D14)</f>
        <v>11151</v>
      </c>
      <c r="E15" s="488"/>
      <c r="F15" s="488"/>
      <c r="G15" s="488">
        <f>SUM(G8:G14)</f>
        <v>12150652</v>
      </c>
      <c r="H15" s="488"/>
      <c r="I15" s="488"/>
      <c r="J15" s="491">
        <f>SUM(J8:J14)</f>
        <v>12150652</v>
      </c>
      <c r="K15" s="491"/>
      <c r="L15" s="491"/>
      <c r="M15" s="491">
        <f>SUM(M8:M14)</f>
        <v>12150652</v>
      </c>
      <c r="N15" s="491"/>
      <c r="O15" s="491"/>
      <c r="P15" s="491">
        <f>SUM(P8:P14)</f>
        <v>12150652</v>
      </c>
    </row>
    <row r="16" spans="1:16" ht="14.25" customHeight="1">
      <c r="A16" s="211" t="s">
        <v>599</v>
      </c>
      <c r="B16" s="178"/>
      <c r="C16" s="178"/>
      <c r="D16" s="592">
        <v>2788</v>
      </c>
      <c r="E16" s="592"/>
      <c r="F16" s="592"/>
      <c r="G16" s="593">
        <v>3037663</v>
      </c>
      <c r="H16" s="594"/>
      <c r="I16" s="594"/>
      <c r="J16" s="595">
        <v>3037663</v>
      </c>
      <c r="K16" s="596"/>
      <c r="L16" s="596"/>
      <c r="M16" s="596">
        <v>3645196</v>
      </c>
      <c r="N16" s="596"/>
      <c r="O16" s="596"/>
      <c r="P16" s="596">
        <v>3645196</v>
      </c>
    </row>
    <row r="17" spans="1:16" ht="14.25" customHeight="1">
      <c r="A17" s="211" t="s">
        <v>550</v>
      </c>
      <c r="B17" s="178"/>
      <c r="C17" s="178"/>
      <c r="D17" s="592"/>
      <c r="E17" s="592"/>
      <c r="F17" s="592"/>
      <c r="G17" s="593"/>
      <c r="H17" s="594"/>
      <c r="I17" s="594"/>
      <c r="J17" s="595">
        <v>25781</v>
      </c>
      <c r="K17" s="596"/>
      <c r="L17" s="596"/>
      <c r="M17" s="596">
        <v>25781</v>
      </c>
      <c r="N17" s="596"/>
      <c r="O17" s="596"/>
      <c r="P17" s="596">
        <v>25781</v>
      </c>
    </row>
    <row r="18" spans="1:16" ht="15">
      <c r="A18" s="400" t="s">
        <v>111</v>
      </c>
      <c r="B18" s="401"/>
      <c r="C18" s="401"/>
      <c r="D18" s="401">
        <f>SUM(D15:D17)</f>
        <v>13939</v>
      </c>
      <c r="E18" s="401"/>
      <c r="F18" s="401"/>
      <c r="G18" s="477">
        <f>SUM(G15:G17)</f>
        <v>15188315</v>
      </c>
      <c r="H18" s="490"/>
      <c r="I18" s="490"/>
      <c r="J18" s="492">
        <f>SUM(J15:J17)</f>
        <v>15214096</v>
      </c>
      <c r="K18" s="597"/>
      <c r="L18" s="597"/>
      <c r="M18" s="492">
        <f>SUM(M15:M17)</f>
        <v>15821629</v>
      </c>
      <c r="N18" s="492"/>
      <c r="O18" s="492"/>
      <c r="P18" s="492">
        <f>SUM(P15:P17)</f>
        <v>15821629</v>
      </c>
    </row>
    <row r="19" spans="1:16" ht="15">
      <c r="A19" s="211" t="s">
        <v>112</v>
      </c>
      <c r="B19" s="395"/>
      <c r="C19" s="395"/>
      <c r="D19" s="395"/>
      <c r="E19" s="395"/>
      <c r="F19" s="395"/>
      <c r="G19" s="474"/>
      <c r="H19" s="488"/>
      <c r="I19" s="488"/>
      <c r="J19" s="491"/>
      <c r="K19" s="491"/>
      <c r="L19" s="491"/>
      <c r="M19" s="491"/>
      <c r="N19" s="491"/>
      <c r="O19" s="491"/>
      <c r="P19" s="491"/>
    </row>
    <row r="20" spans="1:16" ht="14.25">
      <c r="A20" s="298" t="s">
        <v>518</v>
      </c>
      <c r="B20" s="396">
        <v>3.2</v>
      </c>
      <c r="C20" s="397">
        <v>3911</v>
      </c>
      <c r="D20" s="397">
        <v>13286</v>
      </c>
      <c r="E20" s="396">
        <v>3.2</v>
      </c>
      <c r="F20" s="397"/>
      <c r="G20" s="478">
        <v>14216400</v>
      </c>
      <c r="H20" s="488"/>
      <c r="I20" s="488"/>
      <c r="J20" s="491">
        <v>14216400</v>
      </c>
      <c r="K20" s="598">
        <v>3.3</v>
      </c>
      <c r="L20" s="491"/>
      <c r="M20" s="491">
        <v>14216400</v>
      </c>
      <c r="N20" s="491">
        <v>3</v>
      </c>
      <c r="O20" s="491"/>
      <c r="P20" s="491">
        <v>13354800</v>
      </c>
    </row>
    <row r="21" spans="1:16" ht="14.25">
      <c r="A21" s="298" t="s">
        <v>519</v>
      </c>
      <c r="B21" s="396"/>
      <c r="C21" s="397"/>
      <c r="D21" s="397">
        <v>464</v>
      </c>
      <c r="E21" s="396"/>
      <c r="F21" s="397"/>
      <c r="G21" s="478">
        <v>115500</v>
      </c>
      <c r="H21" s="488"/>
      <c r="I21" s="488"/>
      <c r="J21" s="491">
        <v>115500</v>
      </c>
      <c r="K21" s="491"/>
      <c r="L21" s="491"/>
      <c r="M21" s="491">
        <v>115500</v>
      </c>
      <c r="N21" s="491"/>
      <c r="O21" s="491"/>
      <c r="P21" s="491">
        <v>94500</v>
      </c>
    </row>
    <row r="22" spans="1:16" ht="14.25">
      <c r="A22" s="298" t="s">
        <v>520</v>
      </c>
      <c r="B22" s="396"/>
      <c r="C22" s="397"/>
      <c r="D22" s="397"/>
      <c r="E22" s="396">
        <v>1</v>
      </c>
      <c r="F22" s="397"/>
      <c r="G22" s="478">
        <v>384000</v>
      </c>
      <c r="H22" s="488"/>
      <c r="I22" s="488"/>
      <c r="J22" s="491">
        <v>384000</v>
      </c>
      <c r="K22" s="491"/>
      <c r="L22" s="491"/>
      <c r="M22" s="491">
        <v>384000</v>
      </c>
      <c r="N22" s="491"/>
      <c r="O22" s="491"/>
      <c r="P22" s="491">
        <v>384000</v>
      </c>
    </row>
    <row r="23" spans="1:16" ht="14.25">
      <c r="A23" s="451" t="s">
        <v>521</v>
      </c>
      <c r="B23" s="177">
        <v>2</v>
      </c>
      <c r="C23" s="397">
        <v>1800</v>
      </c>
      <c r="D23" s="397">
        <v>3600</v>
      </c>
      <c r="E23" s="177">
        <v>2</v>
      </c>
      <c r="F23" s="397"/>
      <c r="G23" s="478">
        <v>3600000</v>
      </c>
      <c r="H23" s="488"/>
      <c r="I23" s="488"/>
      <c r="J23" s="491">
        <v>3600000</v>
      </c>
      <c r="K23" s="491">
        <v>3</v>
      </c>
      <c r="L23" s="491"/>
      <c r="M23" s="491">
        <v>3600000</v>
      </c>
      <c r="N23" s="491">
        <v>2</v>
      </c>
      <c r="O23" s="491"/>
      <c r="P23" s="491">
        <v>3000000</v>
      </c>
    </row>
    <row r="24" spans="1:16" ht="14.25">
      <c r="A24" s="452" t="s">
        <v>522</v>
      </c>
      <c r="B24" s="398">
        <v>40</v>
      </c>
      <c r="C24" s="398">
        <v>56000</v>
      </c>
      <c r="D24" s="399">
        <v>2240</v>
      </c>
      <c r="E24" s="398">
        <v>32</v>
      </c>
      <c r="F24" s="398"/>
      <c r="G24" s="479">
        <v>2560000</v>
      </c>
      <c r="H24" s="488"/>
      <c r="I24" s="488"/>
      <c r="J24" s="491">
        <v>2560000</v>
      </c>
      <c r="K24" s="491">
        <v>32</v>
      </c>
      <c r="L24" s="491"/>
      <c r="M24" s="491">
        <v>2560000</v>
      </c>
      <c r="N24" s="491">
        <v>30</v>
      </c>
      <c r="O24" s="491"/>
      <c r="P24" s="491">
        <v>2373334</v>
      </c>
    </row>
    <row r="25" spans="1:16" ht="15">
      <c r="A25" s="402" t="s">
        <v>113</v>
      </c>
      <c r="B25" s="403"/>
      <c r="C25" s="403"/>
      <c r="D25" s="403">
        <f>SUM(D20:D24)</f>
        <v>19590</v>
      </c>
      <c r="E25" s="403"/>
      <c r="F25" s="403"/>
      <c r="G25" s="480">
        <f>SUM(G20:G24)</f>
        <v>20875900</v>
      </c>
      <c r="H25" s="490"/>
      <c r="I25" s="490"/>
      <c r="J25" s="492">
        <f>SUM(J20:J24)</f>
        <v>20875900</v>
      </c>
      <c r="K25" s="597"/>
      <c r="L25" s="597"/>
      <c r="M25" s="492">
        <f>SUM(M20:M24)</f>
        <v>20875900</v>
      </c>
      <c r="N25" s="492"/>
      <c r="O25" s="492"/>
      <c r="P25" s="492">
        <f>SUM(P20:P24)</f>
        <v>19206634</v>
      </c>
    </row>
    <row r="26" spans="1:16" ht="15">
      <c r="A26" s="296" t="s">
        <v>114</v>
      </c>
      <c r="B26" s="297"/>
      <c r="C26" s="297"/>
      <c r="D26" s="297"/>
      <c r="E26" s="297"/>
      <c r="F26" s="297"/>
      <c r="G26" s="481"/>
      <c r="H26" s="488"/>
      <c r="I26" s="488"/>
      <c r="J26" s="491"/>
      <c r="K26" s="491"/>
      <c r="L26" s="491"/>
      <c r="M26" s="491"/>
      <c r="N26" s="491"/>
      <c r="O26" s="491"/>
      <c r="P26" s="491"/>
    </row>
    <row r="27" spans="1:16" ht="14.25">
      <c r="A27" s="298" t="s">
        <v>330</v>
      </c>
      <c r="B27" s="179"/>
      <c r="C27" s="179"/>
      <c r="D27" s="179">
        <v>3903</v>
      </c>
      <c r="E27" s="179"/>
      <c r="F27" s="179"/>
      <c r="G27" s="482">
        <v>5188549</v>
      </c>
      <c r="H27" s="488"/>
      <c r="I27" s="488"/>
      <c r="J27" s="491">
        <v>5188549</v>
      </c>
      <c r="K27" s="491"/>
      <c r="L27" s="491"/>
      <c r="M27" s="491">
        <v>5188549</v>
      </c>
      <c r="N27" s="491"/>
      <c r="O27" s="491"/>
      <c r="P27" s="491">
        <v>5188549</v>
      </c>
    </row>
    <row r="28" spans="1:16" ht="14.25">
      <c r="A28" s="212" t="s">
        <v>115</v>
      </c>
      <c r="B28" s="179"/>
      <c r="C28" s="177"/>
      <c r="D28" s="177"/>
      <c r="E28" s="179"/>
      <c r="F28" s="177"/>
      <c r="G28" s="475"/>
      <c r="H28" s="488"/>
      <c r="I28" s="488"/>
      <c r="J28" s="491"/>
      <c r="K28" s="491"/>
      <c r="L28" s="491"/>
      <c r="M28" s="491"/>
      <c r="N28" s="491"/>
      <c r="O28" s="491"/>
      <c r="P28" s="491"/>
    </row>
    <row r="29" spans="1:16" ht="14.25">
      <c r="A29" s="212" t="s">
        <v>118</v>
      </c>
      <c r="B29" s="180">
        <v>25</v>
      </c>
      <c r="C29" s="181">
        <v>55360</v>
      </c>
      <c r="D29" s="181">
        <v>1384</v>
      </c>
      <c r="E29" s="180"/>
      <c r="F29" s="181"/>
      <c r="G29" s="483">
        <v>1273280</v>
      </c>
      <c r="H29" s="488"/>
      <c r="I29" s="488"/>
      <c r="J29" s="491">
        <v>1273280</v>
      </c>
      <c r="K29" s="491">
        <v>23</v>
      </c>
      <c r="L29" s="491"/>
      <c r="M29" s="491">
        <v>1273280</v>
      </c>
      <c r="N29" s="491">
        <v>26</v>
      </c>
      <c r="O29" s="491"/>
      <c r="P29" s="491">
        <v>1439360</v>
      </c>
    </row>
    <row r="30" spans="1:16" ht="14.25">
      <c r="A30" s="213" t="s">
        <v>116</v>
      </c>
      <c r="B30" s="182"/>
      <c r="C30" s="183"/>
      <c r="D30" s="181">
        <f>B30*C30</f>
        <v>0</v>
      </c>
      <c r="E30" s="182"/>
      <c r="F30" s="183"/>
      <c r="G30" s="483"/>
      <c r="H30" s="488"/>
      <c r="I30" s="488"/>
      <c r="J30" s="491"/>
      <c r="K30" s="491"/>
      <c r="L30" s="491"/>
      <c r="M30" s="491"/>
      <c r="N30" s="491"/>
      <c r="O30" s="491"/>
      <c r="P30" s="491"/>
    </row>
    <row r="31" spans="1:16" ht="14.25">
      <c r="A31" s="214" t="s">
        <v>189</v>
      </c>
      <c r="B31" s="182"/>
      <c r="C31" s="183"/>
      <c r="D31" s="181">
        <f>B31*C31</f>
        <v>0</v>
      </c>
      <c r="E31" s="182"/>
      <c r="F31" s="183"/>
      <c r="G31" s="483"/>
      <c r="H31" s="488"/>
      <c r="I31" s="488"/>
      <c r="J31" s="491"/>
      <c r="K31" s="491"/>
      <c r="L31" s="491"/>
      <c r="M31" s="491"/>
      <c r="N31" s="491"/>
      <c r="O31" s="491"/>
      <c r="P31" s="491"/>
    </row>
    <row r="32" spans="1:16" ht="14.25">
      <c r="A32" s="216" t="s">
        <v>190</v>
      </c>
      <c r="B32" s="184"/>
      <c r="C32" s="183"/>
      <c r="D32" s="181">
        <f>B32*C32</f>
        <v>0</v>
      </c>
      <c r="E32" s="404"/>
      <c r="F32" s="183"/>
      <c r="G32" s="483"/>
      <c r="H32" s="488"/>
      <c r="I32" s="488"/>
      <c r="J32" s="491"/>
      <c r="K32" s="491"/>
      <c r="L32" s="491"/>
      <c r="M32" s="491"/>
      <c r="N32" s="491">
        <v>0.76</v>
      </c>
      <c r="O32" s="491"/>
      <c r="P32" s="491">
        <v>1240320</v>
      </c>
    </row>
    <row r="33" spans="1:16" ht="14.25">
      <c r="A33" s="269" t="s">
        <v>442</v>
      </c>
      <c r="B33" s="184"/>
      <c r="C33" s="183"/>
      <c r="D33" s="187">
        <v>2364</v>
      </c>
      <c r="E33" s="184"/>
      <c r="F33" s="183"/>
      <c r="G33" s="484">
        <v>3535843</v>
      </c>
      <c r="H33" s="488"/>
      <c r="I33" s="488"/>
      <c r="J33" s="491">
        <v>3535843</v>
      </c>
      <c r="K33" s="491"/>
      <c r="L33" s="491"/>
      <c r="M33" s="491">
        <v>3601123</v>
      </c>
      <c r="N33" s="491"/>
      <c r="O33" s="491"/>
      <c r="P33" s="491">
        <v>1509165</v>
      </c>
    </row>
    <row r="34" spans="1:16" ht="14.25">
      <c r="A34" s="269" t="s">
        <v>577</v>
      </c>
      <c r="B34" s="184"/>
      <c r="C34" s="183"/>
      <c r="D34" s="187"/>
      <c r="E34" s="184"/>
      <c r="F34" s="183"/>
      <c r="G34" s="484"/>
      <c r="H34" s="488"/>
      <c r="I34" s="488"/>
      <c r="J34" s="491"/>
      <c r="K34" s="491"/>
      <c r="L34" s="491"/>
      <c r="M34" s="491">
        <v>38190</v>
      </c>
      <c r="N34" s="491">
        <v>672</v>
      </c>
      <c r="O34" s="491"/>
      <c r="P34" s="491">
        <v>383040</v>
      </c>
    </row>
    <row r="35" spans="1:16" ht="15">
      <c r="A35" s="402" t="s">
        <v>117</v>
      </c>
      <c r="B35" s="405"/>
      <c r="C35" s="406"/>
      <c r="D35" s="407">
        <f>SUM(D27:D34)</f>
        <v>7651</v>
      </c>
      <c r="E35" s="405"/>
      <c r="F35" s="406"/>
      <c r="G35" s="485">
        <f>SUM(G27:G34)</f>
        <v>9997672</v>
      </c>
      <c r="H35" s="490"/>
      <c r="I35" s="490"/>
      <c r="J35" s="492">
        <f>SUM(J27:J34)</f>
        <v>9997672</v>
      </c>
      <c r="K35" s="597"/>
      <c r="L35" s="597"/>
      <c r="M35" s="492">
        <f>SUM(M27:M34)</f>
        <v>10101142</v>
      </c>
      <c r="N35" s="492"/>
      <c r="O35" s="492"/>
      <c r="P35" s="492">
        <f>SUM(P27:P34)</f>
        <v>9760434</v>
      </c>
    </row>
    <row r="36" spans="1:16" ht="15">
      <c r="A36" s="215" t="s">
        <v>315</v>
      </c>
      <c r="B36" s="174"/>
      <c r="C36" s="185"/>
      <c r="D36" s="186">
        <v>1200</v>
      </c>
      <c r="E36" s="174"/>
      <c r="F36" s="185"/>
      <c r="G36" s="486">
        <v>1200000</v>
      </c>
      <c r="H36" s="488"/>
      <c r="I36" s="488"/>
      <c r="J36" s="491">
        <v>1200000</v>
      </c>
      <c r="K36" s="491"/>
      <c r="L36" s="491"/>
      <c r="M36" s="491">
        <v>1200000</v>
      </c>
      <c r="N36" s="491"/>
      <c r="O36" s="491"/>
      <c r="P36" s="491">
        <v>1200000</v>
      </c>
    </row>
    <row r="37" spans="1:16" s="270" customFormat="1" ht="15">
      <c r="A37" s="218" t="s">
        <v>119</v>
      </c>
      <c r="B37" s="279"/>
      <c r="C37" s="280"/>
      <c r="D37" s="281">
        <f>D18+D25+D35+D36</f>
        <v>42380</v>
      </c>
      <c r="E37" s="279"/>
      <c r="F37" s="280"/>
      <c r="G37" s="487">
        <f>G18+G25+G35+G36</f>
        <v>47261887</v>
      </c>
      <c r="H37" s="490"/>
      <c r="I37" s="490"/>
      <c r="J37" s="492">
        <f>J18+J25+J35+J36</f>
        <v>47287668</v>
      </c>
      <c r="K37" s="597"/>
      <c r="L37" s="597"/>
      <c r="M37" s="492">
        <f>M18+M25+M35+M36</f>
        <v>47998671</v>
      </c>
      <c r="N37" s="492"/>
      <c r="O37" s="492"/>
      <c r="P37" s="492">
        <f>P18+P25+P35+P36</f>
        <v>45988697</v>
      </c>
    </row>
    <row r="38" spans="1:2" ht="14.25">
      <c r="A38" s="285"/>
      <c r="B38" s="286"/>
    </row>
  </sheetData>
  <sheetProtection/>
  <mergeCells count="6">
    <mergeCell ref="A1:A2"/>
    <mergeCell ref="B1:D1"/>
    <mergeCell ref="E1:G1"/>
    <mergeCell ref="H1:J1"/>
    <mergeCell ref="K1:M1"/>
    <mergeCell ref="N1:P1"/>
  </mergeCells>
  <printOptions horizontalCentered="1"/>
  <pageMargins left="0.2362204724409449" right="0.2362204724409449" top="0.8069444444444445" bottom="0.19" header="0.19" footer="0.19"/>
  <pageSetup horizontalDpi="600" verticalDpi="600" orientation="landscape" paperSize="9" scale="63" r:id="rId1"/>
  <headerFooter alignWithMargins="0">
    <oddHeader>&amp;C&amp;"Garamond,Félkövér"&amp;14 4/2017. (IV.28.) számú rendelethez 
ZALASZABAR KÖZSÉG ÖNKORMÁNYZATÁNAK 
ÁLLAMI HOZZÁJÁRULÁSA 2016. ÉVBEN 
&amp;12
&amp;14
&amp;R&amp;A
&amp;P.oldal
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1"/>
  <sheetViews>
    <sheetView view="pageLayout" zoomScaleSheetLayoutView="100" workbookViewId="0" topLeftCell="E1">
      <selection activeCell="N6" sqref="N6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0.00390625" style="0" customWidth="1"/>
    <col min="4" max="4" width="14.00390625" style="0" customWidth="1"/>
    <col min="5" max="7" width="14.375" style="0" customWidth="1"/>
    <col min="8" max="8" width="4.625" style="0" customWidth="1"/>
    <col min="9" max="9" width="45.625" style="0" customWidth="1"/>
    <col min="10" max="10" width="11.25390625" style="0" customWidth="1"/>
    <col min="11" max="11" width="14.375" style="0" customWidth="1"/>
    <col min="12" max="12" width="17.00390625" style="0" customWidth="1"/>
    <col min="13" max="13" width="15.375" style="0" customWidth="1"/>
    <col min="14" max="14" width="14.25390625" style="0" customWidth="1"/>
  </cols>
  <sheetData>
    <row r="1" spans="1:14" ht="18" customHeight="1">
      <c r="A1" s="673" t="s">
        <v>14</v>
      </c>
      <c r="B1" s="671" t="s">
        <v>1</v>
      </c>
      <c r="C1" s="2" t="s">
        <v>422</v>
      </c>
      <c r="D1" s="2" t="s">
        <v>524</v>
      </c>
      <c r="E1" s="2" t="s">
        <v>524</v>
      </c>
      <c r="F1" s="2" t="s">
        <v>524</v>
      </c>
      <c r="G1" s="2" t="s">
        <v>524</v>
      </c>
      <c r="H1" s="673" t="s">
        <v>14</v>
      </c>
      <c r="I1" s="671" t="s">
        <v>1</v>
      </c>
      <c r="J1" s="2" t="s">
        <v>422</v>
      </c>
      <c r="K1" s="2" t="s">
        <v>524</v>
      </c>
      <c r="L1" s="2" t="s">
        <v>524</v>
      </c>
      <c r="M1" s="577" t="s">
        <v>524</v>
      </c>
      <c r="N1" s="612" t="s">
        <v>524</v>
      </c>
    </row>
    <row r="2" spans="1:14" ht="18" customHeight="1">
      <c r="A2" s="674"/>
      <c r="B2" s="672"/>
      <c r="C2" s="43" t="s">
        <v>61</v>
      </c>
      <c r="D2" s="43" t="s">
        <v>61</v>
      </c>
      <c r="E2" s="43" t="s">
        <v>551</v>
      </c>
      <c r="F2" s="43" t="s">
        <v>579</v>
      </c>
      <c r="G2" s="43" t="s">
        <v>600</v>
      </c>
      <c r="H2" s="674"/>
      <c r="I2" s="672"/>
      <c r="J2" s="43" t="s">
        <v>61</v>
      </c>
      <c r="K2" s="43" t="s">
        <v>61</v>
      </c>
      <c r="L2" s="43" t="s">
        <v>551</v>
      </c>
      <c r="M2" s="43" t="s">
        <v>579</v>
      </c>
      <c r="N2" s="612" t="s">
        <v>600</v>
      </c>
    </row>
    <row r="3" spans="1:14" ht="15" customHeight="1">
      <c r="A3" s="677" t="s">
        <v>62</v>
      </c>
      <c r="B3" s="678"/>
      <c r="C3" s="678"/>
      <c r="D3" s="678"/>
      <c r="E3" s="679"/>
      <c r="F3" s="549"/>
      <c r="G3" s="549"/>
      <c r="H3" s="677" t="s">
        <v>25</v>
      </c>
      <c r="I3" s="678"/>
      <c r="J3" s="678"/>
      <c r="K3" s="678"/>
      <c r="L3" s="679"/>
      <c r="N3" s="616"/>
    </row>
    <row r="4" spans="1:14" ht="15" customHeight="1">
      <c r="A4" s="129" t="s">
        <v>92</v>
      </c>
      <c r="B4" s="11" t="s">
        <v>86</v>
      </c>
      <c r="C4" s="3"/>
      <c r="D4" s="3"/>
      <c r="E4" s="3"/>
      <c r="F4" s="3"/>
      <c r="G4" s="3"/>
      <c r="H4" s="122" t="s">
        <v>92</v>
      </c>
      <c r="I4" s="126" t="s">
        <v>86</v>
      </c>
      <c r="J4" s="3"/>
      <c r="K4" s="3"/>
      <c r="L4" s="3"/>
      <c r="M4" s="606"/>
      <c r="N4" s="616"/>
    </row>
    <row r="5" spans="1:14" ht="15" customHeight="1">
      <c r="A5" s="129"/>
      <c r="B5" s="247" t="s">
        <v>447</v>
      </c>
      <c r="C5" s="248">
        <v>48030</v>
      </c>
      <c r="D5" s="248">
        <v>43744887</v>
      </c>
      <c r="E5" s="248">
        <v>57784690</v>
      </c>
      <c r="F5" s="554">
        <v>58750288</v>
      </c>
      <c r="G5" s="554">
        <v>61228779</v>
      </c>
      <c r="H5" s="128"/>
      <c r="I5" s="68" t="s">
        <v>290</v>
      </c>
      <c r="J5" s="66">
        <v>24801</v>
      </c>
      <c r="K5" s="66">
        <v>27302423</v>
      </c>
      <c r="L5" s="66">
        <v>44039475</v>
      </c>
      <c r="M5" s="607">
        <v>43750778</v>
      </c>
      <c r="N5" s="617">
        <v>46060981</v>
      </c>
    </row>
    <row r="6" spans="1:14" ht="15" customHeight="1">
      <c r="A6" s="129"/>
      <c r="B6" s="249" t="s">
        <v>448</v>
      </c>
      <c r="C6" s="250">
        <v>9110</v>
      </c>
      <c r="D6" s="250">
        <v>9600000</v>
      </c>
      <c r="E6" s="250">
        <v>9600000</v>
      </c>
      <c r="F6" s="250">
        <v>9600000</v>
      </c>
      <c r="G6" s="250">
        <v>12830420</v>
      </c>
      <c r="H6" s="122"/>
      <c r="I6" s="246" t="s">
        <v>291</v>
      </c>
      <c r="J6" s="66">
        <v>3903</v>
      </c>
      <c r="K6" s="66">
        <v>4584000</v>
      </c>
      <c r="L6" s="66">
        <v>4584000</v>
      </c>
      <c r="M6" s="607">
        <v>4584000</v>
      </c>
      <c r="N6" s="617">
        <v>6190341</v>
      </c>
    </row>
    <row r="7" spans="1:14" ht="15" customHeight="1">
      <c r="A7" s="129"/>
      <c r="B7" s="247" t="s">
        <v>449</v>
      </c>
      <c r="C7" s="250">
        <v>2800</v>
      </c>
      <c r="D7" s="250">
        <v>2880898</v>
      </c>
      <c r="E7" s="250">
        <v>4880898</v>
      </c>
      <c r="F7" s="250">
        <v>9145898</v>
      </c>
      <c r="G7" s="250">
        <v>10962267</v>
      </c>
      <c r="H7" s="122"/>
      <c r="I7" s="68" t="s">
        <v>292</v>
      </c>
      <c r="J7" s="66">
        <v>1488</v>
      </c>
      <c r="K7" s="66">
        <v>2638000</v>
      </c>
      <c r="L7" s="66">
        <v>4273079</v>
      </c>
      <c r="M7" s="607">
        <v>4473079</v>
      </c>
      <c r="N7" s="617">
        <v>2379114</v>
      </c>
    </row>
    <row r="8" spans="1:14" ht="15" customHeight="1">
      <c r="A8" s="129"/>
      <c r="B8" s="247" t="s">
        <v>450</v>
      </c>
      <c r="C8" s="250">
        <v>0</v>
      </c>
      <c r="D8" s="250">
        <v>3517000</v>
      </c>
      <c r="E8" s="250">
        <v>3517000</v>
      </c>
      <c r="F8" s="250">
        <v>3717000</v>
      </c>
      <c r="G8" s="250">
        <v>200000</v>
      </c>
      <c r="H8" s="122"/>
      <c r="I8" s="68" t="s">
        <v>293</v>
      </c>
      <c r="J8" s="66">
        <v>8129</v>
      </c>
      <c r="K8" s="66"/>
      <c r="L8" s="66">
        <v>0</v>
      </c>
      <c r="M8" s="607">
        <v>0</v>
      </c>
      <c r="N8" s="617">
        <v>458886</v>
      </c>
    </row>
    <row r="9" spans="1:14" ht="15" customHeight="1">
      <c r="A9" s="129"/>
      <c r="B9" s="80" t="s">
        <v>91</v>
      </c>
      <c r="C9" s="241">
        <f>SUM(C5:C8)</f>
        <v>59940</v>
      </c>
      <c r="D9" s="241">
        <f>SUM(D5:D8)</f>
        <v>59742785</v>
      </c>
      <c r="E9" s="241">
        <f>SUM(E5:E8)</f>
        <v>75782588</v>
      </c>
      <c r="F9" s="241">
        <f>SUM(F5:F8)</f>
        <v>81213186</v>
      </c>
      <c r="G9" s="241">
        <f>SUM(G5:G8)</f>
        <v>85221466</v>
      </c>
      <c r="H9" s="122"/>
      <c r="I9" s="68" t="s">
        <v>455</v>
      </c>
      <c r="J9" s="66"/>
      <c r="K9" s="66"/>
      <c r="L9" s="66"/>
      <c r="M9" s="607"/>
      <c r="N9" s="617">
        <v>1721587</v>
      </c>
    </row>
    <row r="10" spans="1:14" ht="15" customHeight="1">
      <c r="A10" s="129"/>
      <c r="B10" s="80"/>
      <c r="C10" s="241"/>
      <c r="D10" s="241"/>
      <c r="E10" s="241"/>
      <c r="F10" s="241"/>
      <c r="G10" s="241"/>
      <c r="H10" s="122"/>
      <c r="I10" s="68" t="s">
        <v>456</v>
      </c>
      <c r="J10" s="66">
        <v>1573</v>
      </c>
      <c r="K10" s="66"/>
      <c r="L10" s="66">
        <v>3360000</v>
      </c>
      <c r="M10" s="607">
        <v>7566659</v>
      </c>
      <c r="N10" s="617">
        <v>7566659</v>
      </c>
    </row>
    <row r="11" spans="1:14" ht="15" customHeight="1">
      <c r="A11" s="129"/>
      <c r="B11" s="80"/>
      <c r="C11" s="236"/>
      <c r="D11" s="236"/>
      <c r="E11" s="236"/>
      <c r="F11" s="236"/>
      <c r="G11" s="236"/>
      <c r="H11" s="416"/>
      <c r="I11" s="11" t="s">
        <v>91</v>
      </c>
      <c r="J11" s="38">
        <f>SUM(J4:J10)</f>
        <v>39894</v>
      </c>
      <c r="K11" s="38">
        <f>SUM(K4:K10)</f>
        <v>34524423</v>
      </c>
      <c r="L11" s="38">
        <f>SUM(L4:L10)</f>
        <v>56256554</v>
      </c>
      <c r="M11" s="608">
        <f>SUM(M4:M10)</f>
        <v>60374516</v>
      </c>
      <c r="N11" s="565">
        <f>SUM(N4:N10)</f>
        <v>64377568</v>
      </c>
    </row>
    <row r="12" spans="1:14" ht="15" customHeight="1">
      <c r="A12" s="129" t="s">
        <v>93</v>
      </c>
      <c r="B12" s="80" t="s">
        <v>464</v>
      </c>
      <c r="C12" s="236"/>
      <c r="D12" s="236"/>
      <c r="E12" s="236"/>
      <c r="F12" s="236"/>
      <c r="G12" s="236"/>
      <c r="H12" s="122" t="s">
        <v>93</v>
      </c>
      <c r="I12" s="80" t="s">
        <v>464</v>
      </c>
      <c r="J12" s="3"/>
      <c r="K12" s="3"/>
      <c r="L12" s="3"/>
      <c r="M12" s="607"/>
      <c r="N12" s="617"/>
    </row>
    <row r="13" spans="1:14" ht="15" customHeight="1">
      <c r="A13" s="129"/>
      <c r="B13" s="68" t="s">
        <v>463</v>
      </c>
      <c r="C13" s="240">
        <v>21492</v>
      </c>
      <c r="D13" s="240">
        <v>17631215</v>
      </c>
      <c r="E13" s="240">
        <v>17631215</v>
      </c>
      <c r="F13" s="240">
        <v>17631215</v>
      </c>
      <c r="G13" s="240">
        <v>21688467</v>
      </c>
      <c r="H13" s="122"/>
      <c r="I13" s="68" t="s">
        <v>90</v>
      </c>
      <c r="J13" s="66">
        <v>47381</v>
      </c>
      <c r="K13" s="66">
        <v>46215577</v>
      </c>
      <c r="L13" s="66">
        <v>46215577</v>
      </c>
      <c r="M13" s="607">
        <v>47470172</v>
      </c>
      <c r="N13" s="617">
        <v>50456587</v>
      </c>
    </row>
    <row r="14" spans="1:14" ht="15" customHeight="1">
      <c r="A14" s="129"/>
      <c r="B14" s="80" t="s">
        <v>465</v>
      </c>
      <c r="C14" s="414">
        <f>SUM(C13)</f>
        <v>21492</v>
      </c>
      <c r="D14" s="414">
        <f>SUM(D13)</f>
        <v>17631215</v>
      </c>
      <c r="E14" s="414">
        <f>SUM(E13)</f>
        <v>17631215</v>
      </c>
      <c r="F14" s="414">
        <f>SUM(F13)</f>
        <v>17631215</v>
      </c>
      <c r="G14" s="414">
        <f>SUM(G13)</f>
        <v>21688467</v>
      </c>
      <c r="H14" s="122"/>
      <c r="I14" s="80" t="s">
        <v>465</v>
      </c>
      <c r="J14" s="38">
        <f>SUM(J12:J13)</f>
        <v>47381</v>
      </c>
      <c r="K14" s="38">
        <f>SUM(K13)</f>
        <v>46215577</v>
      </c>
      <c r="L14" s="38">
        <f>SUM(L13)</f>
        <v>46215577</v>
      </c>
      <c r="M14" s="608">
        <f>SUM(M13)</f>
        <v>47470172</v>
      </c>
      <c r="N14" s="565">
        <f>SUM(N13)</f>
        <v>50456587</v>
      </c>
    </row>
    <row r="15" spans="1:14" ht="29.25" customHeight="1">
      <c r="A15" s="669" t="s">
        <v>505</v>
      </c>
      <c r="B15" s="670"/>
      <c r="C15" s="613">
        <f>C9+C14</f>
        <v>81432</v>
      </c>
      <c r="D15" s="613">
        <f>D9+D14</f>
        <v>77374000</v>
      </c>
      <c r="E15" s="613">
        <f>E9+E14</f>
        <v>93413803</v>
      </c>
      <c r="F15" s="614">
        <f>F9+F14</f>
        <v>98844401</v>
      </c>
      <c r="G15" s="614">
        <f>G9+G14</f>
        <v>106909933</v>
      </c>
      <c r="H15" s="675" t="s">
        <v>504</v>
      </c>
      <c r="I15" s="676"/>
      <c r="J15" s="425">
        <f>J11+J14</f>
        <v>87275</v>
      </c>
      <c r="K15" s="420">
        <f>K11+K14</f>
        <v>80740000</v>
      </c>
      <c r="L15" s="420">
        <f>L11+L14</f>
        <v>102472131</v>
      </c>
      <c r="M15" s="615">
        <f>M11+M14</f>
        <v>107844688</v>
      </c>
      <c r="N15" s="420">
        <f>N11+N14</f>
        <v>114834155</v>
      </c>
    </row>
    <row r="16" spans="1:14" ht="15" customHeight="1">
      <c r="A16" s="657" t="s">
        <v>538</v>
      </c>
      <c r="B16" s="658"/>
      <c r="C16" s="240"/>
      <c r="D16" s="240"/>
      <c r="E16" s="240">
        <v>0</v>
      </c>
      <c r="F16" s="555">
        <v>0</v>
      </c>
      <c r="G16" s="555">
        <v>0</v>
      </c>
      <c r="H16" s="659" t="s">
        <v>539</v>
      </c>
      <c r="I16" s="660"/>
      <c r="J16" s="66"/>
      <c r="K16" s="8"/>
      <c r="L16" s="66">
        <v>0</v>
      </c>
      <c r="M16" s="607">
        <v>0</v>
      </c>
      <c r="N16" s="617">
        <v>0</v>
      </c>
    </row>
    <row r="17" spans="1:14" ht="15" customHeight="1">
      <c r="A17" s="415" t="s">
        <v>517</v>
      </c>
      <c r="B17" s="80" t="s">
        <v>86</v>
      </c>
      <c r="C17" s="240"/>
      <c r="D17" s="240"/>
      <c r="E17" s="240"/>
      <c r="F17" s="555"/>
      <c r="G17" s="555"/>
      <c r="H17" s="444"/>
      <c r="I17" s="493" t="s">
        <v>552</v>
      </c>
      <c r="J17" s="66"/>
      <c r="K17" s="8"/>
      <c r="L17" s="66">
        <v>1585000</v>
      </c>
      <c r="M17" s="607">
        <v>1585000</v>
      </c>
      <c r="N17" s="617">
        <v>1585000</v>
      </c>
    </row>
    <row r="18" spans="1:14" ht="15" customHeight="1">
      <c r="A18" s="415"/>
      <c r="B18" s="252" t="s">
        <v>562</v>
      </c>
      <c r="C18" s="147">
        <v>8000</v>
      </c>
      <c r="D18" s="147">
        <v>5923000</v>
      </c>
      <c r="E18" s="147">
        <v>9590000</v>
      </c>
      <c r="F18" s="556">
        <v>9590000</v>
      </c>
      <c r="G18" s="556">
        <v>9590000</v>
      </c>
      <c r="H18" s="444"/>
      <c r="I18" s="445"/>
      <c r="J18" s="66"/>
      <c r="K18" s="8"/>
      <c r="L18" s="66"/>
      <c r="M18" s="607"/>
      <c r="N18" s="617"/>
    </row>
    <row r="19" spans="1:14" ht="15" customHeight="1">
      <c r="A19" s="415"/>
      <c r="B19" s="599" t="s">
        <v>595</v>
      </c>
      <c r="C19" s="147"/>
      <c r="D19" s="147"/>
      <c r="E19" s="147"/>
      <c r="F19" s="556"/>
      <c r="G19" s="556">
        <v>1487589</v>
      </c>
      <c r="H19" s="444"/>
      <c r="I19" s="445"/>
      <c r="J19" s="66"/>
      <c r="K19" s="8"/>
      <c r="L19" s="66"/>
      <c r="M19" s="607"/>
      <c r="N19" s="617"/>
    </row>
    <row r="20" spans="1:14" ht="15" customHeight="1">
      <c r="A20" s="129" t="s">
        <v>93</v>
      </c>
      <c r="B20" s="80" t="s">
        <v>464</v>
      </c>
      <c r="C20" s="147"/>
      <c r="D20" s="147"/>
      <c r="E20" s="147"/>
      <c r="F20" s="556"/>
      <c r="G20" s="556"/>
      <c r="H20" s="444"/>
      <c r="I20" s="445"/>
      <c r="J20" s="66"/>
      <c r="K20" s="8"/>
      <c r="L20" s="66"/>
      <c r="M20" s="607"/>
      <c r="N20" s="617"/>
    </row>
    <row r="21" spans="1:14" ht="15" customHeight="1">
      <c r="A21" s="415"/>
      <c r="B21" s="252" t="s">
        <v>562</v>
      </c>
      <c r="C21" s="147"/>
      <c r="D21" s="147"/>
      <c r="E21" s="147">
        <v>1015000</v>
      </c>
      <c r="F21" s="556">
        <v>1015000</v>
      </c>
      <c r="G21" s="556">
        <v>1015000</v>
      </c>
      <c r="H21" s="444"/>
      <c r="I21" s="445"/>
      <c r="J21" s="66"/>
      <c r="K21" s="8"/>
      <c r="L21" s="66"/>
      <c r="M21" s="607"/>
      <c r="N21" s="617"/>
    </row>
    <row r="22" spans="1:14" ht="15" customHeight="1">
      <c r="A22" s="657" t="s">
        <v>538</v>
      </c>
      <c r="B22" s="658"/>
      <c r="C22" s="38">
        <f>SUM(C18)</f>
        <v>8000</v>
      </c>
      <c r="D22" s="38">
        <f>SUM(D18)</f>
        <v>5923000</v>
      </c>
      <c r="E22" s="38">
        <f>SUM(E18:E21)</f>
        <v>10605000</v>
      </c>
      <c r="F22" s="557">
        <f>SUM(F18:F21)</f>
        <v>10605000</v>
      </c>
      <c r="G22" s="557">
        <f>SUM(G18:G21)</f>
        <v>12092589</v>
      </c>
      <c r="H22" s="444"/>
      <c r="I22" s="445"/>
      <c r="J22" s="66"/>
      <c r="K22" s="8"/>
      <c r="L22" s="66"/>
      <c r="M22" s="607"/>
      <c r="N22" s="617"/>
    </row>
    <row r="23" spans="1:14" ht="15" customHeight="1">
      <c r="A23" s="662" t="s">
        <v>59</v>
      </c>
      <c r="B23" s="662"/>
      <c r="C23" s="284">
        <f>C15+C22</f>
        <v>89432</v>
      </c>
      <c r="D23" s="284">
        <f>D15+D22</f>
        <v>83297000</v>
      </c>
      <c r="E23" s="284">
        <f>E15+E22</f>
        <v>104018803</v>
      </c>
      <c r="F23" s="284">
        <f>F15+F22</f>
        <v>109449401</v>
      </c>
      <c r="G23" s="284">
        <f>G15+G22</f>
        <v>119002522</v>
      </c>
      <c r="H23" s="662" t="s">
        <v>9</v>
      </c>
      <c r="I23" s="662" t="s">
        <v>9</v>
      </c>
      <c r="J23" s="284">
        <f>J15+J16</f>
        <v>87275</v>
      </c>
      <c r="K23" s="284">
        <f>K15+K16</f>
        <v>80740000</v>
      </c>
      <c r="L23" s="284">
        <f>L15+L16+L17</f>
        <v>104057131</v>
      </c>
      <c r="M23" s="609">
        <f>M15+M16+M17</f>
        <v>109429688</v>
      </c>
      <c r="N23" s="424">
        <f>N15+N16+N17</f>
        <v>116419155</v>
      </c>
    </row>
    <row r="24" spans="1:14" ht="15" customHeight="1">
      <c r="A24" s="600"/>
      <c r="B24" s="601"/>
      <c r="C24" s="602"/>
      <c r="D24" s="602"/>
      <c r="E24" s="602"/>
      <c r="F24" s="602"/>
      <c r="G24" s="602"/>
      <c r="H24" s="603"/>
      <c r="I24" s="604"/>
      <c r="J24" s="605"/>
      <c r="K24" s="605"/>
      <c r="L24" s="605"/>
      <c r="M24" s="610"/>
      <c r="N24" s="617"/>
    </row>
    <row r="25" spans="1:14" ht="15" customHeight="1">
      <c r="A25" s="655" t="s">
        <v>26</v>
      </c>
      <c r="B25" s="656"/>
      <c r="C25" s="69"/>
      <c r="D25" s="69"/>
      <c r="E25" s="69"/>
      <c r="F25" s="69"/>
      <c r="G25" s="69"/>
      <c r="H25" s="655" t="s">
        <v>100</v>
      </c>
      <c r="I25" s="656"/>
      <c r="J25" s="70"/>
      <c r="K25" s="70"/>
      <c r="L25" s="70"/>
      <c r="M25" s="606"/>
      <c r="N25" s="617"/>
    </row>
    <row r="26" spans="1:14" ht="15" customHeight="1">
      <c r="A26" s="129" t="s">
        <v>92</v>
      </c>
      <c r="B26" s="130" t="s">
        <v>86</v>
      </c>
      <c r="C26" s="8"/>
      <c r="D26" s="8"/>
      <c r="E26" s="8"/>
      <c r="F26" s="8"/>
      <c r="G26" s="8"/>
      <c r="H26" s="129" t="s">
        <v>92</v>
      </c>
      <c r="I26" s="126" t="s">
        <v>86</v>
      </c>
      <c r="J26" s="3"/>
      <c r="K26" s="3"/>
      <c r="L26" s="3"/>
      <c r="M26" s="606"/>
      <c r="N26" s="617"/>
    </row>
    <row r="27" spans="1:14" ht="15" customHeight="1">
      <c r="A27" s="127"/>
      <c r="B27" s="251" t="s">
        <v>451</v>
      </c>
      <c r="C27" s="66"/>
      <c r="D27" s="66">
        <v>0</v>
      </c>
      <c r="E27" s="66"/>
      <c r="F27" s="66"/>
      <c r="G27" s="66"/>
      <c r="H27" s="129"/>
      <c r="I27" s="68" t="s">
        <v>457</v>
      </c>
      <c r="J27" s="66">
        <v>18446</v>
      </c>
      <c r="K27" s="66">
        <v>35000000</v>
      </c>
      <c r="L27" s="66">
        <v>28887672</v>
      </c>
      <c r="M27" s="607">
        <v>1258041</v>
      </c>
      <c r="N27" s="617">
        <v>1908708</v>
      </c>
    </row>
    <row r="28" spans="1:14" ht="15" customHeight="1">
      <c r="A28" s="127"/>
      <c r="B28" s="251" t="s">
        <v>452</v>
      </c>
      <c r="C28" s="66"/>
      <c r="D28" s="66">
        <v>0</v>
      </c>
      <c r="E28" s="66"/>
      <c r="F28" s="66">
        <v>500000</v>
      </c>
      <c r="G28" s="66">
        <v>500000</v>
      </c>
      <c r="H28" s="129"/>
      <c r="I28" s="67" t="s">
        <v>458</v>
      </c>
      <c r="J28" s="66"/>
      <c r="K28" s="66">
        <v>2000000</v>
      </c>
      <c r="L28" s="66">
        <v>2000000</v>
      </c>
      <c r="M28" s="607">
        <v>30287672</v>
      </c>
      <c r="N28" s="617">
        <v>31921161</v>
      </c>
    </row>
    <row r="29" spans="1:14" ht="15" customHeight="1">
      <c r="A29" s="127"/>
      <c r="B29" s="251" t="s">
        <v>497</v>
      </c>
      <c r="C29" s="66">
        <v>26</v>
      </c>
      <c r="D29" s="66">
        <v>26000</v>
      </c>
      <c r="E29" s="66">
        <v>26000</v>
      </c>
      <c r="F29" s="66">
        <v>126000</v>
      </c>
      <c r="G29" s="66">
        <v>126000</v>
      </c>
      <c r="H29" s="129"/>
      <c r="I29" s="67" t="s">
        <v>459</v>
      </c>
      <c r="J29" s="66"/>
      <c r="K29" s="66"/>
      <c r="L29" s="66"/>
      <c r="M29" s="607"/>
      <c r="N29" s="617"/>
    </row>
    <row r="30" spans="1:14" ht="15" customHeight="1">
      <c r="A30" s="127"/>
      <c r="B30" s="251" t="s">
        <v>453</v>
      </c>
      <c r="C30" s="66">
        <v>26523</v>
      </c>
      <c r="D30" s="66">
        <v>31500000</v>
      </c>
      <c r="E30" s="240">
        <v>31500000</v>
      </c>
      <c r="F30" s="240">
        <v>31500000</v>
      </c>
      <c r="G30" s="240">
        <v>31317120</v>
      </c>
      <c r="H30" s="129"/>
      <c r="I30" s="11" t="s">
        <v>91</v>
      </c>
      <c r="J30" s="124">
        <f>SUM(J27:J29)</f>
        <v>18446</v>
      </c>
      <c r="K30" s="124">
        <f>SUM(K27:K29)</f>
        <v>37000000</v>
      </c>
      <c r="L30" s="124">
        <f>SUM(L27:L29)</f>
        <v>30887672</v>
      </c>
      <c r="M30" s="608">
        <f>SUM(M27:M29)</f>
        <v>31545713</v>
      </c>
      <c r="N30" s="565">
        <f>SUM(N27:N29)</f>
        <v>33829869</v>
      </c>
    </row>
    <row r="31" spans="1:14" s="244" customFormat="1" ht="15.75">
      <c r="A31" s="242"/>
      <c r="B31" s="11" t="s">
        <v>91</v>
      </c>
      <c r="C31" s="124">
        <f>SUM(C27:C30)</f>
        <v>26549</v>
      </c>
      <c r="D31" s="124">
        <f>SUM(D27:D30)</f>
        <v>31526000</v>
      </c>
      <c r="E31" s="124">
        <f>SUM(E27:E30)</f>
        <v>31526000</v>
      </c>
      <c r="F31" s="124">
        <f>SUM(F27:F30)</f>
        <v>32126000</v>
      </c>
      <c r="G31" s="124">
        <f>SUM(G27:G30)</f>
        <v>31943120</v>
      </c>
      <c r="H31" s="243"/>
      <c r="I31" s="11"/>
      <c r="J31" s="245"/>
      <c r="K31" s="245"/>
      <c r="L31" s="245"/>
      <c r="M31" s="607"/>
      <c r="N31" s="617"/>
    </row>
    <row r="32" spans="1:14" ht="15" customHeight="1">
      <c r="A32" s="129"/>
      <c r="B32" s="11"/>
      <c r="C32" s="3"/>
      <c r="D32" s="3"/>
      <c r="E32" s="3"/>
      <c r="F32" s="3"/>
      <c r="G32" s="3"/>
      <c r="H32" s="129" t="s">
        <v>93</v>
      </c>
      <c r="I32" s="80" t="s">
        <v>464</v>
      </c>
      <c r="J32" s="66"/>
      <c r="K32" s="66"/>
      <c r="L32" s="66"/>
      <c r="M32" s="607"/>
      <c r="N32" s="617"/>
    </row>
    <row r="33" spans="1:14" ht="15" customHeight="1">
      <c r="A33" s="127"/>
      <c r="B33" s="252"/>
      <c r="C33" s="66"/>
      <c r="D33" s="66"/>
      <c r="E33" s="66"/>
      <c r="F33" s="66"/>
      <c r="G33" s="66"/>
      <c r="H33" s="129"/>
      <c r="I33" s="67" t="s">
        <v>467</v>
      </c>
      <c r="J33" s="3">
        <v>260</v>
      </c>
      <c r="K33" s="8">
        <v>600000</v>
      </c>
      <c r="L33" s="3">
        <v>600000</v>
      </c>
      <c r="M33" s="607">
        <v>600000</v>
      </c>
      <c r="N33" s="617">
        <v>696618</v>
      </c>
    </row>
    <row r="34" spans="1:14" ht="15" customHeight="1">
      <c r="A34" s="127"/>
      <c r="B34" s="418"/>
      <c r="C34" s="124"/>
      <c r="D34" s="124"/>
      <c r="E34" s="124"/>
      <c r="F34" s="124"/>
      <c r="G34" s="124"/>
      <c r="H34" s="129"/>
      <c r="I34" s="80" t="s">
        <v>465</v>
      </c>
      <c r="J34" s="124">
        <f>SUM(J33)</f>
        <v>260</v>
      </c>
      <c r="K34" s="124">
        <f>SUM(K33)</f>
        <v>600000</v>
      </c>
      <c r="L34" s="124">
        <f>SUM(L33)</f>
        <v>600000</v>
      </c>
      <c r="M34" s="607">
        <f>SUM(M33)</f>
        <v>600000</v>
      </c>
      <c r="N34" s="617">
        <f>SUM(N33)</f>
        <v>696618</v>
      </c>
    </row>
    <row r="35" spans="1:14" ht="30" customHeight="1">
      <c r="A35" s="669" t="s">
        <v>540</v>
      </c>
      <c r="B35" s="670"/>
      <c r="C35" s="425">
        <f>C31+C34</f>
        <v>26549</v>
      </c>
      <c r="D35" s="425">
        <f>D31+D34</f>
        <v>31526000</v>
      </c>
      <c r="E35" s="425">
        <f>E31+E34</f>
        <v>31526000</v>
      </c>
      <c r="F35" s="558">
        <f>F31+F34</f>
        <v>32126000</v>
      </c>
      <c r="G35" s="558">
        <f>G31+G34</f>
        <v>31943120</v>
      </c>
      <c r="H35" s="665" t="s">
        <v>507</v>
      </c>
      <c r="I35" s="666"/>
      <c r="J35" s="425">
        <f>J30+J34</f>
        <v>18706</v>
      </c>
      <c r="K35" s="425">
        <f>K30+K34</f>
        <v>37600000</v>
      </c>
      <c r="L35" s="425">
        <f>L30+L34</f>
        <v>31487672</v>
      </c>
      <c r="M35" s="562">
        <f>M30+M34</f>
        <v>32145713</v>
      </c>
      <c r="N35" s="421">
        <f>N30+N34</f>
        <v>34526487</v>
      </c>
    </row>
    <row r="36" spans="1:14" ht="15" customHeight="1">
      <c r="A36" s="657" t="s">
        <v>601</v>
      </c>
      <c r="B36" s="658"/>
      <c r="C36" s="38"/>
      <c r="D36" s="38"/>
      <c r="E36" s="38"/>
      <c r="F36" s="557"/>
      <c r="G36" s="557"/>
      <c r="H36" s="657" t="s">
        <v>602</v>
      </c>
      <c r="I36" s="658"/>
      <c r="J36" s="66"/>
      <c r="K36" s="66"/>
      <c r="L36" s="66"/>
      <c r="M36" s="607"/>
      <c r="N36" s="617"/>
    </row>
    <row r="37" spans="1:14" ht="15" customHeight="1">
      <c r="A37" s="415" t="s">
        <v>92</v>
      </c>
      <c r="B37" s="159" t="s">
        <v>86</v>
      </c>
      <c r="C37" s="38"/>
      <c r="D37" s="38"/>
      <c r="E37" s="38"/>
      <c r="F37" s="557"/>
      <c r="G37" s="557"/>
      <c r="H37" s="415" t="s">
        <v>92</v>
      </c>
      <c r="I37" s="80" t="s">
        <v>91</v>
      </c>
      <c r="J37" s="66"/>
      <c r="K37" s="66"/>
      <c r="L37" s="66"/>
      <c r="M37" s="607"/>
      <c r="N37" s="617"/>
    </row>
    <row r="38" spans="1:14" ht="15" customHeight="1">
      <c r="A38" s="127"/>
      <c r="B38" s="252" t="s">
        <v>454</v>
      </c>
      <c r="C38" s="147"/>
      <c r="D38" s="147"/>
      <c r="E38" s="147"/>
      <c r="F38" s="556"/>
      <c r="G38" s="556"/>
      <c r="H38" s="417"/>
      <c r="I38" s="68" t="s">
        <v>508</v>
      </c>
      <c r="J38" s="66">
        <v>10000</v>
      </c>
      <c r="K38" s="66">
        <v>0</v>
      </c>
      <c r="L38" s="66">
        <v>0</v>
      </c>
      <c r="M38" s="607">
        <v>0</v>
      </c>
      <c r="N38" s="617">
        <v>0</v>
      </c>
    </row>
    <row r="39" spans="1:14" ht="15" customHeight="1">
      <c r="A39" s="127"/>
      <c r="B39" s="11" t="s">
        <v>509</v>
      </c>
      <c r="C39" s="38">
        <f>SUM(C38)</f>
        <v>0</v>
      </c>
      <c r="D39" s="38">
        <f>SUM(D38)</f>
        <v>0</v>
      </c>
      <c r="E39" s="38"/>
      <c r="F39" s="557"/>
      <c r="G39" s="557"/>
      <c r="H39" s="417"/>
      <c r="I39" s="419" t="s">
        <v>91</v>
      </c>
      <c r="J39" s="38">
        <f>SUM(J38)</f>
        <v>10000</v>
      </c>
      <c r="K39" s="38">
        <f>SUM(K38)</f>
        <v>0</v>
      </c>
      <c r="L39" s="38">
        <f>SUM(L38)</f>
        <v>0</v>
      </c>
      <c r="M39" s="607">
        <f>SUM(M38)</f>
        <v>0</v>
      </c>
      <c r="N39" s="617">
        <f>SUM(N38)</f>
        <v>0</v>
      </c>
    </row>
    <row r="40" spans="1:14" ht="15" customHeight="1">
      <c r="A40" s="129" t="s">
        <v>93</v>
      </c>
      <c r="B40" s="11" t="s">
        <v>464</v>
      </c>
      <c r="C40" s="3"/>
      <c r="D40" s="3"/>
      <c r="E40" s="3"/>
      <c r="F40" s="559"/>
      <c r="G40" s="559"/>
      <c r="H40" s="417"/>
      <c r="I40" s="419"/>
      <c r="J40" s="38"/>
      <c r="K40" s="38"/>
      <c r="L40" s="38"/>
      <c r="M40" s="607"/>
      <c r="N40" s="617"/>
    </row>
    <row r="41" spans="1:14" ht="15" customHeight="1">
      <c r="A41" s="127"/>
      <c r="B41" s="252" t="s">
        <v>496</v>
      </c>
      <c r="C41" s="66"/>
      <c r="D41" s="66">
        <v>0</v>
      </c>
      <c r="E41" s="66"/>
      <c r="F41" s="560"/>
      <c r="G41" s="560"/>
      <c r="H41" s="417"/>
      <c r="I41" s="419"/>
      <c r="J41" s="38"/>
      <c r="K41" s="38"/>
      <c r="L41" s="38"/>
      <c r="M41" s="607"/>
      <c r="N41" s="617"/>
    </row>
    <row r="42" spans="1:14" ht="15" customHeight="1">
      <c r="A42" s="127"/>
      <c r="B42" s="418" t="s">
        <v>506</v>
      </c>
      <c r="C42" s="124">
        <f>SUM(C41)</f>
        <v>0</v>
      </c>
      <c r="D42" s="124">
        <f>SUM(D41)</f>
        <v>0</v>
      </c>
      <c r="E42" s="124"/>
      <c r="F42" s="561"/>
      <c r="G42" s="561"/>
      <c r="H42" s="417"/>
      <c r="I42" s="419"/>
      <c r="J42" s="38"/>
      <c r="K42" s="38"/>
      <c r="L42" s="38"/>
      <c r="M42" s="607"/>
      <c r="N42" s="617"/>
    </row>
    <row r="43" spans="1:14" ht="15" customHeight="1">
      <c r="A43" s="665" t="s">
        <v>541</v>
      </c>
      <c r="B43" s="666"/>
      <c r="C43" s="425">
        <f>C39+C42</f>
        <v>0</v>
      </c>
      <c r="D43" s="425">
        <f>D39+D42</f>
        <v>0</v>
      </c>
      <c r="E43" s="425">
        <f>E39+E42</f>
        <v>0</v>
      </c>
      <c r="F43" s="558">
        <f>F39+F42</f>
        <v>0</v>
      </c>
      <c r="G43" s="558">
        <f>G39+G42</f>
        <v>0</v>
      </c>
      <c r="H43" s="667" t="s">
        <v>543</v>
      </c>
      <c r="I43" s="668"/>
      <c r="J43" s="420">
        <f>J39</f>
        <v>10000</v>
      </c>
      <c r="K43" s="420">
        <f>K39</f>
        <v>0</v>
      </c>
      <c r="L43" s="420">
        <f>L39</f>
        <v>0</v>
      </c>
      <c r="M43" s="611">
        <f>M39</f>
        <v>0</v>
      </c>
      <c r="N43" s="618">
        <f>N39</f>
        <v>0</v>
      </c>
    </row>
    <row r="44" spans="1:14" ht="15" customHeight="1">
      <c r="A44" s="663" t="s">
        <v>542</v>
      </c>
      <c r="B44" s="664"/>
      <c r="C44" s="421">
        <f>C35+C43</f>
        <v>26549</v>
      </c>
      <c r="D44" s="421">
        <f>D35+D43</f>
        <v>31526000</v>
      </c>
      <c r="E44" s="421">
        <f>E35+E43</f>
        <v>31526000</v>
      </c>
      <c r="F44" s="562">
        <f>F35+F43</f>
        <v>32126000</v>
      </c>
      <c r="G44" s="562">
        <f>G35+G43</f>
        <v>31943120</v>
      </c>
      <c r="H44" s="422"/>
      <c r="I44" s="423" t="s">
        <v>466</v>
      </c>
      <c r="J44" s="424">
        <f>J35+J39</f>
        <v>28706</v>
      </c>
      <c r="K44" s="424">
        <f>K35+K39</f>
        <v>37600000</v>
      </c>
      <c r="L44" s="424">
        <f>L35+L43</f>
        <v>31487672</v>
      </c>
      <c r="M44" s="609">
        <f>M35+M43</f>
        <v>32145713</v>
      </c>
      <c r="N44" s="424">
        <f>N35+N43</f>
        <v>34526487</v>
      </c>
    </row>
    <row r="45" spans="1:14" ht="15" customHeight="1">
      <c r="A45" s="661" t="s">
        <v>60</v>
      </c>
      <c r="B45" s="661"/>
      <c r="C45" s="71">
        <f>C23+C44</f>
        <v>115981</v>
      </c>
      <c r="D45" s="71">
        <f>D23+D44</f>
        <v>114823000</v>
      </c>
      <c r="E45" s="71">
        <f>E23+E44</f>
        <v>135544803</v>
      </c>
      <c r="F45" s="71">
        <f>F23+F44</f>
        <v>141575401</v>
      </c>
      <c r="G45" s="71">
        <f>G23+G44</f>
        <v>150945642</v>
      </c>
      <c r="H45" s="239"/>
      <c r="I45" s="239" t="s">
        <v>289</v>
      </c>
      <c r="J45" s="71">
        <f>J23+J44</f>
        <v>115981</v>
      </c>
      <c r="K45" s="71">
        <f>K23+K44</f>
        <v>118340000</v>
      </c>
      <c r="L45" s="71">
        <f>L23+L44</f>
        <v>135544803</v>
      </c>
      <c r="M45" s="609">
        <f>M23+M44</f>
        <v>141575401</v>
      </c>
      <c r="N45" s="424">
        <f>N23+N44</f>
        <v>150945642</v>
      </c>
    </row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>
      <c r="I51" s="53"/>
    </row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</sheetData>
  <sheetProtection/>
  <mergeCells count="23">
    <mergeCell ref="H15:I15"/>
    <mergeCell ref="A3:E3"/>
    <mergeCell ref="H3:L3"/>
    <mergeCell ref="H43:I43"/>
    <mergeCell ref="A36:B36"/>
    <mergeCell ref="H36:I36"/>
    <mergeCell ref="A35:B35"/>
    <mergeCell ref="H35:I35"/>
    <mergeCell ref="I1:I2"/>
    <mergeCell ref="A1:A2"/>
    <mergeCell ref="B1:B2"/>
    <mergeCell ref="H1:H2"/>
    <mergeCell ref="A15:B15"/>
    <mergeCell ref="A25:B25"/>
    <mergeCell ref="H25:I25"/>
    <mergeCell ref="A16:B16"/>
    <mergeCell ref="H16:I16"/>
    <mergeCell ref="A22:B22"/>
    <mergeCell ref="A45:B45"/>
    <mergeCell ref="A23:B23"/>
    <mergeCell ref="H23:I23"/>
    <mergeCell ref="A44:B44"/>
    <mergeCell ref="A43:B43"/>
  </mergeCells>
  <printOptions horizontalCentered="1"/>
  <pageMargins left="0.2362204724409449" right="0.2362204724409449" top="1.0236220472440944" bottom="0.1968503937007874" header="0.2755905511811024" footer="0.1968503937007874"/>
  <pageSetup fitToHeight="0" fitToWidth="1" horizontalDpi="600" verticalDpi="600" orientation="landscape" paperSize="9" scale="61" r:id="rId1"/>
  <headerFooter alignWithMargins="0">
    <oddHeader>&amp;C&amp;"Garamond,Félkövér"&amp;12 4/2017. (IV.28.) számú költségvetési rendelethez
ZALASZABAR KÖZSÉG  ÖNKORMÁNYZATA ÉS INTÉZMÉNYE
2016. ÉVI MŰKÖDÉSI ÉS FELHALMOZÁSI CÉLÚ BEVÉTELEI ÉS KIADÁSAI
&amp;R&amp;A
&amp;P.oldal
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08"/>
  <sheetViews>
    <sheetView view="pageLayout" zoomScaleSheetLayoutView="100" workbookViewId="0" topLeftCell="A1">
      <selection activeCell="G31" sqref="G31"/>
    </sheetView>
  </sheetViews>
  <sheetFormatPr defaultColWidth="9.00390625" defaultRowHeight="12.75"/>
  <cols>
    <col min="1" max="1" width="5.625" style="24" customWidth="1"/>
    <col min="2" max="2" width="58.625" style="24" customWidth="1"/>
    <col min="3" max="3" width="14.875" style="24" customWidth="1"/>
    <col min="4" max="4" width="15.875" style="24" customWidth="1"/>
    <col min="5" max="5" width="13.625" style="24" customWidth="1"/>
    <col min="6" max="6" width="13.25390625" style="24" customWidth="1"/>
    <col min="7" max="7" width="14.125" style="24" customWidth="1"/>
    <col min="8" max="16384" width="9.125" style="24" customWidth="1"/>
  </cols>
  <sheetData>
    <row r="1" spans="3:4" ht="12.75">
      <c r="C1" s="196" t="s">
        <v>571</v>
      </c>
      <c r="D1" s="196"/>
    </row>
    <row r="2" spans="1:7" ht="15" customHeight="1">
      <c r="A2" s="640" t="s">
        <v>19</v>
      </c>
      <c r="B2" s="641" t="s">
        <v>13</v>
      </c>
      <c r="C2" s="640" t="s">
        <v>414</v>
      </c>
      <c r="D2" s="680" t="s">
        <v>553</v>
      </c>
      <c r="E2" s="640" t="s">
        <v>554</v>
      </c>
      <c r="F2" s="638" t="s">
        <v>578</v>
      </c>
      <c r="G2" s="638" t="s">
        <v>597</v>
      </c>
    </row>
    <row r="3" spans="1:7" ht="42.75" customHeight="1">
      <c r="A3" s="640"/>
      <c r="B3" s="641"/>
      <c r="C3" s="640"/>
      <c r="D3" s="681"/>
      <c r="E3" s="640"/>
      <c r="F3" s="638"/>
      <c r="G3" s="638"/>
    </row>
    <row r="4" spans="1:7" ht="19.5" customHeight="1">
      <c r="A4" s="32" t="s">
        <v>92</v>
      </c>
      <c r="B4" s="77" t="s">
        <v>294</v>
      </c>
      <c r="C4" s="25"/>
      <c r="D4" s="376"/>
      <c r="E4" s="494"/>
      <c r="F4" s="470"/>
      <c r="G4" s="470"/>
    </row>
    <row r="5" spans="1:7" ht="19.5" customHeight="1">
      <c r="A5" s="32" t="s">
        <v>36</v>
      </c>
      <c r="B5" s="77" t="s">
        <v>295</v>
      </c>
      <c r="C5" s="26"/>
      <c r="D5" s="26"/>
      <c r="E5" s="494"/>
      <c r="F5" s="470"/>
      <c r="G5" s="470"/>
    </row>
    <row r="6" spans="1:7" ht="19.5" customHeight="1">
      <c r="A6" s="32">
        <v>1</v>
      </c>
      <c r="B6" s="77" t="s">
        <v>500</v>
      </c>
      <c r="C6" s="26"/>
      <c r="D6" s="26"/>
      <c r="E6" s="494"/>
      <c r="F6" s="470"/>
      <c r="G6" s="470"/>
    </row>
    <row r="7" spans="1:7" ht="19.5" customHeight="1">
      <c r="A7" s="32"/>
      <c r="B7" s="143" t="s">
        <v>426</v>
      </c>
      <c r="C7" s="26"/>
      <c r="D7" s="26"/>
      <c r="E7" s="494"/>
      <c r="F7" s="470"/>
      <c r="G7" s="470"/>
    </row>
    <row r="8" spans="1:7" ht="19.5" customHeight="1">
      <c r="A8" s="32"/>
      <c r="B8" s="265" t="s">
        <v>468</v>
      </c>
      <c r="C8" s="27">
        <v>13939000</v>
      </c>
      <c r="D8" s="27">
        <v>15188315</v>
      </c>
      <c r="E8" s="470">
        <v>15214096</v>
      </c>
      <c r="F8" s="470">
        <v>15821629</v>
      </c>
      <c r="G8" s="470">
        <v>15821629</v>
      </c>
    </row>
    <row r="9" spans="1:7" ht="19.5" customHeight="1">
      <c r="A9" s="32"/>
      <c r="B9" s="257" t="s">
        <v>526</v>
      </c>
      <c r="C9" s="27">
        <v>19590000</v>
      </c>
      <c r="D9" s="27">
        <v>24411743</v>
      </c>
      <c r="E9" s="470">
        <v>24411743</v>
      </c>
      <c r="F9" s="470">
        <v>24411743</v>
      </c>
      <c r="G9" s="470">
        <v>19206634</v>
      </c>
    </row>
    <row r="10" spans="1:7" ht="19.5" customHeight="1">
      <c r="A10" s="32"/>
      <c r="B10" s="257" t="s">
        <v>427</v>
      </c>
      <c r="C10" s="27">
        <v>7651000</v>
      </c>
      <c r="D10" s="27">
        <v>6461829</v>
      </c>
      <c r="E10" s="470">
        <v>6461829</v>
      </c>
      <c r="F10" s="470">
        <v>6565299</v>
      </c>
      <c r="G10" s="470">
        <v>9760434</v>
      </c>
    </row>
    <row r="11" spans="1:7" ht="19.5" customHeight="1">
      <c r="A11" s="32"/>
      <c r="B11" s="257" t="s">
        <v>428</v>
      </c>
      <c r="C11" s="27">
        <v>1200000</v>
      </c>
      <c r="D11" s="27">
        <v>1200000</v>
      </c>
      <c r="E11" s="470">
        <v>1200000</v>
      </c>
      <c r="F11" s="470">
        <v>1200000</v>
      </c>
      <c r="G11" s="470">
        <v>1200000</v>
      </c>
    </row>
    <row r="12" spans="1:7" ht="19.5" customHeight="1">
      <c r="A12" s="32"/>
      <c r="B12" s="257" t="s">
        <v>429</v>
      </c>
      <c r="C12" s="27"/>
      <c r="D12" s="27"/>
      <c r="E12" s="470"/>
      <c r="F12" s="470">
        <v>254595</v>
      </c>
      <c r="G12" s="470">
        <v>1160780</v>
      </c>
    </row>
    <row r="13" spans="1:7" ht="19.5" customHeight="1">
      <c r="A13" s="32"/>
      <c r="B13" s="257" t="s">
        <v>603</v>
      </c>
      <c r="C13" s="27"/>
      <c r="D13" s="27"/>
      <c r="E13" s="470"/>
      <c r="F13" s="470"/>
      <c r="G13" s="470">
        <v>65280</v>
      </c>
    </row>
    <row r="14" spans="1:7" ht="19.5" customHeight="1">
      <c r="A14" s="32"/>
      <c r="B14" s="426" t="s">
        <v>296</v>
      </c>
      <c r="C14" s="427">
        <f>SUM(C8:C12)</f>
        <v>42380000</v>
      </c>
      <c r="D14" s="427">
        <f>SUM(D8:D12)</f>
        <v>47261887</v>
      </c>
      <c r="E14" s="465">
        <f>SUM(E8:E12)</f>
        <v>47287668</v>
      </c>
      <c r="F14" s="465">
        <f>SUM(F8:F12)</f>
        <v>48253266</v>
      </c>
      <c r="G14" s="465">
        <f>SUM(G8:G13)</f>
        <v>47214757</v>
      </c>
    </row>
    <row r="15" spans="1:7" ht="19.5" customHeight="1">
      <c r="A15" s="254"/>
      <c r="B15" s="253" t="s">
        <v>475</v>
      </c>
      <c r="C15" s="27"/>
      <c r="D15" s="27"/>
      <c r="E15" s="470"/>
      <c r="F15" s="470"/>
      <c r="G15" s="470"/>
    </row>
    <row r="16" spans="1:7" ht="19.5" customHeight="1">
      <c r="A16" s="32"/>
      <c r="B16" s="259" t="s">
        <v>430</v>
      </c>
      <c r="C16" s="27">
        <v>2515000</v>
      </c>
      <c r="D16" s="27">
        <v>1617000</v>
      </c>
      <c r="E16" s="470">
        <v>11769022</v>
      </c>
      <c r="F16" s="470">
        <v>11769022</v>
      </c>
      <c r="G16" s="470">
        <v>11769022</v>
      </c>
    </row>
    <row r="17" spans="1:7" ht="19.5" customHeight="1">
      <c r="A17" s="32"/>
      <c r="B17" s="259" t="s">
        <v>469</v>
      </c>
      <c r="C17" s="27">
        <v>1235000</v>
      </c>
      <c r="D17" s="27">
        <v>0</v>
      </c>
      <c r="E17" s="470">
        <v>0</v>
      </c>
      <c r="F17" s="470">
        <v>0</v>
      </c>
      <c r="G17" s="470">
        <v>0</v>
      </c>
    </row>
    <row r="18" spans="1:7" ht="19.5" customHeight="1">
      <c r="A18" s="32"/>
      <c r="B18" s="259" t="s">
        <v>470</v>
      </c>
      <c r="C18" s="27">
        <v>1200000</v>
      </c>
      <c r="D18" s="27">
        <v>1200000</v>
      </c>
      <c r="E18" s="470">
        <v>1200000</v>
      </c>
      <c r="F18" s="470">
        <v>1200000</v>
      </c>
      <c r="G18" s="470">
        <v>1200000</v>
      </c>
    </row>
    <row r="19" spans="1:7" ht="19.5" customHeight="1">
      <c r="A19" s="32"/>
      <c r="B19" s="257" t="s">
        <v>476</v>
      </c>
      <c r="C19" s="27">
        <v>700000</v>
      </c>
      <c r="D19" s="27">
        <v>700000</v>
      </c>
      <c r="E19" s="470">
        <v>700000</v>
      </c>
      <c r="F19" s="470">
        <v>700000</v>
      </c>
      <c r="G19" s="470">
        <v>700000</v>
      </c>
    </row>
    <row r="20" spans="1:7" ht="19.5" customHeight="1">
      <c r="A20" s="32"/>
      <c r="B20" s="257" t="s">
        <v>555</v>
      </c>
      <c r="C20" s="27"/>
      <c r="D20" s="27"/>
      <c r="E20" s="470">
        <v>345000</v>
      </c>
      <c r="F20" s="470">
        <v>345000</v>
      </c>
      <c r="G20" s="470">
        <v>345000</v>
      </c>
    </row>
    <row r="21" spans="1:7" ht="19.5" customHeight="1">
      <c r="A21" s="32"/>
      <c r="B21" s="428" t="s">
        <v>317</v>
      </c>
      <c r="C21" s="427">
        <f>SUM(C16:C19)</f>
        <v>5650000</v>
      </c>
      <c r="D21" s="427">
        <f>SUM(D16:D19)</f>
        <v>3517000</v>
      </c>
      <c r="E21" s="500">
        <f>SUM(E16:E20)</f>
        <v>14014022</v>
      </c>
      <c r="F21" s="465">
        <f>SUM(F16:F20)</f>
        <v>14014022</v>
      </c>
      <c r="G21" s="465">
        <f>SUM(G16:G20)</f>
        <v>14014022</v>
      </c>
    </row>
    <row r="22" spans="1:7" ht="19.5" customHeight="1">
      <c r="A22" s="32"/>
      <c r="B22" s="431" t="s">
        <v>297</v>
      </c>
      <c r="C22" s="432">
        <f>C14+C21</f>
        <v>48030000</v>
      </c>
      <c r="D22" s="432">
        <f>D14+D21</f>
        <v>50778887</v>
      </c>
      <c r="E22" s="465">
        <f>E14+E21</f>
        <v>61301690</v>
      </c>
      <c r="F22" s="465">
        <f>F14+F21</f>
        <v>62267288</v>
      </c>
      <c r="G22" s="465">
        <f>G14+G21</f>
        <v>61228779</v>
      </c>
    </row>
    <row r="23" spans="1:7" ht="19.5" customHeight="1">
      <c r="A23" s="32">
        <v>2</v>
      </c>
      <c r="B23" s="77" t="s">
        <v>471</v>
      </c>
      <c r="C23" s="26"/>
      <c r="D23" s="26"/>
      <c r="E23" s="470"/>
      <c r="F23" s="470"/>
      <c r="G23" s="470"/>
    </row>
    <row r="24" spans="1:7" ht="19.5" customHeight="1">
      <c r="A24" s="32"/>
      <c r="B24" s="256" t="s">
        <v>472</v>
      </c>
      <c r="C24" s="26">
        <v>16523000</v>
      </c>
      <c r="D24" s="410">
        <v>31500000</v>
      </c>
      <c r="E24" s="470">
        <v>31500000</v>
      </c>
      <c r="F24" s="470">
        <v>31500000</v>
      </c>
      <c r="G24" s="470">
        <v>31317120</v>
      </c>
    </row>
    <row r="25" spans="1:7" ht="19.5" customHeight="1">
      <c r="A25" s="32"/>
      <c r="B25" s="256" t="s">
        <v>473</v>
      </c>
      <c r="C25" s="26">
        <v>10000000</v>
      </c>
      <c r="D25" s="255">
        <v>0</v>
      </c>
      <c r="E25" s="470">
        <v>0</v>
      </c>
      <c r="F25" s="470">
        <v>0</v>
      </c>
      <c r="G25" s="470">
        <v>0</v>
      </c>
    </row>
    <row r="26" spans="1:7" ht="19.5" customHeight="1">
      <c r="A26" s="32"/>
      <c r="B26" s="431" t="s">
        <v>425</v>
      </c>
      <c r="C26" s="432">
        <f>SUM(C24:C25)</f>
        <v>26523000</v>
      </c>
      <c r="D26" s="432">
        <f>SUM(D24:D25)</f>
        <v>31500000</v>
      </c>
      <c r="E26" s="465">
        <f>SUM(E24:E25)</f>
        <v>31500000</v>
      </c>
      <c r="F26" s="465">
        <f>SUM(F24:F25)</f>
        <v>31500000</v>
      </c>
      <c r="G26" s="465">
        <f>SUM(G24:G25)</f>
        <v>31317120</v>
      </c>
    </row>
    <row r="27" spans="1:7" ht="19.5" customHeight="1">
      <c r="A27" s="32" t="s">
        <v>5</v>
      </c>
      <c r="B27" s="77" t="s">
        <v>298</v>
      </c>
      <c r="C27" s="26"/>
      <c r="D27" s="26"/>
      <c r="E27" s="470"/>
      <c r="F27" s="470"/>
      <c r="G27" s="470"/>
    </row>
    <row r="28" spans="1:7" ht="19.5" customHeight="1">
      <c r="A28" s="32"/>
      <c r="B28" s="258" t="s">
        <v>302</v>
      </c>
      <c r="C28" s="27">
        <v>2000000</v>
      </c>
      <c r="D28" s="27">
        <v>2000000</v>
      </c>
      <c r="E28" s="470">
        <v>2000000</v>
      </c>
      <c r="F28" s="470">
        <v>2000000</v>
      </c>
      <c r="G28" s="470">
        <v>2730291</v>
      </c>
    </row>
    <row r="29" spans="1:7" ht="19.5" customHeight="1">
      <c r="A29" s="32"/>
      <c r="B29" s="258" t="s">
        <v>303</v>
      </c>
      <c r="C29" s="27">
        <v>2300000</v>
      </c>
      <c r="D29" s="27">
        <v>2300000</v>
      </c>
      <c r="E29" s="470">
        <v>2300000</v>
      </c>
      <c r="F29" s="470">
        <v>2300000</v>
      </c>
      <c r="G29" s="470">
        <v>2134680</v>
      </c>
    </row>
    <row r="30" spans="1:7" ht="19.5" customHeight="1">
      <c r="A30" s="32"/>
      <c r="B30" s="256" t="s">
        <v>304</v>
      </c>
      <c r="C30" s="27">
        <v>3500000</v>
      </c>
      <c r="D30" s="27">
        <v>4000000</v>
      </c>
      <c r="E30" s="470">
        <v>4000000</v>
      </c>
      <c r="F30" s="470">
        <v>4000000</v>
      </c>
      <c r="G30" s="470">
        <v>6368845</v>
      </c>
    </row>
    <row r="31" spans="1:7" ht="19.5" customHeight="1">
      <c r="A31" s="32"/>
      <c r="B31" s="81" t="s">
        <v>305</v>
      </c>
      <c r="C31" s="44">
        <v>1310000</v>
      </c>
      <c r="D31" s="44">
        <v>1300000</v>
      </c>
      <c r="E31" s="470">
        <v>1300000</v>
      </c>
      <c r="F31" s="470">
        <v>1300000</v>
      </c>
      <c r="G31" s="470">
        <v>1381016</v>
      </c>
    </row>
    <row r="32" spans="1:7" ht="19.5" customHeight="1">
      <c r="A32" s="32"/>
      <c r="B32" s="81" t="s">
        <v>306</v>
      </c>
      <c r="C32" s="44"/>
      <c r="D32" s="44"/>
      <c r="E32" s="470"/>
      <c r="F32" s="470"/>
      <c r="G32" s="470">
        <v>215588</v>
      </c>
    </row>
    <row r="33" spans="1:7" ht="19.5" customHeight="1">
      <c r="A33" s="32"/>
      <c r="B33" s="431" t="s">
        <v>101</v>
      </c>
      <c r="C33" s="432">
        <f>SUM(C28:C32)</f>
        <v>9110000</v>
      </c>
      <c r="D33" s="432">
        <f>SUM(D28:D32)</f>
        <v>9600000</v>
      </c>
      <c r="E33" s="465">
        <f>SUM(E28:E32)</f>
        <v>9600000</v>
      </c>
      <c r="F33" s="465">
        <f>SUM(F28:F32)</f>
        <v>9600000</v>
      </c>
      <c r="G33" s="465">
        <f>SUM(G28:G32)</f>
        <v>12830420</v>
      </c>
    </row>
    <row r="34" spans="1:7" ht="19.5" customHeight="1">
      <c r="A34" s="32" t="s">
        <v>6</v>
      </c>
      <c r="B34" s="431" t="s">
        <v>299</v>
      </c>
      <c r="C34" s="432">
        <v>2800000</v>
      </c>
      <c r="D34" s="432">
        <v>2880898</v>
      </c>
      <c r="E34" s="465">
        <v>4880898</v>
      </c>
      <c r="F34" s="465">
        <v>9145898</v>
      </c>
      <c r="G34" s="465">
        <v>10962267</v>
      </c>
    </row>
    <row r="35" spans="1:7" ht="19.5" customHeight="1">
      <c r="A35" s="32" t="s">
        <v>7</v>
      </c>
      <c r="B35" s="431" t="s">
        <v>300</v>
      </c>
      <c r="C35" s="432">
        <v>0</v>
      </c>
      <c r="D35" s="432">
        <v>0</v>
      </c>
      <c r="E35" s="501">
        <v>0</v>
      </c>
      <c r="F35" s="465">
        <v>500000</v>
      </c>
      <c r="G35" s="465">
        <v>500000</v>
      </c>
    </row>
    <row r="36" spans="1:7" ht="19.5" customHeight="1">
      <c r="A36" s="32" t="s">
        <v>301</v>
      </c>
      <c r="B36" s="77" t="s">
        <v>307</v>
      </c>
      <c r="C36" s="26"/>
      <c r="D36" s="26"/>
      <c r="E36" s="470"/>
      <c r="F36" s="470">
        <v>200000</v>
      </c>
      <c r="G36" s="470">
        <v>200000</v>
      </c>
    </row>
    <row r="37" spans="1:7" ht="19.5" customHeight="1">
      <c r="A37" s="32"/>
      <c r="B37" s="77" t="s">
        <v>308</v>
      </c>
      <c r="C37" s="26">
        <v>0</v>
      </c>
      <c r="D37" s="26">
        <v>0</v>
      </c>
      <c r="E37" s="470">
        <v>0</v>
      </c>
      <c r="F37" s="470">
        <f>SUM(F36)</f>
        <v>200000</v>
      </c>
      <c r="G37" s="470">
        <f>SUM(G36)</f>
        <v>200000</v>
      </c>
    </row>
    <row r="38" spans="1:7" ht="19.5" customHeight="1">
      <c r="A38" s="190" t="s">
        <v>15</v>
      </c>
      <c r="B38" s="260" t="s">
        <v>309</v>
      </c>
      <c r="C38" s="255"/>
      <c r="D38" s="255"/>
      <c r="E38" s="470"/>
      <c r="F38" s="470"/>
      <c r="G38" s="470"/>
    </row>
    <row r="39" spans="1:7" ht="19.5" customHeight="1">
      <c r="A39" s="25"/>
      <c r="B39" s="256" t="s">
        <v>503</v>
      </c>
      <c r="C39" s="255">
        <v>26000</v>
      </c>
      <c r="D39" s="255">
        <v>26000</v>
      </c>
      <c r="E39" s="470">
        <v>26000</v>
      </c>
      <c r="F39" s="470">
        <v>126000</v>
      </c>
      <c r="G39" s="470">
        <v>126000</v>
      </c>
    </row>
    <row r="40" spans="1:7" ht="19.5" customHeight="1">
      <c r="A40" s="28"/>
      <c r="B40" s="260" t="s">
        <v>310</v>
      </c>
      <c r="C40" s="26">
        <f>SUM(C39:C39)</f>
        <v>26000</v>
      </c>
      <c r="D40" s="26">
        <f>SUM(D39:D39)</f>
        <v>26000</v>
      </c>
      <c r="E40" s="462">
        <f>SUM(E39:E39)</f>
        <v>26000</v>
      </c>
      <c r="F40" s="470">
        <f>SUM(F39:F39)</f>
        <v>126000</v>
      </c>
      <c r="G40" s="470">
        <f>SUM(G39:G39)</f>
        <v>126000</v>
      </c>
    </row>
    <row r="41" spans="1:7" ht="19.5" customHeight="1">
      <c r="A41" s="30" t="s">
        <v>20</v>
      </c>
      <c r="B41" s="77" t="s">
        <v>311</v>
      </c>
      <c r="C41" s="27"/>
      <c r="D41" s="27"/>
      <c r="E41" s="470"/>
      <c r="F41" s="470"/>
      <c r="G41" s="470"/>
    </row>
    <row r="42" spans="1:7" ht="19.5" customHeight="1">
      <c r="A42" s="30"/>
      <c r="B42" s="77" t="s">
        <v>312</v>
      </c>
      <c r="C42" s="26">
        <v>0</v>
      </c>
      <c r="D42" s="26">
        <v>0</v>
      </c>
      <c r="E42" s="470">
        <v>0</v>
      </c>
      <c r="F42" s="470">
        <v>0</v>
      </c>
      <c r="G42" s="470">
        <v>0</v>
      </c>
    </row>
    <row r="43" spans="1:7" ht="19.5" customHeight="1">
      <c r="A43" s="433"/>
      <c r="B43" s="429" t="s">
        <v>222</v>
      </c>
      <c r="C43" s="430">
        <f>SUM(+C40+C37+C34+C33+C26+C22)</f>
        <v>86489000</v>
      </c>
      <c r="D43" s="430">
        <f>SUM(+D40+D37+D34+D33+D26+D22)</f>
        <v>94785785</v>
      </c>
      <c r="E43" s="465">
        <f>SUM(+E40+E37+E34+E33+E26+E22)</f>
        <v>107308588</v>
      </c>
      <c r="F43" s="465">
        <f>SUM(+F40+F37+F34+F33+F26+F22)</f>
        <v>112839186</v>
      </c>
      <c r="G43" s="465">
        <f>SUM(+G40+G37+G34+G33+G26+G22)</f>
        <v>116664586</v>
      </c>
    </row>
    <row r="44" spans="1:7" ht="19.5" customHeight="1">
      <c r="A44" s="30" t="s">
        <v>124</v>
      </c>
      <c r="B44" s="77" t="s">
        <v>314</v>
      </c>
      <c r="C44" s="26"/>
      <c r="D44" s="26"/>
      <c r="E44" s="470"/>
      <c r="F44" s="470"/>
      <c r="G44" s="470"/>
    </row>
    <row r="45" spans="1:7" ht="19.5" customHeight="1">
      <c r="A45" s="30"/>
      <c r="B45" s="77" t="s">
        <v>595</v>
      </c>
      <c r="C45" s="26"/>
      <c r="D45" s="26"/>
      <c r="E45" s="470"/>
      <c r="F45" s="470"/>
      <c r="G45" s="470">
        <v>1487589</v>
      </c>
    </row>
    <row r="46" spans="1:7" ht="19.5" customHeight="1">
      <c r="A46" s="30"/>
      <c r="B46" s="77" t="s">
        <v>313</v>
      </c>
      <c r="C46" s="255">
        <v>8000000</v>
      </c>
      <c r="D46" s="255">
        <v>5923000</v>
      </c>
      <c r="E46" s="470">
        <v>9590000</v>
      </c>
      <c r="F46" s="470">
        <v>9590000</v>
      </c>
      <c r="G46" s="470">
        <v>9590000</v>
      </c>
    </row>
    <row r="47" spans="1:7" ht="19.5" customHeight="1">
      <c r="A47" s="198"/>
      <c r="B47" s="199" t="s">
        <v>88</v>
      </c>
      <c r="C47" s="200">
        <f>C22+C26+C33+C34+C35+C37+C40+C42+C46</f>
        <v>94489000</v>
      </c>
      <c r="D47" s="200">
        <f>D22+D26+D33+D34+D35+D37+D40+D42+D46</f>
        <v>100708785</v>
      </c>
      <c r="E47" s="465">
        <f>E22+E26+E33+E34+E35+E37+E40+E42+E46</f>
        <v>116898588</v>
      </c>
      <c r="F47" s="465">
        <f>F22+F26+F33+F34+F35+F37+F40+F42+F46</f>
        <v>122929186</v>
      </c>
      <c r="G47" s="465">
        <f>G22+G26+G33+G34+G35+G37+G40+G42+G46+G45</f>
        <v>128242175</v>
      </c>
    </row>
    <row r="48" spans="1:7" ht="19.5" customHeight="1">
      <c r="A48" s="30" t="s">
        <v>93</v>
      </c>
      <c r="B48" s="83" t="s">
        <v>464</v>
      </c>
      <c r="C48" s="82"/>
      <c r="D48" s="82"/>
      <c r="E48" s="470"/>
      <c r="F48" s="470"/>
      <c r="G48" s="470"/>
    </row>
    <row r="49" spans="1:7" ht="19.5" customHeight="1">
      <c r="A49" s="30" t="s">
        <v>36</v>
      </c>
      <c r="B49" s="77" t="s">
        <v>56</v>
      </c>
      <c r="C49" s="26"/>
      <c r="D49" s="26"/>
      <c r="E49" s="470"/>
      <c r="F49" s="470"/>
      <c r="G49" s="470"/>
    </row>
    <row r="50" spans="1:7" ht="19.5" customHeight="1">
      <c r="A50" s="30" t="s">
        <v>2</v>
      </c>
      <c r="B50" s="75" t="s">
        <v>58</v>
      </c>
      <c r="C50" s="27">
        <v>21492000</v>
      </c>
      <c r="D50" s="27">
        <v>17631215</v>
      </c>
      <c r="E50" s="470">
        <v>17631215</v>
      </c>
      <c r="F50" s="470">
        <v>17631215</v>
      </c>
      <c r="G50" s="470">
        <v>21688467</v>
      </c>
    </row>
    <row r="51" spans="1:7" ht="19.5" customHeight="1">
      <c r="A51" s="30"/>
      <c r="B51" s="77" t="s">
        <v>57</v>
      </c>
      <c r="C51" s="26">
        <f>C50</f>
        <v>21492000</v>
      </c>
      <c r="D51" s="26">
        <f>D50</f>
        <v>17631215</v>
      </c>
      <c r="E51" s="462">
        <f>E50</f>
        <v>17631215</v>
      </c>
      <c r="F51" s="470">
        <f>F50</f>
        <v>17631215</v>
      </c>
      <c r="G51" s="470">
        <f>G50</f>
        <v>21688467</v>
      </c>
    </row>
    <row r="52" spans="1:7" ht="19.5" customHeight="1">
      <c r="A52" s="30" t="s">
        <v>124</v>
      </c>
      <c r="B52" s="77" t="s">
        <v>313</v>
      </c>
      <c r="C52" s="27">
        <v>0</v>
      </c>
      <c r="D52" s="27">
        <v>0</v>
      </c>
      <c r="E52" s="470">
        <v>1015000</v>
      </c>
      <c r="F52" s="470">
        <v>1015000</v>
      </c>
      <c r="G52" s="470">
        <v>1015000</v>
      </c>
    </row>
    <row r="53" spans="1:7" ht="19.5" customHeight="1">
      <c r="A53" s="204"/>
      <c r="B53" s="199" t="s">
        <v>474</v>
      </c>
      <c r="C53" s="200">
        <f>SUM(C51:C52)</f>
        <v>21492000</v>
      </c>
      <c r="D53" s="200">
        <f>SUM(D51:D52)</f>
        <v>17631215</v>
      </c>
      <c r="E53" s="465">
        <f>SUM(E51:E52)</f>
        <v>18646215</v>
      </c>
      <c r="F53" s="465">
        <f>SUM(F51:F52)</f>
        <v>18646215</v>
      </c>
      <c r="G53" s="465">
        <f>SUM(G51:G52)</f>
        <v>22703467</v>
      </c>
    </row>
    <row r="54" spans="1:7" ht="19.5" customHeight="1">
      <c r="A54" s="198"/>
      <c r="B54" s="199" t="s">
        <v>89</v>
      </c>
      <c r="C54" s="200">
        <f>SUM(C53+C47)</f>
        <v>115981000</v>
      </c>
      <c r="D54" s="200">
        <f>SUM(D53+D47)</f>
        <v>118340000</v>
      </c>
      <c r="E54" s="465">
        <f>SUM(E53+E47)</f>
        <v>135544803</v>
      </c>
      <c r="F54" s="465">
        <f>SUM(F53+F47)</f>
        <v>141575401</v>
      </c>
      <c r="G54" s="465">
        <f>SUM(G53+G47)</f>
        <v>150945642</v>
      </c>
    </row>
    <row r="55" spans="1:4" ht="14.25">
      <c r="A55" s="29"/>
      <c r="B55" s="29"/>
      <c r="C55" s="29"/>
      <c r="D55" s="29"/>
    </row>
    <row r="56" spans="1:4" ht="14.25">
      <c r="A56" s="29"/>
      <c r="B56" s="29"/>
      <c r="C56" s="29"/>
      <c r="D56" s="29"/>
    </row>
    <row r="57" spans="1:4" ht="14.25">
      <c r="A57" s="29"/>
      <c r="B57" s="29"/>
      <c r="C57" s="29"/>
      <c r="D57" s="29"/>
    </row>
    <row r="58" spans="1:4" ht="14.25">
      <c r="A58" s="29"/>
      <c r="B58" s="29"/>
      <c r="C58" s="29"/>
      <c r="D58" s="29"/>
    </row>
    <row r="59" spans="1:4" ht="14.25">
      <c r="A59" s="29"/>
      <c r="B59" s="29"/>
      <c r="C59" s="29"/>
      <c r="D59" s="29"/>
    </row>
    <row r="60" spans="1:4" ht="18" customHeight="1">
      <c r="A60" s="29"/>
      <c r="B60" s="29"/>
      <c r="C60" s="29"/>
      <c r="D60" s="29"/>
    </row>
    <row r="61" spans="1:4" ht="14.25">
      <c r="A61" s="29"/>
      <c r="B61" s="29"/>
      <c r="C61" s="29"/>
      <c r="D61" s="29"/>
    </row>
    <row r="62" spans="1:4" ht="14.25">
      <c r="A62" s="29"/>
      <c r="B62" s="29"/>
      <c r="C62" s="29"/>
      <c r="D62" s="29"/>
    </row>
    <row r="63" spans="1:4" ht="13.5" customHeight="1">
      <c r="A63" s="29"/>
      <c r="B63" s="29"/>
      <c r="C63" s="29"/>
      <c r="D63" s="29"/>
    </row>
    <row r="64" spans="1:4" ht="14.25">
      <c r="A64" s="29"/>
      <c r="B64" s="29"/>
      <c r="C64" s="29"/>
      <c r="D64" s="29"/>
    </row>
    <row r="65" spans="1:4" ht="14.25">
      <c r="A65" s="29"/>
      <c r="B65" s="29"/>
      <c r="C65" s="29"/>
      <c r="D65" s="29"/>
    </row>
    <row r="66" spans="1:4" ht="14.25">
      <c r="A66" s="29"/>
      <c r="B66" s="29"/>
      <c r="C66" s="29"/>
      <c r="D66" s="29"/>
    </row>
    <row r="67" spans="1:4" ht="14.25">
      <c r="A67" s="29"/>
      <c r="B67" s="29"/>
      <c r="C67" s="29"/>
      <c r="D67" s="29"/>
    </row>
    <row r="68" spans="1:4" ht="14.25">
      <c r="A68" s="29"/>
      <c r="B68" s="29"/>
      <c r="C68" s="29"/>
      <c r="D68" s="29"/>
    </row>
    <row r="69" spans="1:4" ht="14.25">
      <c r="A69" s="29"/>
      <c r="B69" s="29"/>
      <c r="C69" s="29"/>
      <c r="D69" s="29"/>
    </row>
    <row r="70" spans="1:4" ht="14.25">
      <c r="A70" s="29"/>
      <c r="B70" s="29"/>
      <c r="C70" s="29"/>
      <c r="D70" s="29"/>
    </row>
    <row r="71" spans="1:4" ht="14.25">
      <c r="A71" s="29"/>
      <c r="B71" s="29"/>
      <c r="C71" s="29"/>
      <c r="D71" s="29"/>
    </row>
    <row r="72" spans="1:4" ht="14.25">
      <c r="A72" s="29"/>
      <c r="B72" s="29"/>
      <c r="C72" s="29"/>
      <c r="D72" s="29"/>
    </row>
    <row r="73" spans="1:4" ht="14.25">
      <c r="A73" s="29"/>
      <c r="B73" s="29"/>
      <c r="C73" s="29"/>
      <c r="D73" s="29"/>
    </row>
    <row r="74" spans="1:4" ht="14.25">
      <c r="A74" s="29"/>
      <c r="B74" s="29"/>
      <c r="C74" s="29"/>
      <c r="D74" s="29"/>
    </row>
    <row r="75" spans="1:4" ht="18" customHeight="1">
      <c r="A75" s="29"/>
      <c r="B75" s="29"/>
      <c r="C75" s="29"/>
      <c r="D75" s="29"/>
    </row>
    <row r="76" spans="1:4" ht="12.75" customHeight="1">
      <c r="A76" s="29"/>
      <c r="B76" s="29"/>
      <c r="C76" s="29"/>
      <c r="D76" s="29"/>
    </row>
    <row r="77" spans="1:4" ht="14.25">
      <c r="A77" s="29"/>
      <c r="B77" s="29"/>
      <c r="C77" s="29"/>
      <c r="D77" s="29"/>
    </row>
    <row r="78" spans="1:4" ht="14.25">
      <c r="A78" s="29"/>
      <c r="B78" s="29"/>
      <c r="C78" s="29"/>
      <c r="D78" s="29"/>
    </row>
    <row r="79" spans="1:4" ht="15" customHeight="1">
      <c r="A79" s="29"/>
      <c r="B79" s="29"/>
      <c r="C79" s="29"/>
      <c r="D79" s="29"/>
    </row>
    <row r="80" spans="1:4" ht="14.25">
      <c r="A80" s="29"/>
      <c r="B80" s="29"/>
      <c r="C80" s="29"/>
      <c r="D80" s="29"/>
    </row>
    <row r="81" spans="1:4" ht="14.25">
      <c r="A81" s="29"/>
      <c r="B81" s="29"/>
      <c r="C81" s="29"/>
      <c r="D81" s="29"/>
    </row>
    <row r="82" spans="1:4" ht="14.25">
      <c r="A82" s="29"/>
      <c r="B82" s="29"/>
      <c r="C82" s="29"/>
      <c r="D82" s="29"/>
    </row>
    <row r="83" spans="1:4" ht="14.25">
      <c r="A83" s="29"/>
      <c r="B83" s="29"/>
      <c r="C83" s="29"/>
      <c r="D83" s="29"/>
    </row>
    <row r="84" spans="1:4" ht="14.25">
      <c r="A84" s="29"/>
      <c r="B84" s="29"/>
      <c r="C84" s="29"/>
      <c r="D84" s="29"/>
    </row>
    <row r="85" spans="1:4" ht="14.25">
      <c r="A85" s="29"/>
      <c r="B85" s="29"/>
      <c r="C85" s="29"/>
      <c r="D85" s="29"/>
    </row>
    <row r="86" spans="1:4" ht="14.25">
      <c r="A86" s="29"/>
      <c r="B86" s="29"/>
      <c r="C86" s="29"/>
      <c r="D86" s="29"/>
    </row>
    <row r="87" spans="1:4" ht="14.25">
      <c r="A87" s="29"/>
      <c r="B87" s="29"/>
      <c r="C87" s="29"/>
      <c r="D87" s="29"/>
    </row>
    <row r="88" spans="1:4" ht="14.25">
      <c r="A88" s="29"/>
      <c r="B88" s="29"/>
      <c r="C88" s="29"/>
      <c r="D88" s="29"/>
    </row>
    <row r="89" spans="1:4" ht="14.25">
      <c r="A89" s="29"/>
      <c r="B89" s="29"/>
      <c r="C89" s="29"/>
      <c r="D89" s="29"/>
    </row>
    <row r="90" spans="1:4" ht="14.25">
      <c r="A90" s="29"/>
      <c r="B90" s="29"/>
      <c r="C90" s="29"/>
      <c r="D90" s="29"/>
    </row>
    <row r="91" spans="1:4" ht="14.25">
      <c r="A91" s="29"/>
      <c r="B91" s="29"/>
      <c r="C91" s="29"/>
      <c r="D91" s="29"/>
    </row>
    <row r="92" spans="1:4" ht="14.25">
      <c r="A92" s="29"/>
      <c r="B92" s="29"/>
      <c r="C92" s="29"/>
      <c r="D92" s="29"/>
    </row>
    <row r="93" spans="1:4" ht="14.25">
      <c r="A93" s="29"/>
      <c r="B93" s="29"/>
      <c r="C93" s="29"/>
      <c r="D93" s="29"/>
    </row>
    <row r="94" spans="1:4" ht="14.25">
      <c r="A94" s="29"/>
      <c r="B94" s="29"/>
      <c r="C94" s="29"/>
      <c r="D94" s="29"/>
    </row>
    <row r="95" spans="1:4" ht="14.25">
      <c r="A95" s="29"/>
      <c r="B95" s="29"/>
      <c r="C95" s="29"/>
      <c r="D95" s="29"/>
    </row>
    <row r="96" spans="1:4" ht="14.25">
      <c r="A96" s="29"/>
      <c r="B96" s="29"/>
      <c r="C96" s="29"/>
      <c r="D96" s="29"/>
    </row>
    <row r="97" spans="1:4" ht="14.25">
      <c r="A97" s="29"/>
      <c r="B97" s="29"/>
      <c r="C97" s="29"/>
      <c r="D97" s="29"/>
    </row>
    <row r="98" spans="1:4" ht="14.25">
      <c r="A98" s="29"/>
      <c r="B98" s="29"/>
      <c r="C98" s="29"/>
      <c r="D98" s="29"/>
    </row>
    <row r="99" spans="1:4" ht="14.25">
      <c r="A99" s="29"/>
      <c r="B99" s="29"/>
      <c r="C99" s="29"/>
      <c r="D99" s="29"/>
    </row>
    <row r="100" spans="1:4" ht="14.25">
      <c r="A100" s="29"/>
      <c r="B100" s="29"/>
      <c r="C100" s="29"/>
      <c r="D100" s="29"/>
    </row>
    <row r="101" spans="1:4" ht="14.25">
      <c r="A101" s="29"/>
      <c r="B101" s="29"/>
      <c r="C101" s="29"/>
      <c r="D101" s="29"/>
    </row>
    <row r="102" spans="1:4" ht="14.25">
      <c r="A102" s="29"/>
      <c r="B102" s="29"/>
      <c r="C102" s="29"/>
      <c r="D102" s="29"/>
    </row>
    <row r="103" spans="1:4" ht="14.25">
      <c r="A103" s="29"/>
      <c r="B103" s="29"/>
      <c r="C103" s="29"/>
      <c r="D103" s="29"/>
    </row>
    <row r="104" spans="1:4" ht="14.25">
      <c r="A104" s="29"/>
      <c r="B104" s="29"/>
      <c r="C104" s="29"/>
      <c r="D104" s="29"/>
    </row>
    <row r="105" spans="1:4" ht="14.25">
      <c r="A105" s="29"/>
      <c r="B105" s="29"/>
      <c r="C105" s="29"/>
      <c r="D105" s="29"/>
    </row>
    <row r="106" spans="1:4" ht="14.25">
      <c r="A106" s="29"/>
      <c r="B106" s="29"/>
      <c r="C106" s="29"/>
      <c r="D106" s="29"/>
    </row>
    <row r="107" spans="1:4" ht="14.25">
      <c r="A107" s="29"/>
      <c r="B107" s="29"/>
      <c r="C107" s="29"/>
      <c r="D107" s="29"/>
    </row>
    <row r="108" spans="1:4" ht="14.25">
      <c r="A108" s="29"/>
      <c r="B108" s="29"/>
      <c r="C108" s="29"/>
      <c r="D108" s="29"/>
    </row>
    <row r="109" spans="1:4" ht="14.25">
      <c r="A109" s="29"/>
      <c r="B109" s="29"/>
      <c r="C109" s="29"/>
      <c r="D109" s="29"/>
    </row>
    <row r="110" spans="1:4" ht="14.25">
      <c r="A110" s="29"/>
      <c r="B110" s="29"/>
      <c r="C110" s="29"/>
      <c r="D110" s="29"/>
    </row>
    <row r="111" spans="1:4" ht="14.25">
      <c r="A111" s="29"/>
      <c r="B111" s="29"/>
      <c r="C111" s="29"/>
      <c r="D111" s="29"/>
    </row>
    <row r="112" spans="1:4" ht="14.25">
      <c r="A112" s="29"/>
      <c r="B112" s="29"/>
      <c r="C112" s="29"/>
      <c r="D112" s="29"/>
    </row>
    <row r="113" spans="1:4" ht="14.25">
      <c r="A113" s="29"/>
      <c r="B113" s="29"/>
      <c r="C113" s="29"/>
      <c r="D113" s="29"/>
    </row>
    <row r="114" spans="1:4" ht="14.25">
      <c r="A114" s="29"/>
      <c r="B114" s="29"/>
      <c r="C114" s="29"/>
      <c r="D114" s="29"/>
    </row>
    <row r="115" spans="1:4" ht="14.25">
      <c r="A115" s="29"/>
      <c r="B115" s="29"/>
      <c r="C115" s="29"/>
      <c r="D115" s="29"/>
    </row>
    <row r="116" spans="1:4" ht="14.25">
      <c r="A116" s="29"/>
      <c r="B116" s="29"/>
      <c r="C116" s="29"/>
      <c r="D116" s="29"/>
    </row>
    <row r="117" spans="1:4" ht="14.25">
      <c r="A117" s="29"/>
      <c r="B117" s="29"/>
      <c r="C117" s="29"/>
      <c r="D117" s="29"/>
    </row>
    <row r="118" spans="1:4" ht="14.25">
      <c r="A118" s="29"/>
      <c r="B118" s="29"/>
      <c r="C118" s="29"/>
      <c r="D118" s="29"/>
    </row>
    <row r="119" spans="1:4" ht="14.25">
      <c r="A119" s="29"/>
      <c r="B119" s="29"/>
      <c r="C119" s="29"/>
      <c r="D119" s="29"/>
    </row>
    <row r="120" spans="1:4" ht="14.25">
      <c r="A120" s="29"/>
      <c r="B120" s="29"/>
      <c r="C120" s="29"/>
      <c r="D120" s="29"/>
    </row>
    <row r="121" spans="1:4" ht="14.25">
      <c r="A121" s="29"/>
      <c r="B121" s="29"/>
      <c r="C121" s="29"/>
      <c r="D121" s="29"/>
    </row>
    <row r="122" spans="1:4" ht="14.25">
      <c r="A122" s="29"/>
      <c r="B122" s="29"/>
      <c r="C122" s="29"/>
      <c r="D122" s="29"/>
    </row>
    <row r="123" spans="1:4" ht="14.25">
      <c r="A123" s="29"/>
      <c r="B123" s="29"/>
      <c r="C123" s="29"/>
      <c r="D123" s="29"/>
    </row>
    <row r="124" spans="1:4" ht="14.25">
      <c r="A124" s="29"/>
      <c r="B124" s="29"/>
      <c r="C124" s="29"/>
      <c r="D124" s="29"/>
    </row>
    <row r="125" spans="1:4" ht="14.25">
      <c r="A125" s="29"/>
      <c r="B125" s="29"/>
      <c r="C125" s="29"/>
      <c r="D125" s="29"/>
    </row>
    <row r="126" spans="1:4" ht="14.25">
      <c r="A126" s="29"/>
      <c r="B126" s="29"/>
      <c r="C126" s="29"/>
      <c r="D126" s="29"/>
    </row>
    <row r="127" spans="1:4" ht="14.25">
      <c r="A127" s="29"/>
      <c r="B127" s="29"/>
      <c r="C127" s="29"/>
      <c r="D127" s="29"/>
    </row>
    <row r="128" spans="1:4" ht="14.25">
      <c r="A128" s="29"/>
      <c r="B128" s="29"/>
      <c r="C128" s="29"/>
      <c r="D128" s="29"/>
    </row>
    <row r="129" spans="1:4" ht="14.25">
      <c r="A129" s="29"/>
      <c r="B129" s="29"/>
      <c r="C129" s="29"/>
      <c r="D129" s="29"/>
    </row>
    <row r="130" spans="1:4" ht="14.25">
      <c r="A130" s="29"/>
      <c r="B130" s="29"/>
      <c r="C130" s="29"/>
      <c r="D130" s="29"/>
    </row>
    <row r="131" spans="1:4" ht="14.25">
      <c r="A131" s="29"/>
      <c r="B131" s="29"/>
      <c r="C131" s="29"/>
      <c r="D131" s="29"/>
    </row>
    <row r="132" spans="1:4" ht="14.25">
      <c r="A132" s="29"/>
      <c r="B132" s="29"/>
      <c r="C132" s="29"/>
      <c r="D132" s="29"/>
    </row>
    <row r="133" spans="1:4" ht="14.25">
      <c r="A133" s="29"/>
      <c r="B133" s="29"/>
      <c r="C133" s="29"/>
      <c r="D133" s="29"/>
    </row>
    <row r="134" spans="1:4" ht="14.25">
      <c r="A134" s="29"/>
      <c r="B134" s="29"/>
      <c r="C134" s="29"/>
      <c r="D134" s="29"/>
    </row>
    <row r="135" spans="1:4" ht="14.25">
      <c r="A135" s="29"/>
      <c r="B135" s="29"/>
      <c r="C135" s="29"/>
      <c r="D135" s="29"/>
    </row>
    <row r="136" spans="1:4" ht="14.25">
      <c r="A136" s="29"/>
      <c r="B136" s="29"/>
      <c r="C136" s="29"/>
      <c r="D136" s="29"/>
    </row>
    <row r="137" spans="1:4" ht="14.25">
      <c r="A137" s="29"/>
      <c r="B137" s="29"/>
      <c r="C137" s="29"/>
      <c r="D137" s="29"/>
    </row>
    <row r="138" spans="1:4" ht="14.25">
      <c r="A138" s="29"/>
      <c r="B138" s="29"/>
      <c r="C138" s="29"/>
      <c r="D138" s="29"/>
    </row>
    <row r="139" spans="1:4" ht="14.25">
      <c r="A139" s="29"/>
      <c r="B139" s="29"/>
      <c r="C139" s="29"/>
      <c r="D139" s="29"/>
    </row>
    <row r="140" spans="1:4" ht="14.25">
      <c r="A140" s="29"/>
      <c r="B140" s="29"/>
      <c r="C140" s="29"/>
      <c r="D140" s="29"/>
    </row>
    <row r="141" spans="1:4" ht="14.25">
      <c r="A141" s="29"/>
      <c r="B141" s="29"/>
      <c r="C141" s="29"/>
      <c r="D141" s="29"/>
    </row>
    <row r="142" spans="1:4" ht="14.25">
      <c r="A142" s="29"/>
      <c r="B142" s="29"/>
      <c r="C142" s="29"/>
      <c r="D142" s="29"/>
    </row>
    <row r="143" spans="1:4" ht="14.25">
      <c r="A143" s="29"/>
      <c r="B143" s="29"/>
      <c r="C143" s="29"/>
      <c r="D143" s="29"/>
    </row>
    <row r="144" spans="1:4" ht="14.25">
      <c r="A144" s="29"/>
      <c r="B144" s="29"/>
      <c r="C144" s="29"/>
      <c r="D144" s="29"/>
    </row>
    <row r="145" spans="1:4" ht="14.25">
      <c r="A145" s="29"/>
      <c r="B145" s="29"/>
      <c r="C145" s="29"/>
      <c r="D145" s="29"/>
    </row>
    <row r="146" spans="1:4" ht="14.25">
      <c r="A146" s="29"/>
      <c r="B146" s="29"/>
      <c r="C146" s="29"/>
      <c r="D146" s="29"/>
    </row>
    <row r="147" spans="1:4" ht="14.25">
      <c r="A147" s="29"/>
      <c r="B147" s="29"/>
      <c r="C147" s="29"/>
      <c r="D147" s="29"/>
    </row>
    <row r="148" spans="1:4" ht="14.25">
      <c r="A148" s="29"/>
      <c r="B148" s="29"/>
      <c r="C148" s="29"/>
      <c r="D148" s="29"/>
    </row>
    <row r="149" spans="1:4" ht="14.25">
      <c r="A149" s="29"/>
      <c r="B149" s="29"/>
      <c r="C149" s="29"/>
      <c r="D149" s="29"/>
    </row>
    <row r="150" spans="1:4" ht="14.25">
      <c r="A150" s="29"/>
      <c r="B150" s="29"/>
      <c r="C150" s="29"/>
      <c r="D150" s="29"/>
    </row>
    <row r="151" spans="1:4" ht="14.25">
      <c r="A151" s="29"/>
      <c r="B151" s="29"/>
      <c r="C151" s="29"/>
      <c r="D151" s="29"/>
    </row>
    <row r="152" spans="1:4" ht="14.25">
      <c r="A152" s="29"/>
      <c r="B152" s="29"/>
      <c r="C152" s="29"/>
      <c r="D152" s="29"/>
    </row>
    <row r="153" spans="1:4" ht="14.25">
      <c r="A153" s="29"/>
      <c r="B153" s="29"/>
      <c r="C153" s="29"/>
      <c r="D153" s="29"/>
    </row>
    <row r="154" spans="1:4" ht="14.25">
      <c r="A154" s="29"/>
      <c r="B154" s="29"/>
      <c r="C154" s="29"/>
      <c r="D154" s="29"/>
    </row>
    <row r="155" spans="1:4" ht="14.25">
      <c r="A155" s="29"/>
      <c r="B155" s="29"/>
      <c r="C155" s="29"/>
      <c r="D155" s="29"/>
    </row>
    <row r="156" spans="1:4" ht="14.25">
      <c r="A156" s="29"/>
      <c r="B156" s="29"/>
      <c r="C156" s="29"/>
      <c r="D156" s="29"/>
    </row>
    <row r="157" spans="1:4" ht="14.25">
      <c r="A157" s="29"/>
      <c r="B157" s="29"/>
      <c r="C157" s="29"/>
      <c r="D157" s="29"/>
    </row>
    <row r="158" spans="1:4" ht="14.25">
      <c r="A158" s="29"/>
      <c r="B158" s="29"/>
      <c r="C158" s="29"/>
      <c r="D158" s="29"/>
    </row>
    <row r="159" spans="1:4" ht="14.25">
      <c r="A159" s="29"/>
      <c r="B159" s="29"/>
      <c r="C159" s="29"/>
      <c r="D159" s="29"/>
    </row>
    <row r="160" spans="1:4" ht="14.25">
      <c r="A160" s="29"/>
      <c r="B160" s="29"/>
      <c r="C160" s="29"/>
      <c r="D160" s="29"/>
    </row>
    <row r="161" spans="1:4" ht="14.25">
      <c r="A161" s="29"/>
      <c r="B161" s="29"/>
      <c r="C161" s="29"/>
      <c r="D161" s="29"/>
    </row>
    <row r="162" spans="1:4" ht="14.25">
      <c r="A162" s="29"/>
      <c r="B162" s="29"/>
      <c r="C162" s="29"/>
      <c r="D162" s="29"/>
    </row>
    <row r="163" spans="1:4" ht="14.25">
      <c r="A163" s="29"/>
      <c r="B163" s="29"/>
      <c r="C163" s="29"/>
      <c r="D163" s="29"/>
    </row>
    <row r="164" spans="1:4" ht="14.25">
      <c r="A164" s="29"/>
      <c r="B164" s="29"/>
      <c r="C164" s="29"/>
      <c r="D164" s="29"/>
    </row>
    <row r="165" spans="1:4" ht="14.25">
      <c r="A165" s="29"/>
      <c r="B165" s="29"/>
      <c r="C165" s="29"/>
      <c r="D165" s="29"/>
    </row>
    <row r="166" spans="1:4" ht="14.25">
      <c r="A166" s="29"/>
      <c r="B166" s="29"/>
      <c r="C166" s="29"/>
      <c r="D166" s="29"/>
    </row>
    <row r="167" spans="1:4" ht="14.25">
      <c r="A167" s="29"/>
      <c r="B167" s="29"/>
      <c r="C167" s="29"/>
      <c r="D167" s="29"/>
    </row>
    <row r="168" spans="1:4" ht="14.25">
      <c r="A168" s="29"/>
      <c r="B168" s="29"/>
      <c r="C168" s="29"/>
      <c r="D168" s="29"/>
    </row>
    <row r="169" spans="1:4" ht="14.25">
      <c r="A169" s="29"/>
      <c r="B169" s="29"/>
      <c r="C169" s="29"/>
      <c r="D169" s="29"/>
    </row>
    <row r="170" spans="1:4" ht="14.25">
      <c r="A170" s="29"/>
      <c r="B170" s="29"/>
      <c r="C170" s="29"/>
      <c r="D170" s="29"/>
    </row>
    <row r="171" spans="1:4" ht="14.25">
      <c r="A171" s="29"/>
      <c r="B171" s="29"/>
      <c r="C171" s="29"/>
      <c r="D171" s="29"/>
    </row>
    <row r="172" spans="1:4" ht="14.25">
      <c r="A172" s="29"/>
      <c r="B172" s="29"/>
      <c r="C172" s="29"/>
      <c r="D172" s="29"/>
    </row>
    <row r="173" spans="1:4" ht="14.25">
      <c r="A173" s="29"/>
      <c r="B173" s="29"/>
      <c r="C173" s="29"/>
      <c r="D173" s="29"/>
    </row>
    <row r="174" spans="1:4" ht="14.25">
      <c r="A174" s="29"/>
      <c r="B174" s="29"/>
      <c r="C174" s="29"/>
      <c r="D174" s="29"/>
    </row>
    <row r="175" spans="1:4" ht="14.25">
      <c r="A175" s="29"/>
      <c r="B175" s="29"/>
      <c r="C175" s="29"/>
      <c r="D175" s="29"/>
    </row>
    <row r="176" spans="1:4" ht="14.25">
      <c r="A176" s="29"/>
      <c r="B176" s="29"/>
      <c r="C176" s="29"/>
      <c r="D176" s="29"/>
    </row>
    <row r="177" spans="1:4" ht="14.25">
      <c r="A177" s="29"/>
      <c r="B177" s="29"/>
      <c r="C177" s="29"/>
      <c r="D177" s="29"/>
    </row>
    <row r="178" spans="1:4" ht="14.25">
      <c r="A178" s="29"/>
      <c r="B178" s="29"/>
      <c r="C178" s="29"/>
      <c r="D178" s="29"/>
    </row>
    <row r="179" spans="1:4" ht="14.25">
      <c r="A179" s="29"/>
      <c r="B179" s="29"/>
      <c r="C179" s="29"/>
      <c r="D179" s="29"/>
    </row>
    <row r="180" spans="1:4" ht="14.25">
      <c r="A180" s="29"/>
      <c r="B180" s="29"/>
      <c r="C180" s="29"/>
      <c r="D180" s="29"/>
    </row>
    <row r="181" spans="1:4" ht="14.25">
      <c r="A181" s="29"/>
      <c r="B181" s="29"/>
      <c r="C181" s="29"/>
      <c r="D181" s="29"/>
    </row>
    <row r="182" spans="1:4" ht="14.25">
      <c r="A182" s="29"/>
      <c r="B182" s="29"/>
      <c r="C182" s="29"/>
      <c r="D182" s="29"/>
    </row>
    <row r="183" spans="1:4" ht="14.25">
      <c r="A183" s="29"/>
      <c r="B183" s="29"/>
      <c r="C183" s="29"/>
      <c r="D183" s="29"/>
    </row>
    <row r="184" spans="1:4" ht="14.25">
      <c r="A184" s="29"/>
      <c r="B184" s="29"/>
      <c r="C184" s="29"/>
      <c r="D184" s="29"/>
    </row>
    <row r="185" spans="1:4" ht="14.25">
      <c r="A185" s="29"/>
      <c r="B185" s="29"/>
      <c r="C185" s="29"/>
      <c r="D185" s="29"/>
    </row>
    <row r="186" spans="1:4" ht="14.25">
      <c r="A186" s="29"/>
      <c r="B186" s="29"/>
      <c r="C186" s="29"/>
      <c r="D186" s="29"/>
    </row>
    <row r="187" spans="1:4" ht="14.25">
      <c r="A187" s="29"/>
      <c r="B187" s="29"/>
      <c r="C187" s="29"/>
      <c r="D187" s="29"/>
    </row>
    <row r="188" spans="1:4" ht="14.25">
      <c r="A188" s="29"/>
      <c r="B188" s="29"/>
      <c r="C188" s="29"/>
      <c r="D188" s="29"/>
    </row>
    <row r="189" spans="1:4" ht="14.25">
      <c r="A189" s="29"/>
      <c r="B189" s="29"/>
      <c r="C189" s="29"/>
      <c r="D189" s="29"/>
    </row>
    <row r="190" spans="1:4" ht="14.25">
      <c r="A190" s="29"/>
      <c r="B190" s="29"/>
      <c r="C190" s="29"/>
      <c r="D190" s="29"/>
    </row>
    <row r="191" spans="1:4" ht="14.25">
      <c r="A191" s="29"/>
      <c r="B191" s="29"/>
      <c r="C191" s="29"/>
      <c r="D191" s="29"/>
    </row>
    <row r="192" spans="1:4" ht="14.25">
      <c r="A192" s="29"/>
      <c r="B192" s="29"/>
      <c r="C192" s="29"/>
      <c r="D192" s="29"/>
    </row>
    <row r="193" spans="1:4" ht="14.25">
      <c r="A193" s="29"/>
      <c r="B193" s="29"/>
      <c r="C193" s="29"/>
      <c r="D193" s="29"/>
    </row>
    <row r="194" spans="1:4" ht="14.25">
      <c r="A194" s="29"/>
      <c r="B194" s="29"/>
      <c r="C194" s="29"/>
      <c r="D194" s="29"/>
    </row>
    <row r="195" spans="1:4" ht="14.25">
      <c r="A195" s="29"/>
      <c r="B195" s="29"/>
      <c r="C195" s="29"/>
      <c r="D195" s="29"/>
    </row>
    <row r="196" spans="1:4" ht="14.25">
      <c r="A196" s="29"/>
      <c r="B196" s="29"/>
      <c r="C196" s="29"/>
      <c r="D196" s="29"/>
    </row>
    <row r="197" spans="1:4" ht="14.25">
      <c r="A197" s="29"/>
      <c r="B197" s="29"/>
      <c r="C197" s="29"/>
      <c r="D197" s="29"/>
    </row>
    <row r="198" spans="1:4" ht="14.25">
      <c r="A198" s="29"/>
      <c r="B198" s="29"/>
      <c r="C198" s="29"/>
      <c r="D198" s="29"/>
    </row>
    <row r="199" spans="1:4" ht="14.25">
      <c r="A199" s="29"/>
      <c r="B199" s="29"/>
      <c r="C199" s="29"/>
      <c r="D199" s="29"/>
    </row>
    <row r="200" spans="1:4" ht="14.25">
      <c r="A200" s="29"/>
      <c r="B200" s="29"/>
      <c r="C200" s="29"/>
      <c r="D200" s="29"/>
    </row>
    <row r="201" spans="1:4" ht="14.25">
      <c r="A201" s="29"/>
      <c r="B201" s="29"/>
      <c r="C201" s="29"/>
      <c r="D201" s="29"/>
    </row>
    <row r="202" spans="1:4" ht="14.25">
      <c r="A202" s="29"/>
      <c r="B202" s="29"/>
      <c r="C202" s="29"/>
      <c r="D202" s="29"/>
    </row>
    <row r="203" spans="1:4" ht="14.25">
      <c r="A203" s="29"/>
      <c r="B203" s="29"/>
      <c r="C203" s="29"/>
      <c r="D203" s="29"/>
    </row>
    <row r="204" spans="1:4" ht="14.25">
      <c r="A204" s="29"/>
      <c r="B204" s="29"/>
      <c r="C204" s="29"/>
      <c r="D204" s="29"/>
    </row>
    <row r="205" spans="1:4" ht="14.25">
      <c r="A205" s="29"/>
      <c r="B205" s="29"/>
      <c r="C205" s="29"/>
      <c r="D205" s="29"/>
    </row>
    <row r="206" spans="1:4" ht="14.25">
      <c r="A206" s="29"/>
      <c r="B206" s="29"/>
      <c r="C206" s="29"/>
      <c r="D206" s="29"/>
    </row>
    <row r="207" spans="1:4" ht="14.25">
      <c r="A207" s="29"/>
      <c r="B207" s="29"/>
      <c r="C207" s="29"/>
      <c r="D207" s="29"/>
    </row>
    <row r="208" spans="1:4" ht="14.25">
      <c r="A208" s="29"/>
      <c r="B208" s="29"/>
      <c r="C208" s="29"/>
      <c r="D208" s="29"/>
    </row>
  </sheetData>
  <sheetProtection/>
  <mergeCells count="7">
    <mergeCell ref="G2:G3"/>
    <mergeCell ref="A2:A3"/>
    <mergeCell ref="B2:B3"/>
    <mergeCell ref="C2:C3"/>
    <mergeCell ref="D2:D3"/>
    <mergeCell ref="E2:E3"/>
    <mergeCell ref="F2:F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1" r:id="rId1"/>
  <headerFooter alignWithMargins="0">
    <oddHeader>&amp;C&amp;"Garamond,Félkövér"&amp;12 4/2017. (IV.28.) számú költségvetési rendelethez
ZALASZABR KÖZSÉG ÖNKORMÁNYZAT ÉS INTÉZMÉNYE 2016.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C60"/>
  <sheetViews>
    <sheetView view="pageLayout" zoomScale="70" zoomScaleNormal="65" zoomScaleSheetLayoutView="100" zoomScalePageLayoutView="70" workbookViewId="0" topLeftCell="A1">
      <selection activeCell="T46" sqref="T46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3.625" style="0" customWidth="1"/>
    <col min="5" max="8" width="14.125" style="0" customWidth="1"/>
    <col min="9" max="9" width="12.00390625" style="0" customWidth="1"/>
    <col min="10" max="13" width="13.375" style="0" customWidth="1"/>
    <col min="14" max="16" width="13.625" style="0" customWidth="1"/>
    <col min="17" max="17" width="12.125" style="0" customWidth="1"/>
    <col min="18" max="19" width="11.25390625" style="0" customWidth="1"/>
    <col min="20" max="20" width="12.375" style="0" customWidth="1"/>
    <col min="21" max="24" width="13.00390625" style="0" customWidth="1"/>
    <col min="25" max="25" width="8.875" style="0" customWidth="1"/>
    <col min="26" max="26" width="8.375" style="0" customWidth="1"/>
    <col min="27" max="28" width="10.875" style="0" customWidth="1"/>
    <col min="29" max="29" width="9.25390625" style="0" customWidth="1"/>
    <col min="30" max="30" width="9.125" style="0" customWidth="1"/>
    <col min="31" max="34" width="12.875" style="0" customWidth="1"/>
    <col min="35" max="38" width="14.00390625" style="0" customWidth="1"/>
    <col min="39" max="41" width="12.875" style="0" customWidth="1"/>
    <col min="42" max="45" width="13.125" style="0" customWidth="1"/>
    <col min="46" max="47" width="16.75390625" style="0" customWidth="1"/>
    <col min="48" max="48" width="16.875" style="0" customWidth="1"/>
    <col min="49" max="49" width="16.625" style="0" customWidth="1"/>
    <col min="50" max="50" width="14.125" style="0" bestFit="1" customWidth="1"/>
    <col min="51" max="51" width="14.375" style="0" customWidth="1"/>
  </cols>
  <sheetData>
    <row r="1" spans="1:51" ht="21.75" customHeight="1">
      <c r="A1" s="686" t="s">
        <v>287</v>
      </c>
      <c r="B1" s="700" t="s">
        <v>131</v>
      </c>
      <c r="C1" s="700" t="s">
        <v>288</v>
      </c>
      <c r="D1" s="702" t="s">
        <v>13</v>
      </c>
      <c r="E1" s="697" t="s">
        <v>355</v>
      </c>
      <c r="F1" s="698"/>
      <c r="G1" s="698"/>
      <c r="H1" s="698"/>
      <c r="I1" s="698"/>
      <c r="J1" s="698"/>
      <c r="K1" s="698"/>
      <c r="L1" s="699"/>
      <c r="M1" s="697" t="s">
        <v>409</v>
      </c>
      <c r="N1" s="698"/>
      <c r="O1" s="698"/>
      <c r="P1" s="699"/>
      <c r="Q1" s="684" t="s">
        <v>132</v>
      </c>
      <c r="R1" s="685"/>
      <c r="S1" s="685"/>
      <c r="T1" s="686"/>
      <c r="U1" s="684" t="s">
        <v>407</v>
      </c>
      <c r="V1" s="685"/>
      <c r="W1" s="685"/>
      <c r="X1" s="686"/>
      <c r="Y1" s="684" t="s">
        <v>408</v>
      </c>
      <c r="Z1" s="685"/>
      <c r="AA1" s="685"/>
      <c r="AB1" s="686"/>
      <c r="AC1" s="693" t="s">
        <v>356</v>
      </c>
      <c r="AD1" s="694"/>
      <c r="AE1" s="694"/>
      <c r="AF1" s="695"/>
      <c r="AG1" s="550"/>
      <c r="AH1" s="550"/>
      <c r="AI1" s="684" t="s">
        <v>357</v>
      </c>
      <c r="AJ1" s="685"/>
      <c r="AK1" s="685"/>
      <c r="AL1" s="685"/>
      <c r="AM1" s="685"/>
      <c r="AN1" s="685"/>
      <c r="AO1" s="686"/>
      <c r="AP1" s="684" t="s">
        <v>607</v>
      </c>
      <c r="AQ1" s="685"/>
      <c r="AR1" s="685"/>
      <c r="AS1" s="686"/>
      <c r="AT1" s="684" t="s">
        <v>133</v>
      </c>
      <c r="AU1" s="686"/>
      <c r="AV1" s="682" t="s">
        <v>11</v>
      </c>
      <c r="AW1" s="683"/>
      <c r="AX1" s="683"/>
      <c r="AY1" s="683"/>
    </row>
    <row r="2" spans="1:51" ht="36.75" customHeight="1">
      <c r="A2" s="689"/>
      <c r="B2" s="701"/>
      <c r="C2" s="701"/>
      <c r="D2" s="703"/>
      <c r="E2" s="693" t="s">
        <v>358</v>
      </c>
      <c r="F2" s="694"/>
      <c r="G2" s="694"/>
      <c r="H2" s="695"/>
      <c r="I2" s="687" t="s">
        <v>359</v>
      </c>
      <c r="J2" s="688"/>
      <c r="K2" s="688"/>
      <c r="L2" s="689"/>
      <c r="M2" s="687"/>
      <c r="N2" s="688"/>
      <c r="O2" s="688"/>
      <c r="P2" s="689"/>
      <c r="Q2" s="687"/>
      <c r="R2" s="688"/>
      <c r="S2" s="688"/>
      <c r="T2" s="689"/>
      <c r="U2" s="687"/>
      <c r="V2" s="688"/>
      <c r="W2" s="688"/>
      <c r="X2" s="689"/>
      <c r="Y2" s="687"/>
      <c r="Z2" s="688"/>
      <c r="AA2" s="688"/>
      <c r="AB2" s="689"/>
      <c r="AC2" s="691" t="s">
        <v>360</v>
      </c>
      <c r="AD2" s="692"/>
      <c r="AE2" s="691" t="s">
        <v>361</v>
      </c>
      <c r="AF2" s="696"/>
      <c r="AG2" s="696"/>
      <c r="AH2" s="692"/>
      <c r="AI2" s="693" t="s">
        <v>362</v>
      </c>
      <c r="AJ2" s="694"/>
      <c r="AK2" s="694"/>
      <c r="AL2" s="695"/>
      <c r="AM2" s="690" t="s">
        <v>363</v>
      </c>
      <c r="AN2" s="690"/>
      <c r="AO2" s="690"/>
      <c r="AP2" s="687"/>
      <c r="AQ2" s="688"/>
      <c r="AR2" s="688"/>
      <c r="AS2" s="689"/>
      <c r="AT2" s="687"/>
      <c r="AU2" s="689"/>
      <c r="AV2" s="682"/>
      <c r="AW2" s="683"/>
      <c r="AX2" s="683"/>
      <c r="AY2" s="683"/>
    </row>
    <row r="3" spans="1:51" ht="26.25" customHeight="1">
      <c r="A3" s="471"/>
      <c r="B3" s="471"/>
      <c r="C3" s="471"/>
      <c r="D3" s="496"/>
      <c r="E3" s="495" t="s">
        <v>556</v>
      </c>
      <c r="F3" s="495" t="s">
        <v>557</v>
      </c>
      <c r="G3" s="495" t="s">
        <v>580</v>
      </c>
      <c r="H3" s="495" t="s">
        <v>604</v>
      </c>
      <c r="I3" s="495" t="s">
        <v>556</v>
      </c>
      <c r="J3" s="495" t="s">
        <v>557</v>
      </c>
      <c r="K3" s="495" t="s">
        <v>580</v>
      </c>
      <c r="L3" s="495" t="s">
        <v>604</v>
      </c>
      <c r="M3" s="495" t="s">
        <v>556</v>
      </c>
      <c r="N3" s="495" t="s">
        <v>557</v>
      </c>
      <c r="O3" s="495" t="s">
        <v>580</v>
      </c>
      <c r="P3" s="495" t="s">
        <v>604</v>
      </c>
      <c r="Q3" s="495" t="s">
        <v>556</v>
      </c>
      <c r="R3" s="495" t="s">
        <v>557</v>
      </c>
      <c r="S3" s="495" t="s">
        <v>580</v>
      </c>
      <c r="T3" s="495" t="s">
        <v>604</v>
      </c>
      <c r="U3" s="495" t="s">
        <v>556</v>
      </c>
      <c r="V3" s="495" t="s">
        <v>557</v>
      </c>
      <c r="W3" s="495" t="s">
        <v>580</v>
      </c>
      <c r="X3" s="495" t="s">
        <v>604</v>
      </c>
      <c r="Y3" s="495" t="s">
        <v>556</v>
      </c>
      <c r="Z3" s="495" t="s">
        <v>557</v>
      </c>
      <c r="AA3" s="495" t="s">
        <v>580</v>
      </c>
      <c r="AB3" s="495" t="s">
        <v>606</v>
      </c>
      <c r="AC3" s="495" t="s">
        <v>556</v>
      </c>
      <c r="AD3" s="495" t="s">
        <v>557</v>
      </c>
      <c r="AE3" s="495" t="s">
        <v>556</v>
      </c>
      <c r="AF3" s="495" t="s">
        <v>557</v>
      </c>
      <c r="AG3" s="495" t="s">
        <v>581</v>
      </c>
      <c r="AH3" s="495" t="s">
        <v>604</v>
      </c>
      <c r="AI3" s="495" t="s">
        <v>556</v>
      </c>
      <c r="AJ3" s="495" t="s">
        <v>557</v>
      </c>
      <c r="AK3" s="495" t="s">
        <v>581</v>
      </c>
      <c r="AL3" s="495" t="s">
        <v>606</v>
      </c>
      <c r="AM3" s="495" t="s">
        <v>556</v>
      </c>
      <c r="AN3" s="495" t="s">
        <v>557</v>
      </c>
      <c r="AO3" s="495" t="s">
        <v>581</v>
      </c>
      <c r="AP3" s="495" t="s">
        <v>556</v>
      </c>
      <c r="AQ3" s="495" t="s">
        <v>557</v>
      </c>
      <c r="AR3" s="495" t="s">
        <v>581</v>
      </c>
      <c r="AS3" s="495" t="s">
        <v>604</v>
      </c>
      <c r="AT3" s="495" t="s">
        <v>556</v>
      </c>
      <c r="AU3" s="495" t="s">
        <v>557</v>
      </c>
      <c r="AV3" s="570" t="s">
        <v>556</v>
      </c>
      <c r="AW3" s="570" t="s">
        <v>557</v>
      </c>
      <c r="AX3" s="571" t="s">
        <v>581</v>
      </c>
      <c r="AY3" s="571" t="s">
        <v>604</v>
      </c>
    </row>
    <row r="4" spans="1:51" ht="15.75" customHeight="1">
      <c r="A4" s="99"/>
      <c r="B4" s="156"/>
      <c r="C4" s="100"/>
      <c r="D4" s="157" t="s">
        <v>122</v>
      </c>
      <c r="E4" s="235"/>
      <c r="F4" s="235"/>
      <c r="G4" s="235"/>
      <c r="H4" s="235"/>
      <c r="I4" s="101"/>
      <c r="J4" s="101"/>
      <c r="K4" s="101"/>
      <c r="L4" s="101"/>
      <c r="M4" s="101"/>
      <c r="N4" s="101"/>
      <c r="O4" s="101"/>
      <c r="P4" s="101"/>
      <c r="Q4" s="102"/>
      <c r="R4" s="102"/>
      <c r="S4" s="102"/>
      <c r="T4" s="102"/>
      <c r="U4" s="102"/>
      <c r="V4" s="101"/>
      <c r="W4" s="101"/>
      <c r="X4" s="101"/>
      <c r="Y4" s="101"/>
      <c r="Z4" s="101"/>
      <c r="AA4" s="101"/>
      <c r="AB4" s="101"/>
      <c r="AC4" s="102"/>
      <c r="AD4" s="102"/>
      <c r="AE4" s="102"/>
      <c r="AF4" s="102"/>
      <c r="AG4" s="102"/>
      <c r="AH4" s="102"/>
      <c r="AI4" s="102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569"/>
      <c r="AX4" s="563"/>
      <c r="AY4" s="79"/>
    </row>
    <row r="5" spans="1:51" ht="15.75" customHeight="1">
      <c r="A5" s="122" t="s">
        <v>134</v>
      </c>
      <c r="B5" s="158"/>
      <c r="C5" s="97"/>
      <c r="D5" s="159" t="s">
        <v>135</v>
      </c>
      <c r="E5" s="236"/>
      <c r="F5" s="236"/>
      <c r="G5" s="236"/>
      <c r="H5" s="23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3"/>
      <c r="AQ5" s="3"/>
      <c r="AR5" s="3"/>
      <c r="AS5" s="3"/>
      <c r="AT5" s="3"/>
      <c r="AU5" s="3"/>
      <c r="AV5" s="238"/>
      <c r="AW5" s="79"/>
      <c r="AX5" s="563"/>
      <c r="AY5" s="79"/>
    </row>
    <row r="6" spans="1:51" ht="15.75" customHeight="1">
      <c r="A6" s="122"/>
      <c r="B6" s="344" t="s">
        <v>136</v>
      </c>
      <c r="C6" s="310"/>
      <c r="D6" s="413" t="s">
        <v>137</v>
      </c>
      <c r="E6" s="326"/>
      <c r="F6" s="326"/>
      <c r="G6" s="326"/>
      <c r="H6" s="326"/>
      <c r="I6" s="326">
        <v>1900000</v>
      </c>
      <c r="J6" s="326">
        <v>1900000</v>
      </c>
      <c r="K6" s="326">
        <v>1900000</v>
      </c>
      <c r="L6" s="326">
        <v>1900000</v>
      </c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>
        <v>200000</v>
      </c>
      <c r="AH6" s="326">
        <v>200000</v>
      </c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45">
        <f aca="true" t="shared" si="0" ref="AV6:AW13">SUM(E6,I6,M6,Q6,U6,Y6,AC6,AE6,AI6,AM6,AP6,AT6)</f>
        <v>1900000</v>
      </c>
      <c r="AW6" s="525">
        <f t="shared" si="0"/>
        <v>1900000</v>
      </c>
      <c r="AX6" s="563">
        <f>SUM(G6,K6,O6,S6,W6,AA6,AG6,AO6,AK6,AR6)</f>
        <v>2100000</v>
      </c>
      <c r="AY6" s="563">
        <f>H6+L6+P6+T6+X6+AB6+AH6+AL6+AS6</f>
        <v>2100000</v>
      </c>
    </row>
    <row r="7" spans="1:51" ht="15.75" customHeight="1">
      <c r="A7" s="122"/>
      <c r="B7" s="346" t="s">
        <v>138</v>
      </c>
      <c r="C7" s="127">
        <v>960302</v>
      </c>
      <c r="D7" s="442" t="s">
        <v>75</v>
      </c>
      <c r="E7" s="326"/>
      <c r="F7" s="326"/>
      <c r="G7" s="326">
        <v>0</v>
      </c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237"/>
      <c r="AU7" s="237"/>
      <c r="AV7" s="345">
        <f t="shared" si="0"/>
        <v>0</v>
      </c>
      <c r="AW7" s="525">
        <f t="shared" si="0"/>
        <v>0</v>
      </c>
      <c r="AX7" s="563">
        <f aca="true" t="shared" si="1" ref="AX7:AX54">SUM(G7,K7,O7,S7,W7,AA7,AG7,AO7,AK7,AR7)</f>
        <v>0</v>
      </c>
      <c r="AY7" s="620">
        <f aca="true" t="shared" si="2" ref="AY7:AY54">H7+L7+P7+T7+X7+AB7+AH7+AL7+AS7</f>
        <v>0</v>
      </c>
    </row>
    <row r="8" spans="1:51" ht="15.75" customHeight="1">
      <c r="A8" s="122"/>
      <c r="B8" s="347" t="s">
        <v>139</v>
      </c>
      <c r="C8" s="315"/>
      <c r="D8" s="443" t="s">
        <v>140</v>
      </c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>
        <v>575000</v>
      </c>
      <c r="V8" s="326">
        <v>2575000</v>
      </c>
      <c r="W8" s="326">
        <v>6375000</v>
      </c>
      <c r="X8" s="326">
        <v>7989212</v>
      </c>
      <c r="Y8" s="326"/>
      <c r="Z8" s="326"/>
      <c r="AA8" s="326">
        <v>500000</v>
      </c>
      <c r="AB8" s="326">
        <v>500000</v>
      </c>
      <c r="AC8" s="326"/>
      <c r="AD8" s="326"/>
      <c r="AE8" s="326"/>
      <c r="AF8" s="326"/>
      <c r="AG8" s="326">
        <v>0</v>
      </c>
      <c r="AH8" s="326"/>
      <c r="AI8" s="326"/>
      <c r="AJ8" s="326"/>
      <c r="AK8" s="326">
        <v>100000</v>
      </c>
      <c r="AL8" s="326">
        <v>100000</v>
      </c>
      <c r="AM8" s="326"/>
      <c r="AN8" s="326"/>
      <c r="AO8" s="326"/>
      <c r="AP8" s="326"/>
      <c r="AQ8" s="326"/>
      <c r="AR8" s="326"/>
      <c r="AS8" s="326"/>
      <c r="AT8" s="326"/>
      <c r="AU8" s="326"/>
      <c r="AV8" s="345">
        <f t="shared" si="0"/>
        <v>575000</v>
      </c>
      <c r="AW8" s="525">
        <f t="shared" si="0"/>
        <v>2575000</v>
      </c>
      <c r="AX8" s="563">
        <f t="shared" si="1"/>
        <v>6975000</v>
      </c>
      <c r="AY8" s="563">
        <f t="shared" si="2"/>
        <v>8589212</v>
      </c>
    </row>
    <row r="9" spans="1:51" ht="15.75" customHeight="1">
      <c r="A9" s="131"/>
      <c r="B9" s="344" t="s">
        <v>141</v>
      </c>
      <c r="C9" s="310"/>
      <c r="D9" s="413" t="s">
        <v>364</v>
      </c>
      <c r="E9" s="328">
        <v>47261887</v>
      </c>
      <c r="F9" s="328">
        <v>47287668</v>
      </c>
      <c r="G9" s="328">
        <v>48253266</v>
      </c>
      <c r="H9" s="328">
        <v>47214757</v>
      </c>
      <c r="I9" s="328"/>
      <c r="J9" s="328"/>
      <c r="K9" s="328"/>
      <c r="L9" s="328"/>
      <c r="M9" s="328"/>
      <c r="N9" s="333"/>
      <c r="O9" s="328">
        <v>31500000</v>
      </c>
      <c r="P9" s="328">
        <v>31317120</v>
      </c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>
        <v>1487589</v>
      </c>
      <c r="AT9" s="333"/>
      <c r="AU9" s="333"/>
      <c r="AV9" s="345">
        <f t="shared" si="0"/>
        <v>47261887</v>
      </c>
      <c r="AW9" s="525">
        <f t="shared" si="0"/>
        <v>47287668</v>
      </c>
      <c r="AX9" s="563">
        <f t="shared" si="1"/>
        <v>79753266</v>
      </c>
      <c r="AY9" s="563">
        <f t="shared" si="2"/>
        <v>80019466</v>
      </c>
    </row>
    <row r="10" spans="1:51" ht="15.75" customHeight="1">
      <c r="A10" s="131"/>
      <c r="B10" s="348" t="s">
        <v>502</v>
      </c>
      <c r="C10" s="310"/>
      <c r="D10" s="413" t="s">
        <v>491</v>
      </c>
      <c r="E10" s="328"/>
      <c r="F10" s="328"/>
      <c r="G10" s="328">
        <v>0</v>
      </c>
      <c r="H10" s="328"/>
      <c r="I10" s="328"/>
      <c r="J10" s="328"/>
      <c r="K10" s="328"/>
      <c r="L10" s="328"/>
      <c r="M10" s="328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45">
        <f t="shared" si="0"/>
        <v>0</v>
      </c>
      <c r="AW10" s="525">
        <f t="shared" si="0"/>
        <v>0</v>
      </c>
      <c r="AX10" s="563">
        <f t="shared" si="1"/>
        <v>0</v>
      </c>
      <c r="AY10" s="563">
        <f t="shared" si="2"/>
        <v>0</v>
      </c>
    </row>
    <row r="11" spans="1:51" ht="15.75" customHeight="1">
      <c r="A11" s="131"/>
      <c r="B11" s="348" t="s">
        <v>502</v>
      </c>
      <c r="C11" s="310"/>
      <c r="D11" s="413" t="s">
        <v>492</v>
      </c>
      <c r="E11" s="328"/>
      <c r="F11" s="328"/>
      <c r="G11" s="328">
        <v>0</v>
      </c>
      <c r="H11" s="328"/>
      <c r="I11" s="328"/>
      <c r="J11" s="328"/>
      <c r="K11" s="328"/>
      <c r="L11" s="328"/>
      <c r="M11" s="328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45">
        <f t="shared" si="0"/>
        <v>0</v>
      </c>
      <c r="AW11" s="525">
        <f t="shared" si="0"/>
        <v>0</v>
      </c>
      <c r="AX11" s="563">
        <f t="shared" si="1"/>
        <v>0</v>
      </c>
      <c r="AY11" s="563">
        <f t="shared" si="2"/>
        <v>0</v>
      </c>
    </row>
    <row r="12" spans="1:51" ht="15.75" customHeight="1">
      <c r="A12" s="131"/>
      <c r="B12" s="348" t="s">
        <v>502</v>
      </c>
      <c r="C12" s="310"/>
      <c r="D12" s="413" t="s">
        <v>493</v>
      </c>
      <c r="E12" s="328"/>
      <c r="F12" s="328"/>
      <c r="G12" s="328">
        <v>0</v>
      </c>
      <c r="H12" s="328"/>
      <c r="I12" s="328"/>
      <c r="J12" s="328"/>
      <c r="K12" s="328"/>
      <c r="L12" s="328"/>
      <c r="M12" s="328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45">
        <f t="shared" si="0"/>
        <v>0</v>
      </c>
      <c r="AW12" s="525">
        <f t="shared" si="0"/>
        <v>0</v>
      </c>
      <c r="AX12" s="563">
        <f t="shared" si="1"/>
        <v>0</v>
      </c>
      <c r="AY12" s="563">
        <f t="shared" si="2"/>
        <v>0</v>
      </c>
    </row>
    <row r="13" spans="1:51" ht="15.75" customHeight="1">
      <c r="A13" s="131"/>
      <c r="B13" s="348" t="s">
        <v>176</v>
      </c>
      <c r="C13" s="310"/>
      <c r="D13" s="413" t="s">
        <v>185</v>
      </c>
      <c r="E13" s="328"/>
      <c r="F13" s="328"/>
      <c r="G13" s="328"/>
      <c r="H13" s="328"/>
      <c r="I13" s="328"/>
      <c r="J13" s="328"/>
      <c r="K13" s="328"/>
      <c r="L13" s="328"/>
      <c r="M13" s="328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28">
        <v>5923000</v>
      </c>
      <c r="AQ13" s="328">
        <v>9590000</v>
      </c>
      <c r="AR13" s="328">
        <v>9590000</v>
      </c>
      <c r="AS13" s="328">
        <v>9590000</v>
      </c>
      <c r="AT13" s="333"/>
      <c r="AU13" s="333"/>
      <c r="AV13" s="345">
        <f t="shared" si="0"/>
        <v>5923000</v>
      </c>
      <c r="AW13" s="525">
        <f t="shared" si="0"/>
        <v>9590000</v>
      </c>
      <c r="AX13" s="563">
        <f t="shared" si="1"/>
        <v>9590000</v>
      </c>
      <c r="AY13" s="563">
        <f t="shared" si="2"/>
        <v>9590000</v>
      </c>
    </row>
    <row r="14" spans="1:51" ht="15.75" customHeight="1">
      <c r="A14" s="131"/>
      <c r="B14" s="349"/>
      <c r="C14" s="310"/>
      <c r="D14" s="314" t="s">
        <v>142</v>
      </c>
      <c r="E14" s="350">
        <f aca="true" t="shared" si="3" ref="E14:L14">SUM(E6:E13)</f>
        <v>47261887</v>
      </c>
      <c r="F14" s="350">
        <f t="shared" si="3"/>
        <v>47287668</v>
      </c>
      <c r="G14" s="350">
        <f t="shared" si="3"/>
        <v>48253266</v>
      </c>
      <c r="H14" s="350">
        <f t="shared" si="3"/>
        <v>47214757</v>
      </c>
      <c r="I14" s="350">
        <f t="shared" si="3"/>
        <v>1900000</v>
      </c>
      <c r="J14" s="350">
        <f t="shared" si="3"/>
        <v>1900000</v>
      </c>
      <c r="K14" s="350">
        <f t="shared" si="3"/>
        <v>1900000</v>
      </c>
      <c r="L14" s="350">
        <f t="shared" si="3"/>
        <v>1900000</v>
      </c>
      <c r="M14" s="350"/>
      <c r="N14" s="350">
        <f aca="true" t="shared" si="4" ref="N14:AP14">SUM(N6:N13)</f>
        <v>0</v>
      </c>
      <c r="O14" s="350">
        <f t="shared" si="4"/>
        <v>31500000</v>
      </c>
      <c r="P14" s="350">
        <f t="shared" si="4"/>
        <v>31317120</v>
      </c>
      <c r="Q14" s="350">
        <f t="shared" si="4"/>
        <v>0</v>
      </c>
      <c r="R14" s="350">
        <f t="shared" si="4"/>
        <v>0</v>
      </c>
      <c r="S14" s="350">
        <f t="shared" si="4"/>
        <v>0</v>
      </c>
      <c r="T14" s="350">
        <f t="shared" si="4"/>
        <v>0</v>
      </c>
      <c r="U14" s="350">
        <f t="shared" si="4"/>
        <v>575000</v>
      </c>
      <c r="V14" s="350">
        <f t="shared" si="4"/>
        <v>2575000</v>
      </c>
      <c r="W14" s="350">
        <f t="shared" si="4"/>
        <v>6375000</v>
      </c>
      <c r="X14" s="350">
        <f t="shared" si="4"/>
        <v>7989212</v>
      </c>
      <c r="Y14" s="350">
        <f t="shared" si="4"/>
        <v>0</v>
      </c>
      <c r="Z14" s="350">
        <f t="shared" si="4"/>
        <v>0</v>
      </c>
      <c r="AA14" s="350">
        <f t="shared" si="4"/>
        <v>500000</v>
      </c>
      <c r="AB14" s="350">
        <f t="shared" si="4"/>
        <v>500000</v>
      </c>
      <c r="AC14" s="350">
        <f t="shared" si="4"/>
        <v>0</v>
      </c>
      <c r="AD14" s="350">
        <f t="shared" si="4"/>
        <v>0</v>
      </c>
      <c r="AE14" s="350">
        <f t="shared" si="4"/>
        <v>0</v>
      </c>
      <c r="AF14" s="350">
        <f t="shared" si="4"/>
        <v>0</v>
      </c>
      <c r="AG14" s="350">
        <f t="shared" si="4"/>
        <v>200000</v>
      </c>
      <c r="AH14" s="350">
        <f t="shared" si="4"/>
        <v>200000</v>
      </c>
      <c r="AI14" s="350">
        <f t="shared" si="4"/>
        <v>0</v>
      </c>
      <c r="AJ14" s="350">
        <f t="shared" si="4"/>
        <v>0</v>
      </c>
      <c r="AK14" s="350">
        <f t="shared" si="4"/>
        <v>100000</v>
      </c>
      <c r="AL14" s="350">
        <f t="shared" si="4"/>
        <v>100000</v>
      </c>
      <c r="AM14" s="350">
        <f t="shared" si="4"/>
        <v>0</v>
      </c>
      <c r="AN14" s="350">
        <f t="shared" si="4"/>
        <v>0</v>
      </c>
      <c r="AO14" s="350">
        <f t="shared" si="4"/>
        <v>0</v>
      </c>
      <c r="AP14" s="350">
        <f t="shared" si="4"/>
        <v>5923000</v>
      </c>
      <c r="AQ14" s="350">
        <f>SUM(AQ5:AQ13)</f>
        <v>9590000</v>
      </c>
      <c r="AR14" s="350">
        <f>SUM(AR5:AR13)</f>
        <v>9590000</v>
      </c>
      <c r="AS14" s="350">
        <f>SUM(AS5:AS13)</f>
        <v>11077589</v>
      </c>
      <c r="AT14" s="350">
        <f>SUM(AT6:AT13)</f>
        <v>0</v>
      </c>
      <c r="AU14" s="350">
        <f>SUM(AU6:AU13)</f>
        <v>0</v>
      </c>
      <c r="AV14" s="526">
        <f>SUM(AV6:AV13)</f>
        <v>55659887</v>
      </c>
      <c r="AW14" s="527">
        <f>SUM(AW6:AW13)</f>
        <v>61352668</v>
      </c>
      <c r="AX14" s="564">
        <f t="shared" si="1"/>
        <v>98418266</v>
      </c>
      <c r="AY14" s="564">
        <f t="shared" si="2"/>
        <v>100298678</v>
      </c>
    </row>
    <row r="15" spans="1:51" ht="15.75" customHeight="1">
      <c r="A15" s="129" t="s">
        <v>143</v>
      </c>
      <c r="B15" s="127"/>
      <c r="C15" s="351"/>
      <c r="D15" s="316" t="s">
        <v>144</v>
      </c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45">
        <f aca="true" t="shared" si="5" ref="AV15:AW18">SUM(E15,I15,M15,Q15,U15,Y15,AC15,AE15,AI15,AM15,AP15,AT15)</f>
        <v>0</v>
      </c>
      <c r="AW15" s="525">
        <f t="shared" si="5"/>
        <v>0</v>
      </c>
      <c r="AX15" s="563">
        <f t="shared" si="1"/>
        <v>0</v>
      </c>
      <c r="AY15" s="563">
        <f t="shared" si="2"/>
        <v>0</v>
      </c>
    </row>
    <row r="16" spans="1:51" ht="15.75" customHeight="1">
      <c r="A16" s="79"/>
      <c r="B16" s="344" t="s">
        <v>145</v>
      </c>
      <c r="C16" s="310"/>
      <c r="D16" s="442" t="s">
        <v>146</v>
      </c>
      <c r="E16" s="326"/>
      <c r="F16" s="326"/>
      <c r="G16" s="326"/>
      <c r="H16" s="326"/>
      <c r="I16" s="326">
        <v>1617000</v>
      </c>
      <c r="J16" s="326">
        <v>11769022</v>
      </c>
      <c r="K16" s="326">
        <v>11769022</v>
      </c>
      <c r="L16" s="326">
        <v>11769022</v>
      </c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45">
        <f t="shared" si="5"/>
        <v>1617000</v>
      </c>
      <c r="AW16" s="525">
        <f t="shared" si="5"/>
        <v>11769022</v>
      </c>
      <c r="AX16" s="563">
        <f t="shared" si="1"/>
        <v>11769022</v>
      </c>
      <c r="AY16" s="563">
        <f t="shared" si="2"/>
        <v>11769022</v>
      </c>
    </row>
    <row r="17" spans="1:51" ht="15.75" customHeight="1">
      <c r="A17" s="79"/>
      <c r="B17" s="344" t="s">
        <v>365</v>
      </c>
      <c r="C17" s="310"/>
      <c r="D17" s="442" t="s">
        <v>366</v>
      </c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45">
        <f t="shared" si="5"/>
        <v>0</v>
      </c>
      <c r="AW17" s="525">
        <f t="shared" si="5"/>
        <v>0</v>
      </c>
      <c r="AX17" s="563">
        <f t="shared" si="1"/>
        <v>0</v>
      </c>
      <c r="AY17" s="563">
        <f t="shared" si="2"/>
        <v>0</v>
      </c>
    </row>
    <row r="18" spans="1:51" ht="15.75" customHeight="1">
      <c r="A18" s="79"/>
      <c r="B18" s="344" t="s">
        <v>147</v>
      </c>
      <c r="C18" s="310"/>
      <c r="D18" s="442" t="s">
        <v>148</v>
      </c>
      <c r="E18" s="326">
        <v>792230</v>
      </c>
      <c r="F18" s="326">
        <v>792230</v>
      </c>
      <c r="G18" s="326">
        <v>0</v>
      </c>
      <c r="H18" s="326"/>
      <c r="I18" s="326"/>
      <c r="J18" s="326"/>
      <c r="K18" s="326"/>
      <c r="L18" s="326"/>
      <c r="M18" s="326">
        <v>31500000</v>
      </c>
      <c r="N18" s="326">
        <v>31500000</v>
      </c>
      <c r="O18" s="326">
        <v>0</v>
      </c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>
        <v>0</v>
      </c>
      <c r="AQ18" s="326"/>
      <c r="AR18" s="326"/>
      <c r="AS18" s="326"/>
      <c r="AT18" s="326"/>
      <c r="AU18" s="326"/>
      <c r="AV18" s="345">
        <f t="shared" si="5"/>
        <v>32292230</v>
      </c>
      <c r="AW18" s="525">
        <f t="shared" si="5"/>
        <v>32292230</v>
      </c>
      <c r="AX18" s="563">
        <f t="shared" si="1"/>
        <v>0</v>
      </c>
      <c r="AY18" s="563">
        <f t="shared" si="2"/>
        <v>0</v>
      </c>
    </row>
    <row r="19" spans="1:51" ht="15.75" customHeight="1">
      <c r="A19" s="79"/>
      <c r="B19" s="352"/>
      <c r="C19" s="310"/>
      <c r="D19" s="314" t="s">
        <v>150</v>
      </c>
      <c r="E19" s="332">
        <f>SUM(E16:E18)</f>
        <v>792230</v>
      </c>
      <c r="F19" s="332">
        <f>SUM(F16:F18)</f>
        <v>792230</v>
      </c>
      <c r="G19" s="332">
        <f>SUM(G16:G18)</f>
        <v>0</v>
      </c>
      <c r="H19" s="332"/>
      <c r="I19" s="332">
        <f aca="true" t="shared" si="6" ref="I19:O19">SUM(I16:I18)</f>
        <v>1617000</v>
      </c>
      <c r="J19" s="332">
        <f t="shared" si="6"/>
        <v>11769022</v>
      </c>
      <c r="K19" s="332">
        <f t="shared" si="6"/>
        <v>11769022</v>
      </c>
      <c r="L19" s="332">
        <f t="shared" si="6"/>
        <v>11769022</v>
      </c>
      <c r="M19" s="332">
        <f t="shared" si="6"/>
        <v>31500000</v>
      </c>
      <c r="N19" s="332">
        <f t="shared" si="6"/>
        <v>31500000</v>
      </c>
      <c r="O19" s="332">
        <f t="shared" si="6"/>
        <v>0</v>
      </c>
      <c r="P19" s="332"/>
      <c r="Q19" s="332">
        <f>SUM(Q16:Q18)</f>
        <v>0</v>
      </c>
      <c r="R19" s="332"/>
      <c r="S19" s="332"/>
      <c r="T19" s="332"/>
      <c r="U19" s="332">
        <f>SUM(U16:U18)</f>
        <v>0</v>
      </c>
      <c r="V19" s="332"/>
      <c r="W19" s="332"/>
      <c r="X19" s="332"/>
      <c r="Y19" s="332">
        <f>SUM(Y16:Y18)</f>
        <v>0</v>
      </c>
      <c r="Z19" s="332">
        <f>SUM(Z16:Z18)</f>
        <v>0</v>
      </c>
      <c r="AA19" s="332">
        <f>SUM(AA16:AA18)</f>
        <v>0</v>
      </c>
      <c r="AB19" s="332"/>
      <c r="AC19" s="332">
        <f>SUM(AC16:AC18)</f>
        <v>0</v>
      </c>
      <c r="AD19" s="332">
        <f>SUM(AD16:AD18)</f>
        <v>0</v>
      </c>
      <c r="AE19" s="332">
        <f>SUM(AE16:AE18)</f>
        <v>0</v>
      </c>
      <c r="AF19" s="332">
        <f>SUM(AF16:AF18)</f>
        <v>0</v>
      </c>
      <c r="AG19" s="332">
        <f>SUM(AG16:AG18)</f>
        <v>0</v>
      </c>
      <c r="AH19" s="332"/>
      <c r="AI19" s="332">
        <f>SUM(AI16:AI18)</f>
        <v>0</v>
      </c>
      <c r="AJ19" s="332">
        <f>SUM(AJ16:AJ18)</f>
        <v>0</v>
      </c>
      <c r="AK19" s="332">
        <f>SUM(AK16:AK18)</f>
        <v>0</v>
      </c>
      <c r="AL19" s="332">
        <f>SUM(AL16:AL18)</f>
        <v>0</v>
      </c>
      <c r="AM19" s="332">
        <v>0</v>
      </c>
      <c r="AN19" s="332">
        <v>0</v>
      </c>
      <c r="AO19" s="332">
        <v>0</v>
      </c>
      <c r="AP19" s="332">
        <f aca="true" t="shared" si="7" ref="AP19:AW19">SUM(AP16:AP18)</f>
        <v>0</v>
      </c>
      <c r="AQ19" s="332">
        <f t="shared" si="7"/>
        <v>0</v>
      </c>
      <c r="AR19" s="332">
        <f>SUM(AR16:AR18)</f>
        <v>0</v>
      </c>
      <c r="AS19" s="332">
        <f>SUM(AS16:AS18)</f>
        <v>0</v>
      </c>
      <c r="AT19" s="332">
        <f t="shared" si="7"/>
        <v>0</v>
      </c>
      <c r="AU19" s="332">
        <f t="shared" si="7"/>
        <v>0</v>
      </c>
      <c r="AV19" s="332">
        <f t="shared" si="7"/>
        <v>33909230</v>
      </c>
      <c r="AW19" s="527">
        <f t="shared" si="7"/>
        <v>44061252</v>
      </c>
      <c r="AX19" s="564">
        <f t="shared" si="1"/>
        <v>11769022</v>
      </c>
      <c r="AY19" s="564">
        <f t="shared" si="2"/>
        <v>11769022</v>
      </c>
    </row>
    <row r="20" spans="1:51" ht="15.75" customHeight="1">
      <c r="A20" s="129" t="s">
        <v>151</v>
      </c>
      <c r="B20" s="310"/>
      <c r="C20" s="353"/>
      <c r="D20" s="129" t="s">
        <v>152</v>
      </c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45">
        <f>SUM(E20,I20,M20,Q20,U20,Y20,AC20,AE20,AI20,AM20,AP20,AT20)</f>
        <v>0</v>
      </c>
      <c r="AW20" s="525">
        <f>SUM(F20,J20,N20,R20,V20,Z20,AD20,AF20,AJ20,AN20,AQ20,AU20)</f>
        <v>0</v>
      </c>
      <c r="AX20" s="563">
        <f t="shared" si="1"/>
        <v>0</v>
      </c>
      <c r="AY20" s="563">
        <f t="shared" si="2"/>
        <v>0</v>
      </c>
    </row>
    <row r="21" spans="1:51" ht="15.75" customHeight="1">
      <c r="A21" s="79"/>
      <c r="B21" s="344" t="s">
        <v>153</v>
      </c>
      <c r="C21" s="310"/>
      <c r="D21" s="442" t="s">
        <v>154</v>
      </c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45">
        <f>SUM(E21,I21,M21,Q21,U21,Y21,AC21,AE21,AI21,AM21,AP21,AT21)</f>
        <v>0</v>
      </c>
      <c r="AW21" s="525">
        <f>SUM(F21,J21,N21,R21,V21,Z21,AD21,AF21,AJ21,AN21,AQ21,AU21)</f>
        <v>0</v>
      </c>
      <c r="AX21" s="563">
        <f t="shared" si="1"/>
        <v>0</v>
      </c>
      <c r="AY21" s="563">
        <f t="shared" si="2"/>
        <v>0</v>
      </c>
    </row>
    <row r="22" spans="1:51" ht="15.75" customHeight="1">
      <c r="A22" s="79"/>
      <c r="B22" s="352"/>
      <c r="C22" s="310"/>
      <c r="D22" s="314" t="s">
        <v>157</v>
      </c>
      <c r="E22" s="336">
        <f>SUM(E21:E21)</f>
        <v>0</v>
      </c>
      <c r="F22" s="336">
        <f>SUM(F21:F21)</f>
        <v>0</v>
      </c>
      <c r="G22" s="336">
        <f>SUM(G21:G21)</f>
        <v>0</v>
      </c>
      <c r="H22" s="336"/>
      <c r="I22" s="336"/>
      <c r="J22" s="336"/>
      <c r="K22" s="336"/>
      <c r="L22" s="336"/>
      <c r="M22" s="336"/>
      <c r="N22" s="336">
        <f>SUM(N21:N21)</f>
        <v>0</v>
      </c>
      <c r="O22" s="336">
        <f>SUM(O21:O21)</f>
        <v>0</v>
      </c>
      <c r="P22" s="336"/>
      <c r="Q22" s="336">
        <f>SUM(Q21:Q21)</f>
        <v>0</v>
      </c>
      <c r="R22" s="336"/>
      <c r="S22" s="336"/>
      <c r="T22" s="336"/>
      <c r="U22" s="336">
        <f>SUM(U21:U21)</f>
        <v>0</v>
      </c>
      <c r="V22" s="336"/>
      <c r="W22" s="336"/>
      <c r="X22" s="336"/>
      <c r="Y22" s="336">
        <f aca="true" t="shared" si="8" ref="Y22:AW22">SUM(Y21:Y21)</f>
        <v>0</v>
      </c>
      <c r="Z22" s="336">
        <f t="shared" si="8"/>
        <v>0</v>
      </c>
      <c r="AA22" s="336">
        <f t="shared" si="8"/>
        <v>0</v>
      </c>
      <c r="AB22" s="336"/>
      <c r="AC22" s="336">
        <f t="shared" si="8"/>
        <v>0</v>
      </c>
      <c r="AD22" s="336">
        <f t="shared" si="8"/>
        <v>0</v>
      </c>
      <c r="AE22" s="336">
        <f t="shared" si="8"/>
        <v>0</v>
      </c>
      <c r="AF22" s="336">
        <f t="shared" si="8"/>
        <v>0</v>
      </c>
      <c r="AG22" s="336">
        <f t="shared" si="8"/>
        <v>0</v>
      </c>
      <c r="AH22" s="336"/>
      <c r="AI22" s="336">
        <f t="shared" si="8"/>
        <v>0</v>
      </c>
      <c r="AJ22" s="336">
        <f t="shared" si="8"/>
        <v>0</v>
      </c>
      <c r="AK22" s="336">
        <f t="shared" si="8"/>
        <v>0</v>
      </c>
      <c r="AL22" s="336">
        <f>SUM(AL21:AL21)</f>
        <v>0</v>
      </c>
      <c r="AM22" s="336">
        <f t="shared" si="8"/>
        <v>0</v>
      </c>
      <c r="AN22" s="336">
        <f t="shared" si="8"/>
        <v>0</v>
      </c>
      <c r="AO22" s="336">
        <f t="shared" si="8"/>
        <v>0</v>
      </c>
      <c r="AP22" s="336">
        <f t="shared" si="8"/>
        <v>0</v>
      </c>
      <c r="AQ22" s="336">
        <f t="shared" si="8"/>
        <v>0</v>
      </c>
      <c r="AR22" s="336">
        <f t="shared" si="8"/>
        <v>0</v>
      </c>
      <c r="AS22" s="336">
        <f>SUM(AS21:AS21)</f>
        <v>0</v>
      </c>
      <c r="AT22" s="336">
        <f t="shared" si="8"/>
        <v>0</v>
      </c>
      <c r="AU22" s="336">
        <f t="shared" si="8"/>
        <v>0</v>
      </c>
      <c r="AV22" s="336">
        <f t="shared" si="8"/>
        <v>0</v>
      </c>
      <c r="AW22" s="527">
        <f t="shared" si="8"/>
        <v>0</v>
      </c>
      <c r="AX22" s="564">
        <f t="shared" si="1"/>
        <v>0</v>
      </c>
      <c r="AY22" s="564">
        <f t="shared" si="2"/>
        <v>0</v>
      </c>
    </row>
    <row r="23" spans="1:51" ht="15.75" customHeight="1">
      <c r="A23" s="163" t="s">
        <v>158</v>
      </c>
      <c r="B23" s="127"/>
      <c r="C23" s="351"/>
      <c r="D23" s="129" t="s">
        <v>159</v>
      </c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45">
        <f aca="true" t="shared" si="9" ref="AV23:AW26">SUM(E23,I23,M23,Q23,U23,Y23,AC23,AE23,AI23,AM23,AP23,AT23)</f>
        <v>0</v>
      </c>
      <c r="AW23" s="525">
        <f t="shared" si="9"/>
        <v>0</v>
      </c>
      <c r="AX23" s="563">
        <f t="shared" si="1"/>
        <v>0</v>
      </c>
      <c r="AY23" s="563">
        <f t="shared" si="2"/>
        <v>0</v>
      </c>
    </row>
    <row r="24" spans="1:51" ht="15.75" customHeight="1">
      <c r="A24" s="79"/>
      <c r="B24" s="344" t="s">
        <v>162</v>
      </c>
      <c r="C24" s="310"/>
      <c r="D24" s="442" t="s">
        <v>70</v>
      </c>
      <c r="E24" s="326">
        <v>3360000</v>
      </c>
      <c r="F24" s="326">
        <v>3360000</v>
      </c>
      <c r="G24" s="326">
        <v>0</v>
      </c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45">
        <f t="shared" si="9"/>
        <v>3360000</v>
      </c>
      <c r="AW24" s="525">
        <f t="shared" si="9"/>
        <v>3360000</v>
      </c>
      <c r="AX24" s="563">
        <f t="shared" si="1"/>
        <v>0</v>
      </c>
      <c r="AY24" s="563">
        <f t="shared" si="2"/>
        <v>0</v>
      </c>
    </row>
    <row r="25" spans="1:51" ht="15.75" customHeight="1">
      <c r="A25" s="79"/>
      <c r="B25" s="344" t="s">
        <v>163</v>
      </c>
      <c r="C25" s="310">
        <v>813000</v>
      </c>
      <c r="D25" s="442" t="s">
        <v>71</v>
      </c>
      <c r="E25" s="326">
        <v>2321430</v>
      </c>
      <c r="F25" s="326">
        <v>2321430</v>
      </c>
      <c r="G25" s="326">
        <v>0</v>
      </c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45">
        <f t="shared" si="9"/>
        <v>2321430</v>
      </c>
      <c r="AW25" s="525">
        <f t="shared" si="9"/>
        <v>2321430</v>
      </c>
      <c r="AX25" s="563">
        <f t="shared" si="1"/>
        <v>0</v>
      </c>
      <c r="AY25" s="563">
        <f t="shared" si="2"/>
        <v>0</v>
      </c>
    </row>
    <row r="26" spans="1:51" ht="15.75" customHeight="1">
      <c r="A26" s="79"/>
      <c r="B26" s="344" t="s">
        <v>164</v>
      </c>
      <c r="C26" s="310"/>
      <c r="D26" s="442" t="s">
        <v>165</v>
      </c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45">
        <f t="shared" si="9"/>
        <v>0</v>
      </c>
      <c r="AW26" s="525">
        <f t="shared" si="9"/>
        <v>0</v>
      </c>
      <c r="AX26" s="563">
        <f t="shared" si="1"/>
        <v>0</v>
      </c>
      <c r="AY26" s="563">
        <f t="shared" si="2"/>
        <v>0</v>
      </c>
    </row>
    <row r="27" spans="1:51" ht="15.75" customHeight="1">
      <c r="A27" s="79"/>
      <c r="B27" s="352"/>
      <c r="C27" s="310"/>
      <c r="D27" s="354" t="s">
        <v>166</v>
      </c>
      <c r="E27" s="336">
        <f>SUM(E24:E26)</f>
        <v>5681430</v>
      </c>
      <c r="F27" s="336">
        <f>SUM(F24:F26)</f>
        <v>5681430</v>
      </c>
      <c r="G27" s="336">
        <f>SUM(G24:G26)</f>
        <v>0</v>
      </c>
      <c r="H27" s="336"/>
      <c r="I27" s="336"/>
      <c r="J27" s="336"/>
      <c r="K27" s="336"/>
      <c r="L27" s="336"/>
      <c r="M27" s="336"/>
      <c r="N27" s="336">
        <f>SUM(N24:N26)</f>
        <v>0</v>
      </c>
      <c r="O27" s="336">
        <f>SUM(O24:O26)</f>
        <v>0</v>
      </c>
      <c r="P27" s="336"/>
      <c r="Q27" s="336">
        <f>SUM(Q24:Q26)</f>
        <v>0</v>
      </c>
      <c r="R27" s="336"/>
      <c r="S27" s="336"/>
      <c r="T27" s="336"/>
      <c r="U27" s="336">
        <f>SUM(U24:U26)</f>
        <v>0</v>
      </c>
      <c r="V27" s="336"/>
      <c r="W27" s="336"/>
      <c r="X27" s="336"/>
      <c r="Y27" s="336">
        <f aca="true" t="shared" si="10" ref="Y27:AW27">SUM(Y24:Y26)</f>
        <v>0</v>
      </c>
      <c r="Z27" s="336">
        <f t="shared" si="10"/>
        <v>0</v>
      </c>
      <c r="AA27" s="336">
        <f t="shared" si="10"/>
        <v>0</v>
      </c>
      <c r="AB27" s="336"/>
      <c r="AC27" s="336">
        <f t="shared" si="10"/>
        <v>0</v>
      </c>
      <c r="AD27" s="336">
        <f t="shared" si="10"/>
        <v>0</v>
      </c>
      <c r="AE27" s="336">
        <f t="shared" si="10"/>
        <v>0</v>
      </c>
      <c r="AF27" s="336">
        <f t="shared" si="10"/>
        <v>0</v>
      </c>
      <c r="AG27" s="336">
        <f t="shared" si="10"/>
        <v>0</v>
      </c>
      <c r="AH27" s="336"/>
      <c r="AI27" s="336">
        <f t="shared" si="10"/>
        <v>0</v>
      </c>
      <c r="AJ27" s="336">
        <f t="shared" si="10"/>
        <v>0</v>
      </c>
      <c r="AK27" s="336">
        <f t="shared" si="10"/>
        <v>0</v>
      </c>
      <c r="AL27" s="336">
        <f>SUM(AL24:AL26)</f>
        <v>0</v>
      </c>
      <c r="AM27" s="336">
        <f t="shared" si="10"/>
        <v>0</v>
      </c>
      <c r="AN27" s="336">
        <f t="shared" si="10"/>
        <v>0</v>
      </c>
      <c r="AO27" s="336">
        <f t="shared" si="10"/>
        <v>0</v>
      </c>
      <c r="AP27" s="336">
        <f t="shared" si="10"/>
        <v>0</v>
      </c>
      <c r="AQ27" s="336">
        <f t="shared" si="10"/>
        <v>0</v>
      </c>
      <c r="AR27" s="336">
        <f t="shared" si="10"/>
        <v>0</v>
      </c>
      <c r="AS27" s="336">
        <f>SUM(AS24:AS26)</f>
        <v>0</v>
      </c>
      <c r="AT27" s="336">
        <f t="shared" si="10"/>
        <v>0</v>
      </c>
      <c r="AU27" s="336">
        <f t="shared" si="10"/>
        <v>0</v>
      </c>
      <c r="AV27" s="336">
        <f t="shared" si="10"/>
        <v>5681430</v>
      </c>
      <c r="AW27" s="527">
        <f t="shared" si="10"/>
        <v>5681430</v>
      </c>
      <c r="AX27" s="564">
        <f t="shared" si="1"/>
        <v>0</v>
      </c>
      <c r="AY27" s="564">
        <f t="shared" si="2"/>
        <v>0</v>
      </c>
    </row>
    <row r="28" spans="1:51" ht="15.75" customHeight="1">
      <c r="A28" s="163" t="s">
        <v>167</v>
      </c>
      <c r="B28" s="127"/>
      <c r="C28" s="351"/>
      <c r="D28" s="129" t="s">
        <v>168</v>
      </c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45">
        <f>SUM(E28,I28,M28,Q28,U28,Y28,AC28,AE28,AI28,AM28,AP28,AT28)</f>
        <v>0</v>
      </c>
      <c r="AW28" s="525">
        <f>SUM(F28,J28,N28,R28,V28,Z28,AD28,AF28,AJ28,AN28,AQ28,AU28)</f>
        <v>0</v>
      </c>
      <c r="AX28" s="563">
        <f t="shared" si="1"/>
        <v>0</v>
      </c>
      <c r="AY28" s="563">
        <f t="shared" si="2"/>
        <v>0</v>
      </c>
    </row>
    <row r="29" spans="1:107" ht="15.75" customHeight="1">
      <c r="A29" s="79"/>
      <c r="B29" s="344" t="s">
        <v>169</v>
      </c>
      <c r="C29" s="310"/>
      <c r="D29" s="442" t="s">
        <v>72</v>
      </c>
      <c r="E29" s="326"/>
      <c r="F29" s="326"/>
      <c r="G29" s="326"/>
      <c r="H29" s="326"/>
      <c r="I29" s="328"/>
      <c r="J29" s="328"/>
      <c r="K29" s="328"/>
      <c r="L29" s="328"/>
      <c r="M29" s="328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45">
        <f>SUM(E29,I29,M29,Q29,U29,Y29,AC29,AE29,AI29,AM29,AP29,AT29)</f>
        <v>0</v>
      </c>
      <c r="AW29" s="525">
        <f>SUM(F29,J29,N29,R29,V29,Z29,AD29,AF29,AJ29,AN29,AQ29,AU29)</f>
        <v>0</v>
      </c>
      <c r="AX29" s="563">
        <f t="shared" si="1"/>
        <v>0</v>
      </c>
      <c r="AY29" s="563">
        <f t="shared" si="2"/>
        <v>0</v>
      </c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51" ht="15.75" customHeight="1">
      <c r="A30" s="79"/>
      <c r="B30" s="352"/>
      <c r="C30" s="310"/>
      <c r="D30" s="354" t="s">
        <v>170</v>
      </c>
      <c r="E30" s="336">
        <f>SUM(E29:E29)</f>
        <v>0</v>
      </c>
      <c r="F30" s="336"/>
      <c r="G30" s="336"/>
      <c r="H30" s="336"/>
      <c r="I30" s="336">
        <f>SUM(I29:I29)</f>
        <v>0</v>
      </c>
      <c r="J30" s="336"/>
      <c r="K30" s="336"/>
      <c r="L30" s="336"/>
      <c r="M30" s="336"/>
      <c r="N30" s="336">
        <f>SUM(N29:N29)</f>
        <v>0</v>
      </c>
      <c r="O30" s="336">
        <f>SUM(O29:O29)</f>
        <v>0</v>
      </c>
      <c r="P30" s="336"/>
      <c r="Q30" s="336">
        <f>SUM(Q29:Q29)</f>
        <v>0</v>
      </c>
      <c r="R30" s="336"/>
      <c r="S30" s="336"/>
      <c r="T30" s="336"/>
      <c r="U30" s="336">
        <f>SUM(U29:U29)</f>
        <v>0</v>
      </c>
      <c r="V30" s="336"/>
      <c r="W30" s="336"/>
      <c r="X30" s="336"/>
      <c r="Y30" s="336">
        <f aca="true" t="shared" si="11" ref="Y30:AW30">SUM(Y29:Y29)</f>
        <v>0</v>
      </c>
      <c r="Z30" s="336">
        <f t="shared" si="11"/>
        <v>0</v>
      </c>
      <c r="AA30" s="336">
        <f t="shared" si="11"/>
        <v>0</v>
      </c>
      <c r="AB30" s="336"/>
      <c r="AC30" s="336">
        <f t="shared" si="11"/>
        <v>0</v>
      </c>
      <c r="AD30" s="336">
        <f t="shared" si="11"/>
        <v>0</v>
      </c>
      <c r="AE30" s="336">
        <f t="shared" si="11"/>
        <v>0</v>
      </c>
      <c r="AF30" s="336">
        <f t="shared" si="11"/>
        <v>0</v>
      </c>
      <c r="AG30" s="336">
        <f t="shared" si="11"/>
        <v>0</v>
      </c>
      <c r="AH30" s="336"/>
      <c r="AI30" s="336">
        <f t="shared" si="11"/>
        <v>0</v>
      </c>
      <c r="AJ30" s="336">
        <f t="shared" si="11"/>
        <v>0</v>
      </c>
      <c r="AK30" s="336">
        <f t="shared" si="11"/>
        <v>0</v>
      </c>
      <c r="AL30" s="336">
        <f>SUM(AL29:AL29)</f>
        <v>0</v>
      </c>
      <c r="AM30" s="336">
        <f t="shared" si="11"/>
        <v>0</v>
      </c>
      <c r="AN30" s="336">
        <f t="shared" si="11"/>
        <v>0</v>
      </c>
      <c r="AO30" s="336">
        <f t="shared" si="11"/>
        <v>0</v>
      </c>
      <c r="AP30" s="336">
        <f t="shared" si="11"/>
        <v>0</v>
      </c>
      <c r="AQ30" s="336">
        <f t="shared" si="11"/>
        <v>0</v>
      </c>
      <c r="AR30" s="336">
        <f t="shared" si="11"/>
        <v>0</v>
      </c>
      <c r="AS30" s="336">
        <f>SUM(AS29:AS29)</f>
        <v>0</v>
      </c>
      <c r="AT30" s="336">
        <f t="shared" si="11"/>
        <v>0</v>
      </c>
      <c r="AU30" s="336">
        <f t="shared" si="11"/>
        <v>0</v>
      </c>
      <c r="AV30" s="336">
        <f t="shared" si="11"/>
        <v>0</v>
      </c>
      <c r="AW30" s="527">
        <f t="shared" si="11"/>
        <v>0</v>
      </c>
      <c r="AX30" s="564">
        <f t="shared" si="1"/>
        <v>0</v>
      </c>
      <c r="AY30" s="564">
        <f t="shared" si="2"/>
        <v>0</v>
      </c>
    </row>
    <row r="31" spans="1:51" ht="15.75" customHeight="1">
      <c r="A31" s="163" t="s">
        <v>171</v>
      </c>
      <c r="B31" s="127"/>
      <c r="C31" s="351"/>
      <c r="D31" s="129" t="s">
        <v>172</v>
      </c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45">
        <f>SUM(E31,I31,M31,Q31,U31,Y31,AC31,AE31,AI31,AM31,AP31,AT31)</f>
        <v>0</v>
      </c>
      <c r="AW31" s="525">
        <f>SUM(F31,J31,N31,R31,V31,Z31,AD31,AF31,AJ31,AN31,AQ31,AU31)</f>
        <v>0</v>
      </c>
      <c r="AX31" s="563">
        <f t="shared" si="1"/>
        <v>0</v>
      </c>
      <c r="AY31" s="563">
        <f t="shared" si="2"/>
        <v>0</v>
      </c>
    </row>
    <row r="32" spans="1:51" ht="15.75" customHeight="1">
      <c r="A32" s="79"/>
      <c r="B32" s="344" t="s">
        <v>177</v>
      </c>
      <c r="C32" s="310">
        <v>910110</v>
      </c>
      <c r="D32" s="442" t="s">
        <v>178</v>
      </c>
      <c r="E32" s="326">
        <v>1200000</v>
      </c>
      <c r="F32" s="326">
        <v>1200000</v>
      </c>
      <c r="G32" s="326">
        <v>0</v>
      </c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45">
        <f>SUM(E32,I32,M32,Q32,U32,Y32,AC32,AE32,AI32,AM32,AP32,AT32)</f>
        <v>1200000</v>
      </c>
      <c r="AW32" s="525">
        <f>SUM(F32,J32,N32,R32,V32,Z32,AD32,AF32,AJ32,AN32,AQ32,AU32)</f>
        <v>1200000</v>
      </c>
      <c r="AX32" s="563">
        <f t="shared" si="1"/>
        <v>0</v>
      </c>
      <c r="AY32" s="563">
        <f t="shared" si="2"/>
        <v>0</v>
      </c>
    </row>
    <row r="33" spans="1:51" ht="15.75" customHeight="1">
      <c r="A33" s="79"/>
      <c r="B33" s="344" t="s">
        <v>558</v>
      </c>
      <c r="C33" s="310"/>
      <c r="D33" s="442" t="s">
        <v>559</v>
      </c>
      <c r="E33" s="326"/>
      <c r="F33" s="326"/>
      <c r="G33" s="326"/>
      <c r="H33" s="326"/>
      <c r="I33" s="326"/>
      <c r="J33" s="326">
        <v>345000</v>
      </c>
      <c r="K33" s="326">
        <v>345000</v>
      </c>
      <c r="L33" s="326">
        <v>345000</v>
      </c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45"/>
      <c r="AW33" s="525">
        <f>SUM(F33,J33,N33,R33,V33,Z33,AD33,AF33,AJ33,AN33,AQ33,AU33)</f>
        <v>345000</v>
      </c>
      <c r="AX33" s="563">
        <f t="shared" si="1"/>
        <v>345000</v>
      </c>
      <c r="AY33" s="563">
        <f t="shared" si="2"/>
        <v>345000</v>
      </c>
    </row>
    <row r="34" spans="1:51" ht="15.75" customHeight="1">
      <c r="A34" s="131"/>
      <c r="B34" s="352"/>
      <c r="C34" s="355"/>
      <c r="D34" s="314" t="s">
        <v>173</v>
      </c>
      <c r="E34" s="336">
        <f>SUM(E32:E32)</f>
        <v>1200000</v>
      </c>
      <c r="F34" s="336">
        <f>SUM(F32:F32)</f>
        <v>1200000</v>
      </c>
      <c r="G34" s="336">
        <f>SUM(G32:G32)</f>
        <v>0</v>
      </c>
      <c r="H34" s="336"/>
      <c r="I34" s="336">
        <f>SUM(I31:I33)</f>
        <v>0</v>
      </c>
      <c r="J34" s="336">
        <f>SUM(J31:J33)</f>
        <v>345000</v>
      </c>
      <c r="K34" s="336">
        <f>SUM(K31:K33)</f>
        <v>345000</v>
      </c>
      <c r="L34" s="336">
        <f>SUM(L31:L33)</f>
        <v>345000</v>
      </c>
      <c r="M34" s="336"/>
      <c r="N34" s="336">
        <f>SUM(N32:N32)</f>
        <v>0</v>
      </c>
      <c r="O34" s="336">
        <f>SUM(O32:O32)</f>
        <v>0</v>
      </c>
      <c r="P34" s="336"/>
      <c r="Q34" s="336">
        <f>SUM(Q32:Q32)</f>
        <v>0</v>
      </c>
      <c r="R34" s="336"/>
      <c r="S34" s="336"/>
      <c r="T34" s="336"/>
      <c r="U34" s="336">
        <f>SUM(U32:U32)</f>
        <v>0</v>
      </c>
      <c r="V34" s="336"/>
      <c r="W34" s="336"/>
      <c r="X34" s="336"/>
      <c r="Y34" s="336">
        <f aca="true" t="shared" si="12" ref="Y34:AJ34">SUM(Y32:Y32)</f>
        <v>0</v>
      </c>
      <c r="Z34" s="336">
        <f t="shared" si="12"/>
        <v>0</v>
      </c>
      <c r="AA34" s="336">
        <f t="shared" si="12"/>
        <v>0</v>
      </c>
      <c r="AB34" s="336"/>
      <c r="AC34" s="336">
        <f t="shared" si="12"/>
        <v>0</v>
      </c>
      <c r="AD34" s="336">
        <f t="shared" si="12"/>
        <v>0</v>
      </c>
      <c r="AE34" s="336">
        <f t="shared" si="12"/>
        <v>0</v>
      </c>
      <c r="AF34" s="336">
        <f t="shared" si="12"/>
        <v>0</v>
      </c>
      <c r="AG34" s="336">
        <f t="shared" si="12"/>
        <v>0</v>
      </c>
      <c r="AH34" s="336"/>
      <c r="AI34" s="336">
        <f t="shared" si="12"/>
        <v>0</v>
      </c>
      <c r="AJ34" s="336">
        <f t="shared" si="12"/>
        <v>0</v>
      </c>
      <c r="AK34" s="336">
        <f>SUM(AK32:AK32)</f>
        <v>0</v>
      </c>
      <c r="AL34" s="336">
        <f>SUM(AL32:AL32)</f>
        <v>0</v>
      </c>
      <c r="AM34" s="336">
        <v>0</v>
      </c>
      <c r="AN34" s="336">
        <v>0</v>
      </c>
      <c r="AO34" s="336">
        <v>0</v>
      </c>
      <c r="AP34" s="336">
        <f aca="true" t="shared" si="13" ref="AP34:AU34">SUM(AP32:AP32)</f>
        <v>0</v>
      </c>
      <c r="AQ34" s="336">
        <f t="shared" si="13"/>
        <v>0</v>
      </c>
      <c r="AR34" s="336">
        <f t="shared" si="13"/>
        <v>0</v>
      </c>
      <c r="AS34" s="336">
        <f t="shared" si="13"/>
        <v>0</v>
      </c>
      <c r="AT34" s="336">
        <f t="shared" si="13"/>
        <v>0</v>
      </c>
      <c r="AU34" s="336">
        <f t="shared" si="13"/>
        <v>0</v>
      </c>
      <c r="AV34" s="336">
        <f>SUM(AV31:AV33)</f>
        <v>1200000</v>
      </c>
      <c r="AW34" s="527">
        <f>SUM(AW31:AW33)</f>
        <v>1545000</v>
      </c>
      <c r="AX34" s="564">
        <f t="shared" si="1"/>
        <v>345000</v>
      </c>
      <c r="AY34" s="564">
        <f t="shared" si="2"/>
        <v>345000</v>
      </c>
    </row>
    <row r="35" spans="1:51" ht="15.75" customHeight="1">
      <c r="A35" s="163" t="s">
        <v>369</v>
      </c>
      <c r="B35" s="344"/>
      <c r="C35" s="356"/>
      <c r="D35" s="357" t="s">
        <v>370</v>
      </c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>
        <f aca="true" t="shared" si="14" ref="AV35:AW37">SUM(E35,I35,M35,Q35,U35,Y35,AC35,AE35,AI35,AM35,AP35,AT35)</f>
        <v>0</v>
      </c>
      <c r="AW35" s="525">
        <f t="shared" si="14"/>
        <v>0</v>
      </c>
      <c r="AX35" s="563">
        <f t="shared" si="1"/>
        <v>0</v>
      </c>
      <c r="AY35" s="563">
        <f t="shared" si="2"/>
        <v>0</v>
      </c>
    </row>
    <row r="36" spans="1:51" ht="15.75" customHeight="1">
      <c r="A36" s="131"/>
      <c r="B36" s="344" t="s">
        <v>180</v>
      </c>
      <c r="C36" s="356"/>
      <c r="D36" s="443" t="s">
        <v>181</v>
      </c>
      <c r="E36" s="328">
        <v>20875900</v>
      </c>
      <c r="F36" s="328">
        <v>20875900</v>
      </c>
      <c r="G36" s="328">
        <v>0</v>
      </c>
      <c r="H36" s="328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45">
        <f t="shared" si="14"/>
        <v>20875900</v>
      </c>
      <c r="AW36" s="525">
        <f t="shared" si="14"/>
        <v>20875900</v>
      </c>
      <c r="AX36" s="563">
        <f t="shared" si="1"/>
        <v>0</v>
      </c>
      <c r="AY36" s="563">
        <f t="shared" si="2"/>
        <v>0</v>
      </c>
    </row>
    <row r="37" spans="1:51" ht="15.75" customHeight="1">
      <c r="A37" s="131"/>
      <c r="B37" s="344" t="s">
        <v>460</v>
      </c>
      <c r="C37" s="356" t="s">
        <v>373</v>
      </c>
      <c r="D37" s="443" t="s">
        <v>513</v>
      </c>
      <c r="E37" s="328">
        <v>3535843</v>
      </c>
      <c r="F37" s="328">
        <v>3535843</v>
      </c>
      <c r="G37" s="328">
        <v>0</v>
      </c>
      <c r="H37" s="328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45">
        <f t="shared" si="14"/>
        <v>3535843</v>
      </c>
      <c r="AW37" s="525">
        <f t="shared" si="14"/>
        <v>3535843</v>
      </c>
      <c r="AX37" s="563">
        <f t="shared" si="1"/>
        <v>0</v>
      </c>
      <c r="AY37" s="563">
        <f t="shared" si="2"/>
        <v>0</v>
      </c>
    </row>
    <row r="38" spans="1:51" ht="15.75" customHeight="1">
      <c r="A38" s="163"/>
      <c r="B38" s="314"/>
      <c r="C38" s="358"/>
      <c r="D38" s="314" t="s">
        <v>371</v>
      </c>
      <c r="E38" s="336">
        <f>SUM(E36:E37)</f>
        <v>24411743</v>
      </c>
      <c r="F38" s="336">
        <f>SUM(F36:F37)</f>
        <v>24411743</v>
      </c>
      <c r="G38" s="336">
        <f>SUM(G36:G37)</f>
        <v>0</v>
      </c>
      <c r="H38" s="336"/>
      <c r="I38" s="336">
        <f>SUM(I36:I37)</f>
        <v>0</v>
      </c>
      <c r="J38" s="336"/>
      <c r="K38" s="336"/>
      <c r="L38" s="336"/>
      <c r="M38" s="336"/>
      <c r="N38" s="336">
        <f>SUM(N36:N37)</f>
        <v>0</v>
      </c>
      <c r="O38" s="336">
        <f>SUM(O36:O37)</f>
        <v>0</v>
      </c>
      <c r="P38" s="336"/>
      <c r="Q38" s="336">
        <f>SUM(Q36:Q37)</f>
        <v>0</v>
      </c>
      <c r="R38" s="336"/>
      <c r="S38" s="336"/>
      <c r="T38" s="336"/>
      <c r="U38" s="336">
        <f>SUM(U36:U37)</f>
        <v>0</v>
      </c>
      <c r="V38" s="336"/>
      <c r="W38" s="336"/>
      <c r="X38" s="336"/>
      <c r="Y38" s="336">
        <f aca="true" t="shared" si="15" ref="Y38:AW38">SUM(Y36:Y37)</f>
        <v>0</v>
      </c>
      <c r="Z38" s="336">
        <f t="shared" si="15"/>
        <v>0</v>
      </c>
      <c r="AA38" s="336">
        <f t="shared" si="15"/>
        <v>0</v>
      </c>
      <c r="AB38" s="336"/>
      <c r="AC38" s="336">
        <f t="shared" si="15"/>
        <v>0</v>
      </c>
      <c r="AD38" s="336">
        <f t="shared" si="15"/>
        <v>0</v>
      </c>
      <c r="AE38" s="336">
        <f t="shared" si="15"/>
        <v>0</v>
      </c>
      <c r="AF38" s="336">
        <f t="shared" si="15"/>
        <v>0</v>
      </c>
      <c r="AG38" s="336">
        <f t="shared" si="15"/>
        <v>0</v>
      </c>
      <c r="AH38" s="336"/>
      <c r="AI38" s="336">
        <f t="shared" si="15"/>
        <v>0</v>
      </c>
      <c r="AJ38" s="336">
        <f t="shared" si="15"/>
        <v>0</v>
      </c>
      <c r="AK38" s="336">
        <f t="shared" si="15"/>
        <v>0</v>
      </c>
      <c r="AL38" s="336">
        <f>SUM(AL36:AL37)</f>
        <v>0</v>
      </c>
      <c r="AM38" s="336">
        <f t="shared" si="15"/>
        <v>0</v>
      </c>
      <c r="AN38" s="336">
        <f t="shared" si="15"/>
        <v>0</v>
      </c>
      <c r="AO38" s="336">
        <f t="shared" si="15"/>
        <v>0</v>
      </c>
      <c r="AP38" s="336">
        <f t="shared" si="15"/>
        <v>0</v>
      </c>
      <c r="AQ38" s="336">
        <f t="shared" si="15"/>
        <v>0</v>
      </c>
      <c r="AR38" s="336">
        <f t="shared" si="15"/>
        <v>0</v>
      </c>
      <c r="AS38" s="336">
        <f>SUM(AS36:AS37)</f>
        <v>0</v>
      </c>
      <c r="AT38" s="336">
        <f t="shared" si="15"/>
        <v>0</v>
      </c>
      <c r="AU38" s="336">
        <f t="shared" si="15"/>
        <v>0</v>
      </c>
      <c r="AV38" s="336">
        <f t="shared" si="15"/>
        <v>24411743</v>
      </c>
      <c r="AW38" s="527">
        <f t="shared" si="15"/>
        <v>24411743</v>
      </c>
      <c r="AX38" s="564">
        <f t="shared" si="1"/>
        <v>0</v>
      </c>
      <c r="AY38" s="564">
        <f t="shared" si="2"/>
        <v>0</v>
      </c>
    </row>
    <row r="39" spans="1:51" ht="15.75" customHeight="1">
      <c r="A39" s="163" t="s">
        <v>16</v>
      </c>
      <c r="B39" s="127"/>
      <c r="C39" s="351"/>
      <c r="D39" s="129" t="s">
        <v>372</v>
      </c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45">
        <f aca="true" t="shared" si="16" ref="AV39:AW43">SUM(E39,I39,M39,Q39,U39,Y39,AC39,AE39,AI39,AM39,AP39,AT39)</f>
        <v>0</v>
      </c>
      <c r="AW39" s="525">
        <f t="shared" si="16"/>
        <v>0</v>
      </c>
      <c r="AX39" s="563">
        <f t="shared" si="1"/>
        <v>0</v>
      </c>
      <c r="AY39" s="563">
        <f t="shared" si="2"/>
        <v>0</v>
      </c>
    </row>
    <row r="40" spans="1:51" ht="15.75" customHeight="1">
      <c r="A40" s="163"/>
      <c r="B40" s="310">
        <v>101150</v>
      </c>
      <c r="C40" s="351"/>
      <c r="D40" s="413" t="s">
        <v>433</v>
      </c>
      <c r="E40" s="328">
        <v>5188549</v>
      </c>
      <c r="F40" s="328">
        <v>5188549</v>
      </c>
      <c r="G40" s="328">
        <v>0</v>
      </c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45">
        <f t="shared" si="16"/>
        <v>5188549</v>
      </c>
      <c r="AW40" s="525">
        <f t="shared" si="16"/>
        <v>5188549</v>
      </c>
      <c r="AX40" s="563">
        <f t="shared" si="1"/>
        <v>0</v>
      </c>
      <c r="AY40" s="563">
        <f t="shared" si="2"/>
        <v>0</v>
      </c>
    </row>
    <row r="41" spans="1:51" ht="15.75" customHeight="1">
      <c r="A41" s="163"/>
      <c r="B41" s="310">
        <v>105010</v>
      </c>
      <c r="C41" s="351"/>
      <c r="D41" s="413" t="s">
        <v>434</v>
      </c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45">
        <f t="shared" si="16"/>
        <v>0</v>
      </c>
      <c r="AW41" s="525">
        <f t="shared" si="16"/>
        <v>0</v>
      </c>
      <c r="AX41" s="563">
        <f t="shared" si="1"/>
        <v>0</v>
      </c>
      <c r="AY41" s="563">
        <f t="shared" si="2"/>
        <v>0</v>
      </c>
    </row>
    <row r="42" spans="1:51" ht="15.75" customHeight="1">
      <c r="A42" s="163"/>
      <c r="B42" s="310">
        <v>107051</v>
      </c>
      <c r="C42" s="351"/>
      <c r="D42" s="413" t="s">
        <v>514</v>
      </c>
      <c r="E42" s="328">
        <v>1273280</v>
      </c>
      <c r="F42" s="328">
        <v>1273280</v>
      </c>
      <c r="G42" s="328">
        <v>0</v>
      </c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>
        <v>2306000</v>
      </c>
      <c r="V42" s="328">
        <v>2306000</v>
      </c>
      <c r="W42" s="328">
        <v>2771000</v>
      </c>
      <c r="X42" s="328">
        <v>2973055</v>
      </c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45">
        <f t="shared" si="16"/>
        <v>3579280</v>
      </c>
      <c r="AW42" s="525">
        <f t="shared" si="16"/>
        <v>3579280</v>
      </c>
      <c r="AX42" s="563">
        <f t="shared" si="1"/>
        <v>2771000</v>
      </c>
      <c r="AY42" s="563">
        <f t="shared" si="2"/>
        <v>2973055</v>
      </c>
    </row>
    <row r="43" spans="1:51" ht="15.75" customHeight="1">
      <c r="A43" s="163"/>
      <c r="B43" s="310">
        <v>106020</v>
      </c>
      <c r="C43" s="351"/>
      <c r="D43" s="413" t="s">
        <v>515</v>
      </c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>
        <v>26000</v>
      </c>
      <c r="AJ43" s="328">
        <v>26000</v>
      </c>
      <c r="AK43" s="328">
        <v>26000</v>
      </c>
      <c r="AL43" s="328">
        <v>26000</v>
      </c>
      <c r="AM43" s="328"/>
      <c r="AN43" s="328"/>
      <c r="AO43" s="328"/>
      <c r="AP43" s="328"/>
      <c r="AQ43" s="328"/>
      <c r="AR43" s="328"/>
      <c r="AS43" s="328"/>
      <c r="AT43" s="328"/>
      <c r="AU43" s="328"/>
      <c r="AV43" s="345">
        <f t="shared" si="16"/>
        <v>26000</v>
      </c>
      <c r="AW43" s="525">
        <f t="shared" si="16"/>
        <v>26000</v>
      </c>
      <c r="AX43" s="563">
        <f t="shared" si="1"/>
        <v>26000</v>
      </c>
      <c r="AY43" s="563">
        <f t="shared" si="2"/>
        <v>26000</v>
      </c>
    </row>
    <row r="44" spans="1:51" ht="15.75" customHeight="1">
      <c r="A44" s="131"/>
      <c r="B44" s="352"/>
      <c r="C44" s="355"/>
      <c r="D44" s="355" t="s">
        <v>175</v>
      </c>
      <c r="E44" s="336">
        <f>SUM(E40:E43)</f>
        <v>6461829</v>
      </c>
      <c r="F44" s="336">
        <f>SUM(F40:F43)</f>
        <v>6461829</v>
      </c>
      <c r="G44" s="336">
        <f>SUM(G40:G43)</f>
        <v>0</v>
      </c>
      <c r="H44" s="336"/>
      <c r="I44" s="336">
        <f>SUM(I40:I43)</f>
        <v>0</v>
      </c>
      <c r="J44" s="336"/>
      <c r="K44" s="336"/>
      <c r="L44" s="336"/>
      <c r="M44" s="336"/>
      <c r="N44" s="336">
        <f>SUM(N40:N43)</f>
        <v>0</v>
      </c>
      <c r="O44" s="336">
        <f>SUM(O40:O43)</f>
        <v>0</v>
      </c>
      <c r="P44" s="336"/>
      <c r="Q44" s="336">
        <f>SUM(Q40:Q43)</f>
        <v>0</v>
      </c>
      <c r="R44" s="336"/>
      <c r="S44" s="336"/>
      <c r="T44" s="336"/>
      <c r="U44" s="336">
        <f aca="true" t="shared" si="17" ref="U44:AO44">SUM(U40:U43)</f>
        <v>2306000</v>
      </c>
      <c r="V44" s="336">
        <f t="shared" si="17"/>
        <v>2306000</v>
      </c>
      <c r="W44" s="336">
        <f t="shared" si="17"/>
        <v>2771000</v>
      </c>
      <c r="X44" s="336">
        <f t="shared" si="17"/>
        <v>2973055</v>
      </c>
      <c r="Y44" s="336">
        <f t="shared" si="17"/>
        <v>0</v>
      </c>
      <c r="Z44" s="336">
        <f t="shared" si="17"/>
        <v>0</v>
      </c>
      <c r="AA44" s="336">
        <f t="shared" si="17"/>
        <v>0</v>
      </c>
      <c r="AB44" s="336"/>
      <c r="AC44" s="336">
        <f t="shared" si="17"/>
        <v>0</v>
      </c>
      <c r="AD44" s="336">
        <f t="shared" si="17"/>
        <v>0</v>
      </c>
      <c r="AE44" s="336">
        <f t="shared" si="17"/>
        <v>0</v>
      </c>
      <c r="AF44" s="336">
        <f t="shared" si="17"/>
        <v>0</v>
      </c>
      <c r="AG44" s="336">
        <f t="shared" si="17"/>
        <v>0</v>
      </c>
      <c r="AH44" s="336"/>
      <c r="AI44" s="336">
        <f t="shared" si="17"/>
        <v>26000</v>
      </c>
      <c r="AJ44" s="336">
        <f t="shared" si="17"/>
        <v>26000</v>
      </c>
      <c r="AK44" s="336">
        <f t="shared" si="17"/>
        <v>26000</v>
      </c>
      <c r="AL44" s="336">
        <f>SUM(AL40:AL43)</f>
        <v>26000</v>
      </c>
      <c r="AM44" s="336">
        <f t="shared" si="17"/>
        <v>0</v>
      </c>
      <c r="AN44" s="336"/>
      <c r="AO44" s="336">
        <f t="shared" si="17"/>
        <v>0</v>
      </c>
      <c r="AP44" s="336">
        <f aca="true" t="shared" si="18" ref="AP44:AW44">SUM(AP40:AP43)</f>
        <v>0</v>
      </c>
      <c r="AQ44" s="336">
        <f t="shared" si="18"/>
        <v>0</v>
      </c>
      <c r="AR44" s="336">
        <f t="shared" si="18"/>
        <v>0</v>
      </c>
      <c r="AS44" s="336">
        <f>SUM(AS40:AS43)</f>
        <v>0</v>
      </c>
      <c r="AT44" s="336">
        <f t="shared" si="18"/>
        <v>0</v>
      </c>
      <c r="AU44" s="336">
        <f t="shared" si="18"/>
        <v>0</v>
      </c>
      <c r="AV44" s="336">
        <f t="shared" si="18"/>
        <v>8793829</v>
      </c>
      <c r="AW44" s="527">
        <f t="shared" si="18"/>
        <v>8793829</v>
      </c>
      <c r="AX44" s="564">
        <f t="shared" si="1"/>
        <v>2797000</v>
      </c>
      <c r="AY44" s="564">
        <f t="shared" si="2"/>
        <v>2999055</v>
      </c>
    </row>
    <row r="45" spans="1:51" ht="15.75" customHeight="1">
      <c r="A45" s="131"/>
      <c r="B45" s="352" t="s">
        <v>376</v>
      </c>
      <c r="C45" s="355"/>
      <c r="D45" s="355" t="s">
        <v>377</v>
      </c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>
        <v>9600000</v>
      </c>
      <c r="R45" s="336">
        <v>9600000</v>
      </c>
      <c r="S45" s="336">
        <v>9600000</v>
      </c>
      <c r="T45" s="336">
        <v>12830420</v>
      </c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>
        <f>SUM(E45,I45,M45,Q45,U45,Y45,AC45,AE45,AI45,AM45,AP45,AT45)</f>
        <v>9600000</v>
      </c>
      <c r="AW45" s="527">
        <f>SUM(F45,J45,N45,R45,V45,Z45,AD45,AF45,AJ45,AN45,AQ45,AU45)</f>
        <v>9600000</v>
      </c>
      <c r="AX45" s="564">
        <f t="shared" si="1"/>
        <v>9600000</v>
      </c>
      <c r="AY45" s="564">
        <f t="shared" si="2"/>
        <v>12830420</v>
      </c>
    </row>
    <row r="46" spans="1:51" s="172" customFormat="1" ht="15.75" customHeight="1">
      <c r="A46" s="342"/>
      <c r="B46" s="359"/>
      <c r="C46" s="360"/>
      <c r="D46" s="446" t="s">
        <v>84</v>
      </c>
      <c r="E46" s="447">
        <f aca="true" t="shared" si="19" ref="E46:AM46">SUM(E14,E19,E22,E27,E30,E34,E44,E38,E45)</f>
        <v>85809119</v>
      </c>
      <c r="F46" s="447">
        <f t="shared" si="19"/>
        <v>85834900</v>
      </c>
      <c r="G46" s="447">
        <f>SUM(G14,G19,G22,G27,G30,G34,G44,G38,G45)</f>
        <v>48253266</v>
      </c>
      <c r="H46" s="447">
        <f>SUM(H14,H19,H22,H27,H30,H34,H44,H38,H45)</f>
        <v>47214757</v>
      </c>
      <c r="I46" s="447">
        <f t="shared" si="19"/>
        <v>3517000</v>
      </c>
      <c r="J46" s="447">
        <f t="shared" si="19"/>
        <v>14014022</v>
      </c>
      <c r="K46" s="447">
        <f>SUM(K14,K19,K22,K27,K30,K34,K44,K38,K45)</f>
        <v>14014022</v>
      </c>
      <c r="L46" s="447">
        <f>SUM(L14,L19,L22,L27,L30,L34,L44,L38,L45)</f>
        <v>14014022</v>
      </c>
      <c r="M46" s="447">
        <f t="shared" si="19"/>
        <v>31500000</v>
      </c>
      <c r="N46" s="447">
        <f t="shared" si="19"/>
        <v>31500000</v>
      </c>
      <c r="O46" s="447">
        <f>SUM(O14,O19,O22,O27,O30,O34,O44,O38,O45)</f>
        <v>31500000</v>
      </c>
      <c r="P46" s="447">
        <f>SUM(P14,P19,P22,P27,P30,P34,P44,P38,P45)</f>
        <v>31317120</v>
      </c>
      <c r="Q46" s="447">
        <f t="shared" si="19"/>
        <v>9600000</v>
      </c>
      <c r="R46" s="447">
        <f t="shared" si="19"/>
        <v>9600000</v>
      </c>
      <c r="S46" s="447">
        <f>SUM(S14,S19,S22,S27,S30,S34,S44,S38,S45)</f>
        <v>9600000</v>
      </c>
      <c r="T46" s="447">
        <f>SUM(T14,T19,T22,T27,T30,T34,T44,T38,T45)</f>
        <v>12830420</v>
      </c>
      <c r="U46" s="447">
        <f t="shared" si="19"/>
        <v>2881000</v>
      </c>
      <c r="V46" s="447">
        <f t="shared" si="19"/>
        <v>4881000</v>
      </c>
      <c r="W46" s="447">
        <f>SUM(W14,W19,W22,W27,W30,W34,W44,W38,W45)</f>
        <v>9146000</v>
      </c>
      <c r="X46" s="447">
        <f>SUM(X14,X19,X22,X27,X30,X34,X44,X38,X45)</f>
        <v>10962267</v>
      </c>
      <c r="Y46" s="447">
        <f t="shared" si="19"/>
        <v>0</v>
      </c>
      <c r="Z46" s="447">
        <f t="shared" si="19"/>
        <v>0</v>
      </c>
      <c r="AA46" s="447">
        <f>SUM(AA14,AA19,AA22,AA27,AA30,AA34,AA44,AA38,AA45)</f>
        <v>500000</v>
      </c>
      <c r="AB46" s="447">
        <f>SUM(AB14,AB19,AB22,AB27,AB30,AB34,AB44,AB38,AB45)</f>
        <v>500000</v>
      </c>
      <c r="AC46" s="447">
        <f t="shared" si="19"/>
        <v>0</v>
      </c>
      <c r="AD46" s="447">
        <f t="shared" si="19"/>
        <v>0</v>
      </c>
      <c r="AE46" s="447">
        <f t="shared" si="19"/>
        <v>0</v>
      </c>
      <c r="AF46" s="447">
        <f t="shared" si="19"/>
        <v>0</v>
      </c>
      <c r="AG46" s="447">
        <f>SUM(AG14,AG19,AG22,AG27,AG30,AG34,AG44,AG38,AG45)</f>
        <v>200000</v>
      </c>
      <c r="AH46" s="447">
        <f>SUM(AH14,AH19,AH22,AH27,AH30,AH34,AH44,AH38,AH45)</f>
        <v>200000</v>
      </c>
      <c r="AI46" s="447">
        <f t="shared" si="19"/>
        <v>26000</v>
      </c>
      <c r="AJ46" s="447">
        <f t="shared" si="19"/>
        <v>26000</v>
      </c>
      <c r="AK46" s="447">
        <f>SUM(AK14,AK19,AK22,AK27,AK30,AK34,AK44,AK38,AK45)</f>
        <v>126000</v>
      </c>
      <c r="AL46" s="447">
        <f>SUM(AL14,AL19,AL22,AL27,AL30,AL34,AL44,AL38,AL45)</f>
        <v>126000</v>
      </c>
      <c r="AM46" s="447">
        <f t="shared" si="19"/>
        <v>0</v>
      </c>
      <c r="AN46" s="447"/>
      <c r="AO46" s="447">
        <f>SUM(AO14,AO19,AO22,AO27,AO30,AO34,AO44,AO38,AO45)</f>
        <v>0</v>
      </c>
      <c r="AP46" s="447">
        <f aca="true" t="shared" si="20" ref="AP46:AW46">SUM(AP14,AP19,AP22,AP27,AP30,AP34,AP44,AP38,AP45)</f>
        <v>5923000</v>
      </c>
      <c r="AQ46" s="447">
        <f t="shared" si="20"/>
        <v>9590000</v>
      </c>
      <c r="AR46" s="447">
        <f>SUM(AR14,AR19,AR22,AR27,AR30,AR34,AR44,AR38,AR45)</f>
        <v>9590000</v>
      </c>
      <c r="AS46" s="447">
        <f>SUM(AS14,AS19,AS22,AS27,AS30,AS34,AS44,AS38,AS45)</f>
        <v>11077589</v>
      </c>
      <c r="AT46" s="447">
        <f t="shared" si="20"/>
        <v>0</v>
      </c>
      <c r="AU46" s="447">
        <f t="shared" si="20"/>
        <v>0</v>
      </c>
      <c r="AV46" s="447">
        <f t="shared" si="20"/>
        <v>139256119</v>
      </c>
      <c r="AW46" s="528">
        <f t="shared" si="20"/>
        <v>155445922</v>
      </c>
      <c r="AX46" s="619">
        <f t="shared" si="1"/>
        <v>122929288</v>
      </c>
      <c r="AY46" s="619">
        <f t="shared" si="2"/>
        <v>128242175</v>
      </c>
    </row>
    <row r="47" spans="1:51" s="172" customFormat="1" ht="15.75" customHeight="1">
      <c r="A47" s="122"/>
      <c r="B47" s="344"/>
      <c r="C47" s="310"/>
      <c r="D47" s="412" t="s">
        <v>489</v>
      </c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5"/>
      <c r="AS47" s="345"/>
      <c r="AT47" s="345"/>
      <c r="AU47" s="345"/>
      <c r="AV47" s="345">
        <f aca="true" t="shared" si="21" ref="AV47:AW52">SUM(E47,I47,M47,Q47,U47,Y47,AC47,AE47,AI47,AM47,AP47,AT47)</f>
        <v>0</v>
      </c>
      <c r="AW47" s="525">
        <f t="shared" si="21"/>
        <v>0</v>
      </c>
      <c r="AX47" s="619">
        <f t="shared" si="1"/>
        <v>0</v>
      </c>
      <c r="AY47" s="619">
        <f t="shared" si="2"/>
        <v>0</v>
      </c>
    </row>
    <row r="48" spans="1:51" s="172" customFormat="1" ht="15.75" customHeight="1">
      <c r="A48" s="79"/>
      <c r="B48" s="344" t="s">
        <v>180</v>
      </c>
      <c r="C48" s="310">
        <v>561000</v>
      </c>
      <c r="D48" s="413" t="s">
        <v>379</v>
      </c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5"/>
      <c r="AU48" s="345"/>
      <c r="AV48" s="345">
        <f t="shared" si="21"/>
        <v>0</v>
      </c>
      <c r="AW48" s="525">
        <f t="shared" si="21"/>
        <v>0</v>
      </c>
      <c r="AX48" s="619">
        <f t="shared" si="1"/>
        <v>0</v>
      </c>
      <c r="AY48" s="619">
        <f t="shared" si="2"/>
        <v>0</v>
      </c>
    </row>
    <row r="49" spans="1:51" s="172" customFormat="1" ht="15.75" customHeight="1">
      <c r="A49" s="79"/>
      <c r="B49" s="164" t="s">
        <v>460</v>
      </c>
      <c r="C49" s="310" t="s">
        <v>182</v>
      </c>
      <c r="D49" s="413" t="s">
        <v>461</v>
      </c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>
        <v>0</v>
      </c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40"/>
      <c r="AT49" s="345"/>
      <c r="AU49" s="345"/>
      <c r="AV49" s="345">
        <f t="shared" si="21"/>
        <v>0</v>
      </c>
      <c r="AW49" s="525">
        <f t="shared" si="21"/>
        <v>0</v>
      </c>
      <c r="AX49" s="619">
        <f t="shared" si="1"/>
        <v>0</v>
      </c>
      <c r="AY49" s="619">
        <f t="shared" si="2"/>
        <v>0</v>
      </c>
    </row>
    <row r="50" spans="1:51" s="172" customFormat="1" ht="15.75" customHeight="1">
      <c r="A50" s="79"/>
      <c r="B50" s="344" t="s">
        <v>498</v>
      </c>
      <c r="C50" s="310"/>
      <c r="D50" s="413" t="s">
        <v>501</v>
      </c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>
        <v>1236000</v>
      </c>
      <c r="V50" s="340">
        <v>1236000</v>
      </c>
      <c r="W50" s="340">
        <v>1236000</v>
      </c>
      <c r="X50" s="340">
        <v>1236000</v>
      </c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5"/>
      <c r="AU50" s="345"/>
      <c r="AV50" s="345">
        <f t="shared" si="21"/>
        <v>1236000</v>
      </c>
      <c r="AW50" s="525">
        <f t="shared" si="21"/>
        <v>1236000</v>
      </c>
      <c r="AX50" s="619">
        <f t="shared" si="1"/>
        <v>1236000</v>
      </c>
      <c r="AY50" s="619">
        <f t="shared" si="2"/>
        <v>1236000</v>
      </c>
    </row>
    <row r="51" spans="1:51" s="172" customFormat="1" ht="15.75" customHeight="1">
      <c r="A51" s="79"/>
      <c r="B51" s="344" t="s">
        <v>139</v>
      </c>
      <c r="C51" s="310"/>
      <c r="D51" s="413" t="s">
        <v>605</v>
      </c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>
        <v>16395113</v>
      </c>
      <c r="V51" s="340">
        <v>16395113</v>
      </c>
      <c r="W51" s="340">
        <v>16395113</v>
      </c>
      <c r="X51" s="340">
        <v>20452467</v>
      </c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5"/>
      <c r="AU51" s="345"/>
      <c r="AV51" s="345">
        <f t="shared" si="21"/>
        <v>16395113</v>
      </c>
      <c r="AW51" s="525">
        <f t="shared" si="21"/>
        <v>16395113</v>
      </c>
      <c r="AX51" s="619">
        <f t="shared" si="1"/>
        <v>16395113</v>
      </c>
      <c r="AY51" s="619">
        <f t="shared" si="2"/>
        <v>20452467</v>
      </c>
    </row>
    <row r="52" spans="1:51" s="172" customFormat="1" ht="15.75" customHeight="1">
      <c r="A52" s="79"/>
      <c r="B52" s="344" t="s">
        <v>176</v>
      </c>
      <c r="C52" s="310"/>
      <c r="D52" s="413" t="s">
        <v>185</v>
      </c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>
        <v>1015000</v>
      </c>
      <c r="AR52" s="340">
        <v>1015000</v>
      </c>
      <c r="AS52" s="340">
        <v>1015000</v>
      </c>
      <c r="AT52" s="345"/>
      <c r="AU52" s="345"/>
      <c r="AV52" s="345">
        <f t="shared" si="21"/>
        <v>0</v>
      </c>
      <c r="AW52" s="525">
        <f t="shared" si="21"/>
        <v>1015000</v>
      </c>
      <c r="AX52" s="619">
        <f t="shared" si="1"/>
        <v>1015000</v>
      </c>
      <c r="AY52" s="619">
        <f t="shared" si="2"/>
        <v>1015000</v>
      </c>
    </row>
    <row r="53" spans="1:51" s="172" customFormat="1" ht="15.75" customHeight="1">
      <c r="A53" s="343"/>
      <c r="B53" s="359"/>
      <c r="C53" s="360"/>
      <c r="D53" s="448" t="s">
        <v>490</v>
      </c>
      <c r="E53" s="449">
        <f>SUM(E48:E51)</f>
        <v>0</v>
      </c>
      <c r="F53" s="449"/>
      <c r="G53" s="449"/>
      <c r="H53" s="449"/>
      <c r="I53" s="449"/>
      <c r="J53" s="449"/>
      <c r="K53" s="449"/>
      <c r="L53" s="449"/>
      <c r="M53" s="449"/>
      <c r="N53" s="449">
        <f aca="true" t="shared" si="22" ref="N53:AJ53">SUM(N48:N51)</f>
        <v>0</v>
      </c>
      <c r="O53" s="449">
        <f>SUM(O48:O51)</f>
        <v>0</v>
      </c>
      <c r="P53" s="449"/>
      <c r="Q53" s="449">
        <f t="shared" si="22"/>
        <v>0</v>
      </c>
      <c r="R53" s="449">
        <f t="shared" si="22"/>
        <v>0</v>
      </c>
      <c r="S53" s="449">
        <f>SUM(S48:S51)</f>
        <v>0</v>
      </c>
      <c r="T53" s="449"/>
      <c r="U53" s="449">
        <f t="shared" si="22"/>
        <v>17631113</v>
      </c>
      <c r="V53" s="449">
        <f t="shared" si="22"/>
        <v>17631113</v>
      </c>
      <c r="W53" s="449">
        <f>SUM(W48:W51)</f>
        <v>17631113</v>
      </c>
      <c r="X53" s="449">
        <f>SUM(X48:X51)</f>
        <v>21688467</v>
      </c>
      <c r="Y53" s="449">
        <f t="shared" si="22"/>
        <v>0</v>
      </c>
      <c r="Z53" s="449">
        <f>SUM(Z48:Z51)</f>
        <v>0</v>
      </c>
      <c r="AA53" s="449">
        <f>SUM(AA48:AA51)</f>
        <v>0</v>
      </c>
      <c r="AB53" s="449"/>
      <c r="AC53" s="449">
        <f t="shared" si="22"/>
        <v>0</v>
      </c>
      <c r="AD53" s="449">
        <f t="shared" si="22"/>
        <v>0</v>
      </c>
      <c r="AE53" s="449">
        <f t="shared" si="22"/>
        <v>0</v>
      </c>
      <c r="AF53" s="449">
        <f t="shared" si="22"/>
        <v>0</v>
      </c>
      <c r="AG53" s="449">
        <f>SUM(AG48:AG51)</f>
        <v>0</v>
      </c>
      <c r="AH53" s="449"/>
      <c r="AI53" s="449">
        <f t="shared" si="22"/>
        <v>0</v>
      </c>
      <c r="AJ53" s="449">
        <f t="shared" si="22"/>
        <v>0</v>
      </c>
      <c r="AK53" s="449">
        <f>SUM(AK48:AK51)</f>
        <v>0</v>
      </c>
      <c r="AL53" s="449">
        <f>SUM(AL48:AL51)</f>
        <v>0</v>
      </c>
      <c r="AM53" s="449">
        <v>0</v>
      </c>
      <c r="AN53" s="449"/>
      <c r="AO53" s="449">
        <v>0</v>
      </c>
      <c r="AP53" s="449">
        <f>SUM(AP47:AP52)</f>
        <v>0</v>
      </c>
      <c r="AQ53" s="449">
        <f>SUM(AQ47:AQ52)</f>
        <v>1015000</v>
      </c>
      <c r="AR53" s="449">
        <f>SUM(AR47:AR52)</f>
        <v>1015000</v>
      </c>
      <c r="AS53" s="449">
        <f>SUM(AS47:AS52)</f>
        <v>1015000</v>
      </c>
      <c r="AT53" s="449">
        <f>SUM(AT48:AT51)</f>
        <v>0</v>
      </c>
      <c r="AU53" s="449">
        <f>SUM(AU48:AU51)</f>
        <v>0</v>
      </c>
      <c r="AV53" s="449">
        <f>SUM(AV48:AV51)</f>
        <v>17631113</v>
      </c>
      <c r="AW53" s="528">
        <f>SUM(AW48:AW52)</f>
        <v>18646113</v>
      </c>
      <c r="AX53" s="564">
        <f t="shared" si="1"/>
        <v>18646113</v>
      </c>
      <c r="AY53" s="564">
        <f t="shared" si="2"/>
        <v>22703467</v>
      </c>
    </row>
    <row r="54" spans="1:51" ht="15.75" customHeight="1">
      <c r="A54" s="98"/>
      <c r="B54" s="361"/>
      <c r="C54" s="355"/>
      <c r="D54" s="362" t="s">
        <v>37</v>
      </c>
      <c r="E54" s="363">
        <f aca="true" t="shared" si="23" ref="E54:S54">E46+E53</f>
        <v>85809119</v>
      </c>
      <c r="F54" s="363">
        <f t="shared" si="23"/>
        <v>85834900</v>
      </c>
      <c r="G54" s="363">
        <f t="shared" si="23"/>
        <v>48253266</v>
      </c>
      <c r="H54" s="363">
        <f t="shared" si="23"/>
        <v>47214757</v>
      </c>
      <c r="I54" s="363">
        <f t="shared" si="23"/>
        <v>3517000</v>
      </c>
      <c r="J54" s="363">
        <f t="shared" si="23"/>
        <v>14014022</v>
      </c>
      <c r="K54" s="363">
        <f t="shared" si="23"/>
        <v>14014022</v>
      </c>
      <c r="L54" s="363">
        <f t="shared" si="23"/>
        <v>14014022</v>
      </c>
      <c r="M54" s="363">
        <f t="shared" si="23"/>
        <v>31500000</v>
      </c>
      <c r="N54" s="363">
        <f t="shared" si="23"/>
        <v>31500000</v>
      </c>
      <c r="O54" s="363">
        <f t="shared" si="23"/>
        <v>31500000</v>
      </c>
      <c r="P54" s="363">
        <f t="shared" si="23"/>
        <v>31317120</v>
      </c>
      <c r="Q54" s="363">
        <f t="shared" si="23"/>
        <v>9600000</v>
      </c>
      <c r="R54" s="363">
        <f t="shared" si="23"/>
        <v>9600000</v>
      </c>
      <c r="S54" s="363">
        <f t="shared" si="23"/>
        <v>9600000</v>
      </c>
      <c r="T54" s="363">
        <f>SUM(T22,T27,T30,T35,T38,T42,T52,T46,T53)</f>
        <v>12830420</v>
      </c>
      <c r="U54" s="363">
        <f aca="true" t="shared" si="24" ref="U54:AM54">U46+U53</f>
        <v>20512113</v>
      </c>
      <c r="V54" s="363">
        <f t="shared" si="24"/>
        <v>22512113</v>
      </c>
      <c r="W54" s="363">
        <f t="shared" si="24"/>
        <v>26777113</v>
      </c>
      <c r="X54" s="363">
        <f t="shared" si="24"/>
        <v>32650734</v>
      </c>
      <c r="Y54" s="363">
        <f t="shared" si="24"/>
        <v>0</v>
      </c>
      <c r="Z54" s="363">
        <f t="shared" si="24"/>
        <v>0</v>
      </c>
      <c r="AA54" s="363">
        <f t="shared" si="24"/>
        <v>500000</v>
      </c>
      <c r="AB54" s="363">
        <f t="shared" si="24"/>
        <v>500000</v>
      </c>
      <c r="AC54" s="363">
        <f t="shared" si="24"/>
        <v>0</v>
      </c>
      <c r="AD54" s="363">
        <f t="shared" si="24"/>
        <v>0</v>
      </c>
      <c r="AE54" s="363">
        <f t="shared" si="24"/>
        <v>0</v>
      </c>
      <c r="AF54" s="363">
        <f t="shared" si="24"/>
        <v>0</v>
      </c>
      <c r="AG54" s="363">
        <f t="shared" si="24"/>
        <v>200000</v>
      </c>
      <c r="AH54" s="363">
        <f t="shared" si="24"/>
        <v>200000</v>
      </c>
      <c r="AI54" s="363">
        <f t="shared" si="24"/>
        <v>26000</v>
      </c>
      <c r="AJ54" s="363">
        <f t="shared" si="24"/>
        <v>26000</v>
      </c>
      <c r="AK54" s="363">
        <f t="shared" si="24"/>
        <v>126000</v>
      </c>
      <c r="AL54" s="363">
        <f t="shared" si="24"/>
        <v>126000</v>
      </c>
      <c r="AM54" s="363">
        <f t="shared" si="24"/>
        <v>0</v>
      </c>
      <c r="AN54" s="363"/>
      <c r="AO54" s="363">
        <f aca="true" t="shared" si="25" ref="AO54:AW54">AO46+AO53</f>
        <v>0</v>
      </c>
      <c r="AP54" s="363">
        <f t="shared" si="25"/>
        <v>5923000</v>
      </c>
      <c r="AQ54" s="363">
        <f t="shared" si="25"/>
        <v>10605000</v>
      </c>
      <c r="AR54" s="363">
        <f t="shared" si="25"/>
        <v>10605000</v>
      </c>
      <c r="AS54" s="363">
        <f t="shared" si="25"/>
        <v>12092589</v>
      </c>
      <c r="AT54" s="363">
        <f t="shared" si="25"/>
        <v>0</v>
      </c>
      <c r="AU54" s="363">
        <f t="shared" si="25"/>
        <v>0</v>
      </c>
      <c r="AV54" s="363">
        <f t="shared" si="25"/>
        <v>156887232</v>
      </c>
      <c r="AW54" s="527">
        <f t="shared" si="25"/>
        <v>174092035</v>
      </c>
      <c r="AX54" s="564">
        <f t="shared" si="1"/>
        <v>141575401</v>
      </c>
      <c r="AY54" s="564">
        <f t="shared" si="2"/>
        <v>150945642</v>
      </c>
    </row>
    <row r="55" ht="13.5" customHeight="1"/>
    <row r="56" ht="13.5" customHeight="1"/>
    <row r="57" ht="13.5" customHeight="1"/>
    <row r="58" ht="13.5" customHeight="1"/>
    <row r="59" ht="13.5" customHeight="1"/>
    <row r="60" ht="15.75">
      <c r="AV60" s="345">
        <f>SUM(E60,I60,M60,Q60,U60,Y60,AC60,AE60,AI60,AM60,AP60,AT60)</f>
        <v>0</v>
      </c>
    </row>
  </sheetData>
  <sheetProtection/>
  <mergeCells count="20">
    <mergeCell ref="M1:P2"/>
    <mergeCell ref="Q1:T2"/>
    <mergeCell ref="U1:X2"/>
    <mergeCell ref="Y1:AB2"/>
    <mergeCell ref="A1:A2"/>
    <mergeCell ref="B1:B2"/>
    <mergeCell ref="C1:C2"/>
    <mergeCell ref="D1:D2"/>
    <mergeCell ref="E2:H2"/>
    <mergeCell ref="E1:L1"/>
    <mergeCell ref="AV1:AY2"/>
    <mergeCell ref="AP1:AS2"/>
    <mergeCell ref="AI1:AO1"/>
    <mergeCell ref="AM2:AO2"/>
    <mergeCell ref="I2:L2"/>
    <mergeCell ref="AT1:AU2"/>
    <mergeCell ref="AC2:AD2"/>
    <mergeCell ref="AC1:AF1"/>
    <mergeCell ref="AE2:AH2"/>
    <mergeCell ref="AI2:AL2"/>
  </mergeCells>
  <printOptions/>
  <pageMargins left="0.7125" right="0.7086614173228347" top="0.7480314960629921" bottom="0.7480314960629921" header="0.31496062992125984" footer="0.31496062992125984"/>
  <pageSetup fitToHeight="0" fitToWidth="1" horizontalDpi="600" verticalDpi="600" orientation="landscape" paperSize="9" scale="19" r:id="rId1"/>
  <headerFooter>
    <oddHeader>&amp;C&amp;"Arial CE,Félkövér" 4/2017. (IV.28.) számú költségvetési rendelethez
ZALASZABAR KÖZSÉG  ÖNKORMÁNYZATA ÉS INTÉZMÉNYE 
2016. ÉVI BEVÉTELI ELŐIRÁNYZATAI 
&amp;"Arial CE,Normál" &amp;R&amp;A
&amp;P.oldal
FT-ban</oddHeader>
  </headerFooter>
  <colBreaks count="1" manualBreakCount="1">
    <brk id="31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59"/>
  <sheetViews>
    <sheetView view="pageLayout" zoomScale="32" zoomScaleNormal="60" zoomScaleSheetLayoutView="65" zoomScalePageLayoutView="32" workbookViewId="0" topLeftCell="AU1">
      <selection activeCell="AU17" sqref="AU17"/>
    </sheetView>
  </sheetViews>
  <sheetFormatPr defaultColWidth="9.00390625" defaultRowHeight="12.75"/>
  <cols>
    <col min="1" max="1" width="15.125" style="0" customWidth="1"/>
    <col min="2" max="2" width="58.25390625" style="0" customWidth="1"/>
    <col min="3" max="3" width="6.875" style="294" customWidth="1"/>
    <col min="4" max="4" width="10.625" style="294" bestFit="1" customWidth="1"/>
    <col min="5" max="8" width="16.25390625" style="0" customWidth="1"/>
    <col min="9" max="12" width="15.00390625" style="0" customWidth="1"/>
    <col min="13" max="16" width="17.75390625" style="0" customWidth="1"/>
    <col min="17" max="17" width="16.00390625" style="0" customWidth="1"/>
    <col min="18" max="20" width="15.25390625" style="0" customWidth="1"/>
    <col min="21" max="24" width="12.75390625" style="0" customWidth="1"/>
    <col min="25" max="28" width="15.75390625" style="0" customWidth="1"/>
    <col min="29" max="29" width="13.00390625" style="0" customWidth="1"/>
    <col min="30" max="32" width="13.625" style="0" customWidth="1"/>
    <col min="33" max="33" width="16.125" style="0" customWidth="1"/>
    <col min="34" max="35" width="13.75390625" style="0" customWidth="1"/>
    <col min="36" max="39" width="14.00390625" style="0" customWidth="1"/>
    <col min="40" max="40" width="14.25390625" style="0" customWidth="1"/>
    <col min="41" max="43" width="15.125" style="0" customWidth="1"/>
    <col min="44" max="47" width="13.25390625" style="0" customWidth="1"/>
    <col min="48" max="48" width="17.125" style="0" customWidth="1"/>
    <col min="49" max="50" width="14.875" style="0" customWidth="1"/>
    <col min="51" max="51" width="13.625" style="0" customWidth="1"/>
    <col min="52" max="52" width="12.875" style="0" customWidth="1"/>
    <col min="53" max="54" width="15.375" style="0" customWidth="1"/>
    <col min="55" max="55" width="18.00390625" style="0" customWidth="1"/>
    <col min="56" max="56" width="12.375" style="0" customWidth="1"/>
    <col min="57" max="57" width="13.625" style="0" customWidth="1"/>
    <col min="58" max="60" width="16.75390625" style="0" customWidth="1"/>
    <col min="61" max="61" width="14.25390625" style="0" customWidth="1"/>
    <col min="62" max="62" width="13.875" style="0" customWidth="1"/>
    <col min="63" max="63" width="18.125" style="0" customWidth="1"/>
    <col min="64" max="64" width="26.625" style="0" customWidth="1"/>
    <col min="65" max="65" width="18.375" style="0" customWidth="1"/>
    <col min="66" max="66" width="19.875" style="0" customWidth="1"/>
    <col min="67" max="67" width="10.75390625" style="0" customWidth="1"/>
    <col min="68" max="68" width="12.875" style="0" customWidth="1"/>
    <col min="69" max="72" width="10.75390625" style="0" customWidth="1"/>
    <col min="73" max="75" width="12.625" style="0" customWidth="1"/>
    <col min="76" max="77" width="6.875" style="0" customWidth="1"/>
    <col min="78" max="78" width="8.625" style="0" customWidth="1"/>
  </cols>
  <sheetData>
    <row r="1" spans="1:78" ht="60" customHeight="1">
      <c r="A1" s="722" t="s">
        <v>131</v>
      </c>
      <c r="B1" s="724" t="s">
        <v>13</v>
      </c>
      <c r="C1" s="292" t="s">
        <v>410</v>
      </c>
      <c r="D1" s="722" t="s">
        <v>446</v>
      </c>
      <c r="E1" s="709" t="s">
        <v>380</v>
      </c>
      <c r="F1" s="710"/>
      <c r="G1" s="710"/>
      <c r="H1" s="711"/>
      <c r="I1" s="709" t="s">
        <v>381</v>
      </c>
      <c r="J1" s="710"/>
      <c r="K1" s="710"/>
      <c r="L1" s="711"/>
      <c r="M1" s="709" t="s">
        <v>183</v>
      </c>
      <c r="N1" s="710"/>
      <c r="O1" s="710"/>
      <c r="P1" s="711"/>
      <c r="Q1" s="709" t="s">
        <v>184</v>
      </c>
      <c r="R1" s="710"/>
      <c r="S1" s="710"/>
      <c r="T1" s="711"/>
      <c r="U1" s="709" t="s">
        <v>382</v>
      </c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H1" s="710"/>
      <c r="AI1" s="710"/>
      <c r="AJ1" s="710"/>
      <c r="AK1" s="710"/>
      <c r="AL1" s="710"/>
      <c r="AM1" s="711"/>
      <c r="AN1" s="709" t="s">
        <v>582</v>
      </c>
      <c r="AO1" s="710"/>
      <c r="AP1" s="710"/>
      <c r="AQ1" s="711"/>
      <c r="AR1" s="709" t="s">
        <v>386</v>
      </c>
      <c r="AS1" s="710"/>
      <c r="AT1" s="710"/>
      <c r="AU1" s="711"/>
      <c r="AV1" s="709" t="s">
        <v>391</v>
      </c>
      <c r="AW1" s="710"/>
      <c r="AX1" s="710"/>
      <c r="AY1" s="710"/>
      <c r="AZ1" s="710"/>
      <c r="BA1" s="710"/>
      <c r="BB1" s="710"/>
      <c r="BC1" s="710"/>
      <c r="BD1" s="711"/>
      <c r="BE1" s="709" t="s">
        <v>561</v>
      </c>
      <c r="BF1" s="710"/>
      <c r="BG1" s="710"/>
      <c r="BH1" s="711"/>
      <c r="BI1" s="709" t="s">
        <v>393</v>
      </c>
      <c r="BJ1" s="711"/>
      <c r="BK1" s="715" t="s">
        <v>87</v>
      </c>
      <c r="BL1" s="716"/>
      <c r="BM1" s="716"/>
      <c r="BN1" s="716"/>
      <c r="BO1" s="726"/>
      <c r="BP1" s="726"/>
      <c r="BQ1" s="726"/>
      <c r="BR1" s="726"/>
      <c r="BS1" s="726"/>
      <c r="BT1" s="726"/>
      <c r="BU1" s="726"/>
      <c r="BV1" s="726"/>
      <c r="BW1" s="726"/>
      <c r="BX1" s="726"/>
      <c r="BY1" s="726"/>
      <c r="BZ1" s="726"/>
    </row>
    <row r="2" spans="1:78" ht="49.5" customHeight="1">
      <c r="A2" s="723"/>
      <c r="B2" s="725"/>
      <c r="C2" s="292" t="s">
        <v>411</v>
      </c>
      <c r="D2" s="723"/>
      <c r="E2" s="712"/>
      <c r="F2" s="713"/>
      <c r="G2" s="713"/>
      <c r="H2" s="714"/>
      <c r="I2" s="712"/>
      <c r="J2" s="713"/>
      <c r="K2" s="713"/>
      <c r="L2" s="714"/>
      <c r="M2" s="712"/>
      <c r="N2" s="713"/>
      <c r="O2" s="713"/>
      <c r="P2" s="714"/>
      <c r="Q2" s="712"/>
      <c r="R2" s="713"/>
      <c r="S2" s="713"/>
      <c r="T2" s="714"/>
      <c r="U2" s="717" t="s">
        <v>383</v>
      </c>
      <c r="V2" s="718"/>
      <c r="W2" s="718"/>
      <c r="X2" s="719"/>
      <c r="Y2" s="707" t="s">
        <v>384</v>
      </c>
      <c r="Z2" s="720"/>
      <c r="AA2" s="720"/>
      <c r="AB2" s="708"/>
      <c r="AC2" s="707" t="s">
        <v>385</v>
      </c>
      <c r="AD2" s="720"/>
      <c r="AE2" s="720"/>
      <c r="AF2" s="708"/>
      <c r="AG2" s="707" t="s">
        <v>608</v>
      </c>
      <c r="AH2" s="720"/>
      <c r="AI2" s="708"/>
      <c r="AJ2" s="721" t="s">
        <v>392</v>
      </c>
      <c r="AK2" s="721"/>
      <c r="AL2" s="721"/>
      <c r="AM2" s="721"/>
      <c r="AN2" s="712"/>
      <c r="AO2" s="713"/>
      <c r="AP2" s="713"/>
      <c r="AQ2" s="714"/>
      <c r="AR2" s="712"/>
      <c r="AS2" s="713"/>
      <c r="AT2" s="713"/>
      <c r="AU2" s="714"/>
      <c r="AV2" s="707" t="s">
        <v>387</v>
      </c>
      <c r="AW2" s="720"/>
      <c r="AX2" s="708"/>
      <c r="AY2" s="707" t="s">
        <v>388</v>
      </c>
      <c r="AZ2" s="708"/>
      <c r="BA2" s="707" t="s">
        <v>389</v>
      </c>
      <c r="BB2" s="708"/>
      <c r="BC2" s="707" t="s">
        <v>390</v>
      </c>
      <c r="BD2" s="708"/>
      <c r="BE2" s="712"/>
      <c r="BF2" s="713"/>
      <c r="BG2" s="713"/>
      <c r="BH2" s="714"/>
      <c r="BI2" s="712"/>
      <c r="BJ2" s="714"/>
      <c r="BK2" s="715"/>
      <c r="BL2" s="716"/>
      <c r="BM2" s="716"/>
      <c r="BN2" s="71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</row>
    <row r="3" spans="1:78" ht="49.5" customHeight="1">
      <c r="A3" s="498"/>
      <c r="B3" s="499"/>
      <c r="C3" s="292"/>
      <c r="D3" s="498"/>
      <c r="E3" s="497" t="s">
        <v>560</v>
      </c>
      <c r="F3" s="497" t="s">
        <v>557</v>
      </c>
      <c r="G3" s="497" t="s">
        <v>581</v>
      </c>
      <c r="H3" s="497" t="s">
        <v>604</v>
      </c>
      <c r="I3" s="497" t="s">
        <v>560</v>
      </c>
      <c r="J3" s="497" t="s">
        <v>557</v>
      </c>
      <c r="K3" s="497" t="s">
        <v>581</v>
      </c>
      <c r="L3" s="497" t="s">
        <v>604</v>
      </c>
      <c r="M3" s="497" t="s">
        <v>560</v>
      </c>
      <c r="N3" s="497" t="s">
        <v>557</v>
      </c>
      <c r="O3" s="497" t="s">
        <v>581</v>
      </c>
      <c r="P3" s="497" t="s">
        <v>604</v>
      </c>
      <c r="Q3" s="497" t="s">
        <v>560</v>
      </c>
      <c r="R3" s="497" t="s">
        <v>557</v>
      </c>
      <c r="S3" s="497" t="s">
        <v>581</v>
      </c>
      <c r="T3" s="497" t="s">
        <v>604</v>
      </c>
      <c r="U3" s="497" t="s">
        <v>560</v>
      </c>
      <c r="V3" s="497" t="s">
        <v>557</v>
      </c>
      <c r="W3" s="497" t="s">
        <v>581</v>
      </c>
      <c r="X3" s="497" t="s">
        <v>604</v>
      </c>
      <c r="Y3" s="497" t="s">
        <v>560</v>
      </c>
      <c r="Z3" s="497" t="s">
        <v>557</v>
      </c>
      <c r="AA3" s="497" t="s">
        <v>581</v>
      </c>
      <c r="AB3" s="497" t="s">
        <v>604</v>
      </c>
      <c r="AC3" s="497" t="s">
        <v>560</v>
      </c>
      <c r="AD3" s="497" t="s">
        <v>557</v>
      </c>
      <c r="AE3" s="497" t="s">
        <v>581</v>
      </c>
      <c r="AF3" s="497" t="s">
        <v>606</v>
      </c>
      <c r="AG3" s="497" t="s">
        <v>560</v>
      </c>
      <c r="AH3" s="497" t="s">
        <v>574</v>
      </c>
      <c r="AI3" s="497" t="s">
        <v>581</v>
      </c>
      <c r="AJ3" s="497" t="s">
        <v>560</v>
      </c>
      <c r="AK3" s="497" t="s">
        <v>557</v>
      </c>
      <c r="AL3" s="497" t="s">
        <v>581</v>
      </c>
      <c r="AM3" s="497" t="s">
        <v>604</v>
      </c>
      <c r="AN3" s="497" t="s">
        <v>560</v>
      </c>
      <c r="AO3" s="497" t="s">
        <v>557</v>
      </c>
      <c r="AP3" s="497" t="s">
        <v>581</v>
      </c>
      <c r="AQ3" s="497" t="s">
        <v>604</v>
      </c>
      <c r="AR3" s="497" t="s">
        <v>560</v>
      </c>
      <c r="AS3" s="497" t="s">
        <v>557</v>
      </c>
      <c r="AT3" s="497" t="s">
        <v>581</v>
      </c>
      <c r="AU3" s="497" t="s">
        <v>604</v>
      </c>
      <c r="AV3" s="497" t="s">
        <v>560</v>
      </c>
      <c r="AW3" s="497" t="s">
        <v>557</v>
      </c>
      <c r="AX3" s="497" t="s">
        <v>581</v>
      </c>
      <c r="AY3" s="497" t="s">
        <v>560</v>
      </c>
      <c r="AZ3" s="497" t="s">
        <v>557</v>
      </c>
      <c r="BA3" s="497" t="s">
        <v>560</v>
      </c>
      <c r="BB3" s="497" t="s">
        <v>557</v>
      </c>
      <c r="BC3" s="497" t="s">
        <v>560</v>
      </c>
      <c r="BD3" s="497" t="s">
        <v>557</v>
      </c>
      <c r="BE3" s="497" t="s">
        <v>560</v>
      </c>
      <c r="BF3" s="497" t="s">
        <v>557</v>
      </c>
      <c r="BG3" s="497" t="s">
        <v>581</v>
      </c>
      <c r="BH3" s="497" t="s">
        <v>604</v>
      </c>
      <c r="BI3" s="497" t="s">
        <v>560</v>
      </c>
      <c r="BJ3" s="497" t="s">
        <v>557</v>
      </c>
      <c r="BK3" s="497" t="s">
        <v>560</v>
      </c>
      <c r="BL3" s="497" t="s">
        <v>557</v>
      </c>
      <c r="BM3" s="497" t="s">
        <v>581</v>
      </c>
      <c r="BN3" s="497" t="s">
        <v>604</v>
      </c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</row>
    <row r="4" spans="1:78" ht="18" customHeight="1">
      <c r="A4" s="79"/>
      <c r="B4" s="121" t="s">
        <v>86</v>
      </c>
      <c r="C4" s="121"/>
      <c r="D4" s="121"/>
      <c r="E4" s="3"/>
      <c r="F4" s="3"/>
      <c r="G4" s="3"/>
      <c r="H4" s="3"/>
      <c r="I4" s="4"/>
      <c r="J4" s="4"/>
      <c r="K4" s="4"/>
      <c r="L4" s="4"/>
      <c r="M4" s="4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23"/>
      <c r="BL4" s="502"/>
      <c r="BM4" s="572"/>
      <c r="BN4" s="621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</row>
    <row r="5" spans="1:78" ht="18" customHeight="1">
      <c r="A5" s="122" t="s">
        <v>134</v>
      </c>
      <c r="B5" s="129" t="s">
        <v>135</v>
      </c>
      <c r="C5" s="129"/>
      <c r="D5" s="129"/>
      <c r="E5" s="326"/>
      <c r="F5" s="326"/>
      <c r="G5" s="326"/>
      <c r="H5" s="326"/>
      <c r="I5" s="311"/>
      <c r="J5" s="311"/>
      <c r="K5" s="311"/>
      <c r="L5" s="311"/>
      <c r="M5" s="311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129"/>
      <c r="BL5" s="502"/>
      <c r="BM5" s="572"/>
      <c r="BN5" s="621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</row>
    <row r="6" spans="1:78" ht="19.5" customHeight="1">
      <c r="A6" s="160" t="s">
        <v>136</v>
      </c>
      <c r="B6" s="310" t="s">
        <v>137</v>
      </c>
      <c r="C6" s="310" t="s">
        <v>261</v>
      </c>
      <c r="D6" s="310"/>
      <c r="E6" s="328">
        <v>1870000</v>
      </c>
      <c r="F6" s="328">
        <v>1870000</v>
      </c>
      <c r="G6" s="328">
        <v>1870000</v>
      </c>
      <c r="H6" s="328">
        <v>1878531</v>
      </c>
      <c r="I6" s="328">
        <v>510000</v>
      </c>
      <c r="J6" s="328">
        <v>510000</v>
      </c>
      <c r="K6" s="328">
        <v>510000</v>
      </c>
      <c r="L6" s="328">
        <v>536507</v>
      </c>
      <c r="M6" s="328">
        <v>3660000</v>
      </c>
      <c r="N6" s="328">
        <v>3660000</v>
      </c>
      <c r="O6" s="328">
        <v>4267533</v>
      </c>
      <c r="P6" s="328">
        <v>4267533</v>
      </c>
      <c r="Q6" s="328"/>
      <c r="R6" s="328"/>
      <c r="S6" s="328"/>
      <c r="T6" s="328"/>
      <c r="U6" s="328"/>
      <c r="V6" s="328"/>
      <c r="W6" s="328"/>
      <c r="X6" s="328"/>
      <c r="Y6" s="328">
        <v>2018000</v>
      </c>
      <c r="Z6" s="328">
        <v>2018000</v>
      </c>
      <c r="AA6" s="328">
        <v>2018000</v>
      </c>
      <c r="AB6" s="328">
        <v>1995564</v>
      </c>
      <c r="AC6" s="328"/>
      <c r="AD6" s="328"/>
      <c r="AE6" s="328">
        <v>200000</v>
      </c>
      <c r="AF6" s="328">
        <v>200000</v>
      </c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9">
        <f aca="true" t="shared" si="0" ref="BK6:BL10">SUM(E6,I6,M6,Q6,U6,Y6,AC6,AG6,AJ6,AN6,AR6,AV6,AY6,BA6,BC6,BI6)</f>
        <v>8058000</v>
      </c>
      <c r="BL6" s="503">
        <f t="shared" si="0"/>
        <v>8058000</v>
      </c>
      <c r="BM6" s="503">
        <f>SUM(G6,K6,O6,S6,W6,AA6,AE6,AI6,AL6,AP6,AT6,AX6,BG6,)</f>
        <v>8865533</v>
      </c>
      <c r="BN6" s="325">
        <f>H6+L6+P6+T6+X6+AB6+AF6+AM6+AQ6+AU6+BH6</f>
        <v>8878135</v>
      </c>
      <c r="BO6" s="87"/>
      <c r="BP6" s="87"/>
      <c r="BQ6" s="87"/>
      <c r="BR6" s="88"/>
      <c r="BS6" s="88"/>
      <c r="BT6" s="88"/>
      <c r="BU6" s="88"/>
      <c r="BV6" s="88"/>
      <c r="BW6" s="88"/>
      <c r="BX6" s="88"/>
      <c r="BY6" s="88"/>
      <c r="BZ6" s="88"/>
    </row>
    <row r="7" spans="1:78" ht="19.5" customHeight="1">
      <c r="A7" s="160" t="s">
        <v>136</v>
      </c>
      <c r="B7" s="310" t="s">
        <v>394</v>
      </c>
      <c r="C7" s="310" t="s">
        <v>328</v>
      </c>
      <c r="D7" s="310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9">
        <f t="shared" si="0"/>
        <v>0</v>
      </c>
      <c r="BL7" s="503">
        <f t="shared" si="0"/>
        <v>0</v>
      </c>
      <c r="BM7" s="503">
        <f aca="true" t="shared" si="1" ref="BM7:BM56">SUM(G7,K7,O7,S7,W7,AA7,AE7,AI7,AL7,AP7,AT7,AX7,BG7,)</f>
        <v>0</v>
      </c>
      <c r="BN7" s="325">
        <f aca="true" t="shared" si="2" ref="BN7:BN56">H7+L7+P7+T7+X7+AB7+AF7+AM7+AQ7+AU7+BH7</f>
        <v>0</v>
      </c>
      <c r="BO7" s="87"/>
      <c r="BP7" s="87"/>
      <c r="BQ7" s="87"/>
      <c r="BR7" s="88"/>
      <c r="BS7" s="88"/>
      <c r="BT7" s="88"/>
      <c r="BU7" s="88"/>
      <c r="BV7" s="88"/>
      <c r="BW7" s="88"/>
      <c r="BX7" s="88"/>
      <c r="BY7" s="88"/>
      <c r="BZ7" s="88"/>
    </row>
    <row r="8" spans="1:78" ht="19.5" customHeight="1">
      <c r="A8" s="161" t="s">
        <v>412</v>
      </c>
      <c r="B8" s="311" t="s">
        <v>395</v>
      </c>
      <c r="C8" s="311" t="s">
        <v>261</v>
      </c>
      <c r="D8" s="311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9">
        <f t="shared" si="0"/>
        <v>0</v>
      </c>
      <c r="BL8" s="503">
        <f t="shared" si="0"/>
        <v>0</v>
      </c>
      <c r="BM8" s="503">
        <f t="shared" si="1"/>
        <v>0</v>
      </c>
      <c r="BN8" s="503">
        <f t="shared" si="2"/>
        <v>0</v>
      </c>
      <c r="BO8" s="87"/>
      <c r="BP8" s="87"/>
      <c r="BQ8" s="89"/>
      <c r="BR8" s="88"/>
      <c r="BS8" s="88"/>
      <c r="BT8" s="89"/>
      <c r="BU8" s="88"/>
      <c r="BV8" s="90"/>
      <c r="BW8" s="89"/>
      <c r="BX8" s="88"/>
      <c r="BY8" s="88"/>
      <c r="BZ8" s="89"/>
    </row>
    <row r="9" spans="1:78" ht="19.5" customHeight="1">
      <c r="A9" s="299" t="s">
        <v>138</v>
      </c>
      <c r="B9" s="315" t="s">
        <v>396</v>
      </c>
      <c r="C9" s="311" t="s">
        <v>261</v>
      </c>
      <c r="D9" s="311"/>
      <c r="E9" s="328"/>
      <c r="F9" s="328"/>
      <c r="G9" s="328"/>
      <c r="H9" s="328"/>
      <c r="I9" s="328"/>
      <c r="J9" s="328"/>
      <c r="K9" s="328"/>
      <c r="L9" s="328"/>
      <c r="M9" s="328">
        <v>900000</v>
      </c>
      <c r="N9" s="328">
        <v>900000</v>
      </c>
      <c r="O9" s="328">
        <v>900000</v>
      </c>
      <c r="P9" s="328">
        <v>900000</v>
      </c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9">
        <f t="shared" si="0"/>
        <v>900000</v>
      </c>
      <c r="BL9" s="503">
        <f t="shared" si="0"/>
        <v>900000</v>
      </c>
      <c r="BM9" s="503">
        <f t="shared" si="1"/>
        <v>900000</v>
      </c>
      <c r="BN9" s="325">
        <f t="shared" si="2"/>
        <v>900000</v>
      </c>
      <c r="BO9" s="91"/>
      <c r="BP9" s="91"/>
      <c r="BQ9" s="89"/>
      <c r="BR9" s="91"/>
      <c r="BS9" s="91"/>
      <c r="BT9" s="89"/>
      <c r="BU9" s="92"/>
      <c r="BV9" s="92"/>
      <c r="BW9" s="93"/>
      <c r="BX9" s="95"/>
      <c r="BY9" s="95"/>
      <c r="BZ9" s="89"/>
    </row>
    <row r="10" spans="1:78" ht="19.5" customHeight="1">
      <c r="A10" s="162" t="s">
        <v>139</v>
      </c>
      <c r="B10" s="330" t="s">
        <v>397</v>
      </c>
      <c r="C10" s="312" t="s">
        <v>261</v>
      </c>
      <c r="D10" s="312"/>
      <c r="E10" s="328"/>
      <c r="F10" s="328"/>
      <c r="G10" s="328"/>
      <c r="H10" s="328"/>
      <c r="I10" s="328"/>
      <c r="J10" s="328"/>
      <c r="K10" s="328"/>
      <c r="L10" s="328"/>
      <c r="M10" s="328">
        <v>180000</v>
      </c>
      <c r="N10" s="328">
        <v>180000</v>
      </c>
      <c r="O10" s="328">
        <v>180000</v>
      </c>
      <c r="P10" s="328">
        <v>180000</v>
      </c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9">
        <f t="shared" si="0"/>
        <v>180000</v>
      </c>
      <c r="BL10" s="503">
        <f t="shared" si="0"/>
        <v>180000</v>
      </c>
      <c r="BM10" s="503">
        <f t="shared" si="1"/>
        <v>180000</v>
      </c>
      <c r="BN10" s="325">
        <f t="shared" si="2"/>
        <v>180000</v>
      </c>
      <c r="BO10" s="91"/>
      <c r="BP10" s="91"/>
      <c r="BQ10" s="89"/>
      <c r="BR10" s="91"/>
      <c r="BS10" s="91"/>
      <c r="BT10" s="89"/>
      <c r="BU10" s="92"/>
      <c r="BV10" s="92"/>
      <c r="BW10" s="93"/>
      <c r="BX10" s="95"/>
      <c r="BY10" s="95"/>
      <c r="BZ10" s="89"/>
    </row>
    <row r="11" spans="1:78" s="171" customFormat="1" ht="19.5" customHeight="1">
      <c r="A11" s="233" t="s">
        <v>176</v>
      </c>
      <c r="B11" s="313" t="s">
        <v>185</v>
      </c>
      <c r="C11" s="313" t="s">
        <v>261</v>
      </c>
      <c r="D11" s="313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>
        <v>1635079</v>
      </c>
      <c r="W11" s="331">
        <v>1635079</v>
      </c>
      <c r="X11" s="331">
        <v>1721587</v>
      </c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>
        <v>3360000</v>
      </c>
      <c r="AL11" s="331">
        <v>7566659</v>
      </c>
      <c r="AM11" s="331">
        <v>7566659</v>
      </c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>
        <v>1585000</v>
      </c>
      <c r="BG11" s="331">
        <v>1585000</v>
      </c>
      <c r="BH11" s="331">
        <v>1585000</v>
      </c>
      <c r="BI11" s="331"/>
      <c r="BJ11" s="331"/>
      <c r="BK11" s="329">
        <f>SUM(E11,I11,M11,Q11,U11,Y11,AC11,AG11,AJ11,AN11,AR11,AV11,AY11,BA11,BC11,BI11)</f>
        <v>0</v>
      </c>
      <c r="BL11" s="334">
        <f>SUM(F11,J11,N11,R11,V11,Z11,AD11,AH11,AK11,AO11,AS11,AW11,AZ11,BB11,BD11,BJ11,BF11)</f>
        <v>6580079</v>
      </c>
      <c r="BM11" s="334">
        <f t="shared" si="1"/>
        <v>10786738</v>
      </c>
      <c r="BN11" s="622">
        <f t="shared" si="2"/>
        <v>10873246</v>
      </c>
      <c r="BO11" s="166"/>
      <c r="BP11" s="166"/>
      <c r="BQ11" s="166"/>
      <c r="BR11" s="168"/>
      <c r="BS11" s="168"/>
      <c r="BT11" s="168"/>
      <c r="BU11" s="168"/>
      <c r="BV11" s="168"/>
      <c r="BW11" s="168"/>
      <c r="BX11" s="168"/>
      <c r="BY11" s="168"/>
      <c r="BZ11" s="168"/>
    </row>
    <row r="12" spans="1:78" ht="19.5" customHeight="1">
      <c r="A12" s="302"/>
      <c r="B12" s="314" t="s">
        <v>142</v>
      </c>
      <c r="C12" s="314"/>
      <c r="D12" s="332">
        <f aca="true" t="shared" si="3" ref="D12:AC12">SUM(D6:D11)</f>
        <v>0</v>
      </c>
      <c r="E12" s="332">
        <f t="shared" si="3"/>
        <v>1870000</v>
      </c>
      <c r="F12" s="332">
        <f t="shared" si="3"/>
        <v>1870000</v>
      </c>
      <c r="G12" s="332">
        <f>SUM(G6:G11)</f>
        <v>1870000</v>
      </c>
      <c r="H12" s="332">
        <f>SUM(H6:H11)</f>
        <v>1878531</v>
      </c>
      <c r="I12" s="332">
        <f t="shared" si="3"/>
        <v>510000</v>
      </c>
      <c r="J12" s="332">
        <f t="shared" si="3"/>
        <v>510000</v>
      </c>
      <c r="K12" s="332">
        <f>SUM(K6:K11)</f>
        <v>510000</v>
      </c>
      <c r="L12" s="332">
        <f>SUM(L6:L11)</f>
        <v>536507</v>
      </c>
      <c r="M12" s="332">
        <f t="shared" si="3"/>
        <v>4740000</v>
      </c>
      <c r="N12" s="332">
        <f t="shared" si="3"/>
        <v>4740000</v>
      </c>
      <c r="O12" s="332">
        <f>SUM(O6:O11)</f>
        <v>5347533</v>
      </c>
      <c r="P12" s="332">
        <f>SUM(P6:P11)</f>
        <v>5347533</v>
      </c>
      <c r="Q12" s="332">
        <f t="shared" si="3"/>
        <v>0</v>
      </c>
      <c r="R12" s="332">
        <f t="shared" si="3"/>
        <v>0</v>
      </c>
      <c r="S12" s="332">
        <f>SUM(S6:S11)</f>
        <v>0</v>
      </c>
      <c r="T12" s="332">
        <f>SUM(T6:T11)</f>
        <v>0</v>
      </c>
      <c r="U12" s="332">
        <f t="shared" si="3"/>
        <v>0</v>
      </c>
      <c r="V12" s="332">
        <f t="shared" si="3"/>
        <v>1635079</v>
      </c>
      <c r="W12" s="332">
        <f>SUM(W6:W11)</f>
        <v>1635079</v>
      </c>
      <c r="X12" s="332">
        <f>SUM(X6:X11)</f>
        <v>1721587</v>
      </c>
      <c r="Y12" s="332">
        <f t="shared" si="3"/>
        <v>2018000</v>
      </c>
      <c r="Z12" s="332">
        <f t="shared" si="3"/>
        <v>2018000</v>
      </c>
      <c r="AA12" s="332">
        <f>SUM(AA5:AA11)</f>
        <v>2018000</v>
      </c>
      <c r="AB12" s="332">
        <f>SUM(AB5:AB11)</f>
        <v>1995564</v>
      </c>
      <c r="AC12" s="332">
        <f t="shared" si="3"/>
        <v>0</v>
      </c>
      <c r="AD12" s="332">
        <f>SUM(AD6:AD11)</f>
        <v>0</v>
      </c>
      <c r="AE12" s="332">
        <f>SUM(AE5:AE11)</f>
        <v>200000</v>
      </c>
      <c r="AF12" s="332">
        <f>SUM(AF5:AF11)</f>
        <v>200000</v>
      </c>
      <c r="AG12" s="332">
        <f>SUM(AG6:AG11)</f>
        <v>0</v>
      </c>
      <c r="AH12" s="332">
        <f>SUM(AH6:AH11)</f>
        <v>0</v>
      </c>
      <c r="AI12" s="332">
        <f>SUM(AI6:AI11)</f>
        <v>0</v>
      </c>
      <c r="AJ12" s="332">
        <f aca="true" t="shared" si="4" ref="AJ12:AV12">SUM(AJ6:AJ11)</f>
        <v>0</v>
      </c>
      <c r="AK12" s="332">
        <f t="shared" si="4"/>
        <v>3360000</v>
      </c>
      <c r="AL12" s="332">
        <f>SUM(AL6:AL11)</f>
        <v>7566659</v>
      </c>
      <c r="AM12" s="332">
        <f>SUM(AM6:AM11)</f>
        <v>7566659</v>
      </c>
      <c r="AN12" s="332">
        <f t="shared" si="4"/>
        <v>0</v>
      </c>
      <c r="AO12" s="332">
        <f t="shared" si="4"/>
        <v>0</v>
      </c>
      <c r="AP12" s="332">
        <f>SUM(AP6:AP11)</f>
        <v>0</v>
      </c>
      <c r="AQ12" s="332">
        <f>SUM(AQ6:AQ11)</f>
        <v>0</v>
      </c>
      <c r="AR12" s="332">
        <f t="shared" si="4"/>
        <v>0</v>
      </c>
      <c r="AS12" s="332">
        <f t="shared" si="4"/>
        <v>0</v>
      </c>
      <c r="AT12" s="332">
        <f>SUM(AT6:AT11)</f>
        <v>0</v>
      </c>
      <c r="AU12" s="332">
        <f>SUM(AU6:AU11)</f>
        <v>0</v>
      </c>
      <c r="AV12" s="332">
        <f t="shared" si="4"/>
        <v>0</v>
      </c>
      <c r="AW12" s="332">
        <f>SUM(AW6:AW11)</f>
        <v>0</v>
      </c>
      <c r="AX12" s="332">
        <f>SUM(AX6:AX11)</f>
        <v>0</v>
      </c>
      <c r="AY12" s="332">
        <f>SUM(AY6:AY11)</f>
        <v>0</v>
      </c>
      <c r="AZ12" s="332"/>
      <c r="BA12" s="332">
        <f>SUM(BA6:BA11)</f>
        <v>0</v>
      </c>
      <c r="BB12" s="332"/>
      <c r="BC12" s="332">
        <f>SUM(BC6:BC11)</f>
        <v>0</v>
      </c>
      <c r="BD12" s="332"/>
      <c r="BE12" s="332"/>
      <c r="BF12" s="332">
        <f aca="true" t="shared" si="5" ref="BF12:BL12">SUM(BF6:BF11)</f>
        <v>1585000</v>
      </c>
      <c r="BG12" s="332">
        <f t="shared" si="5"/>
        <v>1585000</v>
      </c>
      <c r="BH12" s="332">
        <f>SUM(BH6:BH11)</f>
        <v>1585000</v>
      </c>
      <c r="BI12" s="332">
        <f t="shared" si="5"/>
        <v>0</v>
      </c>
      <c r="BJ12" s="332">
        <f t="shared" si="5"/>
        <v>0</v>
      </c>
      <c r="BK12" s="332">
        <f t="shared" si="5"/>
        <v>9138000</v>
      </c>
      <c r="BL12" s="504">
        <f t="shared" si="5"/>
        <v>15718079</v>
      </c>
      <c r="BM12" s="504">
        <f t="shared" si="1"/>
        <v>20732271</v>
      </c>
      <c r="BN12" s="623">
        <f t="shared" si="2"/>
        <v>20831381</v>
      </c>
      <c r="BO12" s="91"/>
      <c r="BP12" s="91"/>
      <c r="BQ12" s="89"/>
      <c r="BR12" s="91"/>
      <c r="BS12" s="91"/>
      <c r="BT12" s="89"/>
      <c r="BU12" s="92"/>
      <c r="BV12" s="92"/>
      <c r="BW12" s="93"/>
      <c r="BX12" s="95"/>
      <c r="BY12" s="95"/>
      <c r="BZ12" s="89"/>
    </row>
    <row r="13" spans="1:78" ht="19.5" customHeight="1">
      <c r="A13" s="129" t="s">
        <v>143</v>
      </c>
      <c r="B13" s="316" t="s">
        <v>144</v>
      </c>
      <c r="C13" s="316"/>
      <c r="D13" s="31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9">
        <f aca="true" t="shared" si="6" ref="BK13:BL17">SUM(E13,I13,M13,Q13,U13,Y13,AC13,AG13,AJ13,AN13,AR13,AV13,AY13,BA13,BC13,BI13)</f>
        <v>0</v>
      </c>
      <c r="BL13" s="503">
        <f t="shared" si="6"/>
        <v>0</v>
      </c>
      <c r="BM13" s="503">
        <f t="shared" si="1"/>
        <v>0</v>
      </c>
      <c r="BN13" s="503">
        <f t="shared" si="2"/>
        <v>0</v>
      </c>
      <c r="BO13" s="87"/>
      <c r="BP13" s="87"/>
      <c r="BQ13" s="89"/>
      <c r="BR13" s="88"/>
      <c r="BS13" s="88"/>
      <c r="BT13" s="89"/>
      <c r="BU13" s="88"/>
      <c r="BV13" s="90"/>
      <c r="BW13" s="89"/>
      <c r="BX13" s="88"/>
      <c r="BY13" s="88"/>
      <c r="BZ13" s="89"/>
    </row>
    <row r="14" spans="1:102" ht="19.5" customHeight="1">
      <c r="A14" s="165" t="s">
        <v>145</v>
      </c>
      <c r="B14" s="317" t="s">
        <v>146</v>
      </c>
      <c r="C14" s="311" t="s">
        <v>261</v>
      </c>
      <c r="D14" s="311"/>
      <c r="E14" s="326">
        <v>1425000</v>
      </c>
      <c r="F14" s="326">
        <v>9182190</v>
      </c>
      <c r="G14" s="326">
        <v>9182190</v>
      </c>
      <c r="H14" s="326">
        <v>9182190</v>
      </c>
      <c r="I14" s="326">
        <v>192000</v>
      </c>
      <c r="J14" s="326">
        <v>1239221</v>
      </c>
      <c r="K14" s="326">
        <v>1239221</v>
      </c>
      <c r="L14" s="326">
        <v>1239221</v>
      </c>
      <c r="M14" s="326"/>
      <c r="N14" s="326">
        <v>1347611</v>
      </c>
      <c r="O14" s="326">
        <v>747911</v>
      </c>
      <c r="P14" s="326">
        <v>747911</v>
      </c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9">
        <f t="shared" si="6"/>
        <v>1617000</v>
      </c>
      <c r="BL14" s="503">
        <f t="shared" si="6"/>
        <v>11769022</v>
      </c>
      <c r="BM14" s="503">
        <f t="shared" si="1"/>
        <v>11169322</v>
      </c>
      <c r="BN14" s="503">
        <f t="shared" si="2"/>
        <v>11169322</v>
      </c>
      <c r="BO14" s="87"/>
      <c r="BP14" s="87"/>
      <c r="BQ14" s="89"/>
      <c r="BR14" s="88"/>
      <c r="BS14" s="88"/>
      <c r="BT14" s="89"/>
      <c r="BU14" s="88"/>
      <c r="BV14" s="92"/>
      <c r="BW14" s="89"/>
      <c r="BX14" s="88"/>
      <c r="BY14" s="88"/>
      <c r="BZ14" s="89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</row>
    <row r="15" spans="1:78" s="171" customFormat="1" ht="19.5" customHeight="1">
      <c r="A15" s="165" t="s">
        <v>365</v>
      </c>
      <c r="B15" s="317" t="s">
        <v>366</v>
      </c>
      <c r="C15" s="317" t="s">
        <v>261</v>
      </c>
      <c r="D15" s="317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29">
        <f t="shared" si="6"/>
        <v>0</v>
      </c>
      <c r="BL15" s="334">
        <f t="shared" si="6"/>
        <v>0</v>
      </c>
      <c r="BM15" s="334">
        <f t="shared" si="1"/>
        <v>0</v>
      </c>
      <c r="BN15" s="334">
        <f t="shared" si="2"/>
        <v>0</v>
      </c>
      <c r="BO15" s="166"/>
      <c r="BP15" s="166"/>
      <c r="BQ15" s="167"/>
      <c r="BR15" s="168"/>
      <c r="BS15" s="168"/>
      <c r="BT15" s="167"/>
      <c r="BU15" s="168"/>
      <c r="BV15" s="169"/>
      <c r="BW15" s="167"/>
      <c r="BX15" s="168"/>
      <c r="BY15" s="168"/>
      <c r="BZ15" s="167"/>
    </row>
    <row r="16" spans="1:78" ht="19.5" customHeight="1">
      <c r="A16" s="161" t="s">
        <v>147</v>
      </c>
      <c r="B16" s="311" t="s">
        <v>398</v>
      </c>
      <c r="C16" s="311" t="s">
        <v>261</v>
      </c>
      <c r="D16" s="311"/>
      <c r="E16" s="326"/>
      <c r="F16" s="326"/>
      <c r="G16" s="326"/>
      <c r="H16" s="326"/>
      <c r="I16" s="326"/>
      <c r="J16" s="326"/>
      <c r="K16" s="326"/>
      <c r="L16" s="326"/>
      <c r="M16" s="326"/>
      <c r="N16" s="326">
        <v>6712328</v>
      </c>
      <c r="O16" s="326">
        <v>6712328</v>
      </c>
      <c r="P16" s="326">
        <v>6712328</v>
      </c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>
        <v>35000000</v>
      </c>
      <c r="AO16" s="326">
        <v>28287672</v>
      </c>
      <c r="AP16" s="326">
        <v>1258041</v>
      </c>
      <c r="AQ16" s="326">
        <v>1908708</v>
      </c>
      <c r="AR16" s="326">
        <v>2000000</v>
      </c>
      <c r="AS16" s="326">
        <v>2000000</v>
      </c>
      <c r="AT16" s="326">
        <v>30287672</v>
      </c>
      <c r="AU16" s="326">
        <v>30942905</v>
      </c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9">
        <f t="shared" si="6"/>
        <v>37000000</v>
      </c>
      <c r="BL16" s="503">
        <f t="shared" si="6"/>
        <v>37000000</v>
      </c>
      <c r="BM16" s="503">
        <f t="shared" si="1"/>
        <v>38258041</v>
      </c>
      <c r="BN16" s="503">
        <f t="shared" si="2"/>
        <v>39563941</v>
      </c>
      <c r="BO16" s="87"/>
      <c r="BP16" s="87"/>
      <c r="BQ16" s="89"/>
      <c r="BR16" s="88"/>
      <c r="BS16" s="88"/>
      <c r="BT16" s="89"/>
      <c r="BU16" s="88"/>
      <c r="BV16" s="90"/>
      <c r="BW16" s="89"/>
      <c r="BX16" s="88"/>
      <c r="BY16" s="88"/>
      <c r="BZ16" s="89"/>
    </row>
    <row r="17" spans="1:78" ht="19.5" customHeight="1">
      <c r="A17" s="161" t="s">
        <v>149</v>
      </c>
      <c r="B17" s="311" t="s">
        <v>74</v>
      </c>
      <c r="C17" s="311" t="s">
        <v>261</v>
      </c>
      <c r="D17" s="311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9">
        <f t="shared" si="6"/>
        <v>0</v>
      </c>
      <c r="BL17" s="503">
        <f t="shared" si="6"/>
        <v>0</v>
      </c>
      <c r="BM17" s="503">
        <f t="shared" si="1"/>
        <v>0</v>
      </c>
      <c r="BN17" s="325">
        <f t="shared" si="2"/>
        <v>0</v>
      </c>
      <c r="BO17" s="87"/>
      <c r="BP17" s="87"/>
      <c r="BQ17" s="89"/>
      <c r="BR17" s="87"/>
      <c r="BS17" s="87"/>
      <c r="BT17" s="89"/>
      <c r="BU17" s="88"/>
      <c r="BV17" s="88"/>
      <c r="BW17" s="89"/>
      <c r="BX17" s="87"/>
      <c r="BY17" s="87"/>
      <c r="BZ17" s="89"/>
    </row>
    <row r="18" spans="1:78" ht="19.5" customHeight="1">
      <c r="A18" s="302"/>
      <c r="B18" s="318" t="s">
        <v>150</v>
      </c>
      <c r="C18" s="318"/>
      <c r="D18" s="332">
        <f aca="true" t="shared" si="7" ref="D18:AC18">SUM(D14:D17)</f>
        <v>0</v>
      </c>
      <c r="E18" s="332">
        <f t="shared" si="7"/>
        <v>1425000</v>
      </c>
      <c r="F18" s="332">
        <f t="shared" si="7"/>
        <v>9182190</v>
      </c>
      <c r="G18" s="332">
        <f>SUM(G14:G17)</f>
        <v>9182190</v>
      </c>
      <c r="H18" s="332">
        <f>SUM(H14:H17)</f>
        <v>9182190</v>
      </c>
      <c r="I18" s="332">
        <f t="shared" si="7"/>
        <v>192000</v>
      </c>
      <c r="J18" s="332">
        <f t="shared" si="7"/>
        <v>1239221</v>
      </c>
      <c r="K18" s="332">
        <f>SUM(K14:K17)</f>
        <v>1239221</v>
      </c>
      <c r="L18" s="332">
        <f>SUM(L14:L17)</f>
        <v>1239221</v>
      </c>
      <c r="M18" s="332">
        <f t="shared" si="7"/>
        <v>0</v>
      </c>
      <c r="N18" s="332">
        <f t="shared" si="7"/>
        <v>8059939</v>
      </c>
      <c r="O18" s="332">
        <f>SUM(O14:O17)</f>
        <v>7460239</v>
      </c>
      <c r="P18" s="332">
        <f>SUM(P14:P17)</f>
        <v>7460239</v>
      </c>
      <c r="Q18" s="332">
        <f t="shared" si="7"/>
        <v>0</v>
      </c>
      <c r="R18" s="332">
        <f t="shared" si="7"/>
        <v>0</v>
      </c>
      <c r="S18" s="332">
        <f>SUM(S14:S17)</f>
        <v>0</v>
      </c>
      <c r="T18" s="332">
        <f>SUM(T14:T17)</f>
        <v>0</v>
      </c>
      <c r="U18" s="332">
        <f t="shared" si="7"/>
        <v>0</v>
      </c>
      <c r="V18" s="332">
        <f t="shared" si="7"/>
        <v>0</v>
      </c>
      <c r="W18" s="332">
        <f>SUM(W14:W17)</f>
        <v>0</v>
      </c>
      <c r="X18" s="332">
        <f>SUM(X14:X17)</f>
        <v>0</v>
      </c>
      <c r="Y18" s="332">
        <f t="shared" si="7"/>
        <v>0</v>
      </c>
      <c r="Z18" s="332">
        <f t="shared" si="7"/>
        <v>0</v>
      </c>
      <c r="AA18" s="332">
        <f>SUM(AA14:AA17)</f>
        <v>0</v>
      </c>
      <c r="AB18" s="332">
        <f>SUM(AB14:AB17)</f>
        <v>0</v>
      </c>
      <c r="AC18" s="332">
        <f t="shared" si="7"/>
        <v>0</v>
      </c>
      <c r="AD18" s="332">
        <f aca="true" t="shared" si="8" ref="AD18:AI18">SUM(AD14:AD17)</f>
        <v>0</v>
      </c>
      <c r="AE18" s="332">
        <f t="shared" si="8"/>
        <v>0</v>
      </c>
      <c r="AF18" s="332">
        <f t="shared" si="8"/>
        <v>0</v>
      </c>
      <c r="AG18" s="332">
        <f t="shared" si="8"/>
        <v>0</v>
      </c>
      <c r="AH18" s="332">
        <f t="shared" si="8"/>
        <v>0</v>
      </c>
      <c r="AI18" s="332">
        <f t="shared" si="8"/>
        <v>0</v>
      </c>
      <c r="AJ18" s="332">
        <f aca="true" t="shared" si="9" ref="AJ18:AV18">SUM(AJ14:AJ17)</f>
        <v>0</v>
      </c>
      <c r="AK18" s="332">
        <f t="shared" si="9"/>
        <v>0</v>
      </c>
      <c r="AL18" s="332">
        <f>SUM(AL14:AL17)</f>
        <v>0</v>
      </c>
      <c r="AM18" s="332">
        <f>SUM(AM14:AM17)</f>
        <v>0</v>
      </c>
      <c r="AN18" s="332">
        <f t="shared" si="9"/>
        <v>35000000</v>
      </c>
      <c r="AO18" s="332">
        <f t="shared" si="9"/>
        <v>28287672</v>
      </c>
      <c r="AP18" s="332">
        <f>SUM(AP14:AP17)</f>
        <v>1258041</v>
      </c>
      <c r="AQ18" s="332">
        <f>SUM(AQ14:AQ17)</f>
        <v>1908708</v>
      </c>
      <c r="AR18" s="332">
        <f t="shared" si="9"/>
        <v>2000000</v>
      </c>
      <c r="AS18" s="332">
        <f t="shared" si="9"/>
        <v>2000000</v>
      </c>
      <c r="AT18" s="332">
        <f>SUM(AT14:AT17)</f>
        <v>30287672</v>
      </c>
      <c r="AU18" s="332">
        <f>SUM(AU14:AU17)</f>
        <v>30942905</v>
      </c>
      <c r="AV18" s="332">
        <f t="shared" si="9"/>
        <v>0</v>
      </c>
      <c r="AW18" s="332">
        <f>SUM(AW14:AW17)</f>
        <v>0</v>
      </c>
      <c r="AX18" s="332">
        <f>SUM(AX14:AX17)</f>
        <v>0</v>
      </c>
      <c r="AY18" s="332">
        <f>SUM(AY14:AY17)</f>
        <v>0</v>
      </c>
      <c r="AZ18" s="332"/>
      <c r="BA18" s="332">
        <f>SUM(BA14:BA17)</f>
        <v>0</v>
      </c>
      <c r="BB18" s="332"/>
      <c r="BC18" s="332">
        <f>SUM(BC14:BC17)</f>
        <v>0</v>
      </c>
      <c r="BD18" s="332"/>
      <c r="BE18" s="332"/>
      <c r="BF18" s="332">
        <f>SUM(BF14:BF17)</f>
        <v>0</v>
      </c>
      <c r="BG18" s="332">
        <f>SUM(BG14:BG17)</f>
        <v>0</v>
      </c>
      <c r="BH18" s="332">
        <f>SUM(BH14:BH17)</f>
        <v>0</v>
      </c>
      <c r="BI18" s="332">
        <f>SUM(BI14:BI17)</f>
        <v>0</v>
      </c>
      <c r="BJ18" s="332">
        <f>SUM(BJ14:BJ17)</f>
        <v>0</v>
      </c>
      <c r="BK18" s="332">
        <f>SUM(BK13:BK17)</f>
        <v>38617000</v>
      </c>
      <c r="BL18" s="504">
        <f>SUM(BL13:BL17)</f>
        <v>48769022</v>
      </c>
      <c r="BM18" s="504">
        <f t="shared" si="1"/>
        <v>49427363</v>
      </c>
      <c r="BN18" s="623">
        <f t="shared" si="2"/>
        <v>50733263</v>
      </c>
      <c r="BO18" s="87"/>
      <c r="BP18" s="87"/>
      <c r="BQ18" s="89"/>
      <c r="BR18" s="87"/>
      <c r="BS18" s="87"/>
      <c r="BT18" s="89"/>
      <c r="BU18" s="88"/>
      <c r="BV18" s="88"/>
      <c r="BW18" s="89"/>
      <c r="BX18" s="87"/>
      <c r="BY18" s="87"/>
      <c r="BZ18" s="89"/>
    </row>
    <row r="19" spans="1:78" ht="19.5" customHeight="1">
      <c r="A19" s="163" t="s">
        <v>151</v>
      </c>
      <c r="B19" s="129" t="s">
        <v>152</v>
      </c>
      <c r="C19" s="129"/>
      <c r="D19" s="129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9">
        <f aca="true" t="shared" si="10" ref="BK19:BL21">SUM(E19,I19,M19,Q19,U19,Y19,AC19,AG19,AJ19,AN19,AR19,AV19,AY19,BA19,BC19,BI19)</f>
        <v>0</v>
      </c>
      <c r="BL19" s="503">
        <f t="shared" si="10"/>
        <v>0</v>
      </c>
      <c r="BM19" s="503">
        <f t="shared" si="1"/>
        <v>0</v>
      </c>
      <c r="BN19" s="325">
        <f t="shared" si="2"/>
        <v>0</v>
      </c>
      <c r="BO19" s="87"/>
      <c r="BP19" s="87"/>
      <c r="BQ19" s="89"/>
      <c r="BR19" s="87"/>
      <c r="BS19" s="87"/>
      <c r="BT19" s="89"/>
      <c r="BU19" s="88"/>
      <c r="BV19" s="88"/>
      <c r="BW19" s="89"/>
      <c r="BX19" s="87"/>
      <c r="BY19" s="87"/>
      <c r="BZ19" s="89"/>
    </row>
    <row r="20" spans="1:78" ht="19.5" customHeight="1">
      <c r="A20" s="161" t="s">
        <v>153</v>
      </c>
      <c r="B20" s="311" t="s">
        <v>154</v>
      </c>
      <c r="C20" s="311" t="s">
        <v>261</v>
      </c>
      <c r="D20" s="311"/>
      <c r="E20" s="333"/>
      <c r="F20" s="333"/>
      <c r="G20" s="333"/>
      <c r="H20" s="333"/>
      <c r="I20" s="333"/>
      <c r="J20" s="333"/>
      <c r="K20" s="333"/>
      <c r="L20" s="333"/>
      <c r="M20" s="328"/>
      <c r="N20" s="328"/>
      <c r="O20" s="328"/>
      <c r="P20" s="328"/>
      <c r="Q20" s="326"/>
      <c r="R20" s="326"/>
      <c r="S20" s="326"/>
      <c r="T20" s="326"/>
      <c r="U20" s="326"/>
      <c r="V20" s="326"/>
      <c r="W20" s="326"/>
      <c r="X20" s="326"/>
      <c r="Y20" s="329"/>
      <c r="Z20" s="329"/>
      <c r="AA20" s="329"/>
      <c r="AB20" s="329"/>
      <c r="AC20" s="329"/>
      <c r="AD20" s="329"/>
      <c r="AE20" s="329"/>
      <c r="AF20" s="329"/>
      <c r="AG20" s="328"/>
      <c r="AH20" s="328"/>
      <c r="AI20" s="328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>
        <f t="shared" si="10"/>
        <v>0</v>
      </c>
      <c r="BL20" s="325">
        <f t="shared" si="10"/>
        <v>0</v>
      </c>
      <c r="BM20" s="325">
        <f t="shared" si="1"/>
        <v>0</v>
      </c>
      <c r="BN20" s="325">
        <f t="shared" si="2"/>
        <v>0</v>
      </c>
      <c r="BO20" s="91"/>
      <c r="BP20" s="91"/>
      <c r="BQ20" s="89"/>
      <c r="BR20" s="91"/>
      <c r="BS20" s="91"/>
      <c r="BT20" s="89"/>
      <c r="BU20" s="92"/>
      <c r="BV20" s="92"/>
      <c r="BW20" s="93"/>
      <c r="BX20" s="91"/>
      <c r="BY20" s="91"/>
      <c r="BZ20" s="89"/>
    </row>
    <row r="21" spans="1:102" s="171" customFormat="1" ht="19.5" customHeight="1">
      <c r="A21" s="165" t="s">
        <v>155</v>
      </c>
      <c r="B21" s="317" t="s">
        <v>156</v>
      </c>
      <c r="C21" s="317" t="s">
        <v>261</v>
      </c>
      <c r="D21" s="317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5">
        <f t="shared" si="10"/>
        <v>0</v>
      </c>
      <c r="BL21" s="334">
        <f t="shared" si="10"/>
        <v>0</v>
      </c>
      <c r="BM21" s="334">
        <f t="shared" si="1"/>
        <v>0</v>
      </c>
      <c r="BN21" s="334">
        <f t="shared" si="2"/>
        <v>0</v>
      </c>
      <c r="BO21" s="166"/>
      <c r="BP21" s="166"/>
      <c r="BQ21" s="167"/>
      <c r="BR21" s="168"/>
      <c r="BS21" s="168"/>
      <c r="BT21" s="167"/>
      <c r="BU21" s="168"/>
      <c r="BV21" s="169"/>
      <c r="BW21" s="167"/>
      <c r="BX21" s="168"/>
      <c r="BY21" s="168"/>
      <c r="BZ21" s="167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</row>
    <row r="22" spans="1:102" s="171" customFormat="1" ht="19.5" customHeight="1">
      <c r="A22" s="302"/>
      <c r="B22" s="318" t="s">
        <v>157</v>
      </c>
      <c r="C22" s="318"/>
      <c r="D22" s="318"/>
      <c r="E22" s="336">
        <f aca="true" t="shared" si="11" ref="E22:AC22">SUM(E20:E21)</f>
        <v>0</v>
      </c>
      <c r="F22" s="336">
        <f t="shared" si="11"/>
        <v>0</v>
      </c>
      <c r="G22" s="336">
        <f>SUM(G20:G21)</f>
        <v>0</v>
      </c>
      <c r="H22" s="336">
        <f>SUM(H20:H21)</f>
        <v>0</v>
      </c>
      <c r="I22" s="336">
        <f t="shared" si="11"/>
        <v>0</v>
      </c>
      <c r="J22" s="336">
        <f t="shared" si="11"/>
        <v>0</v>
      </c>
      <c r="K22" s="336">
        <f>SUM(K20:K21)</f>
        <v>0</v>
      </c>
      <c r="L22" s="336">
        <f>SUM(L20:L21)</f>
        <v>0</v>
      </c>
      <c r="M22" s="336">
        <f t="shared" si="11"/>
        <v>0</v>
      </c>
      <c r="N22" s="336">
        <f t="shared" si="11"/>
        <v>0</v>
      </c>
      <c r="O22" s="336">
        <f>SUM(O20:O21)</f>
        <v>0</v>
      </c>
      <c r="P22" s="336">
        <f>SUM(P20:P21)</f>
        <v>0</v>
      </c>
      <c r="Q22" s="336">
        <f t="shared" si="11"/>
        <v>0</v>
      </c>
      <c r="R22" s="336">
        <f t="shared" si="11"/>
        <v>0</v>
      </c>
      <c r="S22" s="336">
        <f>SUM(S20:S21)</f>
        <v>0</v>
      </c>
      <c r="T22" s="336">
        <f>SUM(T20:T21)</f>
        <v>0</v>
      </c>
      <c r="U22" s="336">
        <f t="shared" si="11"/>
        <v>0</v>
      </c>
      <c r="V22" s="336">
        <f t="shared" si="11"/>
        <v>0</v>
      </c>
      <c r="W22" s="336">
        <f>SUM(W20:W21)</f>
        <v>0</v>
      </c>
      <c r="X22" s="336">
        <f>SUM(X20:X21)</f>
        <v>0</v>
      </c>
      <c r="Y22" s="336">
        <f t="shared" si="11"/>
        <v>0</v>
      </c>
      <c r="Z22" s="336">
        <f t="shared" si="11"/>
        <v>0</v>
      </c>
      <c r="AA22" s="336">
        <f>SUM(AA20:AA21)</f>
        <v>0</v>
      </c>
      <c r="AB22" s="336">
        <f>SUM(AB20:AB21)</f>
        <v>0</v>
      </c>
      <c r="AC22" s="336">
        <f t="shared" si="11"/>
        <v>0</v>
      </c>
      <c r="AD22" s="336">
        <f aca="true" t="shared" si="12" ref="AD22:AI22">SUM(AD20:AD21)</f>
        <v>0</v>
      </c>
      <c r="AE22" s="336">
        <f t="shared" si="12"/>
        <v>0</v>
      </c>
      <c r="AF22" s="336">
        <f t="shared" si="12"/>
        <v>0</v>
      </c>
      <c r="AG22" s="336">
        <f t="shared" si="12"/>
        <v>0</v>
      </c>
      <c r="AH22" s="336">
        <f t="shared" si="12"/>
        <v>0</v>
      </c>
      <c r="AI22" s="336">
        <f t="shared" si="12"/>
        <v>0</v>
      </c>
      <c r="AJ22" s="336">
        <f aca="true" t="shared" si="13" ref="AJ22:AV22">SUM(AJ20:AJ21)</f>
        <v>0</v>
      </c>
      <c r="AK22" s="336">
        <f t="shared" si="13"/>
        <v>0</v>
      </c>
      <c r="AL22" s="336">
        <f>SUM(AL20:AL21)</f>
        <v>0</v>
      </c>
      <c r="AM22" s="336">
        <f>SUM(AM20:AM21)</f>
        <v>0</v>
      </c>
      <c r="AN22" s="336">
        <f t="shared" si="13"/>
        <v>0</v>
      </c>
      <c r="AO22" s="336">
        <f t="shared" si="13"/>
        <v>0</v>
      </c>
      <c r="AP22" s="336">
        <f>SUM(AP20:AP21)</f>
        <v>0</v>
      </c>
      <c r="AQ22" s="336">
        <f>SUM(AQ20:AQ21)</f>
        <v>0</v>
      </c>
      <c r="AR22" s="336">
        <f t="shared" si="13"/>
        <v>0</v>
      </c>
      <c r="AS22" s="336">
        <f t="shared" si="13"/>
        <v>0</v>
      </c>
      <c r="AT22" s="336">
        <f>SUM(AT20:AT21)</f>
        <v>0</v>
      </c>
      <c r="AU22" s="336">
        <f>SUM(AU20:AU21)</f>
        <v>0</v>
      </c>
      <c r="AV22" s="336">
        <f t="shared" si="13"/>
        <v>0</v>
      </c>
      <c r="AW22" s="336">
        <f>SUM(AW20:AW21)</f>
        <v>0</v>
      </c>
      <c r="AX22" s="336">
        <f>SUM(AX20:AX21)</f>
        <v>0</v>
      </c>
      <c r="AY22" s="336">
        <f>SUM(AY20:AY21)</f>
        <v>0</v>
      </c>
      <c r="AZ22" s="336"/>
      <c r="BA22" s="336">
        <f>SUM(BA20:BA21)</f>
        <v>0</v>
      </c>
      <c r="BB22" s="336"/>
      <c r="BC22" s="336">
        <f>SUM(BC20:BC21)</f>
        <v>0</v>
      </c>
      <c r="BD22" s="336"/>
      <c r="BE22" s="336"/>
      <c r="BF22" s="336">
        <f>SUM(BF20:BF21)</f>
        <v>0</v>
      </c>
      <c r="BG22" s="336">
        <f>SUM(BG20:BG21)</f>
        <v>0</v>
      </c>
      <c r="BH22" s="336">
        <f>SUM(BH20:BH21)</f>
        <v>0</v>
      </c>
      <c r="BI22" s="336">
        <f>SUM(BI20:BI21)</f>
        <v>0</v>
      </c>
      <c r="BJ22" s="336">
        <f>SUM(BJ20:BJ21)</f>
        <v>0</v>
      </c>
      <c r="BK22" s="336">
        <f>SUM(BK19:BK21)</f>
        <v>0</v>
      </c>
      <c r="BL22" s="504">
        <f>SUM(BL19:BL21)</f>
        <v>0</v>
      </c>
      <c r="BM22" s="504">
        <f t="shared" si="1"/>
        <v>0</v>
      </c>
      <c r="BN22" s="504">
        <f t="shared" si="2"/>
        <v>0</v>
      </c>
      <c r="BO22" s="166"/>
      <c r="BP22" s="166"/>
      <c r="BQ22" s="167"/>
      <c r="BR22" s="168"/>
      <c r="BS22" s="168"/>
      <c r="BT22" s="167"/>
      <c r="BU22" s="168"/>
      <c r="BV22" s="169"/>
      <c r="BW22" s="167"/>
      <c r="BX22" s="168"/>
      <c r="BY22" s="168"/>
      <c r="BZ22" s="167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</row>
    <row r="23" spans="1:78" ht="19.5" customHeight="1">
      <c r="A23" s="163" t="s">
        <v>158</v>
      </c>
      <c r="B23" s="129" t="s">
        <v>159</v>
      </c>
      <c r="C23" s="129"/>
      <c r="D23" s="129"/>
      <c r="E23" s="333"/>
      <c r="F23" s="333"/>
      <c r="G23" s="333"/>
      <c r="H23" s="333"/>
      <c r="I23" s="333"/>
      <c r="J23" s="333"/>
      <c r="K23" s="333"/>
      <c r="L23" s="333"/>
      <c r="M23" s="328"/>
      <c r="N23" s="328"/>
      <c r="O23" s="328"/>
      <c r="P23" s="328"/>
      <c r="Q23" s="326"/>
      <c r="R23" s="326"/>
      <c r="S23" s="326"/>
      <c r="T23" s="326"/>
      <c r="U23" s="326"/>
      <c r="V23" s="326"/>
      <c r="W23" s="326"/>
      <c r="X23" s="326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>
        <f aca="true" t="shared" si="14" ref="BK23:BL27">SUM(E23,I23,M23,Q23,U23,Y23,AC23,AG23,AJ23,AN23,AR23,AV23,AY23,BA23,BC23,BI23)</f>
        <v>0</v>
      </c>
      <c r="BL23" s="325">
        <f t="shared" si="14"/>
        <v>0</v>
      </c>
      <c r="BM23" s="325">
        <f t="shared" si="1"/>
        <v>0</v>
      </c>
      <c r="BN23" s="325">
        <f t="shared" si="2"/>
        <v>0</v>
      </c>
      <c r="BO23" s="91"/>
      <c r="BP23" s="91"/>
      <c r="BQ23" s="89"/>
      <c r="BR23" s="91"/>
      <c r="BS23" s="91"/>
      <c r="BT23" s="89"/>
      <c r="BU23" s="92"/>
      <c r="BV23" s="92"/>
      <c r="BW23" s="93"/>
      <c r="BX23" s="91"/>
      <c r="BY23" s="91"/>
      <c r="BZ23" s="89"/>
    </row>
    <row r="24" spans="1:102" s="171" customFormat="1" ht="19.5" customHeight="1">
      <c r="A24" s="165" t="s">
        <v>160</v>
      </c>
      <c r="B24" s="317" t="s">
        <v>161</v>
      </c>
      <c r="C24" s="317" t="s">
        <v>261</v>
      </c>
      <c r="D24" s="317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>
        <v>978256</v>
      </c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29">
        <f t="shared" si="14"/>
        <v>0</v>
      </c>
      <c r="BL24" s="334">
        <f t="shared" si="14"/>
        <v>0</v>
      </c>
      <c r="BM24" s="334">
        <f t="shared" si="1"/>
        <v>0</v>
      </c>
      <c r="BN24" s="334">
        <f t="shared" si="2"/>
        <v>978256</v>
      </c>
      <c r="BO24" s="166"/>
      <c r="BP24" s="166"/>
      <c r="BQ24" s="167"/>
      <c r="BR24" s="168"/>
      <c r="BS24" s="168"/>
      <c r="BT24" s="167"/>
      <c r="BU24" s="168"/>
      <c r="BV24" s="169"/>
      <c r="BW24" s="167"/>
      <c r="BX24" s="168"/>
      <c r="BY24" s="168"/>
      <c r="BZ24" s="167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</row>
    <row r="25" spans="1:78" ht="19.5" customHeight="1">
      <c r="A25" s="161" t="s">
        <v>162</v>
      </c>
      <c r="B25" s="311" t="s">
        <v>70</v>
      </c>
      <c r="C25" s="311" t="s">
        <v>261</v>
      </c>
      <c r="D25" s="311"/>
      <c r="E25" s="326"/>
      <c r="F25" s="326"/>
      <c r="G25" s="326"/>
      <c r="H25" s="326"/>
      <c r="I25" s="326"/>
      <c r="J25" s="326"/>
      <c r="K25" s="326"/>
      <c r="L25" s="326"/>
      <c r="M25" s="326">
        <v>3660000</v>
      </c>
      <c r="N25" s="326">
        <v>3660000</v>
      </c>
      <c r="O25" s="326">
        <v>3660000</v>
      </c>
      <c r="P25" s="326">
        <v>3660000</v>
      </c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9">
        <f t="shared" si="14"/>
        <v>3660000</v>
      </c>
      <c r="BL25" s="503">
        <f t="shared" si="14"/>
        <v>3660000</v>
      </c>
      <c r="BM25" s="503">
        <f t="shared" si="1"/>
        <v>3660000</v>
      </c>
      <c r="BN25" s="325">
        <f t="shared" si="2"/>
        <v>3660000</v>
      </c>
      <c r="BO25" s="87"/>
      <c r="BP25" s="87"/>
      <c r="BQ25" s="89"/>
      <c r="BR25" s="88"/>
      <c r="BS25" s="88"/>
      <c r="BT25" s="89"/>
      <c r="BU25" s="88"/>
      <c r="BV25" s="88"/>
      <c r="BW25" s="89"/>
      <c r="BX25" s="88"/>
      <c r="BY25" s="88"/>
      <c r="BZ25" s="89"/>
    </row>
    <row r="26" spans="1:102" ht="19.5" customHeight="1">
      <c r="A26" s="161" t="s">
        <v>163</v>
      </c>
      <c r="B26" s="311" t="s">
        <v>71</v>
      </c>
      <c r="C26" s="311" t="s">
        <v>261</v>
      </c>
      <c r="D26" s="311"/>
      <c r="E26" s="326"/>
      <c r="F26" s="326"/>
      <c r="G26" s="326"/>
      <c r="H26" s="326"/>
      <c r="I26" s="326"/>
      <c r="J26" s="326"/>
      <c r="K26" s="326"/>
      <c r="L26" s="326"/>
      <c r="M26" s="326">
        <v>2331000</v>
      </c>
      <c r="N26" s="326">
        <v>2331000</v>
      </c>
      <c r="O26" s="326">
        <v>2331000</v>
      </c>
      <c r="P26" s="326">
        <v>3331000</v>
      </c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9">
        <f t="shared" si="14"/>
        <v>2331000</v>
      </c>
      <c r="BL26" s="503">
        <f t="shared" si="14"/>
        <v>2331000</v>
      </c>
      <c r="BM26" s="503">
        <f t="shared" si="1"/>
        <v>2331000</v>
      </c>
      <c r="BN26" s="503">
        <f t="shared" si="2"/>
        <v>3331000</v>
      </c>
      <c r="BO26" s="87"/>
      <c r="BP26" s="87"/>
      <c r="BQ26" s="89"/>
      <c r="BR26" s="88"/>
      <c r="BS26" s="88"/>
      <c r="BT26" s="89"/>
      <c r="BU26" s="88"/>
      <c r="BV26" s="92"/>
      <c r="BW26" s="89"/>
      <c r="BX26" s="88"/>
      <c r="BY26" s="88"/>
      <c r="BZ26" s="89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</row>
    <row r="27" spans="1:78" ht="19.5" customHeight="1">
      <c r="A27" s="161" t="s">
        <v>164</v>
      </c>
      <c r="B27" s="311" t="s">
        <v>165</v>
      </c>
      <c r="C27" s="311" t="s">
        <v>261</v>
      </c>
      <c r="D27" s="311"/>
      <c r="E27" s="326"/>
      <c r="F27" s="326"/>
      <c r="G27" s="326"/>
      <c r="H27" s="326"/>
      <c r="I27" s="326"/>
      <c r="J27" s="326"/>
      <c r="K27" s="326"/>
      <c r="L27" s="326"/>
      <c r="M27" s="326">
        <v>4000423</v>
      </c>
      <c r="N27" s="326">
        <v>4447344</v>
      </c>
      <c r="O27" s="326">
        <v>4447344</v>
      </c>
      <c r="P27" s="326">
        <v>4748290</v>
      </c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9">
        <f t="shared" si="14"/>
        <v>4000423</v>
      </c>
      <c r="BL27" s="503">
        <f t="shared" si="14"/>
        <v>4447344</v>
      </c>
      <c r="BM27" s="503">
        <f t="shared" si="1"/>
        <v>4447344</v>
      </c>
      <c r="BN27" s="503">
        <f t="shared" si="2"/>
        <v>4748290</v>
      </c>
      <c r="BO27" s="87"/>
      <c r="BP27" s="87"/>
      <c r="BQ27" s="89"/>
      <c r="BR27" s="88"/>
      <c r="BS27" s="88"/>
      <c r="BT27" s="89"/>
      <c r="BU27" s="88"/>
      <c r="BV27" s="90"/>
      <c r="BW27" s="89"/>
      <c r="BX27" s="88"/>
      <c r="BY27" s="88"/>
      <c r="BZ27" s="89"/>
    </row>
    <row r="28" spans="1:78" ht="19.5" customHeight="1">
      <c r="A28" s="302"/>
      <c r="B28" s="318" t="s">
        <v>166</v>
      </c>
      <c r="C28" s="318"/>
      <c r="D28" s="318"/>
      <c r="E28" s="336">
        <f aca="true" t="shared" si="15" ref="E28:AC28">SUM(E24:E27)</f>
        <v>0</v>
      </c>
      <c r="F28" s="336">
        <f t="shared" si="15"/>
        <v>0</v>
      </c>
      <c r="G28" s="336">
        <f>SUM(G24:G27)</f>
        <v>0</v>
      </c>
      <c r="H28" s="336">
        <f>SUM(H24:H27)</f>
        <v>0</v>
      </c>
      <c r="I28" s="336">
        <f t="shared" si="15"/>
        <v>0</v>
      </c>
      <c r="J28" s="336">
        <f t="shared" si="15"/>
        <v>0</v>
      </c>
      <c r="K28" s="336">
        <f>SUM(K24:K27)</f>
        <v>0</v>
      </c>
      <c r="L28" s="336">
        <f>SUM(L24:L27)</f>
        <v>0</v>
      </c>
      <c r="M28" s="336">
        <f t="shared" si="15"/>
        <v>9991423</v>
      </c>
      <c r="N28" s="336">
        <f t="shared" si="15"/>
        <v>10438344</v>
      </c>
      <c r="O28" s="336">
        <f>SUM(O24:O27)</f>
        <v>10438344</v>
      </c>
      <c r="P28" s="336">
        <f>SUM(P24:P27)</f>
        <v>11739290</v>
      </c>
      <c r="Q28" s="336">
        <f t="shared" si="15"/>
        <v>0</v>
      </c>
      <c r="R28" s="336">
        <f t="shared" si="15"/>
        <v>0</v>
      </c>
      <c r="S28" s="336">
        <f>SUM(S24:S27)</f>
        <v>0</v>
      </c>
      <c r="T28" s="336">
        <f>SUM(T24:T27)</f>
        <v>0</v>
      </c>
      <c r="U28" s="336">
        <f t="shared" si="15"/>
        <v>0</v>
      </c>
      <c r="V28" s="336">
        <f t="shared" si="15"/>
        <v>0</v>
      </c>
      <c r="W28" s="336">
        <f>SUM(W24:W27)</f>
        <v>0</v>
      </c>
      <c r="X28" s="336">
        <f>SUM(X24:X27)</f>
        <v>0</v>
      </c>
      <c r="Y28" s="336">
        <f t="shared" si="15"/>
        <v>0</v>
      </c>
      <c r="Z28" s="336">
        <f t="shared" si="15"/>
        <v>0</v>
      </c>
      <c r="AA28" s="336">
        <f>SUM(AA24:AA27)</f>
        <v>0</v>
      </c>
      <c r="AB28" s="336">
        <f>SUM(AB24:AB27)</f>
        <v>0</v>
      </c>
      <c r="AC28" s="336">
        <f t="shared" si="15"/>
        <v>0</v>
      </c>
      <c r="AD28" s="336">
        <f aca="true" t="shared" si="16" ref="AD28:AI28">SUM(AD24:AD27)</f>
        <v>0</v>
      </c>
      <c r="AE28" s="336">
        <f t="shared" si="16"/>
        <v>0</v>
      </c>
      <c r="AF28" s="336">
        <f t="shared" si="16"/>
        <v>0</v>
      </c>
      <c r="AG28" s="336">
        <f t="shared" si="16"/>
        <v>0</v>
      </c>
      <c r="AH28" s="336">
        <f t="shared" si="16"/>
        <v>0</v>
      </c>
      <c r="AI28" s="336">
        <f t="shared" si="16"/>
        <v>0</v>
      </c>
      <c r="AJ28" s="336">
        <f aca="true" t="shared" si="17" ref="AJ28:AV28">SUM(AJ24:AJ27)</f>
        <v>0</v>
      </c>
      <c r="AK28" s="336">
        <f t="shared" si="17"/>
        <v>0</v>
      </c>
      <c r="AL28" s="336">
        <f>SUM(AL24:AL27)</f>
        <v>0</v>
      </c>
      <c r="AM28" s="336">
        <f>SUM(AM24:AM27)</f>
        <v>0</v>
      </c>
      <c r="AN28" s="336">
        <f t="shared" si="17"/>
        <v>0</v>
      </c>
      <c r="AO28" s="336">
        <f t="shared" si="17"/>
        <v>0</v>
      </c>
      <c r="AP28" s="336">
        <f>SUM(AP24:AP27)</f>
        <v>0</v>
      </c>
      <c r="AQ28" s="336">
        <f>SUM(AQ24:AQ27)</f>
        <v>0</v>
      </c>
      <c r="AR28" s="336">
        <f t="shared" si="17"/>
        <v>0</v>
      </c>
      <c r="AS28" s="336">
        <f t="shared" si="17"/>
        <v>0</v>
      </c>
      <c r="AT28" s="336">
        <f>SUM(AT24:AT27)</f>
        <v>0</v>
      </c>
      <c r="AU28" s="336">
        <f>SUM(AU24:AU27)</f>
        <v>978256</v>
      </c>
      <c r="AV28" s="336">
        <f t="shared" si="17"/>
        <v>0</v>
      </c>
      <c r="AW28" s="336">
        <f>SUM(AW24:AW27)</f>
        <v>0</v>
      </c>
      <c r="AX28" s="336">
        <f>SUM(AX24:AX27)</f>
        <v>0</v>
      </c>
      <c r="AY28" s="336">
        <f>SUM(AY24:AY27)</f>
        <v>0</v>
      </c>
      <c r="AZ28" s="336"/>
      <c r="BA28" s="336">
        <f>SUM(BA24:BA27)</f>
        <v>0</v>
      </c>
      <c r="BB28" s="336"/>
      <c r="BC28" s="336">
        <f>SUM(BC24:BC27)</f>
        <v>0</v>
      </c>
      <c r="BD28" s="336"/>
      <c r="BE28" s="336"/>
      <c r="BF28" s="336">
        <f>SUM(BF24:BF27)</f>
        <v>0</v>
      </c>
      <c r="BG28" s="336">
        <f>SUM(BG24:BG27)</f>
        <v>0</v>
      </c>
      <c r="BH28" s="336">
        <f>SUM(BH24:BH27)</f>
        <v>0</v>
      </c>
      <c r="BI28" s="336">
        <f>SUM(BI24:BI27)</f>
        <v>0</v>
      </c>
      <c r="BJ28" s="336">
        <f>SUM(BJ24:BJ27)</f>
        <v>0</v>
      </c>
      <c r="BK28" s="336">
        <f>SUM(BK23:BK27)</f>
        <v>9991423</v>
      </c>
      <c r="BL28" s="504">
        <f>SUM(BL23:BL27)</f>
        <v>10438344</v>
      </c>
      <c r="BM28" s="504">
        <f t="shared" si="1"/>
        <v>10438344</v>
      </c>
      <c r="BN28" s="504">
        <f t="shared" si="2"/>
        <v>12717546</v>
      </c>
      <c r="BO28" s="87"/>
      <c r="BP28" s="87"/>
      <c r="BQ28" s="89"/>
      <c r="BR28" s="88"/>
      <c r="BS28" s="88"/>
      <c r="BT28" s="89"/>
      <c r="BU28" s="88"/>
      <c r="BV28" s="90"/>
      <c r="BW28" s="89"/>
      <c r="BX28" s="88"/>
      <c r="BY28" s="88"/>
      <c r="BZ28" s="89"/>
    </row>
    <row r="29" spans="1:78" ht="19.5" customHeight="1">
      <c r="A29" s="163" t="s">
        <v>167</v>
      </c>
      <c r="B29" s="129" t="s">
        <v>168</v>
      </c>
      <c r="C29" s="129"/>
      <c r="D29" s="129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9">
        <f aca="true" t="shared" si="18" ref="BK29:BL31">SUM(E29,I29,M29,Q29,U29,Y29,AC29,AG29,AJ29,AN29,AR29,AV29,AY29,BA29,BC29,BI29)</f>
        <v>0</v>
      </c>
      <c r="BL29" s="503">
        <f t="shared" si="18"/>
        <v>0</v>
      </c>
      <c r="BM29" s="503">
        <f t="shared" si="1"/>
        <v>0</v>
      </c>
      <c r="BN29" s="503">
        <f t="shared" si="2"/>
        <v>0</v>
      </c>
      <c r="BO29" s="87"/>
      <c r="BP29" s="87"/>
      <c r="BQ29" s="89"/>
      <c r="BR29" s="88"/>
      <c r="BS29" s="88"/>
      <c r="BT29" s="89"/>
      <c r="BU29" s="88"/>
      <c r="BV29" s="90"/>
      <c r="BW29" s="89"/>
      <c r="BX29" s="88"/>
      <c r="BY29" s="88"/>
      <c r="BZ29" s="89"/>
    </row>
    <row r="30" spans="1:78" ht="19.5" customHeight="1">
      <c r="A30" s="160" t="s">
        <v>169</v>
      </c>
      <c r="B30" s="312" t="s">
        <v>72</v>
      </c>
      <c r="C30" s="310" t="s">
        <v>261</v>
      </c>
      <c r="D30" s="310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9">
        <f t="shared" si="18"/>
        <v>0</v>
      </c>
      <c r="BL30" s="503">
        <f t="shared" si="18"/>
        <v>0</v>
      </c>
      <c r="BM30" s="503">
        <f t="shared" si="1"/>
        <v>0</v>
      </c>
      <c r="BN30" s="503">
        <f t="shared" si="2"/>
        <v>0</v>
      </c>
      <c r="BO30" s="88"/>
      <c r="BP30" s="88"/>
      <c r="BQ30" s="89"/>
      <c r="BR30" s="88"/>
      <c r="BS30" s="88"/>
      <c r="BT30" s="89"/>
      <c r="BU30" s="88"/>
      <c r="BV30" s="90"/>
      <c r="BW30" s="89"/>
      <c r="BX30" s="88"/>
      <c r="BY30" s="88"/>
      <c r="BZ30" s="89"/>
    </row>
    <row r="31" spans="1:78" ht="19.5" customHeight="1">
      <c r="A31" s="160" t="s">
        <v>367</v>
      </c>
      <c r="B31" s="312" t="s">
        <v>368</v>
      </c>
      <c r="C31" s="310" t="s">
        <v>261</v>
      </c>
      <c r="D31" s="310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9">
        <f t="shared" si="18"/>
        <v>0</v>
      </c>
      <c r="BL31" s="503">
        <f t="shared" si="18"/>
        <v>0</v>
      </c>
      <c r="BM31" s="503">
        <f t="shared" si="1"/>
        <v>0</v>
      </c>
      <c r="BN31" s="503">
        <f t="shared" si="2"/>
        <v>0</v>
      </c>
      <c r="BO31" s="88"/>
      <c r="BP31" s="88"/>
      <c r="BQ31" s="89"/>
      <c r="BR31" s="88"/>
      <c r="BS31" s="88"/>
      <c r="BT31" s="89"/>
      <c r="BU31" s="88"/>
      <c r="BV31" s="90"/>
      <c r="BW31" s="89"/>
      <c r="BX31" s="88"/>
      <c r="BY31" s="88"/>
      <c r="BZ31" s="89"/>
    </row>
    <row r="32" spans="1:78" ht="19.5" customHeight="1">
      <c r="A32" s="302"/>
      <c r="B32" s="318" t="s">
        <v>170</v>
      </c>
      <c r="C32" s="318"/>
      <c r="D32" s="336">
        <f aca="true" t="shared" si="19" ref="D32:AC32">SUM(D30:D31)</f>
        <v>0</v>
      </c>
      <c r="E32" s="336">
        <f t="shared" si="19"/>
        <v>0</v>
      </c>
      <c r="F32" s="336">
        <f t="shared" si="19"/>
        <v>0</v>
      </c>
      <c r="G32" s="336">
        <f>SUM(G30:G31)</f>
        <v>0</v>
      </c>
      <c r="H32" s="336">
        <f>SUM(H30:H31)</f>
        <v>0</v>
      </c>
      <c r="I32" s="336">
        <f t="shared" si="19"/>
        <v>0</v>
      </c>
      <c r="J32" s="336">
        <f t="shared" si="19"/>
        <v>0</v>
      </c>
      <c r="K32" s="336">
        <f>SUM(K30:K31)</f>
        <v>0</v>
      </c>
      <c r="L32" s="336">
        <f>SUM(L30:L31)</f>
        <v>0</v>
      </c>
      <c r="M32" s="336">
        <f t="shared" si="19"/>
        <v>0</v>
      </c>
      <c r="N32" s="336">
        <f t="shared" si="19"/>
        <v>0</v>
      </c>
      <c r="O32" s="336">
        <f>SUM(O30:O31)</f>
        <v>0</v>
      </c>
      <c r="P32" s="336">
        <f>SUM(P30:P31)</f>
        <v>0</v>
      </c>
      <c r="Q32" s="336">
        <f t="shared" si="19"/>
        <v>0</v>
      </c>
      <c r="R32" s="336">
        <f t="shared" si="19"/>
        <v>0</v>
      </c>
      <c r="S32" s="336">
        <f>SUM(S30:S31)</f>
        <v>0</v>
      </c>
      <c r="T32" s="336">
        <f>SUM(T30:T31)</f>
        <v>0</v>
      </c>
      <c r="U32" s="336">
        <f t="shared" si="19"/>
        <v>0</v>
      </c>
      <c r="V32" s="336">
        <f t="shared" si="19"/>
        <v>0</v>
      </c>
      <c r="W32" s="336">
        <f>SUM(W30:W31)</f>
        <v>0</v>
      </c>
      <c r="X32" s="336">
        <f>SUM(X30:X31)</f>
        <v>0</v>
      </c>
      <c r="Y32" s="336">
        <f t="shared" si="19"/>
        <v>0</v>
      </c>
      <c r="Z32" s="336">
        <f t="shared" si="19"/>
        <v>0</v>
      </c>
      <c r="AA32" s="336">
        <f>SUM(AA30:AA31)</f>
        <v>0</v>
      </c>
      <c r="AB32" s="336">
        <f>SUM(AB30:AB31)</f>
        <v>0</v>
      </c>
      <c r="AC32" s="336">
        <f t="shared" si="19"/>
        <v>0</v>
      </c>
      <c r="AD32" s="336">
        <f aca="true" t="shared" si="20" ref="AD32:AI32">SUM(AD30:AD31)</f>
        <v>0</v>
      </c>
      <c r="AE32" s="336">
        <f t="shared" si="20"/>
        <v>0</v>
      </c>
      <c r="AF32" s="336">
        <f t="shared" si="20"/>
        <v>0</v>
      </c>
      <c r="AG32" s="336">
        <f t="shared" si="20"/>
        <v>0</v>
      </c>
      <c r="AH32" s="336">
        <f t="shared" si="20"/>
        <v>0</v>
      </c>
      <c r="AI32" s="336">
        <f t="shared" si="20"/>
        <v>0</v>
      </c>
      <c r="AJ32" s="336">
        <f aca="true" t="shared" si="21" ref="AJ32:AV32">SUM(AJ30:AJ31)</f>
        <v>0</v>
      </c>
      <c r="AK32" s="336">
        <f t="shared" si="21"/>
        <v>0</v>
      </c>
      <c r="AL32" s="336">
        <f>SUM(AL30:AL31)</f>
        <v>0</v>
      </c>
      <c r="AM32" s="336">
        <f>SUM(AM30:AM31)</f>
        <v>0</v>
      </c>
      <c r="AN32" s="336">
        <f t="shared" si="21"/>
        <v>0</v>
      </c>
      <c r="AO32" s="336">
        <f t="shared" si="21"/>
        <v>0</v>
      </c>
      <c r="AP32" s="336">
        <f>SUM(AP30:AP31)</f>
        <v>0</v>
      </c>
      <c r="AQ32" s="336">
        <f>SUM(AQ30:AQ31)</f>
        <v>0</v>
      </c>
      <c r="AR32" s="336">
        <f t="shared" si="21"/>
        <v>0</v>
      </c>
      <c r="AS32" s="336">
        <f t="shared" si="21"/>
        <v>0</v>
      </c>
      <c r="AT32" s="336">
        <f>SUM(AT30:AT31)</f>
        <v>0</v>
      </c>
      <c r="AU32" s="336">
        <f>SUM(AU30:AU31)</f>
        <v>0</v>
      </c>
      <c r="AV32" s="336">
        <f t="shared" si="21"/>
        <v>0</v>
      </c>
      <c r="AW32" s="336">
        <f>SUM(AW30:AW31)</f>
        <v>0</v>
      </c>
      <c r="AX32" s="336">
        <f>SUM(AX30:AX31)</f>
        <v>0</v>
      </c>
      <c r="AY32" s="336">
        <f>SUM(AY30:AY31)</f>
        <v>0</v>
      </c>
      <c r="AZ32" s="336"/>
      <c r="BA32" s="336">
        <f>SUM(BA30:BA31)</f>
        <v>0</v>
      </c>
      <c r="BB32" s="336"/>
      <c r="BC32" s="336">
        <f>SUM(BC30:BC31)</f>
        <v>0</v>
      </c>
      <c r="BD32" s="336"/>
      <c r="BE32" s="336"/>
      <c r="BF32" s="336">
        <f aca="true" t="shared" si="22" ref="BF32:BL32">SUM(BF30:BF31)</f>
        <v>0</v>
      </c>
      <c r="BG32" s="336">
        <f t="shared" si="22"/>
        <v>0</v>
      </c>
      <c r="BH32" s="336">
        <f>SUM(BH30:BH31)</f>
        <v>0</v>
      </c>
      <c r="BI32" s="336">
        <f t="shared" si="22"/>
        <v>0</v>
      </c>
      <c r="BJ32" s="336">
        <f t="shared" si="22"/>
        <v>0</v>
      </c>
      <c r="BK32" s="336">
        <f t="shared" si="22"/>
        <v>0</v>
      </c>
      <c r="BL32" s="504">
        <f t="shared" si="22"/>
        <v>0</v>
      </c>
      <c r="BM32" s="504">
        <f t="shared" si="1"/>
        <v>0</v>
      </c>
      <c r="BN32" s="504">
        <f t="shared" si="2"/>
        <v>0</v>
      </c>
      <c r="BO32" s="88"/>
      <c r="BP32" s="88"/>
      <c r="BQ32" s="89"/>
      <c r="BR32" s="88"/>
      <c r="BS32" s="88"/>
      <c r="BT32" s="89"/>
      <c r="BU32" s="88"/>
      <c r="BV32" s="90"/>
      <c r="BW32" s="89"/>
      <c r="BX32" s="88"/>
      <c r="BY32" s="88"/>
      <c r="BZ32" s="89"/>
    </row>
    <row r="33" spans="1:78" ht="19.5" customHeight="1">
      <c r="A33" s="163" t="s">
        <v>171</v>
      </c>
      <c r="B33" s="129" t="s">
        <v>172</v>
      </c>
      <c r="C33" s="129"/>
      <c r="D33" s="129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9">
        <f>SUM(E33,I33,M33,Q33,U33,Y33,AC33,AG33,AJ33,AN33,AR33,AV33,AY33,BA33,BC33,BI33)</f>
        <v>0</v>
      </c>
      <c r="BL33" s="503">
        <f>SUM(F33,J33,N33,R33,V33,Z33,AD33,AH33,AK33,AO33,AS33,AW33,AZ33,BB33,BD33,BJ33)</f>
        <v>0</v>
      </c>
      <c r="BM33" s="503">
        <f t="shared" si="1"/>
        <v>0</v>
      </c>
      <c r="BN33" s="503">
        <f t="shared" si="2"/>
        <v>0</v>
      </c>
      <c r="BO33" s="88"/>
      <c r="BP33" s="88"/>
      <c r="BQ33" s="89"/>
      <c r="BR33" s="88"/>
      <c r="BS33" s="88"/>
      <c r="BT33" s="89"/>
      <c r="BU33" s="88"/>
      <c r="BV33" s="90"/>
      <c r="BW33" s="89"/>
      <c r="BX33" s="88"/>
      <c r="BY33" s="88"/>
      <c r="BZ33" s="89"/>
    </row>
    <row r="34" spans="1:78" ht="19.5" customHeight="1">
      <c r="A34" s="160" t="s">
        <v>177</v>
      </c>
      <c r="B34" s="312" t="s">
        <v>178</v>
      </c>
      <c r="C34" s="311" t="s">
        <v>261</v>
      </c>
      <c r="D34" s="311"/>
      <c r="E34" s="326">
        <v>2040000</v>
      </c>
      <c r="F34" s="326">
        <v>2040000</v>
      </c>
      <c r="G34" s="326">
        <v>2040000</v>
      </c>
      <c r="H34" s="326">
        <v>2040000</v>
      </c>
      <c r="I34" s="326">
        <v>558000</v>
      </c>
      <c r="J34" s="326">
        <v>558000</v>
      </c>
      <c r="K34" s="326">
        <v>558000</v>
      </c>
      <c r="L34" s="326">
        <v>558000</v>
      </c>
      <c r="M34" s="326">
        <v>1976000</v>
      </c>
      <c r="N34" s="326">
        <v>1976000</v>
      </c>
      <c r="O34" s="326">
        <v>1976000</v>
      </c>
      <c r="P34" s="326">
        <v>1976000</v>
      </c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9">
        <f>SUM(E34,I34,M34,Q34,U34,Y34,AC34,AG34,AJ34,AN34,AR34,AV34,AY34,BA34,BC34,BI34)</f>
        <v>4574000</v>
      </c>
      <c r="BL34" s="503">
        <f>SUM(F34,J34,N34,R34,V34,Z34,AD34,AH34,AK34,AO34,AS34,AW34,AZ34,BB34,BD34,BJ34)</f>
        <v>4574000</v>
      </c>
      <c r="BM34" s="503">
        <f t="shared" si="1"/>
        <v>4574000</v>
      </c>
      <c r="BN34" s="503">
        <f t="shared" si="2"/>
        <v>4574000</v>
      </c>
      <c r="BO34" s="87"/>
      <c r="BP34" s="87"/>
      <c r="BQ34" s="89"/>
      <c r="BR34" s="88"/>
      <c r="BS34" s="88"/>
      <c r="BT34" s="89"/>
      <c r="BU34" s="88"/>
      <c r="BV34" s="90"/>
      <c r="BW34" s="89"/>
      <c r="BX34" s="88"/>
      <c r="BY34" s="88"/>
      <c r="BZ34" s="89"/>
    </row>
    <row r="35" spans="1:78" s="172" customFormat="1" ht="19.5" customHeight="1">
      <c r="A35" s="302"/>
      <c r="B35" s="314" t="s">
        <v>173</v>
      </c>
      <c r="C35" s="314"/>
      <c r="D35" s="314"/>
      <c r="E35" s="332">
        <f aca="true" t="shared" si="23" ref="E35:AC35">SUM(E34:E34)</f>
        <v>2040000</v>
      </c>
      <c r="F35" s="332">
        <f t="shared" si="23"/>
        <v>2040000</v>
      </c>
      <c r="G35" s="332">
        <f>SUM(G34:G34)</f>
        <v>2040000</v>
      </c>
      <c r="H35" s="332">
        <f>SUM(H34:H34)</f>
        <v>2040000</v>
      </c>
      <c r="I35" s="332">
        <f t="shared" si="23"/>
        <v>558000</v>
      </c>
      <c r="J35" s="332">
        <f t="shared" si="23"/>
        <v>558000</v>
      </c>
      <c r="K35" s="332">
        <f>SUM(K34:K34)</f>
        <v>558000</v>
      </c>
      <c r="L35" s="332">
        <f>SUM(L34:L34)</f>
        <v>558000</v>
      </c>
      <c r="M35" s="332">
        <f t="shared" si="23"/>
        <v>1976000</v>
      </c>
      <c r="N35" s="332">
        <f t="shared" si="23"/>
        <v>1976000</v>
      </c>
      <c r="O35" s="332">
        <f>SUM(O34:O34)</f>
        <v>1976000</v>
      </c>
      <c r="P35" s="332">
        <f>SUM(P34:P34)</f>
        <v>1976000</v>
      </c>
      <c r="Q35" s="332">
        <f t="shared" si="23"/>
        <v>0</v>
      </c>
      <c r="R35" s="332">
        <f t="shared" si="23"/>
        <v>0</v>
      </c>
      <c r="S35" s="332">
        <f>SUM(S34:S34)</f>
        <v>0</v>
      </c>
      <c r="T35" s="332">
        <f>SUM(T34:T34)</f>
        <v>0</v>
      </c>
      <c r="U35" s="332">
        <f t="shared" si="23"/>
        <v>0</v>
      </c>
      <c r="V35" s="332">
        <f t="shared" si="23"/>
        <v>0</v>
      </c>
      <c r="W35" s="332">
        <f>SUM(W34:W34)</f>
        <v>0</v>
      </c>
      <c r="X35" s="332">
        <f>SUM(X34:X34)</f>
        <v>0</v>
      </c>
      <c r="Y35" s="332">
        <f t="shared" si="23"/>
        <v>0</v>
      </c>
      <c r="Z35" s="332">
        <f t="shared" si="23"/>
        <v>0</v>
      </c>
      <c r="AA35" s="332">
        <f>SUM(AA34:AA34)</f>
        <v>0</v>
      </c>
      <c r="AB35" s="332">
        <f>SUM(AB34:AB34)</f>
        <v>0</v>
      </c>
      <c r="AC35" s="332">
        <f t="shared" si="23"/>
        <v>0</v>
      </c>
      <c r="AD35" s="332">
        <f aca="true" t="shared" si="24" ref="AD35:AI35">SUM(AD34:AD34)</f>
        <v>0</v>
      </c>
      <c r="AE35" s="332">
        <f t="shared" si="24"/>
        <v>0</v>
      </c>
      <c r="AF35" s="332">
        <f t="shared" si="24"/>
        <v>0</v>
      </c>
      <c r="AG35" s="332">
        <f t="shared" si="24"/>
        <v>0</v>
      </c>
      <c r="AH35" s="332">
        <f t="shared" si="24"/>
        <v>0</v>
      </c>
      <c r="AI35" s="332">
        <f t="shared" si="24"/>
        <v>0</v>
      </c>
      <c r="AJ35" s="332">
        <f aca="true" t="shared" si="25" ref="AJ35:AV35">SUM(AJ34:AJ34)</f>
        <v>0</v>
      </c>
      <c r="AK35" s="332">
        <f t="shared" si="25"/>
        <v>0</v>
      </c>
      <c r="AL35" s="332">
        <f>SUM(AL34:AL34)</f>
        <v>0</v>
      </c>
      <c r="AM35" s="332">
        <f>SUM(AM34:AM34)</f>
        <v>0</v>
      </c>
      <c r="AN35" s="332">
        <f t="shared" si="25"/>
        <v>0</v>
      </c>
      <c r="AO35" s="332">
        <f t="shared" si="25"/>
        <v>0</v>
      </c>
      <c r="AP35" s="332">
        <f>SUM(AP34:AP34)</f>
        <v>0</v>
      </c>
      <c r="AQ35" s="332">
        <f>SUM(AQ34:AQ34)</f>
        <v>0</v>
      </c>
      <c r="AR35" s="332">
        <f t="shared" si="25"/>
        <v>0</v>
      </c>
      <c r="AS35" s="332">
        <f t="shared" si="25"/>
        <v>0</v>
      </c>
      <c r="AT35" s="332">
        <f>SUM(AT34:AT34)</f>
        <v>0</v>
      </c>
      <c r="AU35" s="332">
        <f>SUM(AU34:AU34)</f>
        <v>0</v>
      </c>
      <c r="AV35" s="332">
        <f t="shared" si="25"/>
        <v>0</v>
      </c>
      <c r="AW35" s="332">
        <f>SUM(AW34:AW34)</f>
        <v>0</v>
      </c>
      <c r="AX35" s="332">
        <f>SUM(AX34:AX34)</f>
        <v>0</v>
      </c>
      <c r="AY35" s="332">
        <f>SUM(AY34:AY34)</f>
        <v>0</v>
      </c>
      <c r="AZ35" s="332"/>
      <c r="BA35" s="332">
        <f>SUM(BA34:BA34)</f>
        <v>0</v>
      </c>
      <c r="BB35" s="332"/>
      <c r="BC35" s="332">
        <f>SUM(BC34:BC34)</f>
        <v>0</v>
      </c>
      <c r="BD35" s="332"/>
      <c r="BE35" s="332"/>
      <c r="BF35" s="332">
        <f>SUM(BF34:BF34)</f>
        <v>0</v>
      </c>
      <c r="BG35" s="332">
        <f>SUM(BG34:BG34)</f>
        <v>0</v>
      </c>
      <c r="BH35" s="332">
        <f>SUM(BH34:BH34)</f>
        <v>0</v>
      </c>
      <c r="BI35" s="332">
        <f>SUM(BI34:BI34)</f>
        <v>0</v>
      </c>
      <c r="BJ35" s="332">
        <f>SUM(BJ34:BJ34)</f>
        <v>0</v>
      </c>
      <c r="BK35" s="332">
        <f>SUM(BK33:BK34)</f>
        <v>4574000</v>
      </c>
      <c r="BL35" s="504">
        <f>SUM(BL33:BL34)</f>
        <v>4574000</v>
      </c>
      <c r="BM35" s="504">
        <f t="shared" si="1"/>
        <v>4574000</v>
      </c>
      <c r="BN35" s="623">
        <f t="shared" si="2"/>
        <v>4574000</v>
      </c>
      <c r="BO35" s="91"/>
      <c r="BP35" s="91"/>
      <c r="BQ35" s="89"/>
      <c r="BR35" s="91"/>
      <c r="BS35" s="91"/>
      <c r="BT35" s="89"/>
      <c r="BU35" s="92"/>
      <c r="BV35" s="92"/>
      <c r="BW35" s="89"/>
      <c r="BX35" s="95"/>
      <c r="BY35" s="95"/>
      <c r="BZ35" s="89"/>
    </row>
    <row r="36" spans="1:78" ht="19.5" customHeight="1">
      <c r="A36" s="163" t="s">
        <v>16</v>
      </c>
      <c r="B36" s="129" t="s">
        <v>174</v>
      </c>
      <c r="C36" s="129"/>
      <c r="D36" s="129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9">
        <f>SUM(E36,I36,M36,Q36,U36,Y36,AC36,AG36,AJ36,AN36,AR36,AV36,AY36,BA36,BC36,BI36)</f>
        <v>0</v>
      </c>
      <c r="BL36" s="503">
        <f>SUM(F36,J36,N36,R36,V36,Z36,AD36,AH36,AK36,AO36,AS36,AW36,AZ36,BB36,BD36,BJ36)</f>
        <v>0</v>
      </c>
      <c r="BM36" s="503">
        <f t="shared" si="1"/>
        <v>0</v>
      </c>
      <c r="BN36" s="503">
        <f t="shared" si="2"/>
        <v>0</v>
      </c>
      <c r="BO36" s="87"/>
      <c r="BP36" s="87"/>
      <c r="BQ36" s="89"/>
      <c r="BR36" s="88"/>
      <c r="BS36" s="88"/>
      <c r="BT36" s="89"/>
      <c r="BU36" s="88"/>
      <c r="BV36" s="90"/>
      <c r="BW36" s="89"/>
      <c r="BX36" s="88"/>
      <c r="BY36" s="88"/>
      <c r="BZ36" s="89"/>
    </row>
    <row r="37" spans="1:78" ht="19.5" customHeight="1">
      <c r="A37" s="161" t="s">
        <v>237</v>
      </c>
      <c r="B37" s="127" t="s">
        <v>399</v>
      </c>
      <c r="C37" s="127" t="s">
        <v>261</v>
      </c>
      <c r="D37" s="127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9">
        <f>SUM(E37,I37,M37,Q37,U37,Y37,AC37,AG37,AJ37,AN37,AR37,AV37,AY37,BA37,BC37,BI37)</f>
        <v>0</v>
      </c>
      <c r="BL37" s="503">
        <f>SUM(F37,J37,N37,R37,V37,Z37,AD37,AH37,AK37,AO37,AS37,AW37,AZ37,BB37,BD37,BJ37)</f>
        <v>0</v>
      </c>
      <c r="BM37" s="503">
        <f t="shared" si="1"/>
        <v>0</v>
      </c>
      <c r="BN37" s="503">
        <f t="shared" si="2"/>
        <v>0</v>
      </c>
      <c r="BO37" s="87"/>
      <c r="BP37" s="87"/>
      <c r="BQ37" s="89"/>
      <c r="BR37" s="88"/>
      <c r="BS37" s="88"/>
      <c r="BT37" s="89"/>
      <c r="BU37" s="88"/>
      <c r="BV37" s="90"/>
      <c r="BW37" s="89"/>
      <c r="BX37" s="88"/>
      <c r="BY37" s="88"/>
      <c r="BZ37" s="89"/>
    </row>
    <row r="38" spans="1:78" ht="19.5" customHeight="1">
      <c r="A38" s="161" t="s">
        <v>583</v>
      </c>
      <c r="B38" s="310" t="s">
        <v>584</v>
      </c>
      <c r="C38" s="127"/>
      <c r="D38" s="127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>
        <v>103470</v>
      </c>
      <c r="P38" s="326">
        <v>103470</v>
      </c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9"/>
      <c r="BL38" s="503"/>
      <c r="BM38" s="503"/>
      <c r="BN38" s="503">
        <f t="shared" si="2"/>
        <v>103470</v>
      </c>
      <c r="BO38" s="87"/>
      <c r="BP38" s="87"/>
      <c r="BQ38" s="89"/>
      <c r="BR38" s="88"/>
      <c r="BS38" s="88"/>
      <c r="BT38" s="89"/>
      <c r="BU38" s="88"/>
      <c r="BV38" s="90"/>
      <c r="BW38" s="89"/>
      <c r="BX38" s="88"/>
      <c r="BY38" s="88"/>
      <c r="BZ38" s="89"/>
    </row>
    <row r="39" spans="1:78" ht="19.5" customHeight="1">
      <c r="A39" s="161" t="s">
        <v>402</v>
      </c>
      <c r="B39" s="310" t="s">
        <v>374</v>
      </c>
      <c r="C39" s="127" t="s">
        <v>261</v>
      </c>
      <c r="D39" s="127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9">
        <f aca="true" t="shared" si="26" ref="BK39:BL45">SUM(E39,I39,M39,Q39,U39,Y39,AC39,AG39,AJ39,AN39,AR39,AV39,AY39,BA39,BC39,BI39)</f>
        <v>0</v>
      </c>
      <c r="BL39" s="503">
        <f t="shared" si="26"/>
        <v>0</v>
      </c>
      <c r="BM39" s="503">
        <f t="shared" si="1"/>
        <v>0</v>
      </c>
      <c r="BN39" s="503">
        <f t="shared" si="2"/>
        <v>0</v>
      </c>
      <c r="BO39" s="87"/>
      <c r="BP39" s="87"/>
      <c r="BQ39" s="89"/>
      <c r="BR39" s="88"/>
      <c r="BS39" s="88"/>
      <c r="BT39" s="89"/>
      <c r="BU39" s="88"/>
      <c r="BV39" s="90"/>
      <c r="BW39" s="89"/>
      <c r="BX39" s="88"/>
      <c r="BY39" s="88"/>
      <c r="BZ39" s="89"/>
    </row>
    <row r="40" spans="1:78" ht="19.5" customHeight="1">
      <c r="A40" s="161" t="s">
        <v>238</v>
      </c>
      <c r="B40" s="127" t="s">
        <v>400</v>
      </c>
      <c r="C40" s="127" t="s">
        <v>261</v>
      </c>
      <c r="D40" s="127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9">
        <f t="shared" si="26"/>
        <v>0</v>
      </c>
      <c r="BL40" s="503">
        <f t="shared" si="26"/>
        <v>0</v>
      </c>
      <c r="BM40" s="503">
        <f t="shared" si="1"/>
        <v>0</v>
      </c>
      <c r="BN40" s="503">
        <f t="shared" si="2"/>
        <v>0</v>
      </c>
      <c r="BO40" s="87"/>
      <c r="BP40" s="87"/>
      <c r="BQ40" s="89"/>
      <c r="BR40" s="88"/>
      <c r="BS40" s="88"/>
      <c r="BT40" s="89"/>
      <c r="BU40" s="88"/>
      <c r="BV40" s="90"/>
      <c r="BW40" s="89"/>
      <c r="BX40" s="88"/>
      <c r="BY40" s="88"/>
      <c r="BZ40" s="89"/>
    </row>
    <row r="41" spans="1:78" ht="19.5" customHeight="1">
      <c r="A41" s="161" t="s">
        <v>239</v>
      </c>
      <c r="B41" s="127" t="s">
        <v>240</v>
      </c>
      <c r="C41" s="127" t="s">
        <v>261</v>
      </c>
      <c r="D41" s="127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9">
        <f t="shared" si="26"/>
        <v>0</v>
      </c>
      <c r="BL41" s="503">
        <f t="shared" si="26"/>
        <v>0</v>
      </c>
      <c r="BM41" s="503">
        <f t="shared" si="1"/>
        <v>0</v>
      </c>
      <c r="BN41" s="503">
        <f t="shared" si="2"/>
        <v>0</v>
      </c>
      <c r="BO41" s="87"/>
      <c r="BP41" s="87"/>
      <c r="BQ41" s="89"/>
      <c r="BR41" s="88"/>
      <c r="BS41" s="88"/>
      <c r="BT41" s="89"/>
      <c r="BU41" s="88"/>
      <c r="BV41" s="90"/>
      <c r="BW41" s="89"/>
      <c r="BX41" s="88"/>
      <c r="BY41" s="88"/>
      <c r="BZ41" s="89"/>
    </row>
    <row r="42" spans="1:78" ht="19.5" customHeight="1">
      <c r="A42" s="161" t="s">
        <v>241</v>
      </c>
      <c r="B42" s="127" t="s">
        <v>401</v>
      </c>
      <c r="C42" s="127" t="s">
        <v>261</v>
      </c>
      <c r="D42" s="127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>
        <v>0</v>
      </c>
      <c r="S42" s="326"/>
      <c r="T42" s="326">
        <v>0</v>
      </c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9">
        <f t="shared" si="26"/>
        <v>0</v>
      </c>
      <c r="BL42" s="503">
        <f t="shared" si="26"/>
        <v>0</v>
      </c>
      <c r="BM42" s="503">
        <f t="shared" si="1"/>
        <v>0</v>
      </c>
      <c r="BN42" s="503">
        <f t="shared" si="2"/>
        <v>0</v>
      </c>
      <c r="BO42" s="87"/>
      <c r="BP42" s="87"/>
      <c r="BQ42" s="89"/>
      <c r="BR42" s="88"/>
      <c r="BS42" s="88"/>
      <c r="BT42" s="89"/>
      <c r="BU42" s="88"/>
      <c r="BV42" s="90"/>
      <c r="BW42" s="89"/>
      <c r="BX42" s="88"/>
      <c r="BY42" s="88"/>
      <c r="BZ42" s="89"/>
    </row>
    <row r="43" spans="1:78" ht="19.5" customHeight="1">
      <c r="A43" s="97">
        <v>107051</v>
      </c>
      <c r="B43" s="311" t="s">
        <v>73</v>
      </c>
      <c r="C43" s="311" t="s">
        <v>261</v>
      </c>
      <c r="D43" s="311"/>
      <c r="E43" s="326"/>
      <c r="F43" s="326"/>
      <c r="G43" s="326"/>
      <c r="H43" s="326"/>
      <c r="I43" s="326"/>
      <c r="J43" s="326"/>
      <c r="K43" s="326"/>
      <c r="L43" s="326"/>
      <c r="M43" s="326">
        <v>4000000</v>
      </c>
      <c r="N43" s="326">
        <v>4000000</v>
      </c>
      <c r="O43" s="326">
        <v>4000000</v>
      </c>
      <c r="P43" s="326">
        <v>4000000</v>
      </c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9">
        <f t="shared" si="26"/>
        <v>4000000</v>
      </c>
      <c r="BL43" s="503">
        <f t="shared" si="26"/>
        <v>4000000</v>
      </c>
      <c r="BM43" s="503">
        <f t="shared" si="1"/>
        <v>4000000</v>
      </c>
      <c r="BN43" s="503">
        <f t="shared" si="2"/>
        <v>4000000</v>
      </c>
      <c r="BO43" s="88"/>
      <c r="BP43" s="88"/>
      <c r="BQ43" s="89"/>
      <c r="BR43" s="88"/>
      <c r="BS43" s="88"/>
      <c r="BT43" s="89"/>
      <c r="BU43" s="88"/>
      <c r="BV43" s="90"/>
      <c r="BW43" s="89"/>
      <c r="BX43" s="89"/>
      <c r="BY43" s="89"/>
      <c r="BZ43" s="89"/>
    </row>
    <row r="44" spans="1:78" ht="19.5" customHeight="1">
      <c r="A44" s="160" t="s">
        <v>403</v>
      </c>
      <c r="B44" s="310" t="s">
        <v>375</v>
      </c>
      <c r="C44" s="319" t="s">
        <v>261</v>
      </c>
      <c r="D44" s="319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>
        <v>620000</v>
      </c>
      <c r="Z44" s="337">
        <v>620000</v>
      </c>
      <c r="AA44" s="337">
        <v>620000</v>
      </c>
      <c r="AB44" s="337">
        <v>383550</v>
      </c>
      <c r="AC44" s="337"/>
      <c r="AD44" s="337"/>
      <c r="AE44" s="337"/>
      <c r="AF44" s="337">
        <v>258886</v>
      </c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29">
        <f t="shared" si="26"/>
        <v>620000</v>
      </c>
      <c r="BL44" s="503">
        <f t="shared" si="26"/>
        <v>620000</v>
      </c>
      <c r="BM44" s="503">
        <f t="shared" si="1"/>
        <v>620000</v>
      </c>
      <c r="BN44" s="503">
        <f t="shared" si="2"/>
        <v>642436</v>
      </c>
      <c r="BO44" s="88"/>
      <c r="BP44" s="88"/>
      <c r="BQ44" s="89"/>
      <c r="BR44" s="88"/>
      <c r="BS44" s="88"/>
      <c r="BT44" s="89"/>
      <c r="BU44" s="88"/>
      <c r="BV44" s="90"/>
      <c r="BW44" s="89"/>
      <c r="BX44" s="89"/>
      <c r="BY44" s="89"/>
      <c r="BZ44" s="89"/>
    </row>
    <row r="45" spans="1:78" s="171" customFormat="1" ht="19.5" customHeight="1">
      <c r="A45" s="309">
        <v>107060</v>
      </c>
      <c r="B45" s="312" t="s">
        <v>404</v>
      </c>
      <c r="C45" s="320" t="s">
        <v>261</v>
      </c>
      <c r="D45" s="320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>
        <v>4584000</v>
      </c>
      <c r="R45" s="338">
        <v>4584000</v>
      </c>
      <c r="S45" s="338">
        <v>4584000</v>
      </c>
      <c r="T45" s="338">
        <v>6190341</v>
      </c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  <c r="BK45" s="329">
        <f t="shared" si="26"/>
        <v>4584000</v>
      </c>
      <c r="BL45" s="334">
        <f t="shared" si="26"/>
        <v>4584000</v>
      </c>
      <c r="BM45" s="334">
        <f t="shared" si="1"/>
        <v>4584000</v>
      </c>
      <c r="BN45" s="334">
        <f t="shared" si="2"/>
        <v>6190341</v>
      </c>
      <c r="BO45" s="168"/>
      <c r="BP45" s="168"/>
      <c r="BQ45" s="167"/>
      <c r="BR45" s="168"/>
      <c r="BS45" s="168"/>
      <c r="BT45" s="167"/>
      <c r="BU45" s="168"/>
      <c r="BV45" s="234"/>
      <c r="BW45" s="167"/>
      <c r="BX45" s="168"/>
      <c r="BY45" s="168"/>
      <c r="BZ45" s="167"/>
    </row>
    <row r="46" spans="1:78" ht="19.5" customHeight="1">
      <c r="A46" s="98"/>
      <c r="B46" s="318" t="s">
        <v>175</v>
      </c>
      <c r="C46" s="318"/>
      <c r="D46" s="336">
        <f aca="true" t="shared" si="27" ref="D46:AY46">SUM(D37:D45)</f>
        <v>0</v>
      </c>
      <c r="E46" s="336">
        <f t="shared" si="27"/>
        <v>0</v>
      </c>
      <c r="F46" s="336">
        <f t="shared" si="27"/>
        <v>0</v>
      </c>
      <c r="G46" s="336">
        <f t="shared" si="27"/>
        <v>0</v>
      </c>
      <c r="H46" s="336">
        <f>SUM(H37:H45)</f>
        <v>0</v>
      </c>
      <c r="I46" s="336">
        <f t="shared" si="27"/>
        <v>0</v>
      </c>
      <c r="J46" s="336">
        <f t="shared" si="27"/>
        <v>0</v>
      </c>
      <c r="K46" s="336">
        <f t="shared" si="27"/>
        <v>0</v>
      </c>
      <c r="L46" s="336">
        <f>SUM(L37:L45)</f>
        <v>0</v>
      </c>
      <c r="M46" s="336">
        <f t="shared" si="27"/>
        <v>4000000</v>
      </c>
      <c r="N46" s="336">
        <f t="shared" si="27"/>
        <v>4000000</v>
      </c>
      <c r="O46" s="336">
        <f t="shared" si="27"/>
        <v>4103470</v>
      </c>
      <c r="P46" s="336">
        <f>SUM(P37:P45)</f>
        <v>4103470</v>
      </c>
      <c r="Q46" s="336">
        <f t="shared" si="27"/>
        <v>4584000</v>
      </c>
      <c r="R46" s="336">
        <f t="shared" si="27"/>
        <v>4584000</v>
      </c>
      <c r="S46" s="336">
        <f t="shared" si="27"/>
        <v>4584000</v>
      </c>
      <c r="T46" s="336">
        <f>SUM(T37:T45)</f>
        <v>6190341</v>
      </c>
      <c r="U46" s="336">
        <f t="shared" si="27"/>
        <v>0</v>
      </c>
      <c r="V46" s="336">
        <f t="shared" si="27"/>
        <v>0</v>
      </c>
      <c r="W46" s="336">
        <f t="shared" si="27"/>
        <v>0</v>
      </c>
      <c r="X46" s="336">
        <f>SUM(X37:X45)</f>
        <v>0</v>
      </c>
      <c r="Y46" s="336">
        <f t="shared" si="27"/>
        <v>620000</v>
      </c>
      <c r="Z46" s="336">
        <f t="shared" si="27"/>
        <v>620000</v>
      </c>
      <c r="AA46" s="336">
        <f t="shared" si="27"/>
        <v>620000</v>
      </c>
      <c r="AB46" s="336">
        <f>SUM(AB37:AB45)</f>
        <v>383550</v>
      </c>
      <c r="AC46" s="336">
        <f t="shared" si="27"/>
        <v>0</v>
      </c>
      <c r="AD46" s="336">
        <f t="shared" si="27"/>
        <v>0</v>
      </c>
      <c r="AE46" s="336">
        <f t="shared" si="27"/>
        <v>0</v>
      </c>
      <c r="AF46" s="336">
        <f>SUM(AF37:AF45)</f>
        <v>258886</v>
      </c>
      <c r="AG46" s="336">
        <f t="shared" si="27"/>
        <v>0</v>
      </c>
      <c r="AH46" s="336">
        <f t="shared" si="27"/>
        <v>0</v>
      </c>
      <c r="AI46" s="336">
        <f t="shared" si="27"/>
        <v>0</v>
      </c>
      <c r="AJ46" s="336">
        <f t="shared" si="27"/>
        <v>0</v>
      </c>
      <c r="AK46" s="336">
        <f t="shared" si="27"/>
        <v>0</v>
      </c>
      <c r="AL46" s="336">
        <f t="shared" si="27"/>
        <v>0</v>
      </c>
      <c r="AM46" s="336">
        <f>SUM(AM37:AM45)</f>
        <v>0</v>
      </c>
      <c r="AN46" s="336">
        <f t="shared" si="27"/>
        <v>0</v>
      </c>
      <c r="AO46" s="336">
        <f t="shared" si="27"/>
        <v>0</v>
      </c>
      <c r="AP46" s="336">
        <f t="shared" si="27"/>
        <v>0</v>
      </c>
      <c r="AQ46" s="336">
        <f>SUM(AQ37:AQ45)</f>
        <v>0</v>
      </c>
      <c r="AR46" s="336">
        <f t="shared" si="27"/>
        <v>0</v>
      </c>
      <c r="AS46" s="336">
        <f t="shared" si="27"/>
        <v>0</v>
      </c>
      <c r="AT46" s="336">
        <f t="shared" si="27"/>
        <v>0</v>
      </c>
      <c r="AU46" s="336">
        <f>SUM(AU37:AU45)</f>
        <v>0</v>
      </c>
      <c r="AV46" s="336">
        <f t="shared" si="27"/>
        <v>0</v>
      </c>
      <c r="AW46" s="336">
        <f t="shared" si="27"/>
        <v>0</v>
      </c>
      <c r="AX46" s="336">
        <f t="shared" si="27"/>
        <v>0</v>
      </c>
      <c r="AY46" s="336">
        <f t="shared" si="27"/>
        <v>0</v>
      </c>
      <c r="AZ46" s="336"/>
      <c r="BA46" s="336">
        <f>SUM(BA37:BA45)</f>
        <v>0</v>
      </c>
      <c r="BB46" s="336"/>
      <c r="BC46" s="336">
        <f>SUM(BC37:BC45)</f>
        <v>0</v>
      </c>
      <c r="BD46" s="336"/>
      <c r="BE46" s="336"/>
      <c r="BF46" s="336">
        <f aca="true" t="shared" si="28" ref="BF46:BL46">SUM(BF37:BF45)</f>
        <v>0</v>
      </c>
      <c r="BG46" s="336">
        <f t="shared" si="28"/>
        <v>0</v>
      </c>
      <c r="BH46" s="336">
        <f>SUM(BH37:BH45)</f>
        <v>0</v>
      </c>
      <c r="BI46" s="336">
        <f t="shared" si="28"/>
        <v>0</v>
      </c>
      <c r="BJ46" s="336">
        <f t="shared" si="28"/>
        <v>0</v>
      </c>
      <c r="BK46" s="336">
        <f t="shared" si="28"/>
        <v>9204000</v>
      </c>
      <c r="BL46" s="504">
        <f t="shared" si="28"/>
        <v>9204000</v>
      </c>
      <c r="BM46" s="504">
        <f t="shared" si="1"/>
        <v>9307470</v>
      </c>
      <c r="BN46" s="504">
        <f t="shared" si="2"/>
        <v>10936247</v>
      </c>
      <c r="BO46" s="88"/>
      <c r="BP46" s="88"/>
      <c r="BQ46" s="89"/>
      <c r="BR46" s="88"/>
      <c r="BS46" s="88"/>
      <c r="BT46" s="89"/>
      <c r="BU46" s="88"/>
      <c r="BV46" s="90"/>
      <c r="BW46" s="89"/>
      <c r="BX46" s="88"/>
      <c r="BY46" s="88"/>
      <c r="BZ46" s="89"/>
    </row>
    <row r="47" spans="1:78" s="171" customFormat="1" ht="19.5" customHeight="1">
      <c r="A47" s="277" t="s">
        <v>186</v>
      </c>
      <c r="B47" s="314" t="s">
        <v>187</v>
      </c>
      <c r="C47" s="321"/>
      <c r="D47" s="321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  <c r="BD47" s="336"/>
      <c r="BE47" s="336"/>
      <c r="BF47" s="336"/>
      <c r="BG47" s="336"/>
      <c r="BH47" s="336"/>
      <c r="BI47" s="336"/>
      <c r="BJ47" s="336"/>
      <c r="BK47" s="336">
        <f>SUM(E47,I47,M47,Q47,U47,Y47,AC47,AG47,AJ47,AN47,AR47,AV47,AY47,BA47,BC47,BI47)</f>
        <v>0</v>
      </c>
      <c r="BL47" s="504">
        <f>SUM(F47,J47,N47,R47,V47,Z47,AD47,AH47,AK47,AO47,AS47,AW47,AZ47,BB47,BD47,BJ47)</f>
        <v>0</v>
      </c>
      <c r="BM47" s="504">
        <f t="shared" si="1"/>
        <v>0</v>
      </c>
      <c r="BN47" s="623">
        <f t="shared" si="2"/>
        <v>0</v>
      </c>
      <c r="BO47" s="166"/>
      <c r="BP47" s="166"/>
      <c r="BQ47" s="166"/>
      <c r="BR47" s="168"/>
      <c r="BS47" s="168"/>
      <c r="BT47" s="168"/>
      <c r="BU47" s="168"/>
      <c r="BV47" s="168"/>
      <c r="BW47" s="168"/>
      <c r="BX47" s="168"/>
      <c r="BY47" s="168"/>
      <c r="BZ47" s="168"/>
    </row>
    <row r="48" spans="1:78" s="171" customFormat="1" ht="19.5" customHeight="1">
      <c r="A48" s="306"/>
      <c r="B48" s="322" t="s">
        <v>83</v>
      </c>
      <c r="C48" s="322"/>
      <c r="D48" s="339">
        <f aca="true" t="shared" si="29" ref="D48:AY48">SUM(D12,D18,D22,D28,D32,D35,D46,D47)</f>
        <v>0</v>
      </c>
      <c r="E48" s="339">
        <f t="shared" si="29"/>
        <v>5335000</v>
      </c>
      <c r="F48" s="339">
        <f t="shared" si="29"/>
        <v>13092190</v>
      </c>
      <c r="G48" s="339">
        <f t="shared" si="29"/>
        <v>13092190</v>
      </c>
      <c r="H48" s="339">
        <f>SUM(H12,H18,H22,H28,H32,H35,H46,H47)</f>
        <v>13100721</v>
      </c>
      <c r="I48" s="339">
        <f t="shared" si="29"/>
        <v>1260000</v>
      </c>
      <c r="J48" s="339">
        <f t="shared" si="29"/>
        <v>2307221</v>
      </c>
      <c r="K48" s="339">
        <f t="shared" si="29"/>
        <v>2307221</v>
      </c>
      <c r="L48" s="339">
        <f>SUM(L12,L18,L22,L28,L32,L35,L46,L47)</f>
        <v>2333728</v>
      </c>
      <c r="M48" s="339">
        <f t="shared" si="29"/>
        <v>20707423</v>
      </c>
      <c r="N48" s="339">
        <f t="shared" si="29"/>
        <v>29214283</v>
      </c>
      <c r="O48" s="339">
        <f t="shared" si="29"/>
        <v>29325586</v>
      </c>
      <c r="P48" s="339">
        <f>SUM(P12,P18,P22,P28,P32,P35,P46,P47)</f>
        <v>30626532</v>
      </c>
      <c r="Q48" s="339">
        <f t="shared" si="29"/>
        <v>4584000</v>
      </c>
      <c r="R48" s="339">
        <f t="shared" si="29"/>
        <v>4584000</v>
      </c>
      <c r="S48" s="339">
        <f t="shared" si="29"/>
        <v>4584000</v>
      </c>
      <c r="T48" s="339">
        <f>SUM(T12,T18,T22,T28,T32,T35,T46,T47)</f>
        <v>6190341</v>
      </c>
      <c r="U48" s="339">
        <f t="shared" si="29"/>
        <v>0</v>
      </c>
      <c r="V48" s="339">
        <f t="shared" si="29"/>
        <v>1635079</v>
      </c>
      <c r="W48" s="339">
        <f t="shared" si="29"/>
        <v>1635079</v>
      </c>
      <c r="X48" s="339">
        <f>SUM(X12,X18,X22,X28,X32,X35,X46,X47)</f>
        <v>1721587</v>
      </c>
      <c r="Y48" s="339">
        <f t="shared" si="29"/>
        <v>2638000</v>
      </c>
      <c r="Z48" s="339">
        <f t="shared" si="29"/>
        <v>2638000</v>
      </c>
      <c r="AA48" s="339">
        <f t="shared" si="29"/>
        <v>2638000</v>
      </c>
      <c r="AB48" s="339">
        <f>SUM(AB12,AB18,AB22,AB28,AB32,AB35,AB46,AB47)</f>
        <v>2379114</v>
      </c>
      <c r="AC48" s="339">
        <f t="shared" si="29"/>
        <v>0</v>
      </c>
      <c r="AD48" s="339">
        <f t="shared" si="29"/>
        <v>0</v>
      </c>
      <c r="AE48" s="339">
        <f t="shared" si="29"/>
        <v>200000</v>
      </c>
      <c r="AF48" s="339">
        <f>SUM(AF12,AF18,AF22,AF28,AF32,AF35,AF46,AF47)</f>
        <v>458886</v>
      </c>
      <c r="AG48" s="339">
        <f t="shared" si="29"/>
        <v>0</v>
      </c>
      <c r="AH48" s="339">
        <f t="shared" si="29"/>
        <v>0</v>
      </c>
      <c r="AI48" s="339">
        <f t="shared" si="29"/>
        <v>0</v>
      </c>
      <c r="AJ48" s="339">
        <f t="shared" si="29"/>
        <v>0</v>
      </c>
      <c r="AK48" s="339">
        <f t="shared" si="29"/>
        <v>3360000</v>
      </c>
      <c r="AL48" s="339">
        <f t="shared" si="29"/>
        <v>7566659</v>
      </c>
      <c r="AM48" s="339">
        <f>SUM(AM12,AM18,AM22,AM28,AM32,AM35,AM46,AM47)</f>
        <v>7566659</v>
      </c>
      <c r="AN48" s="339">
        <f t="shared" si="29"/>
        <v>35000000</v>
      </c>
      <c r="AO48" s="339">
        <f t="shared" si="29"/>
        <v>28287672</v>
      </c>
      <c r="AP48" s="339">
        <f t="shared" si="29"/>
        <v>1258041</v>
      </c>
      <c r="AQ48" s="339">
        <f>SUM(AQ12,AQ18,AQ22,AQ28,AQ32,AQ35,AQ46,AQ47)</f>
        <v>1908708</v>
      </c>
      <c r="AR48" s="339">
        <f t="shared" si="29"/>
        <v>2000000</v>
      </c>
      <c r="AS48" s="339">
        <f t="shared" si="29"/>
        <v>2000000</v>
      </c>
      <c r="AT48" s="339">
        <f t="shared" si="29"/>
        <v>30287672</v>
      </c>
      <c r="AU48" s="339">
        <f>SUM(AU12,AU18,AU22,AU28,AU32,AU35,AU46,AU47)</f>
        <v>31921161</v>
      </c>
      <c r="AV48" s="339">
        <f t="shared" si="29"/>
        <v>0</v>
      </c>
      <c r="AW48" s="339">
        <f t="shared" si="29"/>
        <v>0</v>
      </c>
      <c r="AX48" s="339">
        <f t="shared" si="29"/>
        <v>0</v>
      </c>
      <c r="AY48" s="339">
        <f t="shared" si="29"/>
        <v>0</v>
      </c>
      <c r="AZ48" s="339"/>
      <c r="BA48" s="339">
        <f>SUM(BA12,BA18,BA22,BA28,BA32,BA35,BA46,BA47)</f>
        <v>0</v>
      </c>
      <c r="BB48" s="339"/>
      <c r="BC48" s="339">
        <f>SUM(BC12,BC18,BC22,BC28,BC32,BC35,BC46,BC47)</f>
        <v>0</v>
      </c>
      <c r="BD48" s="339"/>
      <c r="BE48" s="339"/>
      <c r="BF48" s="339">
        <f aca="true" t="shared" si="30" ref="BF48:BL48">SUM(BF12,BF18,BF22,BF28,BF32,BF35,BF46,BF47)</f>
        <v>1585000</v>
      </c>
      <c r="BG48" s="339">
        <f t="shared" si="30"/>
        <v>1585000</v>
      </c>
      <c r="BH48" s="339">
        <f>SUM(BH12,BH18,BH22,BH28,BH32,BH35,BH46,BH47)</f>
        <v>1585000</v>
      </c>
      <c r="BI48" s="339">
        <f t="shared" si="30"/>
        <v>0</v>
      </c>
      <c r="BJ48" s="339">
        <f t="shared" si="30"/>
        <v>0</v>
      </c>
      <c r="BK48" s="339">
        <f t="shared" si="30"/>
        <v>71524423</v>
      </c>
      <c r="BL48" s="505">
        <f t="shared" si="30"/>
        <v>88703445</v>
      </c>
      <c r="BM48" s="505">
        <f t="shared" si="1"/>
        <v>94479448</v>
      </c>
      <c r="BN48" s="624">
        <f t="shared" si="2"/>
        <v>99792437</v>
      </c>
      <c r="BO48" s="166"/>
      <c r="BP48" s="166"/>
      <c r="BQ48" s="166"/>
      <c r="BR48" s="168"/>
      <c r="BS48" s="168"/>
      <c r="BT48" s="168"/>
      <c r="BU48" s="168"/>
      <c r="BV48" s="168"/>
      <c r="BW48" s="168"/>
      <c r="BX48" s="168"/>
      <c r="BY48" s="168"/>
      <c r="BZ48" s="168"/>
    </row>
    <row r="49" spans="1:78" ht="19.5" customHeight="1">
      <c r="A49" s="79"/>
      <c r="B49" s="704" t="s">
        <v>494</v>
      </c>
      <c r="C49" s="705"/>
      <c r="D49" s="705"/>
      <c r="E49" s="706"/>
      <c r="F49" s="412"/>
      <c r="G49" s="412"/>
      <c r="H49" s="412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>
        <f aca="true" t="shared" si="31" ref="BK49:BL54">SUM(E49,I49,M49,Q49,U49,Y49,AC49,AG49,AJ49,AN49,AR49,AV49,AY49,BA49,BC49,BI49)</f>
        <v>0</v>
      </c>
      <c r="BL49" s="503">
        <f t="shared" si="31"/>
        <v>0</v>
      </c>
      <c r="BM49" s="503">
        <f t="shared" si="1"/>
        <v>0</v>
      </c>
      <c r="BN49" s="325">
        <f t="shared" si="2"/>
        <v>0</v>
      </c>
      <c r="BO49" s="84"/>
      <c r="BP49" s="84"/>
      <c r="BQ49" s="89"/>
      <c r="BR49" s="84"/>
      <c r="BS49" s="84"/>
      <c r="BT49" s="93"/>
      <c r="BU49" s="92"/>
      <c r="BV49" s="92"/>
      <c r="BW49" s="93"/>
      <c r="BX49" s="85"/>
      <c r="BY49" s="85"/>
      <c r="BZ49" s="93"/>
    </row>
    <row r="50" spans="1:78" ht="19.5" customHeight="1">
      <c r="A50" s="164" t="s">
        <v>179</v>
      </c>
      <c r="B50" s="310" t="s">
        <v>378</v>
      </c>
      <c r="C50" s="127" t="s">
        <v>261</v>
      </c>
      <c r="D50" s="127"/>
      <c r="E50" s="340">
        <v>18097000</v>
      </c>
      <c r="F50" s="340">
        <v>18117300</v>
      </c>
      <c r="G50" s="340">
        <v>18117300</v>
      </c>
      <c r="H50" s="340">
        <v>18117300</v>
      </c>
      <c r="I50" s="340">
        <v>4893000</v>
      </c>
      <c r="J50" s="340">
        <v>4898481</v>
      </c>
      <c r="K50" s="340">
        <v>4898481</v>
      </c>
      <c r="L50" s="340">
        <v>4898481</v>
      </c>
      <c r="M50" s="340">
        <v>295000</v>
      </c>
      <c r="N50" s="340">
        <v>295000</v>
      </c>
      <c r="O50" s="340">
        <v>295000</v>
      </c>
      <c r="P50" s="340">
        <v>295000</v>
      </c>
      <c r="Q50" s="325"/>
      <c r="R50" s="325"/>
      <c r="S50" s="325"/>
      <c r="T50" s="325"/>
      <c r="U50" s="325"/>
      <c r="V50" s="325"/>
      <c r="W50" s="325"/>
      <c r="X50" s="325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>
        <v>600000</v>
      </c>
      <c r="AO50" s="329">
        <v>600000</v>
      </c>
      <c r="AP50" s="329">
        <v>600000</v>
      </c>
      <c r="AQ50" s="329">
        <v>696618</v>
      </c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>
        <f t="shared" si="31"/>
        <v>23885000</v>
      </c>
      <c r="BL50" s="503">
        <f t="shared" si="31"/>
        <v>23910781</v>
      </c>
      <c r="BM50" s="503">
        <f t="shared" si="1"/>
        <v>23910781</v>
      </c>
      <c r="BN50" s="325">
        <f t="shared" si="2"/>
        <v>24007399</v>
      </c>
      <c r="BO50" s="84"/>
      <c r="BP50" s="84"/>
      <c r="BQ50" s="89"/>
      <c r="BR50" s="84"/>
      <c r="BS50" s="84"/>
      <c r="BT50" s="93"/>
      <c r="BU50" s="92"/>
      <c r="BV50" s="92"/>
      <c r="BW50" s="93"/>
      <c r="BX50" s="85"/>
      <c r="BY50" s="85"/>
      <c r="BZ50" s="93"/>
    </row>
    <row r="51" spans="1:78" ht="19.5" customHeight="1">
      <c r="A51" s="164" t="s">
        <v>180</v>
      </c>
      <c r="B51" s="310" t="s">
        <v>379</v>
      </c>
      <c r="C51" s="127" t="s">
        <v>261</v>
      </c>
      <c r="D51" s="127"/>
      <c r="E51" s="340"/>
      <c r="F51" s="340"/>
      <c r="G51" s="340"/>
      <c r="H51" s="340"/>
      <c r="I51" s="340"/>
      <c r="J51" s="340"/>
      <c r="K51" s="340"/>
      <c r="L51" s="340"/>
      <c r="M51" s="340">
        <v>1811000</v>
      </c>
      <c r="N51" s="340">
        <v>1811000</v>
      </c>
      <c r="O51" s="340">
        <v>1811000</v>
      </c>
      <c r="P51" s="340">
        <v>1811000</v>
      </c>
      <c r="Q51" s="325"/>
      <c r="R51" s="325"/>
      <c r="S51" s="325"/>
      <c r="T51" s="325"/>
      <c r="U51" s="325"/>
      <c r="V51" s="325"/>
      <c r="W51" s="325"/>
      <c r="X51" s="325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8"/>
      <c r="AO51" s="328"/>
      <c r="AP51" s="328"/>
      <c r="AQ51" s="328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  <c r="BI51" s="329"/>
      <c r="BJ51" s="329"/>
      <c r="BK51" s="329">
        <f t="shared" si="31"/>
        <v>1811000</v>
      </c>
      <c r="BL51" s="503">
        <f t="shared" si="31"/>
        <v>1811000</v>
      </c>
      <c r="BM51" s="503">
        <f t="shared" si="1"/>
        <v>1811000</v>
      </c>
      <c r="BN51" s="325">
        <f t="shared" si="2"/>
        <v>1811000</v>
      </c>
      <c r="BO51" s="84"/>
      <c r="BP51" s="84"/>
      <c r="BQ51" s="89"/>
      <c r="BR51" s="84"/>
      <c r="BS51" s="84"/>
      <c r="BT51" s="93"/>
      <c r="BU51" s="92"/>
      <c r="BV51" s="92"/>
      <c r="BW51" s="93"/>
      <c r="BX51" s="85"/>
      <c r="BY51" s="85"/>
      <c r="BZ51" s="93"/>
    </row>
    <row r="52" spans="1:78" ht="19.5" customHeight="1">
      <c r="A52" s="164" t="s">
        <v>460</v>
      </c>
      <c r="B52" s="310" t="s">
        <v>461</v>
      </c>
      <c r="C52" s="127" t="s">
        <v>261</v>
      </c>
      <c r="D52" s="127"/>
      <c r="E52" s="340">
        <v>951000</v>
      </c>
      <c r="F52" s="340">
        <v>951000</v>
      </c>
      <c r="G52" s="340">
        <v>1151469</v>
      </c>
      <c r="H52" s="340">
        <v>1151469</v>
      </c>
      <c r="I52" s="340">
        <v>262000</v>
      </c>
      <c r="J52" s="340">
        <v>262000</v>
      </c>
      <c r="K52" s="340">
        <v>316126</v>
      </c>
      <c r="L52" s="340">
        <v>316126</v>
      </c>
      <c r="M52" s="340">
        <v>1912000</v>
      </c>
      <c r="N52" s="340">
        <v>1912000</v>
      </c>
      <c r="O52" s="340">
        <v>1912000</v>
      </c>
      <c r="P52" s="340">
        <v>1912000</v>
      </c>
      <c r="Q52" s="325"/>
      <c r="R52" s="325"/>
      <c r="S52" s="13"/>
      <c r="T52" s="13"/>
      <c r="U52" s="325"/>
      <c r="V52" s="325"/>
      <c r="W52" s="325"/>
      <c r="X52" s="325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8"/>
      <c r="AO52" s="328"/>
      <c r="AP52" s="328"/>
      <c r="AQ52" s="328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>
        <f t="shared" si="31"/>
        <v>3125000</v>
      </c>
      <c r="BL52" s="503">
        <f t="shared" si="31"/>
        <v>3125000</v>
      </c>
      <c r="BM52" s="503">
        <f t="shared" si="1"/>
        <v>3379595</v>
      </c>
      <c r="BN52" s="325">
        <f t="shared" si="2"/>
        <v>3379595</v>
      </c>
      <c r="BO52" s="84"/>
      <c r="BP52" s="84"/>
      <c r="BQ52" s="89"/>
      <c r="BR52" s="84"/>
      <c r="BS52" s="84"/>
      <c r="BT52" s="93"/>
      <c r="BU52" s="92"/>
      <c r="BV52" s="92"/>
      <c r="BW52" s="93"/>
      <c r="BX52" s="85"/>
      <c r="BY52" s="85"/>
      <c r="BZ52" s="93"/>
    </row>
    <row r="53" spans="1:78" ht="19.5" customHeight="1">
      <c r="A53" s="164" t="s">
        <v>527</v>
      </c>
      <c r="B53" s="313" t="s">
        <v>528</v>
      </c>
      <c r="C53" s="127" t="s">
        <v>261</v>
      </c>
      <c r="D53" s="127"/>
      <c r="E53" s="340">
        <v>5123000</v>
      </c>
      <c r="F53" s="340">
        <v>5123000</v>
      </c>
      <c r="G53" s="340">
        <v>5123000</v>
      </c>
      <c r="H53" s="340">
        <v>5123000</v>
      </c>
      <c r="I53" s="340">
        <v>1414000</v>
      </c>
      <c r="J53" s="340">
        <v>1414000</v>
      </c>
      <c r="K53" s="340">
        <v>1414000</v>
      </c>
      <c r="L53" s="340">
        <v>1414000</v>
      </c>
      <c r="M53" s="340">
        <v>10296000</v>
      </c>
      <c r="N53" s="340">
        <v>10296000</v>
      </c>
      <c r="O53" s="340">
        <v>10296000</v>
      </c>
      <c r="P53" s="340">
        <v>14256634</v>
      </c>
      <c r="Q53" s="325"/>
      <c r="R53" s="325"/>
      <c r="S53" s="327"/>
      <c r="T53" s="327"/>
      <c r="U53" s="325"/>
      <c r="V53" s="325"/>
      <c r="W53" s="325"/>
      <c r="X53" s="325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>
        <f t="shared" si="31"/>
        <v>16833000</v>
      </c>
      <c r="BL53" s="503">
        <f t="shared" si="31"/>
        <v>16833000</v>
      </c>
      <c r="BM53" s="503">
        <f t="shared" si="1"/>
        <v>16833000</v>
      </c>
      <c r="BN53" s="325">
        <f t="shared" si="2"/>
        <v>20793634</v>
      </c>
      <c r="BO53" s="84"/>
      <c r="BP53" s="84"/>
      <c r="BQ53" s="89"/>
      <c r="BR53" s="84"/>
      <c r="BS53" s="84"/>
      <c r="BT53" s="93"/>
      <c r="BU53" s="92"/>
      <c r="BV53" s="92"/>
      <c r="BW53" s="93"/>
      <c r="BX53" s="85"/>
      <c r="BY53" s="85"/>
      <c r="BZ53" s="93"/>
    </row>
    <row r="54" spans="1:78" ht="19.5" customHeight="1">
      <c r="A54" s="164" t="s">
        <v>498</v>
      </c>
      <c r="B54" s="310" t="s">
        <v>499</v>
      </c>
      <c r="C54" s="127" t="s">
        <v>261</v>
      </c>
      <c r="D54" s="127"/>
      <c r="E54" s="340">
        <v>353845</v>
      </c>
      <c r="F54" s="340">
        <v>353845</v>
      </c>
      <c r="G54" s="340">
        <v>353845</v>
      </c>
      <c r="H54" s="340">
        <v>353845</v>
      </c>
      <c r="I54" s="340">
        <v>97907</v>
      </c>
      <c r="J54" s="340">
        <v>97907</v>
      </c>
      <c r="K54" s="340">
        <v>97907</v>
      </c>
      <c r="L54" s="340">
        <v>97907</v>
      </c>
      <c r="M54" s="340">
        <v>709825</v>
      </c>
      <c r="N54" s="340">
        <v>709825</v>
      </c>
      <c r="O54" s="340">
        <v>709825</v>
      </c>
      <c r="P54" s="340">
        <v>709825</v>
      </c>
      <c r="Q54" s="325"/>
      <c r="R54" s="325"/>
      <c r="S54" s="328"/>
      <c r="T54" s="328"/>
      <c r="U54" s="325"/>
      <c r="V54" s="325"/>
      <c r="W54" s="325"/>
      <c r="X54" s="325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>
        <f t="shared" si="31"/>
        <v>1161577</v>
      </c>
      <c r="BL54" s="503">
        <f t="shared" si="31"/>
        <v>1161577</v>
      </c>
      <c r="BM54" s="503">
        <f t="shared" si="1"/>
        <v>1161577</v>
      </c>
      <c r="BN54" s="325">
        <f t="shared" si="2"/>
        <v>1161577</v>
      </c>
      <c r="BO54" s="84"/>
      <c r="BP54" s="84"/>
      <c r="BQ54" s="89"/>
      <c r="BR54" s="84"/>
      <c r="BS54" s="84"/>
      <c r="BT54" s="93"/>
      <c r="BU54" s="92"/>
      <c r="BV54" s="92"/>
      <c r="BW54" s="93"/>
      <c r="BX54" s="85"/>
      <c r="BY54" s="85"/>
      <c r="BZ54" s="93"/>
    </row>
    <row r="55" spans="1:78" s="171" customFormat="1" ht="19.5" customHeight="1">
      <c r="A55" s="307"/>
      <c r="B55" s="323" t="s">
        <v>495</v>
      </c>
      <c r="C55" s="323"/>
      <c r="D55" s="409">
        <f aca="true" t="shared" si="32" ref="D55:AG55">SUM(D50:D54)</f>
        <v>0</v>
      </c>
      <c r="E55" s="339">
        <f t="shared" si="32"/>
        <v>24524845</v>
      </c>
      <c r="F55" s="339">
        <f t="shared" si="32"/>
        <v>24545145</v>
      </c>
      <c r="G55" s="339">
        <f>SUM(G50:G54)</f>
        <v>24745614</v>
      </c>
      <c r="H55" s="339">
        <f>SUM(H50:H54)</f>
        <v>24745614</v>
      </c>
      <c r="I55" s="339">
        <f t="shared" si="32"/>
        <v>6666907</v>
      </c>
      <c r="J55" s="339">
        <f t="shared" si="32"/>
        <v>6672388</v>
      </c>
      <c r="K55" s="339">
        <f>SUM(K50:K54)</f>
        <v>6726514</v>
      </c>
      <c r="L55" s="339">
        <f>SUM(L50:L54)</f>
        <v>6726514</v>
      </c>
      <c r="M55" s="339">
        <f t="shared" si="32"/>
        <v>15023825</v>
      </c>
      <c r="N55" s="339">
        <f t="shared" si="32"/>
        <v>15023825</v>
      </c>
      <c r="O55" s="339">
        <f>SUM(O50:O54)</f>
        <v>15023825</v>
      </c>
      <c r="P55" s="339">
        <f>SUM(P50:P54)</f>
        <v>18984459</v>
      </c>
      <c r="Q55" s="339">
        <f t="shared" si="32"/>
        <v>0</v>
      </c>
      <c r="R55" s="339">
        <f t="shared" si="32"/>
        <v>0</v>
      </c>
      <c r="S55" s="573">
        <f>SUM(S50:S54)</f>
        <v>0</v>
      </c>
      <c r="T55" s="573">
        <f>SUM(T50:T54)</f>
        <v>0</v>
      </c>
      <c r="U55" s="339">
        <f t="shared" si="32"/>
        <v>0</v>
      </c>
      <c r="V55" s="339">
        <f t="shared" si="32"/>
        <v>0</v>
      </c>
      <c r="W55" s="339">
        <f>SUM(W50:W54)</f>
        <v>0</v>
      </c>
      <c r="X55" s="339">
        <f>SUM(X50:X54)</f>
        <v>0</v>
      </c>
      <c r="Y55" s="339">
        <f t="shared" si="32"/>
        <v>0</v>
      </c>
      <c r="Z55" s="339">
        <f t="shared" si="32"/>
        <v>0</v>
      </c>
      <c r="AA55" s="339">
        <f>SUM(AA50:AA54)</f>
        <v>0</v>
      </c>
      <c r="AB55" s="339">
        <f>SUM(AB50:AB54)</f>
        <v>0</v>
      </c>
      <c r="AC55" s="339">
        <f t="shared" si="32"/>
        <v>0</v>
      </c>
      <c r="AD55" s="339">
        <f>SUM(AD50:AD54)</f>
        <v>0</v>
      </c>
      <c r="AE55" s="339">
        <f>SUM(AE50:AE54)</f>
        <v>0</v>
      </c>
      <c r="AF55" s="339">
        <f>SUM(AF50:AF54)</f>
        <v>0</v>
      </c>
      <c r="AG55" s="339">
        <f t="shared" si="32"/>
        <v>0</v>
      </c>
      <c r="AH55" s="339">
        <f>SUM(AH50:AH54)</f>
        <v>0</v>
      </c>
      <c r="AI55" s="339">
        <f>SUM(AI50:AI54)</f>
        <v>0</v>
      </c>
      <c r="AJ55" s="339">
        <f aca="true" t="shared" si="33" ref="AJ55:AV55">SUM(AJ50:AJ54)</f>
        <v>0</v>
      </c>
      <c r="AK55" s="339">
        <f t="shared" si="33"/>
        <v>0</v>
      </c>
      <c r="AL55" s="339">
        <f>SUM(AL50:AL54)</f>
        <v>0</v>
      </c>
      <c r="AM55" s="339">
        <f>SUM(AM50:AM54)</f>
        <v>0</v>
      </c>
      <c r="AN55" s="339">
        <f t="shared" si="33"/>
        <v>600000</v>
      </c>
      <c r="AO55" s="339">
        <f t="shared" si="33"/>
        <v>600000</v>
      </c>
      <c r="AP55" s="339">
        <f>SUM(AP50:AP54)</f>
        <v>600000</v>
      </c>
      <c r="AQ55" s="339">
        <f>SUM(AQ50:AQ54)</f>
        <v>696618</v>
      </c>
      <c r="AR55" s="339">
        <f t="shared" si="33"/>
        <v>0</v>
      </c>
      <c r="AS55" s="339">
        <f t="shared" si="33"/>
        <v>0</v>
      </c>
      <c r="AT55" s="339">
        <f>SUM(AT50:AT54)</f>
        <v>0</v>
      </c>
      <c r="AU55" s="339">
        <f>SUM(AU50:AU54)</f>
        <v>0</v>
      </c>
      <c r="AV55" s="339">
        <f t="shared" si="33"/>
        <v>0</v>
      </c>
      <c r="AW55" s="339">
        <f>SUM(AW50:AW54)</f>
        <v>0</v>
      </c>
      <c r="AX55" s="339">
        <f>SUM(AX50:AX54)</f>
        <v>0</v>
      </c>
      <c r="AY55" s="339">
        <f>SUM(AY50:AY54)</f>
        <v>0</v>
      </c>
      <c r="AZ55" s="339"/>
      <c r="BA55" s="339">
        <f>SUM(BA50:BA54)</f>
        <v>0</v>
      </c>
      <c r="BB55" s="339"/>
      <c r="BC55" s="339">
        <f>SUM(BC50:BC54)</f>
        <v>0</v>
      </c>
      <c r="BD55" s="339"/>
      <c r="BE55" s="339"/>
      <c r="BF55" s="339">
        <f aca="true" t="shared" si="34" ref="BF55:BL55">SUM(BF50:BF54)</f>
        <v>0</v>
      </c>
      <c r="BG55" s="339">
        <f t="shared" si="34"/>
        <v>0</v>
      </c>
      <c r="BH55" s="339">
        <f>SUM(BH50:BH54)</f>
        <v>0</v>
      </c>
      <c r="BI55" s="339">
        <f t="shared" si="34"/>
        <v>0</v>
      </c>
      <c r="BJ55" s="339">
        <f t="shared" si="34"/>
        <v>0</v>
      </c>
      <c r="BK55" s="339">
        <f t="shared" si="34"/>
        <v>46815577</v>
      </c>
      <c r="BL55" s="505">
        <f t="shared" si="34"/>
        <v>46841358</v>
      </c>
      <c r="BM55" s="505">
        <f t="shared" si="1"/>
        <v>47095953</v>
      </c>
      <c r="BN55" s="624">
        <f t="shared" si="2"/>
        <v>51153205</v>
      </c>
      <c r="BO55" s="303"/>
      <c r="BP55" s="303"/>
      <c r="BQ55" s="167"/>
      <c r="BR55" s="303"/>
      <c r="BS55" s="303"/>
      <c r="BT55" s="304"/>
      <c r="BU55" s="169"/>
      <c r="BV55" s="169"/>
      <c r="BW55" s="304"/>
      <c r="BX55" s="305"/>
      <c r="BY55" s="305"/>
      <c r="BZ55" s="304"/>
    </row>
    <row r="56" spans="1:78" s="278" customFormat="1" ht="24.75" customHeight="1">
      <c r="A56" s="308"/>
      <c r="B56" s="324" t="s">
        <v>188</v>
      </c>
      <c r="C56" s="324"/>
      <c r="D56" s="341">
        <f aca="true" t="shared" si="35" ref="D56:AY56">D48+D55</f>
        <v>0</v>
      </c>
      <c r="E56" s="341">
        <f t="shared" si="35"/>
        <v>29859845</v>
      </c>
      <c r="F56" s="341">
        <f t="shared" si="35"/>
        <v>37637335</v>
      </c>
      <c r="G56" s="341">
        <f t="shared" si="35"/>
        <v>37837804</v>
      </c>
      <c r="H56" s="341">
        <f>H48+H55</f>
        <v>37846335</v>
      </c>
      <c r="I56" s="341">
        <f t="shared" si="35"/>
        <v>7926907</v>
      </c>
      <c r="J56" s="341">
        <f t="shared" si="35"/>
        <v>8979609</v>
      </c>
      <c r="K56" s="341">
        <f t="shared" si="35"/>
        <v>9033735</v>
      </c>
      <c r="L56" s="341">
        <f>L48+L55</f>
        <v>9060242</v>
      </c>
      <c r="M56" s="341">
        <f t="shared" si="35"/>
        <v>35731248</v>
      </c>
      <c r="N56" s="341">
        <f t="shared" si="35"/>
        <v>44238108</v>
      </c>
      <c r="O56" s="341">
        <f t="shared" si="35"/>
        <v>44349411</v>
      </c>
      <c r="P56" s="341">
        <f>P48+P55</f>
        <v>49610991</v>
      </c>
      <c r="Q56" s="341">
        <f t="shared" si="35"/>
        <v>4584000</v>
      </c>
      <c r="R56" s="341">
        <f t="shared" si="35"/>
        <v>4584000</v>
      </c>
      <c r="S56" s="574">
        <f t="shared" si="35"/>
        <v>4584000</v>
      </c>
      <c r="T56" s="574">
        <f>T48+T55</f>
        <v>6190341</v>
      </c>
      <c r="U56" s="341">
        <f t="shared" si="35"/>
        <v>0</v>
      </c>
      <c r="V56" s="341">
        <f t="shared" si="35"/>
        <v>1635079</v>
      </c>
      <c r="W56" s="341">
        <f t="shared" si="35"/>
        <v>1635079</v>
      </c>
      <c r="X56" s="341">
        <f>X48+X55</f>
        <v>1721587</v>
      </c>
      <c r="Y56" s="341">
        <f t="shared" si="35"/>
        <v>2638000</v>
      </c>
      <c r="Z56" s="341">
        <f t="shared" si="35"/>
        <v>2638000</v>
      </c>
      <c r="AA56" s="341">
        <f t="shared" si="35"/>
        <v>2638000</v>
      </c>
      <c r="AB56" s="341">
        <f>AB48+AB55</f>
        <v>2379114</v>
      </c>
      <c r="AC56" s="341">
        <f t="shared" si="35"/>
        <v>0</v>
      </c>
      <c r="AD56" s="341">
        <f t="shared" si="35"/>
        <v>0</v>
      </c>
      <c r="AE56" s="341">
        <f t="shared" si="35"/>
        <v>200000</v>
      </c>
      <c r="AF56" s="341">
        <f>AF48+AF55</f>
        <v>458886</v>
      </c>
      <c r="AG56" s="341">
        <f t="shared" si="35"/>
        <v>0</v>
      </c>
      <c r="AH56" s="341">
        <f t="shared" si="35"/>
        <v>0</v>
      </c>
      <c r="AI56" s="341">
        <f t="shared" si="35"/>
        <v>0</v>
      </c>
      <c r="AJ56" s="341">
        <f t="shared" si="35"/>
        <v>0</v>
      </c>
      <c r="AK56" s="341">
        <f t="shared" si="35"/>
        <v>3360000</v>
      </c>
      <c r="AL56" s="341">
        <f t="shared" si="35"/>
        <v>7566659</v>
      </c>
      <c r="AM56" s="341">
        <f>AM48+AM55</f>
        <v>7566659</v>
      </c>
      <c r="AN56" s="341">
        <f t="shared" si="35"/>
        <v>35600000</v>
      </c>
      <c r="AO56" s="341">
        <f t="shared" si="35"/>
        <v>28887672</v>
      </c>
      <c r="AP56" s="341">
        <f t="shared" si="35"/>
        <v>1858041</v>
      </c>
      <c r="AQ56" s="341">
        <f>AQ48+AQ55</f>
        <v>2605326</v>
      </c>
      <c r="AR56" s="341">
        <f t="shared" si="35"/>
        <v>2000000</v>
      </c>
      <c r="AS56" s="341">
        <f t="shared" si="35"/>
        <v>2000000</v>
      </c>
      <c r="AT56" s="341">
        <f t="shared" si="35"/>
        <v>30287672</v>
      </c>
      <c r="AU56" s="341">
        <f>AU48+AU55</f>
        <v>31921161</v>
      </c>
      <c r="AV56" s="341">
        <f t="shared" si="35"/>
        <v>0</v>
      </c>
      <c r="AW56" s="341">
        <f t="shared" si="35"/>
        <v>0</v>
      </c>
      <c r="AX56" s="341">
        <f t="shared" si="35"/>
        <v>0</v>
      </c>
      <c r="AY56" s="341">
        <f t="shared" si="35"/>
        <v>0</v>
      </c>
      <c r="AZ56" s="341"/>
      <c r="BA56" s="341">
        <f>BA48+BA55</f>
        <v>0</v>
      </c>
      <c r="BB56" s="341"/>
      <c r="BC56" s="341">
        <f>BC48+BC55</f>
        <v>0</v>
      </c>
      <c r="BD56" s="341"/>
      <c r="BE56" s="341"/>
      <c r="BF56" s="341">
        <f aca="true" t="shared" si="36" ref="BF56:BL56">BF48+BF55</f>
        <v>1585000</v>
      </c>
      <c r="BG56" s="341">
        <f t="shared" si="36"/>
        <v>1585000</v>
      </c>
      <c r="BH56" s="341">
        <f>BH48+BH55</f>
        <v>1585000</v>
      </c>
      <c r="BI56" s="341">
        <f t="shared" si="36"/>
        <v>0</v>
      </c>
      <c r="BJ56" s="341">
        <f t="shared" si="36"/>
        <v>0</v>
      </c>
      <c r="BK56" s="341">
        <f t="shared" si="36"/>
        <v>118340000</v>
      </c>
      <c r="BL56" s="506">
        <f t="shared" si="36"/>
        <v>135544803</v>
      </c>
      <c r="BM56" s="506">
        <f t="shared" si="1"/>
        <v>141575401</v>
      </c>
      <c r="BN56" s="625">
        <f t="shared" si="2"/>
        <v>150945642</v>
      </c>
      <c r="BO56" s="283"/>
      <c r="BP56" s="283"/>
      <c r="BQ56" s="282"/>
      <c r="BR56" s="283"/>
      <c r="BS56" s="283"/>
      <c r="BT56" s="282"/>
      <c r="BU56" s="283"/>
      <c r="BV56" s="283"/>
      <c r="BW56" s="282"/>
      <c r="BX56" s="282"/>
      <c r="BY56" s="283"/>
      <c r="BZ56" s="282"/>
    </row>
    <row r="57" spans="2:63" ht="24.75" customHeight="1">
      <c r="B57" s="94" t="s">
        <v>327</v>
      </c>
      <c r="C57" s="293"/>
      <c r="D57" s="293"/>
      <c r="E57" s="287"/>
      <c r="F57" s="287"/>
      <c r="G57" s="287"/>
      <c r="H57" s="287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</row>
    <row r="58" ht="13.5" customHeight="1"/>
    <row r="59" spans="2:12" ht="13.5" customHeight="1">
      <c r="B59" s="115"/>
      <c r="C59" s="295"/>
      <c r="D59" s="295"/>
      <c r="E59" s="115"/>
      <c r="F59" s="115"/>
      <c r="G59" s="115"/>
      <c r="H59" s="115"/>
      <c r="I59" s="115"/>
      <c r="J59" s="115"/>
      <c r="K59" s="115"/>
      <c r="L59" s="115"/>
    </row>
    <row r="60" ht="13.5" customHeight="1"/>
    <row r="61" ht="13.5" customHeight="1"/>
    <row r="62" ht="13.5" customHeight="1"/>
  </sheetData>
  <sheetProtection/>
  <mergeCells count="28">
    <mergeCell ref="BX1:BZ1"/>
    <mergeCell ref="BR1:BT1"/>
    <mergeCell ref="BU1:BW1"/>
    <mergeCell ref="BO1:BQ1"/>
    <mergeCell ref="AG2:AI2"/>
    <mergeCell ref="BC2:BD2"/>
    <mergeCell ref="AV1:BD1"/>
    <mergeCell ref="BI1:BJ2"/>
    <mergeCell ref="E1:H2"/>
    <mergeCell ref="Q1:T2"/>
    <mergeCell ref="A1:A2"/>
    <mergeCell ref="B1:B2"/>
    <mergeCell ref="D1:D2"/>
    <mergeCell ref="AY2:AZ2"/>
    <mergeCell ref="AV2:AX2"/>
    <mergeCell ref="I1:L2"/>
    <mergeCell ref="M1:P2"/>
    <mergeCell ref="AN1:AQ2"/>
    <mergeCell ref="B49:E49"/>
    <mergeCell ref="BA2:BB2"/>
    <mergeCell ref="AR1:AU2"/>
    <mergeCell ref="BE1:BH2"/>
    <mergeCell ref="BK1:BN2"/>
    <mergeCell ref="U2:X2"/>
    <mergeCell ref="Y2:AB2"/>
    <mergeCell ref="AC2:AF2"/>
    <mergeCell ref="U1:AM1"/>
    <mergeCell ref="AJ2:AM2"/>
  </mergeCells>
  <printOptions horizontalCentered="1"/>
  <pageMargins left="0.1968503937007874" right="0.2362204724409449" top="0.9448818897637796" bottom="0.1968503937007874" header="0.31496062992125984" footer="0.1968503937007874"/>
  <pageSetup fitToHeight="0" fitToWidth="1" horizontalDpi="600" verticalDpi="600" orientation="landscape" paperSize="9" scale="10" r:id="rId1"/>
  <headerFooter alignWithMargins="0">
    <oddHeader>&amp;C&amp;"Garamond,Félkövér"&amp;16 4.42017. (IV.28.) számú költségvetési rendelethez
ZALASZABAR KÖZSÉG  ÖNKORMÁNYZATA ÉS INTÉZMÉNYE
2016. ÉVI KIADÁSI ELŐIRÁNYZATAI 
 &amp;R&amp;A
&amp;P.oldal
Ft-ban
</oddHeader>
  </headerFooter>
  <colBreaks count="1" manualBreakCount="1">
    <brk id="39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"/>
  <sheetViews>
    <sheetView view="pageLayout" zoomScaleSheetLayoutView="100" workbookViewId="0" topLeftCell="A1">
      <selection activeCell="G24" sqref="G24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4.375" style="5" customWidth="1"/>
    <col min="4" max="4" width="12.00390625" style="5" customWidth="1"/>
    <col min="5" max="16384" width="11.375" style="5" customWidth="1"/>
  </cols>
  <sheetData>
    <row r="1" spans="1:7" ht="19.5" customHeight="1">
      <c r="A1" s="191" t="s">
        <v>14</v>
      </c>
      <c r="B1" s="192" t="s">
        <v>13</v>
      </c>
      <c r="C1" s="727" t="s">
        <v>529</v>
      </c>
      <c r="D1" s="727" t="s">
        <v>415</v>
      </c>
      <c r="E1" s="729" t="s">
        <v>554</v>
      </c>
      <c r="F1" s="729" t="s">
        <v>578</v>
      </c>
      <c r="G1" s="730" t="s">
        <v>597</v>
      </c>
    </row>
    <row r="2" spans="1:7" ht="19.5" customHeight="1">
      <c r="A2" s="193"/>
      <c r="B2" s="194"/>
      <c r="C2" s="728"/>
      <c r="D2" s="728"/>
      <c r="E2" s="729"/>
      <c r="F2" s="729"/>
      <c r="G2" s="730"/>
    </row>
    <row r="3" spans="1:7" ht="30" customHeight="1">
      <c r="A3" s="435"/>
      <c r="B3" s="437" t="s">
        <v>273</v>
      </c>
      <c r="C3" s="438"/>
      <c r="D3" s="439"/>
      <c r="E3" s="507"/>
      <c r="F3" s="507"/>
      <c r="G3" s="7"/>
    </row>
    <row r="4" spans="1:7" ht="24.75" customHeight="1">
      <c r="A4" s="9" t="s">
        <v>92</v>
      </c>
      <c r="B4" s="225" t="s">
        <v>94</v>
      </c>
      <c r="C4" s="7"/>
      <c r="D4" s="12"/>
      <c r="E4" s="7"/>
      <c r="F4" s="7"/>
      <c r="G4" s="7"/>
    </row>
    <row r="5" spans="1:7" ht="24.75" customHeight="1">
      <c r="A5" s="9" t="s">
        <v>2</v>
      </c>
      <c r="B5" s="9" t="s">
        <v>123</v>
      </c>
      <c r="C5" s="7"/>
      <c r="D5" s="7"/>
      <c r="E5" s="7"/>
      <c r="F5" s="7"/>
      <c r="G5" s="7"/>
    </row>
    <row r="6" spans="1:7" ht="24.75" customHeight="1">
      <c r="A6" s="9"/>
      <c r="B6" s="108" t="s">
        <v>245</v>
      </c>
      <c r="C6" s="272">
        <v>3500000</v>
      </c>
      <c r="D6" s="73">
        <v>650000</v>
      </c>
      <c r="E6" s="7">
        <v>650000</v>
      </c>
      <c r="F6" s="7">
        <v>650000</v>
      </c>
      <c r="G6" s="7">
        <v>640000</v>
      </c>
    </row>
    <row r="7" spans="1:7" ht="24.75" customHeight="1">
      <c r="A7" s="9"/>
      <c r="B7" s="10" t="s">
        <v>416</v>
      </c>
      <c r="C7" s="73">
        <v>189000</v>
      </c>
      <c r="D7" s="73">
        <v>680000</v>
      </c>
      <c r="E7" s="7">
        <v>680000</v>
      </c>
      <c r="F7" s="7">
        <v>680000</v>
      </c>
      <c r="G7" s="7">
        <v>357630</v>
      </c>
    </row>
    <row r="8" spans="1:7" ht="24.75" customHeight="1">
      <c r="A8" s="9"/>
      <c r="B8" s="108" t="s">
        <v>244</v>
      </c>
      <c r="C8" s="73">
        <v>500000</v>
      </c>
      <c r="D8" s="73">
        <v>90000</v>
      </c>
      <c r="E8" s="7">
        <v>90000</v>
      </c>
      <c r="F8" s="7">
        <v>90000</v>
      </c>
      <c r="G8" s="7">
        <v>677628</v>
      </c>
    </row>
    <row r="9" spans="1:7" ht="24.75" customHeight="1">
      <c r="A9" s="9"/>
      <c r="B9" s="10" t="s">
        <v>477</v>
      </c>
      <c r="C9" s="73">
        <v>70000</v>
      </c>
      <c r="D9" s="73">
        <v>70000</v>
      </c>
      <c r="E9" s="7">
        <v>70000</v>
      </c>
      <c r="F9" s="7">
        <v>70000</v>
      </c>
      <c r="G9" s="7">
        <v>70000</v>
      </c>
    </row>
    <row r="10" spans="1:7" ht="24.75" customHeight="1">
      <c r="A10" s="9"/>
      <c r="B10" s="10" t="s">
        <v>544</v>
      </c>
      <c r="C10" s="73">
        <v>700000</v>
      </c>
      <c r="D10" s="73">
        <v>500000</v>
      </c>
      <c r="E10" s="7">
        <v>500000</v>
      </c>
      <c r="F10" s="7">
        <v>500000</v>
      </c>
      <c r="G10" s="7">
        <v>484070</v>
      </c>
    </row>
    <row r="11" spans="1:7" ht="24.75" customHeight="1">
      <c r="A11" s="9"/>
      <c r="B11" s="10" t="s">
        <v>545</v>
      </c>
      <c r="C11" s="272">
        <v>830000</v>
      </c>
      <c r="D11" s="73">
        <v>620000</v>
      </c>
      <c r="E11" s="7">
        <v>620000</v>
      </c>
      <c r="F11" s="7">
        <v>620000</v>
      </c>
      <c r="G11" s="7">
        <v>120786</v>
      </c>
    </row>
    <row r="12" spans="1:7" ht="24.75" customHeight="1">
      <c r="A12" s="109"/>
      <c r="B12" s="10" t="s">
        <v>478</v>
      </c>
      <c r="C12" s="73">
        <v>290000</v>
      </c>
      <c r="D12" s="73">
        <v>28000</v>
      </c>
      <c r="E12" s="7">
        <v>28000</v>
      </c>
      <c r="F12" s="7">
        <v>28000</v>
      </c>
      <c r="G12" s="7">
        <v>29000</v>
      </c>
    </row>
    <row r="13" spans="1:7" ht="24.75" customHeight="1">
      <c r="A13" s="109"/>
      <c r="B13" s="225" t="s">
        <v>127</v>
      </c>
      <c r="C13" s="125">
        <f>SUM(C6:C12)</f>
        <v>6079000</v>
      </c>
      <c r="D13" s="125">
        <f>SUM(D6:D12)</f>
        <v>2638000</v>
      </c>
      <c r="E13" s="6">
        <f>SUM(E6:E12)</f>
        <v>2638000</v>
      </c>
      <c r="F13" s="6">
        <f>SUM(F6:F12)</f>
        <v>2638000</v>
      </c>
      <c r="G13" s="6">
        <f>SUM(G6:G12)</f>
        <v>2379114</v>
      </c>
    </row>
    <row r="14" spans="1:7" ht="24.75" customHeight="1">
      <c r="A14" s="226" t="s">
        <v>4</v>
      </c>
      <c r="B14" s="6" t="s">
        <v>417</v>
      </c>
      <c r="C14" s="73"/>
      <c r="D14" s="125"/>
      <c r="E14" s="7"/>
      <c r="F14" s="7"/>
      <c r="G14" s="7"/>
    </row>
    <row r="15" spans="1:7" ht="24.75" customHeight="1">
      <c r="A15" s="107"/>
      <c r="B15" s="10" t="s">
        <v>479</v>
      </c>
      <c r="C15" s="272">
        <v>2761000</v>
      </c>
      <c r="D15" s="73"/>
      <c r="E15" s="7"/>
      <c r="F15" s="7"/>
      <c r="G15" s="7"/>
    </row>
    <row r="16" spans="1:7" ht="24.75" customHeight="1">
      <c r="A16" s="107"/>
      <c r="B16" s="10" t="s">
        <v>480</v>
      </c>
      <c r="C16" s="272">
        <v>4188000</v>
      </c>
      <c r="D16" s="73"/>
      <c r="E16" s="7"/>
      <c r="F16" s="7"/>
      <c r="G16" s="7"/>
    </row>
    <row r="17" spans="1:7" ht="24.75" customHeight="1">
      <c r="A17" s="107"/>
      <c r="B17" s="10" t="s">
        <v>610</v>
      </c>
      <c r="C17" s="272"/>
      <c r="D17" s="73"/>
      <c r="E17" s="7"/>
      <c r="F17" s="7">
        <v>0</v>
      </c>
      <c r="G17" s="7">
        <v>258886</v>
      </c>
    </row>
    <row r="18" spans="1:7" ht="24.75" customHeight="1">
      <c r="A18" s="107"/>
      <c r="B18" s="10" t="s">
        <v>609</v>
      </c>
      <c r="C18" s="272"/>
      <c r="D18" s="73"/>
      <c r="E18" s="7">
        <v>0</v>
      </c>
      <c r="F18" s="7">
        <v>200000</v>
      </c>
      <c r="G18" s="7">
        <v>200000</v>
      </c>
    </row>
    <row r="19" spans="1:7" ht="24.75" customHeight="1">
      <c r="A19" s="10"/>
      <c r="B19" s="227" t="s">
        <v>128</v>
      </c>
      <c r="C19" s="125">
        <f>SUM(C15:C16)</f>
        <v>6949000</v>
      </c>
      <c r="D19" s="125">
        <f>SUM(D15:D18)</f>
        <v>0</v>
      </c>
      <c r="E19" s="7">
        <f>SUM(E15:E18)</f>
        <v>0</v>
      </c>
      <c r="F19" s="6">
        <f>SUM(F15:F18)</f>
        <v>200000</v>
      </c>
      <c r="G19" s="6">
        <f>SUM(G15:G18)</f>
        <v>458886</v>
      </c>
    </row>
    <row r="20" spans="1:7" ht="24.75" customHeight="1">
      <c r="A20" s="10" t="s">
        <v>318</v>
      </c>
      <c r="B20" s="225" t="s">
        <v>418</v>
      </c>
      <c r="C20" s="125"/>
      <c r="D20" s="125"/>
      <c r="E20" s="7"/>
      <c r="F20" s="7"/>
      <c r="G20" s="7"/>
    </row>
    <row r="21" spans="1:7" ht="24.75" customHeight="1">
      <c r="A21" s="10"/>
      <c r="B21" s="225" t="s">
        <v>319</v>
      </c>
      <c r="C21" s="125">
        <v>0</v>
      </c>
      <c r="D21" s="125">
        <v>0</v>
      </c>
      <c r="E21" s="7">
        <v>0</v>
      </c>
      <c r="F21" s="7">
        <v>0</v>
      </c>
      <c r="G21" s="7">
        <v>0</v>
      </c>
    </row>
    <row r="22" spans="1:7" ht="24.75" customHeight="1">
      <c r="A22" s="6" t="s">
        <v>6</v>
      </c>
      <c r="B22" s="225" t="s">
        <v>437</v>
      </c>
      <c r="C22" s="125"/>
      <c r="D22" s="125"/>
      <c r="E22" s="7">
        <v>1635079</v>
      </c>
      <c r="F22" s="7">
        <v>1635079</v>
      </c>
      <c r="G22" s="7">
        <v>1721587</v>
      </c>
    </row>
    <row r="23" spans="1:7" ht="24.75" customHeight="1">
      <c r="A23" s="6" t="s">
        <v>8</v>
      </c>
      <c r="B23" s="9" t="s">
        <v>419</v>
      </c>
      <c r="C23" s="125">
        <v>1573000</v>
      </c>
      <c r="D23" s="125"/>
      <c r="E23" s="7">
        <v>3360000</v>
      </c>
      <c r="F23" s="7">
        <v>7566659</v>
      </c>
      <c r="G23" s="7">
        <v>7566659</v>
      </c>
    </row>
    <row r="24" spans="1:7" ht="24.75" customHeight="1">
      <c r="A24" s="434"/>
      <c r="B24" s="435" t="s">
        <v>272</v>
      </c>
      <c r="C24" s="436">
        <f>C13+C19+C23</f>
        <v>14601000</v>
      </c>
      <c r="D24" s="436">
        <f>D13+D19+D23</f>
        <v>2638000</v>
      </c>
      <c r="E24" s="440">
        <f>E13+E19+E23+E22</f>
        <v>7633079</v>
      </c>
      <c r="F24" s="440">
        <f>F13+F19+F23+F22</f>
        <v>12039738</v>
      </c>
      <c r="G24" s="627">
        <f>G13+G19+G23+G22</f>
        <v>12126246</v>
      </c>
    </row>
    <row r="25" spans="1:7" ht="30" customHeight="1">
      <c r="A25" s="440"/>
      <c r="B25" s="437" t="s">
        <v>125</v>
      </c>
      <c r="C25" s="441"/>
      <c r="D25" s="436"/>
      <c r="E25" s="507"/>
      <c r="F25" s="507"/>
      <c r="G25" s="626"/>
    </row>
    <row r="26" spans="1:7" ht="24.75" customHeight="1">
      <c r="A26" s="6" t="s">
        <v>92</v>
      </c>
      <c r="B26" s="225" t="s">
        <v>94</v>
      </c>
      <c r="C26" s="74"/>
      <c r="D26" s="74"/>
      <c r="E26" s="7"/>
      <c r="F26" s="7"/>
      <c r="G26" s="7"/>
    </row>
    <row r="27" spans="1:7" ht="24.75" customHeight="1">
      <c r="A27" s="6" t="s">
        <v>2</v>
      </c>
      <c r="B27" s="225" t="s">
        <v>126</v>
      </c>
      <c r="C27" s="74"/>
      <c r="D27" s="74"/>
      <c r="E27" s="7"/>
      <c r="F27" s="7"/>
      <c r="G27" s="7"/>
    </row>
    <row r="28" spans="1:7" ht="24.75" customHeight="1">
      <c r="A28" s="6" t="s">
        <v>4</v>
      </c>
      <c r="B28" s="9" t="s">
        <v>129</v>
      </c>
      <c r="C28" s="74">
        <v>0</v>
      </c>
      <c r="D28" s="74">
        <v>0</v>
      </c>
      <c r="E28" s="7">
        <v>0</v>
      </c>
      <c r="F28" s="7">
        <v>0</v>
      </c>
      <c r="G28" s="7">
        <v>0</v>
      </c>
    </row>
    <row r="29" spans="1:7" ht="24.75" customHeight="1">
      <c r="A29" s="10"/>
      <c r="B29" s="225" t="s">
        <v>420</v>
      </c>
      <c r="C29" s="74"/>
      <c r="D29" s="74"/>
      <c r="E29" s="7"/>
      <c r="F29" s="7"/>
      <c r="G29" s="7"/>
    </row>
    <row r="30" spans="1:7" ht="24.75" customHeight="1">
      <c r="A30" s="6"/>
      <c r="B30" s="154" t="s">
        <v>130</v>
      </c>
      <c r="C30" s="74"/>
      <c r="D30" s="74"/>
      <c r="E30" s="7"/>
      <c r="F30" s="7"/>
      <c r="G30" s="7"/>
    </row>
    <row r="31" spans="1:7" ht="24.75" customHeight="1">
      <c r="A31" s="6" t="s">
        <v>5</v>
      </c>
      <c r="B31" s="6" t="s">
        <v>326</v>
      </c>
      <c r="C31" s="74">
        <f>C28+C30</f>
        <v>0</v>
      </c>
      <c r="D31" s="74">
        <f>D28+D30</f>
        <v>0</v>
      </c>
      <c r="E31" s="7">
        <v>0</v>
      </c>
      <c r="F31" s="7">
        <v>0</v>
      </c>
      <c r="G31" s="7">
        <v>0</v>
      </c>
    </row>
    <row r="32" spans="1:7" s="155" customFormat="1" ht="24.75" customHeight="1">
      <c r="A32" s="6" t="s">
        <v>6</v>
      </c>
      <c r="B32" s="6" t="s">
        <v>481</v>
      </c>
      <c r="C32" s="74">
        <v>0</v>
      </c>
      <c r="D32" s="74">
        <v>0</v>
      </c>
      <c r="E32" s="7">
        <v>0</v>
      </c>
      <c r="F32" s="7">
        <v>0</v>
      </c>
      <c r="G32" s="7">
        <v>0</v>
      </c>
    </row>
    <row r="33" spans="1:7" s="155" customFormat="1" ht="27" customHeight="1">
      <c r="A33" s="6"/>
      <c r="B33" s="440" t="s">
        <v>438</v>
      </c>
      <c r="C33" s="441">
        <f>SUM(C32+C31+C28)</f>
        <v>0</v>
      </c>
      <c r="D33" s="441">
        <v>0</v>
      </c>
      <c r="E33" s="507">
        <v>0</v>
      </c>
      <c r="F33" s="626">
        <v>0</v>
      </c>
      <c r="G33" s="626">
        <v>0</v>
      </c>
    </row>
    <row r="34" spans="1:4" s="155" customFormat="1" ht="27" customHeight="1">
      <c r="A34" s="33"/>
      <c r="B34" s="33"/>
      <c r="C34" s="195"/>
      <c r="D34" s="195"/>
    </row>
    <row r="35" spans="1:4" ht="24.75" customHeight="1">
      <c r="A35" s="33"/>
      <c r="B35" s="33"/>
      <c r="C35" s="33"/>
      <c r="D35" s="33"/>
    </row>
    <row r="36" spans="3:4" ht="24.75" customHeight="1">
      <c r="C36" s="33"/>
      <c r="D36" s="33"/>
    </row>
  </sheetData>
  <sheetProtection/>
  <mergeCells count="5">
    <mergeCell ref="D1:D2"/>
    <mergeCell ref="C1:C2"/>
    <mergeCell ref="E1:E2"/>
    <mergeCell ref="F1:F2"/>
    <mergeCell ref="G1:G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4/2017. (IV.28.) számú költségvetési rendelethez
ZALASZABAR KÖZSÉG ÖNKORMÁNYZATA ÉS INTÉZMÉNYE   
EGYÉB MŰKÖDÉSI ÉS EGYÉB FEJLESZTÉSI CÉLÚ KIADÁSAI 
ÁLLAMHÁZTARTÁSON BELÜLRE ÉS KÍVÜLRE 2016.évben
&amp;R&amp;A
&amp;P.oldal
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27"/>
  <sheetViews>
    <sheetView view="pageLayout" workbookViewId="0" topLeftCell="A1">
      <selection activeCell="J11" sqref="J11"/>
    </sheetView>
  </sheetViews>
  <sheetFormatPr defaultColWidth="9.00390625" defaultRowHeight="12.75"/>
  <cols>
    <col min="1" max="1" width="5.875" style="22" customWidth="1"/>
    <col min="2" max="2" width="56.75390625" style="22" customWidth="1"/>
    <col min="3" max="3" width="14.00390625" style="22" customWidth="1"/>
    <col min="4" max="5" width="12.625" style="22" customWidth="1"/>
    <col min="6" max="6" width="12.875" style="22" customWidth="1"/>
    <col min="7" max="7" width="11.875" style="22" customWidth="1"/>
    <col min="8" max="16384" width="9.125" style="22" customWidth="1"/>
  </cols>
  <sheetData>
    <row r="2" spans="1:7" ht="15" customHeight="1">
      <c r="A2" s="737" t="s">
        <v>63</v>
      </c>
      <c r="B2" s="736" t="s">
        <v>13</v>
      </c>
      <c r="C2" s="738" t="s">
        <v>421</v>
      </c>
      <c r="D2" s="738" t="s">
        <v>530</v>
      </c>
      <c r="E2" s="738" t="s">
        <v>563</v>
      </c>
      <c r="F2" s="732" t="s">
        <v>585</v>
      </c>
      <c r="G2" s="731" t="s">
        <v>611</v>
      </c>
    </row>
    <row r="3" spans="1:7" ht="15" customHeight="1">
      <c r="A3" s="737"/>
      <c r="B3" s="736"/>
      <c r="C3" s="739"/>
      <c r="D3" s="739"/>
      <c r="E3" s="739"/>
      <c r="F3" s="732"/>
      <c r="G3" s="731"/>
    </row>
    <row r="4" spans="1:7" ht="15" customHeight="1">
      <c r="A4" s="737"/>
      <c r="B4" s="736"/>
      <c r="C4" s="739"/>
      <c r="D4" s="739"/>
      <c r="E4" s="739"/>
      <c r="F4" s="732"/>
      <c r="G4" s="731"/>
    </row>
    <row r="5" spans="1:7" ht="15" customHeight="1">
      <c r="A5" s="737"/>
      <c r="B5" s="736"/>
      <c r="C5" s="740"/>
      <c r="D5" s="740"/>
      <c r="E5" s="740"/>
      <c r="F5" s="732"/>
      <c r="G5" s="731"/>
    </row>
    <row r="6" spans="1:7" ht="27.75" customHeight="1">
      <c r="A6" s="733" t="s">
        <v>200</v>
      </c>
      <c r="B6" s="734"/>
      <c r="C6" s="734"/>
      <c r="D6" s="735"/>
      <c r="E6" s="508"/>
      <c r="F6" s="508"/>
      <c r="G6" s="628"/>
    </row>
    <row r="7" spans="1:7" ht="27.75" customHeight="1">
      <c r="A7" s="454"/>
      <c r="B7" s="455" t="s">
        <v>566</v>
      </c>
      <c r="C7" s="456"/>
      <c r="D7" s="456"/>
      <c r="E7" s="508"/>
      <c r="F7" s="508"/>
      <c r="G7" s="628"/>
    </row>
    <row r="8" spans="1:7" ht="27.75" customHeight="1">
      <c r="A8" s="456"/>
      <c r="B8" s="457" t="s">
        <v>531</v>
      </c>
      <c r="C8" s="456"/>
      <c r="D8" s="456"/>
      <c r="E8" s="508"/>
      <c r="F8" s="508"/>
      <c r="G8" s="629">
        <v>348000</v>
      </c>
    </row>
    <row r="9" spans="1:7" ht="27.75" customHeight="1">
      <c r="A9" s="529" t="s">
        <v>2</v>
      </c>
      <c r="B9" s="530" t="s">
        <v>567</v>
      </c>
      <c r="C9" s="535">
        <v>0</v>
      </c>
      <c r="D9" s="535">
        <v>0</v>
      </c>
      <c r="E9" s="534">
        <v>0</v>
      </c>
      <c r="F9" s="534">
        <v>0</v>
      </c>
      <c r="G9" s="630">
        <f>SUM(G8)</f>
        <v>348000</v>
      </c>
    </row>
    <row r="10" spans="1:7" ht="24.75" customHeight="1">
      <c r="A10" s="377"/>
      <c r="B10" s="519" t="s">
        <v>99</v>
      </c>
      <c r="C10" s="144"/>
      <c r="D10" s="144"/>
      <c r="E10" s="508"/>
      <c r="F10" s="508"/>
      <c r="G10" s="631"/>
    </row>
    <row r="11" spans="1:7" ht="24.75" customHeight="1">
      <c r="A11" s="377"/>
      <c r="B11" s="520" t="s">
        <v>191</v>
      </c>
      <c r="C11" s="111"/>
      <c r="D11" s="111"/>
      <c r="E11" s="508"/>
      <c r="F11" s="508"/>
      <c r="G11" s="629"/>
    </row>
    <row r="12" spans="1:7" ht="24.75" customHeight="1">
      <c r="A12" s="531" t="s">
        <v>4</v>
      </c>
      <c r="B12" s="532" t="s">
        <v>568</v>
      </c>
      <c r="C12" s="533">
        <f>SUM(C10:C11)</f>
        <v>0</v>
      </c>
      <c r="D12" s="533">
        <f>SUM(D10:D11)</f>
        <v>0</v>
      </c>
      <c r="E12" s="534">
        <f>SUM(E10:E11)</f>
        <v>0</v>
      </c>
      <c r="F12" s="534">
        <f>SUM(F10:F11)</f>
        <v>0</v>
      </c>
      <c r="G12" s="632">
        <f>SUM(G10:G11)</f>
        <v>0</v>
      </c>
    </row>
    <row r="13" spans="1:7" ht="24.75" customHeight="1">
      <c r="A13" s="453" t="s">
        <v>5</v>
      </c>
      <c r="B13" s="136" t="s">
        <v>193</v>
      </c>
      <c r="C13" s="111"/>
      <c r="D13" s="111"/>
      <c r="E13" s="508"/>
      <c r="F13" s="508"/>
      <c r="G13" s="629"/>
    </row>
    <row r="14" spans="1:7" ht="24.75" customHeight="1">
      <c r="A14" s="377"/>
      <c r="B14" s="520" t="s">
        <v>192</v>
      </c>
      <c r="C14" s="111">
        <v>556000</v>
      </c>
      <c r="D14" s="111">
        <v>0</v>
      </c>
      <c r="E14" s="511">
        <v>0</v>
      </c>
      <c r="F14" s="508">
        <v>0</v>
      </c>
      <c r="G14" s="629">
        <v>0</v>
      </c>
    </row>
    <row r="15" spans="1:7" ht="24.75" customHeight="1">
      <c r="A15" s="536"/>
      <c r="B15" s="532" t="s">
        <v>194</v>
      </c>
      <c r="C15" s="537">
        <f>SUM(C14)</f>
        <v>556000</v>
      </c>
      <c r="D15" s="537">
        <f>SUM(D14)</f>
        <v>0</v>
      </c>
      <c r="E15" s="538">
        <f>SUM(E14)</f>
        <v>0</v>
      </c>
      <c r="F15" s="534">
        <f>SUM(F14)</f>
        <v>0</v>
      </c>
      <c r="G15" s="632">
        <f>SUM(G14)</f>
        <v>0</v>
      </c>
    </row>
    <row r="16" spans="1:7" ht="24.75" customHeight="1">
      <c r="A16" s="453" t="s">
        <v>6</v>
      </c>
      <c r="B16" s="136" t="s">
        <v>195</v>
      </c>
      <c r="C16" s="72"/>
      <c r="D16" s="72"/>
      <c r="E16" s="511"/>
      <c r="F16" s="508"/>
      <c r="G16" s="629"/>
    </row>
    <row r="17" spans="1:7" ht="24.75" customHeight="1">
      <c r="A17" s="377"/>
      <c r="B17" s="520" t="s">
        <v>196</v>
      </c>
      <c r="C17" s="120">
        <v>950000</v>
      </c>
      <c r="D17" s="120">
        <v>0</v>
      </c>
      <c r="E17" s="511">
        <v>0</v>
      </c>
      <c r="F17" s="508">
        <v>0</v>
      </c>
      <c r="G17" s="629">
        <v>0</v>
      </c>
    </row>
    <row r="18" spans="1:7" ht="24.75" customHeight="1">
      <c r="A18" s="377"/>
      <c r="B18" s="520" t="s">
        <v>197</v>
      </c>
      <c r="C18" s="120"/>
      <c r="D18" s="120">
        <v>0</v>
      </c>
      <c r="E18" s="511">
        <v>0</v>
      </c>
      <c r="F18" s="508">
        <v>0</v>
      </c>
      <c r="G18" s="629">
        <v>0</v>
      </c>
    </row>
    <row r="19" spans="1:7" ht="24.75" customHeight="1">
      <c r="A19" s="539"/>
      <c r="B19" s="532" t="s">
        <v>195</v>
      </c>
      <c r="C19" s="533">
        <f>SUM(C17:C18)</f>
        <v>950000</v>
      </c>
      <c r="D19" s="533">
        <f>SUM(D17:D18)</f>
        <v>0</v>
      </c>
      <c r="E19" s="538">
        <f>SUM(E17:E18)</f>
        <v>0</v>
      </c>
      <c r="F19" s="534">
        <f>SUM(F17:F18)</f>
        <v>0</v>
      </c>
      <c r="G19" s="632">
        <f>SUM(G17:G18)</f>
        <v>0</v>
      </c>
    </row>
    <row r="20" spans="1:7" ht="24.75" customHeight="1">
      <c r="A20" s="453" t="s">
        <v>8</v>
      </c>
      <c r="B20" s="136" t="s">
        <v>198</v>
      </c>
      <c r="C20" s="120"/>
      <c r="D20" s="120"/>
      <c r="E20" s="511"/>
      <c r="F20" s="508"/>
      <c r="G20" s="629"/>
    </row>
    <row r="21" spans="1:7" ht="24.75" customHeight="1">
      <c r="A21" s="378"/>
      <c r="B21" s="136" t="s">
        <v>569</v>
      </c>
      <c r="C21" s="120">
        <v>2397000</v>
      </c>
      <c r="D21" s="120">
        <v>4584000</v>
      </c>
      <c r="E21" s="511">
        <v>4584000</v>
      </c>
      <c r="F21" s="509">
        <v>4584000</v>
      </c>
      <c r="G21" s="629">
        <v>5842341</v>
      </c>
    </row>
    <row r="22" spans="1:7" ht="24.75" customHeight="1">
      <c r="A22" s="378"/>
      <c r="B22" s="136" t="s">
        <v>570</v>
      </c>
      <c r="C22" s="151">
        <f>C21</f>
        <v>2397000</v>
      </c>
      <c r="D22" s="120">
        <v>0</v>
      </c>
      <c r="E22" s="511">
        <v>0</v>
      </c>
      <c r="F22" s="508">
        <v>0</v>
      </c>
      <c r="G22" s="629">
        <v>0</v>
      </c>
    </row>
    <row r="23" spans="1:7" ht="24.75" customHeight="1">
      <c r="A23" s="135"/>
      <c r="B23" s="540" t="s">
        <v>199</v>
      </c>
      <c r="C23" s="152">
        <f>C12+C15+C19+C22</f>
        <v>3903000</v>
      </c>
      <c r="D23" s="152">
        <f>SUM(D21:D22)</f>
        <v>4584000</v>
      </c>
      <c r="E23" s="522">
        <f>SUM(E21:E22)</f>
        <v>4584000</v>
      </c>
      <c r="F23" s="575">
        <f>SUM(F21:F22)</f>
        <v>4584000</v>
      </c>
      <c r="G23" s="633">
        <f>SUM(G21:G22)</f>
        <v>5842341</v>
      </c>
    </row>
    <row r="24" spans="1:7" ht="26.25" customHeight="1">
      <c r="A24" s="523"/>
      <c r="B24" s="521" t="s">
        <v>201</v>
      </c>
      <c r="C24" s="522">
        <f>C13+C16+C20+C23</f>
        <v>3903000</v>
      </c>
      <c r="D24" s="522">
        <f>D13+D16+D20+D23</f>
        <v>4584000</v>
      </c>
      <c r="E24" s="522">
        <f>E13+E16+E20+E23</f>
        <v>4584000</v>
      </c>
      <c r="F24" s="575">
        <f>F13+F16+F20+F23</f>
        <v>4584000</v>
      </c>
      <c r="G24" s="633">
        <f>G13+G16+G20+G23+G9</f>
        <v>6190341</v>
      </c>
    </row>
    <row r="26" spans="2:3" ht="12.75">
      <c r="B26" s="188"/>
      <c r="C26" s="188"/>
    </row>
    <row r="27" spans="2:3" ht="12.75">
      <c r="B27" s="188"/>
      <c r="C27" s="188"/>
    </row>
  </sheetData>
  <sheetProtection/>
  <mergeCells count="8">
    <mergeCell ref="G2:G5"/>
    <mergeCell ref="F2:F5"/>
    <mergeCell ref="A6:D6"/>
    <mergeCell ref="B2:B5"/>
    <mergeCell ref="A2:A5"/>
    <mergeCell ref="D2:D5"/>
    <mergeCell ref="C2:C5"/>
    <mergeCell ref="E2:E5"/>
  </mergeCells>
  <printOptions horizontalCentered="1"/>
  <pageMargins left="0.2362204724409449" right="0.2362204724409449" top="1.09" bottom="0.19" header="0.36" footer="0.19"/>
  <pageSetup fitToHeight="0" fitToWidth="1" horizontalDpi="600" verticalDpi="600" orientation="portrait" paperSize="9" scale="80" r:id="rId1"/>
  <headerFooter alignWithMargins="0">
    <oddHeader>&amp;C&amp;"Garamond,Félkövér"&amp;14  4/2017. (IV.28.) számú költségvetési rendelethez
Z&amp;12ALASZABAR KÖZSÉG ÖNKORMÁNYZATA ÁLTAL FOLYÓSÍTOTT 
ELLÁTÁSOK (SZOCIÁLIS) RÉSZLETEZÉSE  2016.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5"/>
  <sheetViews>
    <sheetView view="pageLayout" zoomScaleSheetLayoutView="80" workbookViewId="0" topLeftCell="A1">
      <selection activeCell="B18" sqref="B18"/>
    </sheetView>
  </sheetViews>
  <sheetFormatPr defaultColWidth="9.00390625" defaultRowHeight="12.75"/>
  <cols>
    <col min="1" max="1" width="5.875" style="22" customWidth="1"/>
    <col min="2" max="2" width="35.75390625" style="22" customWidth="1"/>
    <col min="3" max="4" width="13.125" style="22" customWidth="1"/>
    <col min="5" max="5" width="12.625" style="22" customWidth="1"/>
    <col min="6" max="6" width="12.75390625" style="22" customWidth="1"/>
    <col min="7" max="7" width="12.75390625" style="22" bestFit="1" customWidth="1"/>
    <col min="8" max="16384" width="9.125" style="22" customWidth="1"/>
  </cols>
  <sheetData>
    <row r="1" ht="12.75">
      <c r="E1" s="22" t="s">
        <v>572</v>
      </c>
    </row>
    <row r="2" spans="1:7" ht="15" customHeight="1">
      <c r="A2" s="737" t="s">
        <v>63</v>
      </c>
      <c r="B2" s="736" t="s">
        <v>12</v>
      </c>
      <c r="C2" s="738" t="s">
        <v>414</v>
      </c>
      <c r="D2" s="742" t="s">
        <v>202</v>
      </c>
      <c r="E2" s="738" t="s">
        <v>554</v>
      </c>
      <c r="F2" s="743" t="s">
        <v>578</v>
      </c>
      <c r="G2" s="741" t="s">
        <v>597</v>
      </c>
    </row>
    <row r="3" spans="1:7" ht="15" customHeight="1">
      <c r="A3" s="737"/>
      <c r="B3" s="736"/>
      <c r="C3" s="739"/>
      <c r="D3" s="739"/>
      <c r="E3" s="739"/>
      <c r="F3" s="744"/>
      <c r="G3" s="741"/>
    </row>
    <row r="4" spans="1:7" ht="15" customHeight="1">
      <c r="A4" s="737"/>
      <c r="B4" s="736"/>
      <c r="C4" s="739"/>
      <c r="D4" s="739"/>
      <c r="E4" s="739"/>
      <c r="F4" s="744"/>
      <c r="G4" s="741"/>
    </row>
    <row r="5" spans="1:7" ht="15" customHeight="1">
      <c r="A5" s="737"/>
      <c r="B5" s="736"/>
      <c r="C5" s="740"/>
      <c r="D5" s="740"/>
      <c r="E5" s="740"/>
      <c r="F5" s="745"/>
      <c r="G5" s="741"/>
    </row>
    <row r="6" spans="1:7" ht="19.5" customHeight="1">
      <c r="A6" s="23"/>
      <c r="B6" s="132" t="s">
        <v>78</v>
      </c>
      <c r="C6" s="23"/>
      <c r="D6" s="23"/>
      <c r="E6" s="508"/>
      <c r="F6" s="508"/>
      <c r="G6" s="511"/>
    </row>
    <row r="7" spans="1:7" ht="19.5" customHeight="1">
      <c r="A7" s="133" t="s">
        <v>36</v>
      </c>
      <c r="B7" s="146" t="s">
        <v>79</v>
      </c>
      <c r="C7" s="23"/>
      <c r="D7" s="23"/>
      <c r="E7" s="508"/>
      <c r="F7" s="508"/>
      <c r="G7" s="511"/>
    </row>
    <row r="8" spans="1:7" ht="19.5" customHeight="1">
      <c r="A8" s="133"/>
      <c r="B8" s="132" t="s">
        <v>95</v>
      </c>
      <c r="C8" s="23"/>
      <c r="D8" s="23"/>
      <c r="E8" s="508"/>
      <c r="F8" s="508"/>
      <c r="G8" s="511"/>
    </row>
    <row r="9" spans="1:7" ht="19.5" customHeight="1">
      <c r="A9" s="384" t="s">
        <v>2</v>
      </c>
      <c r="B9" s="110" t="s">
        <v>482</v>
      </c>
      <c r="C9" s="111">
        <v>737000</v>
      </c>
      <c r="D9" s="111"/>
      <c r="E9" s="508"/>
      <c r="F9" s="508"/>
      <c r="G9" s="511"/>
    </row>
    <row r="10" spans="1:7" ht="19.5" customHeight="1">
      <c r="A10" s="384" t="s">
        <v>4</v>
      </c>
      <c r="B10" s="110" t="s">
        <v>483</v>
      </c>
      <c r="C10" s="111">
        <v>17709000</v>
      </c>
      <c r="D10" s="512">
        <v>35000000</v>
      </c>
      <c r="E10" s="509">
        <v>28287672</v>
      </c>
      <c r="F10" s="509">
        <v>0</v>
      </c>
      <c r="G10" s="511">
        <v>0</v>
      </c>
    </row>
    <row r="11" spans="1:7" ht="19.5" customHeight="1">
      <c r="A11" s="384" t="s">
        <v>587</v>
      </c>
      <c r="B11" s="110" t="s">
        <v>588</v>
      </c>
      <c r="C11" s="111"/>
      <c r="D11" s="512"/>
      <c r="E11" s="509"/>
      <c r="F11" s="511">
        <v>177900</v>
      </c>
      <c r="G11" s="511">
        <v>177900</v>
      </c>
    </row>
    <row r="12" spans="1:7" ht="19.5" customHeight="1">
      <c r="A12" s="384" t="s">
        <v>6</v>
      </c>
      <c r="B12" s="110" t="s">
        <v>589</v>
      </c>
      <c r="C12" s="111"/>
      <c r="D12" s="512"/>
      <c r="E12" s="509"/>
      <c r="F12" s="511">
        <v>194691</v>
      </c>
      <c r="G12" s="511">
        <v>194691</v>
      </c>
    </row>
    <row r="13" spans="1:7" ht="19.5" customHeight="1">
      <c r="A13" s="384" t="s">
        <v>8</v>
      </c>
      <c r="B13" s="110" t="s">
        <v>590</v>
      </c>
      <c r="C13" s="111"/>
      <c r="D13" s="512"/>
      <c r="E13" s="509"/>
      <c r="F13" s="511">
        <v>285750</v>
      </c>
      <c r="G13" s="511">
        <v>285750</v>
      </c>
    </row>
    <row r="14" spans="1:7" ht="19.5" customHeight="1">
      <c r="A14" s="384" t="s">
        <v>301</v>
      </c>
      <c r="B14" s="110" t="s">
        <v>622</v>
      </c>
      <c r="C14" s="111"/>
      <c r="D14" s="512"/>
      <c r="E14" s="509"/>
      <c r="F14" s="511">
        <v>599600</v>
      </c>
      <c r="G14" s="511">
        <v>599700</v>
      </c>
    </row>
    <row r="15" spans="1:7" ht="19.5" customHeight="1">
      <c r="A15" s="384" t="s">
        <v>615</v>
      </c>
      <c r="B15" s="110" t="s">
        <v>616</v>
      </c>
      <c r="C15" s="111"/>
      <c r="D15" s="512"/>
      <c r="E15" s="509"/>
      <c r="F15" s="511"/>
      <c r="G15" s="511">
        <v>300000</v>
      </c>
    </row>
    <row r="16" spans="1:7" ht="19.5" customHeight="1">
      <c r="A16" s="384" t="s">
        <v>617</v>
      </c>
      <c r="B16" s="110" t="s">
        <v>618</v>
      </c>
      <c r="C16" s="111"/>
      <c r="D16" s="512"/>
      <c r="E16" s="509"/>
      <c r="F16" s="511"/>
      <c r="G16" s="511">
        <v>350667</v>
      </c>
    </row>
    <row r="17" spans="1:7" ht="19.5" customHeight="1">
      <c r="A17" s="385"/>
      <c r="B17" s="112" t="s">
        <v>96</v>
      </c>
      <c r="C17" s="228">
        <f>SUM(C9:C10)</f>
        <v>18446000</v>
      </c>
      <c r="D17" s="228">
        <f>SUM(D9:D10)</f>
        <v>35000000</v>
      </c>
      <c r="E17" s="510">
        <f>SUM(E9:E10)</f>
        <v>28287672</v>
      </c>
      <c r="F17" s="576">
        <f>SUM(F9:F14)</f>
        <v>1257941</v>
      </c>
      <c r="G17" s="576">
        <f>SUM(G9:G16)</f>
        <v>1908708</v>
      </c>
    </row>
    <row r="18" spans="1:7" ht="19.5" customHeight="1">
      <c r="A18" s="385"/>
      <c r="B18" s="145"/>
      <c r="C18" s="72"/>
      <c r="D18" s="513"/>
      <c r="E18" s="509"/>
      <c r="F18" s="511"/>
      <c r="G18" s="511"/>
    </row>
    <row r="19" spans="1:7" ht="19.5" customHeight="1">
      <c r="A19" s="385"/>
      <c r="B19" s="145" t="s">
        <v>532</v>
      </c>
      <c r="C19" s="72"/>
      <c r="D19" s="513"/>
      <c r="E19" s="509"/>
      <c r="F19" s="511"/>
      <c r="G19" s="511"/>
    </row>
    <row r="20" spans="1:7" ht="19.5" customHeight="1">
      <c r="A20" s="385" t="s">
        <v>2</v>
      </c>
      <c r="B20" s="110" t="s">
        <v>533</v>
      </c>
      <c r="C20" s="72">
        <v>160000</v>
      </c>
      <c r="D20" s="120">
        <v>600000</v>
      </c>
      <c r="E20" s="509">
        <v>600000</v>
      </c>
      <c r="F20" s="511">
        <v>600000</v>
      </c>
      <c r="G20" s="511">
        <v>532130</v>
      </c>
    </row>
    <row r="21" spans="1:7" ht="19.5" customHeight="1">
      <c r="A21" s="385" t="s">
        <v>4</v>
      </c>
      <c r="B21" s="110" t="s">
        <v>619</v>
      </c>
      <c r="C21" s="72">
        <v>100000</v>
      </c>
      <c r="D21" s="513">
        <v>0</v>
      </c>
      <c r="E21" s="509"/>
      <c r="F21" s="511"/>
      <c r="G21" s="511">
        <v>45490</v>
      </c>
    </row>
    <row r="22" spans="1:7" ht="19.5" customHeight="1">
      <c r="A22" s="385" t="s">
        <v>5</v>
      </c>
      <c r="B22" s="110" t="s">
        <v>620</v>
      </c>
      <c r="C22" s="72"/>
      <c r="D22" s="513"/>
      <c r="E22" s="509"/>
      <c r="F22" s="511"/>
      <c r="G22" s="511">
        <v>118998</v>
      </c>
    </row>
    <row r="23" spans="1:7" ht="19.5" customHeight="1">
      <c r="A23" s="385"/>
      <c r="B23" s="112" t="s">
        <v>546</v>
      </c>
      <c r="C23" s="151">
        <f>SUM(C19:C21)</f>
        <v>260000</v>
      </c>
      <c r="D23" s="151">
        <f>SUM(D20:D21)</f>
        <v>600000</v>
      </c>
      <c r="E23" s="509">
        <f>SUM(E20:E21)</f>
        <v>600000</v>
      </c>
      <c r="F23" s="511">
        <f>SUM(F20:F21)</f>
        <v>600000</v>
      </c>
      <c r="G23" s="511">
        <f>SUM(G20:G22)</f>
        <v>696618</v>
      </c>
    </row>
    <row r="24" spans="1:7" ht="19.5" customHeight="1">
      <c r="A24" s="385"/>
      <c r="B24" s="145"/>
      <c r="C24" s="113"/>
      <c r="D24" s="513"/>
      <c r="E24" s="509"/>
      <c r="F24" s="511"/>
      <c r="G24" s="511"/>
    </row>
    <row r="25" spans="1:7" ht="19.5" customHeight="1">
      <c r="A25" s="386"/>
      <c r="B25" s="230" t="s">
        <v>81</v>
      </c>
      <c r="C25" s="231">
        <f>SUM(C23+C17)</f>
        <v>18706000</v>
      </c>
      <c r="D25" s="231">
        <f>SUM(D17,D23)</f>
        <v>35600000</v>
      </c>
      <c r="E25" s="515">
        <f>SUM(E17,E23)</f>
        <v>28887672</v>
      </c>
      <c r="F25" s="522">
        <f>SUM(F17,F23)</f>
        <v>1857941</v>
      </c>
      <c r="G25" s="522">
        <f>SUM(G17,G23)</f>
        <v>2605326</v>
      </c>
    </row>
    <row r="26" spans="1:7" ht="19.5" customHeight="1">
      <c r="A26" s="385"/>
      <c r="B26" s="112"/>
      <c r="C26" s="380"/>
      <c r="D26" s="514"/>
      <c r="E26" s="509"/>
      <c r="F26" s="511"/>
      <c r="G26" s="511"/>
    </row>
    <row r="27" spans="1:7" ht="19.5" customHeight="1">
      <c r="A27" s="133" t="s">
        <v>431</v>
      </c>
      <c r="B27" s="381" t="s">
        <v>103</v>
      </c>
      <c r="C27" s="379"/>
      <c r="D27" s="513"/>
      <c r="E27" s="509"/>
      <c r="F27" s="511"/>
      <c r="G27" s="511"/>
    </row>
    <row r="28" spans="1:7" ht="19.5" customHeight="1">
      <c r="A28" s="385"/>
      <c r="B28" s="145" t="s">
        <v>432</v>
      </c>
      <c r="C28" s="379"/>
      <c r="D28" s="513"/>
      <c r="E28" s="509"/>
      <c r="F28" s="511"/>
      <c r="G28" s="511"/>
    </row>
    <row r="29" spans="1:7" ht="19.5" customHeight="1">
      <c r="A29" s="385"/>
      <c r="B29" s="382" t="s">
        <v>534</v>
      </c>
      <c r="C29" s="379"/>
      <c r="D29" s="513">
        <v>2000000</v>
      </c>
      <c r="E29" s="509">
        <v>2000000</v>
      </c>
      <c r="F29" s="511">
        <v>2000000</v>
      </c>
      <c r="G29" s="511">
        <v>1728933</v>
      </c>
    </row>
    <row r="30" spans="1:7" ht="19.5" customHeight="1">
      <c r="A30" s="385"/>
      <c r="B30" s="110" t="s">
        <v>586</v>
      </c>
      <c r="C30" s="379"/>
      <c r="D30" s="513"/>
      <c r="E30" s="509"/>
      <c r="F30" s="511">
        <v>28287672</v>
      </c>
      <c r="G30" s="511">
        <v>28287672</v>
      </c>
    </row>
    <row r="31" spans="1:7" ht="19.5" customHeight="1">
      <c r="A31" s="385"/>
      <c r="B31" s="110" t="s">
        <v>612</v>
      </c>
      <c r="C31" s="379"/>
      <c r="D31" s="513"/>
      <c r="E31" s="509"/>
      <c r="F31" s="511"/>
      <c r="G31" s="511">
        <v>978256</v>
      </c>
    </row>
    <row r="32" spans="1:7" ht="19.5" customHeight="1">
      <c r="A32" s="385"/>
      <c r="B32" s="110" t="s">
        <v>613</v>
      </c>
      <c r="C32" s="379"/>
      <c r="D32" s="513"/>
      <c r="E32" s="509"/>
      <c r="F32" s="511"/>
      <c r="G32" s="511">
        <v>876300</v>
      </c>
    </row>
    <row r="33" spans="1:7" ht="19.5" customHeight="1">
      <c r="A33" s="385"/>
      <c r="B33" s="110" t="s">
        <v>614</v>
      </c>
      <c r="C33" s="379"/>
      <c r="D33" s="513"/>
      <c r="E33" s="509"/>
      <c r="F33" s="511"/>
      <c r="G33" s="511">
        <v>50000</v>
      </c>
    </row>
    <row r="34" spans="1:7" ht="19.5" customHeight="1">
      <c r="A34" s="229"/>
      <c r="B34" s="230" t="s">
        <v>436</v>
      </c>
      <c r="C34" s="231">
        <f>C29+C30</f>
        <v>0</v>
      </c>
      <c r="D34" s="231">
        <f>D29+D30</f>
        <v>2000000</v>
      </c>
      <c r="E34" s="515">
        <f>E29+E30</f>
        <v>2000000</v>
      </c>
      <c r="F34" s="522">
        <f>F29+F30</f>
        <v>30287672</v>
      </c>
      <c r="G34" s="522">
        <f>G29+G30+G31+G32+G33</f>
        <v>31921161</v>
      </c>
    </row>
    <row r="35" spans="1:7" ht="19.5" customHeight="1">
      <c r="A35" s="229"/>
      <c r="B35" s="230" t="s">
        <v>435</v>
      </c>
      <c r="C35" s="231">
        <f>C25+C34</f>
        <v>18706000</v>
      </c>
      <c r="D35" s="231">
        <f>D25+D34</f>
        <v>37600000</v>
      </c>
      <c r="E35" s="515">
        <f>E25+E34</f>
        <v>30887672</v>
      </c>
      <c r="F35" s="522">
        <f>F25+F34</f>
        <v>32145613</v>
      </c>
      <c r="G35" s="522">
        <f>G25+G34</f>
        <v>34526487</v>
      </c>
    </row>
  </sheetData>
  <sheetProtection/>
  <mergeCells count="7">
    <mergeCell ref="G2:G5"/>
    <mergeCell ref="B2:B5"/>
    <mergeCell ref="C2:C5"/>
    <mergeCell ref="A2:A5"/>
    <mergeCell ref="D2:D5"/>
    <mergeCell ref="E2:E5"/>
    <mergeCell ref="F2:F5"/>
  </mergeCells>
  <printOptions horizontalCentered="1"/>
  <pageMargins left="0.2362204724409449" right="0.2362204724409449" top="1.09" bottom="0.19" header="0.36" footer="0.19"/>
  <pageSetup fitToHeight="0" fitToWidth="1" horizontalDpi="600" verticalDpi="600" orientation="portrait" paperSize="9" scale="95" r:id="rId1"/>
  <headerFooter alignWithMargins="0">
    <oddHeader>&amp;C4/2017.(IV.28.) számú költségvetési rendelethez 
ZALASZABAR KÖZSÉG ÖNKORMÁNYZATÁNAK ÉS INTÉZMÉNYÉNEK
2016.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2017-04-24T11:59:58Z</cp:lastPrinted>
  <dcterms:created xsi:type="dcterms:W3CDTF">2001-01-10T12:44:25Z</dcterms:created>
  <dcterms:modified xsi:type="dcterms:W3CDTF">2017-04-27T12:59:15Z</dcterms:modified>
  <cp:category/>
  <cp:version/>
  <cp:contentType/>
  <cp:contentStatus/>
</cp:coreProperties>
</file>