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inga\Desktop\Aljegyző\Botykapeterd\Rendeletek\"/>
    </mc:Choice>
  </mc:AlternateContent>
  <bookViews>
    <workbookView xWindow="0" yWindow="0" windowWidth="11970" windowHeight="7395" tabRatio="727" firstSheet="4" activeTab="10"/>
  </bookViews>
  <sheets>
    <sheet name="1.1.sz.mell." sheetId="1" r:id="rId1"/>
    <sheet name="1.2.SZ.MELL.KIADÁS (2)" sheetId="136" r:id="rId2"/>
    <sheet name="1.2.SZ.MELL BEVÉTEL" sheetId="135" r:id="rId3"/>
    <sheet name="2.1.sz.mell  " sheetId="73" r:id="rId4"/>
    <sheet name="2.2.sz.mell  " sheetId="61" r:id="rId5"/>
    <sheet name="3.SZ.MELLÉKLET" sheetId="63" r:id="rId6"/>
    <sheet name="4.SZ.MELL." sheetId="117" r:id="rId7"/>
    <sheet name="5.SZ.MELL." sheetId="24" r:id="rId8"/>
    <sheet name=".SZ.MELLÉKLET" sheetId="128" r:id="rId9"/>
    <sheet name="7.sz.mell.MARADVÁNY" sheetId="132" r:id="rId10"/>
    <sheet name="8.mell. MÉRLEG" sheetId="133" r:id="rId11"/>
  </sheets>
  <externalReferences>
    <externalReference r:id="rId12"/>
  </externalReferences>
  <definedNames>
    <definedName name="_xlnm.Print_Area" localSheetId="0">'1.1.sz.mell.'!$A$1:$E$158</definedName>
    <definedName name="_xlnm.Print_Area" localSheetId="3">'2.1.sz.mell  '!$A$1:$J$33</definedName>
    <definedName name="_xlnm.Print_Area" localSheetId="7">'5.SZ.MELL.'!$A$1:$O$26</definedName>
  </definedNames>
  <calcPr calcId="162913"/>
</workbook>
</file>

<file path=xl/calcChain.xml><?xml version="1.0" encoding="utf-8"?>
<calcChain xmlns="http://schemas.openxmlformats.org/spreadsheetml/2006/main">
  <c r="E18" i="117" l="1"/>
  <c r="D18" i="117"/>
  <c r="E24" i="73"/>
  <c r="D24" i="73"/>
  <c r="E111" i="1"/>
  <c r="D110" i="1"/>
  <c r="D112" i="117" s="1"/>
  <c r="D111" i="117" s="1"/>
  <c r="C110" i="1"/>
  <c r="C112" i="117" s="1"/>
  <c r="C111" i="117" s="1"/>
  <c r="E99" i="1"/>
  <c r="E100" i="1"/>
  <c r="E101" i="1"/>
  <c r="E102" i="1"/>
  <c r="E103" i="1"/>
  <c r="E104" i="1"/>
  <c r="E105" i="117"/>
  <c r="E105" i="1"/>
  <c r="E106" i="1"/>
  <c r="E107" i="1"/>
  <c r="E108" i="1"/>
  <c r="E109" i="1"/>
  <c r="I12" i="73"/>
  <c r="E98" i="1"/>
  <c r="E94" i="1"/>
  <c r="I8" i="73" s="1"/>
  <c r="E96" i="117"/>
  <c r="O18" i="24" s="1"/>
  <c r="E93" i="1"/>
  <c r="E94" i="117" s="1"/>
  <c r="O16" i="24" s="1"/>
  <c r="C16" i="24" s="1"/>
  <c r="E7" i="1"/>
  <c r="E8" i="1"/>
  <c r="E11" i="117" s="1"/>
  <c r="E9" i="1"/>
  <c r="E10" i="1"/>
  <c r="E11" i="1"/>
  <c r="E13" i="117" s="1"/>
  <c r="E6" i="1"/>
  <c r="E75" i="1"/>
  <c r="E72" i="1"/>
  <c r="D72" i="1"/>
  <c r="D76" i="117" s="1"/>
  <c r="D75" i="117" s="1"/>
  <c r="F11" i="63"/>
  <c r="D11" i="63"/>
  <c r="F10" i="63"/>
  <c r="D10" i="63"/>
  <c r="G10" i="63"/>
  <c r="G22" i="63"/>
  <c r="F9" i="63"/>
  <c r="D9" i="63"/>
  <c r="F8" i="63"/>
  <c r="D8" i="63"/>
  <c r="F7" i="63"/>
  <c r="D7" i="63"/>
  <c r="F6" i="63"/>
  <c r="D6" i="63"/>
  <c r="C5" i="1"/>
  <c r="P22" i="24"/>
  <c r="D110" i="117"/>
  <c r="C110" i="117"/>
  <c r="E79" i="117"/>
  <c r="E78" i="117"/>
  <c r="D79" i="117"/>
  <c r="D78" i="117" s="1"/>
  <c r="D13" i="117"/>
  <c r="E41" i="117"/>
  <c r="E37" i="117" s="1"/>
  <c r="O9" i="24" s="1"/>
  <c r="E40" i="117"/>
  <c r="E39" i="117"/>
  <c r="E38" i="117"/>
  <c r="C40" i="117"/>
  <c r="C38" i="117"/>
  <c r="C41" i="117"/>
  <c r="D41" i="117"/>
  <c r="D40" i="117"/>
  <c r="D38" i="117"/>
  <c r="E118" i="1"/>
  <c r="E113" i="1"/>
  <c r="E27" i="1"/>
  <c r="E26" i="1" s="1"/>
  <c r="D38" i="128"/>
  <c r="E146" i="117"/>
  <c r="E142" i="117"/>
  <c r="E140" i="117"/>
  <c r="E133" i="117"/>
  <c r="E130" i="117"/>
  <c r="E129" i="117"/>
  <c r="E117" i="117"/>
  <c r="O22" i="24"/>
  <c r="Q22" i="24"/>
  <c r="E115" i="117"/>
  <c r="E112" i="117"/>
  <c r="E111" i="117"/>
  <c r="E97" i="117"/>
  <c r="O19" i="24"/>
  <c r="E95" i="117"/>
  <c r="O17" i="24"/>
  <c r="E82" i="117"/>
  <c r="E76" i="117"/>
  <c r="E75" i="117" s="1"/>
  <c r="E89" i="117" s="1"/>
  <c r="E70" i="117"/>
  <c r="E66" i="117"/>
  <c r="E63" i="117"/>
  <c r="E60" i="117" s="1"/>
  <c r="E55" i="117"/>
  <c r="E49" i="117"/>
  <c r="E48" i="117"/>
  <c r="E45" i="117"/>
  <c r="E43" i="117"/>
  <c r="E36" i="117"/>
  <c r="E34" i="117"/>
  <c r="E31" i="117"/>
  <c r="E30" i="117"/>
  <c r="E29" i="117" s="1"/>
  <c r="O8" i="24" s="1"/>
  <c r="E20" i="117"/>
  <c r="E15" i="117"/>
  <c r="E12" i="117"/>
  <c r="E10" i="117"/>
  <c r="E9" i="117"/>
  <c r="E8" i="117" s="1"/>
  <c r="I30" i="61"/>
  <c r="I6" i="61"/>
  <c r="I17" i="61"/>
  <c r="I31" i="61"/>
  <c r="E24" i="61"/>
  <c r="E18" i="61"/>
  <c r="E30" i="61"/>
  <c r="E9" i="61"/>
  <c r="E17" i="61" s="1"/>
  <c r="E8" i="61"/>
  <c r="I10" i="73"/>
  <c r="I9" i="73"/>
  <c r="I7" i="73"/>
  <c r="E25" i="73"/>
  <c r="D118" i="1"/>
  <c r="D113" i="1"/>
  <c r="E144" i="1"/>
  <c r="E139" i="1"/>
  <c r="I24" i="73" s="1"/>
  <c r="I30" i="73" s="1"/>
  <c r="E132" i="1"/>
  <c r="E128" i="1"/>
  <c r="E112" i="1"/>
  <c r="E78" i="1"/>
  <c r="E74" i="1"/>
  <c r="E71" i="1"/>
  <c r="E21" i="73" s="1"/>
  <c r="E20" i="73" s="1"/>
  <c r="E30" i="73" s="1"/>
  <c r="E66" i="1"/>
  <c r="E85" i="1" s="1"/>
  <c r="E62" i="1"/>
  <c r="E56" i="1"/>
  <c r="E51" i="1"/>
  <c r="E45" i="1"/>
  <c r="E33" i="1"/>
  <c r="E11" i="73"/>
  <c r="E19" i="1"/>
  <c r="E12" i="1"/>
  <c r="E8" i="73"/>
  <c r="E5" i="1"/>
  <c r="E7" i="73" s="1"/>
  <c r="F22" i="63"/>
  <c r="D146" i="117"/>
  <c r="D142" i="117"/>
  <c r="D140" i="117" s="1"/>
  <c r="D133" i="117"/>
  <c r="D130" i="117"/>
  <c r="D129" i="117" s="1"/>
  <c r="D154" i="117" s="1"/>
  <c r="D117" i="117"/>
  <c r="D115" i="117"/>
  <c r="D114" i="117" s="1"/>
  <c r="D105" i="117"/>
  <c r="D97" i="117"/>
  <c r="D96" i="117"/>
  <c r="D95" i="117"/>
  <c r="D94" i="117"/>
  <c r="D82" i="117"/>
  <c r="D70" i="117"/>
  <c r="D66" i="117"/>
  <c r="D63" i="117"/>
  <c r="D60" i="117"/>
  <c r="D55" i="117"/>
  <c r="D49" i="117"/>
  <c r="D48" i="117"/>
  <c r="D45" i="117"/>
  <c r="D43" i="117"/>
  <c r="D39" i="117"/>
  <c r="D37" i="117" s="1"/>
  <c r="D36" i="117"/>
  <c r="D34" i="117"/>
  <c r="D31" i="117"/>
  <c r="D30" i="117"/>
  <c r="D20" i="117"/>
  <c r="D15" i="117"/>
  <c r="O6" i="24"/>
  <c r="C6" i="24" s="1"/>
  <c r="D12" i="117"/>
  <c r="D11" i="117"/>
  <c r="D10" i="117"/>
  <c r="D9" i="117"/>
  <c r="H30" i="61"/>
  <c r="H6" i="61"/>
  <c r="H17" i="61"/>
  <c r="H31" i="61"/>
  <c r="D24" i="61"/>
  <c r="D18" i="61"/>
  <c r="D30" i="61"/>
  <c r="D9" i="61"/>
  <c r="D8" i="61"/>
  <c r="D17" i="61"/>
  <c r="D31" i="61" s="1"/>
  <c r="H12" i="73"/>
  <c r="H10" i="73"/>
  <c r="H9" i="73"/>
  <c r="H8" i="73"/>
  <c r="H7" i="73"/>
  <c r="D25" i="73"/>
  <c r="C97" i="1"/>
  <c r="D144" i="1"/>
  <c r="D139" i="1"/>
  <c r="H24" i="73" s="1"/>
  <c r="H30" i="73" s="1"/>
  <c r="D152" i="1"/>
  <c r="D132" i="1"/>
  <c r="D128" i="1"/>
  <c r="D78" i="1"/>
  <c r="D74" i="1"/>
  <c r="D66" i="1"/>
  <c r="D62" i="1"/>
  <c r="D56" i="1"/>
  <c r="D51" i="1"/>
  <c r="D45" i="1"/>
  <c r="D33" i="1"/>
  <c r="D11" i="73" s="1"/>
  <c r="D27" i="1"/>
  <c r="D26" i="1"/>
  <c r="D10" i="73"/>
  <c r="D19" i="1"/>
  <c r="D27" i="117"/>
  <c r="D22" i="117"/>
  <c r="O7" i="24"/>
  <c r="Q7" i="24" s="1"/>
  <c r="D12" i="1"/>
  <c r="D8" i="73"/>
  <c r="D5" i="1"/>
  <c r="D7" i="73"/>
  <c r="M25" i="24"/>
  <c r="G6" i="61"/>
  <c r="G12" i="73"/>
  <c r="G10" i="73"/>
  <c r="G9" i="73"/>
  <c r="G8" i="73"/>
  <c r="G7" i="73"/>
  <c r="C96" i="117"/>
  <c r="C94" i="117"/>
  <c r="P24" i="24"/>
  <c r="P23" i="24"/>
  <c r="P21" i="24"/>
  <c r="P13" i="24"/>
  <c r="P12" i="24"/>
  <c r="P11" i="24"/>
  <c r="P10" i="24"/>
  <c r="C142" i="117"/>
  <c r="C140" i="117"/>
  <c r="C154" i="117"/>
  <c r="O24" i="24"/>
  <c r="Q24" i="24" s="1"/>
  <c r="C45" i="117"/>
  <c r="C19" i="1"/>
  <c r="Q23" i="24"/>
  <c r="C130" i="117"/>
  <c r="C117" i="117"/>
  <c r="C115" i="117"/>
  <c r="C114" i="117"/>
  <c r="C105" i="117"/>
  <c r="C95" i="117"/>
  <c r="C76" i="117"/>
  <c r="C75" i="117"/>
  <c r="C89" i="117"/>
  <c r="C48" i="117"/>
  <c r="C43" i="117"/>
  <c r="C39" i="117"/>
  <c r="C36" i="117"/>
  <c r="C34" i="117"/>
  <c r="C31" i="117"/>
  <c r="C30" i="117"/>
  <c r="C20" i="117"/>
  <c r="C15" i="117" s="1"/>
  <c r="C13" i="117"/>
  <c r="C12" i="117"/>
  <c r="C11" i="117"/>
  <c r="C8" i="117" s="1"/>
  <c r="C10" i="117"/>
  <c r="C9" i="117"/>
  <c r="C9" i="61"/>
  <c r="C8" i="61"/>
  <c r="C17" i="61" s="1"/>
  <c r="G10" i="61"/>
  <c r="C113" i="1"/>
  <c r="D25" i="24"/>
  <c r="E25" i="24"/>
  <c r="F25" i="24"/>
  <c r="G25" i="24"/>
  <c r="H25" i="24"/>
  <c r="J25" i="24"/>
  <c r="K25" i="24"/>
  <c r="K26" i="24"/>
  <c r="L25" i="24"/>
  <c r="C146" i="117"/>
  <c r="C133" i="117"/>
  <c r="C129" i="117"/>
  <c r="C82" i="117"/>
  <c r="C78" i="117"/>
  <c r="C70" i="117"/>
  <c r="C66" i="117"/>
  <c r="C55" i="117"/>
  <c r="C49" i="117"/>
  <c r="C22" i="117"/>
  <c r="C144" i="1"/>
  <c r="C132" i="1"/>
  <c r="C152" i="1" s="1"/>
  <c r="F14" i="24"/>
  <c r="H14" i="24"/>
  <c r="I14" i="24"/>
  <c r="I26" i="24"/>
  <c r="J14" i="24"/>
  <c r="L14" i="24"/>
  <c r="M14" i="24"/>
  <c r="G9" i="63"/>
  <c r="G11" i="63"/>
  <c r="G12" i="63"/>
  <c r="G13" i="63"/>
  <c r="G14" i="63"/>
  <c r="G15" i="63"/>
  <c r="G16" i="63"/>
  <c r="G17" i="63"/>
  <c r="G18" i="63"/>
  <c r="G19" i="63"/>
  <c r="G20" i="63"/>
  <c r="G21" i="63"/>
  <c r="B22" i="63"/>
  <c r="D22" i="63"/>
  <c r="C18" i="61"/>
  <c r="C24" i="61"/>
  <c r="C30" i="61"/>
  <c r="G30" i="61"/>
  <c r="C25" i="73"/>
  <c r="C12" i="1"/>
  <c r="C8" i="73"/>
  <c r="C27" i="1"/>
  <c r="C26" i="1"/>
  <c r="C10" i="73"/>
  <c r="C33" i="1"/>
  <c r="C11" i="73" s="1"/>
  <c r="C45" i="1"/>
  <c r="C51" i="1"/>
  <c r="C62" i="1"/>
  <c r="C85" i="1" s="1"/>
  <c r="C66" i="1"/>
  <c r="C71" i="1"/>
  <c r="C21" i="73" s="1"/>
  <c r="C20" i="73" s="1"/>
  <c r="C30" i="73" s="1"/>
  <c r="C74" i="1"/>
  <c r="C78" i="1"/>
  <c r="C128" i="1"/>
  <c r="C139" i="1"/>
  <c r="G24" i="73" s="1"/>
  <c r="D14" i="24"/>
  <c r="D26" i="24"/>
  <c r="K14" i="24"/>
  <c r="C63" i="117"/>
  <c r="C60" i="117" s="1"/>
  <c r="O12" i="24" s="1"/>
  <c r="Q12" i="24"/>
  <c r="C56" i="1"/>
  <c r="E22" i="63"/>
  <c r="E14" i="24"/>
  <c r="G14" i="24"/>
  <c r="G26" i="24"/>
  <c r="C97" i="117"/>
  <c r="O10" i="24"/>
  <c r="Q10" i="24"/>
  <c r="Q11" i="24"/>
  <c r="M26" i="24"/>
  <c r="H26" i="24"/>
  <c r="I25" i="24"/>
  <c r="G30" i="73"/>
  <c r="C7" i="73"/>
  <c r="E27" i="117"/>
  <c r="E22" i="117"/>
  <c r="L26" i="24"/>
  <c r="J26" i="24"/>
  <c r="C29" i="117"/>
  <c r="G11" i="73"/>
  <c r="C19" i="24"/>
  <c r="N19" i="24" s="1"/>
  <c r="P19" i="24" s="1"/>
  <c r="Q19" i="24"/>
  <c r="Q16" i="24"/>
  <c r="D89" i="117"/>
  <c r="O13" i="24"/>
  <c r="Q13" i="24" s="1"/>
  <c r="D29" i="117"/>
  <c r="Q6" i="24"/>
  <c r="D8" i="117"/>
  <c r="F26" i="24"/>
  <c r="E26" i="24"/>
  <c r="D19" i="73" l="1"/>
  <c r="G19" i="73"/>
  <c r="C19" i="73"/>
  <c r="C32" i="73" s="1"/>
  <c r="C31" i="61"/>
  <c r="G32" i="61"/>
  <c r="I32" i="61"/>
  <c r="E31" i="61"/>
  <c r="D32" i="61"/>
  <c r="E32" i="61"/>
  <c r="H33" i="61"/>
  <c r="G17" i="61"/>
  <c r="G31" i="61" s="1"/>
  <c r="D33" i="61"/>
  <c r="H32" i="61"/>
  <c r="E10" i="73"/>
  <c r="E61" i="1"/>
  <c r="C9" i="24"/>
  <c r="N9" i="24" s="1"/>
  <c r="P9" i="24" s="1"/>
  <c r="Q9" i="24"/>
  <c r="G31" i="73"/>
  <c r="G32" i="73"/>
  <c r="C158" i="1"/>
  <c r="C33" i="73"/>
  <c r="C92" i="1"/>
  <c r="C127" i="1" s="1"/>
  <c r="C153" i="1" s="1"/>
  <c r="C98" i="117"/>
  <c r="C93" i="117" s="1"/>
  <c r="C128" i="117" s="1"/>
  <c r="C155" i="117" s="1"/>
  <c r="E33" i="61"/>
  <c r="I33" i="61"/>
  <c r="C61" i="1"/>
  <c r="C7" i="24"/>
  <c r="N7" i="24" s="1"/>
  <c r="P7" i="24" s="1"/>
  <c r="C37" i="117"/>
  <c r="C65" i="117" s="1"/>
  <c r="C90" i="117" s="1"/>
  <c r="D61" i="1"/>
  <c r="Q8" i="24"/>
  <c r="N8" i="24"/>
  <c r="P8" i="24" s="1"/>
  <c r="O21" i="24"/>
  <c r="Q21" i="24" s="1"/>
  <c r="E114" i="117"/>
  <c r="E154" i="117"/>
  <c r="Q18" i="24"/>
  <c r="C18" i="24"/>
  <c r="N18" i="24" s="1"/>
  <c r="D65" i="117"/>
  <c r="D90" i="117" s="1"/>
  <c r="O5" i="24"/>
  <c r="C33" i="61"/>
  <c r="G33" i="61"/>
  <c r="E19" i="73"/>
  <c r="E31" i="73" s="1"/>
  <c r="E152" i="1"/>
  <c r="E158" i="1" s="1"/>
  <c r="E65" i="117"/>
  <c r="E90" i="117" s="1"/>
  <c r="Q17" i="24"/>
  <c r="C17" i="24"/>
  <c r="E97" i="1"/>
  <c r="E92" i="1"/>
  <c r="E127" i="1" s="1"/>
  <c r="E153" i="1" s="1"/>
  <c r="D71" i="1"/>
  <c r="D21" i="73" s="1"/>
  <c r="D20" i="73" s="1"/>
  <c r="D30" i="73" s="1"/>
  <c r="D31" i="73" s="1"/>
  <c r="D97" i="1"/>
  <c r="N6" i="24"/>
  <c r="P6" i="24" s="1"/>
  <c r="C5" i="24"/>
  <c r="G33" i="73"/>
  <c r="N16" i="24"/>
  <c r="C31" i="73"/>
  <c r="C32" i="61" l="1"/>
  <c r="I11" i="73"/>
  <c r="I19" i="73" s="1"/>
  <c r="I31" i="73" s="1"/>
  <c r="E33" i="73" s="1"/>
  <c r="E98" i="117"/>
  <c r="E157" i="1"/>
  <c r="E86" i="1"/>
  <c r="P18" i="24"/>
  <c r="H11" i="73"/>
  <c r="H19" i="73" s="1"/>
  <c r="D98" i="117"/>
  <c r="D93" i="117" s="1"/>
  <c r="D128" i="117" s="1"/>
  <c r="D155" i="117" s="1"/>
  <c r="D92" i="1"/>
  <c r="D127" i="1" s="1"/>
  <c r="D153" i="1" s="1"/>
  <c r="N17" i="24"/>
  <c r="D85" i="1"/>
  <c r="D158" i="1" s="1"/>
  <c r="Q5" i="24"/>
  <c r="R10" i="24"/>
  <c r="C157" i="1"/>
  <c r="C86" i="1"/>
  <c r="C14" i="24"/>
  <c r="P16" i="24"/>
  <c r="N5" i="24"/>
  <c r="N14" i="24" s="1"/>
  <c r="E32" i="73" l="1"/>
  <c r="D157" i="1"/>
  <c r="I33" i="73"/>
  <c r="H31" i="73"/>
  <c r="H32" i="73"/>
  <c r="D32" i="73"/>
  <c r="D86" i="1"/>
  <c r="P17" i="24"/>
  <c r="I32" i="73"/>
  <c r="O20" i="24"/>
  <c r="E93" i="117"/>
  <c r="E128" i="117" s="1"/>
  <c r="E155" i="117" s="1"/>
  <c r="P14" i="24"/>
  <c r="O14" i="24"/>
  <c r="P5" i="24"/>
  <c r="R17" i="24" l="1"/>
  <c r="Q20" i="24"/>
  <c r="C20" i="24"/>
  <c r="H33" i="73"/>
  <c r="D33" i="73"/>
  <c r="Q14" i="24"/>
  <c r="C25" i="24" l="1"/>
  <c r="N20" i="24"/>
  <c r="N25" i="24" s="1"/>
  <c r="N26" i="24" s="1"/>
  <c r="P20" i="24" l="1"/>
  <c r="P25" i="24"/>
  <c r="O25" i="24"/>
  <c r="C26" i="24"/>
  <c r="Q25" i="24" l="1"/>
  <c r="O26" i="24"/>
  <c r="Q26" i="24" s="1"/>
</calcChain>
</file>

<file path=xl/sharedStrings.xml><?xml version="1.0" encoding="utf-8"?>
<sst xmlns="http://schemas.openxmlformats.org/spreadsheetml/2006/main" count="1224" uniqueCount="729">
  <si>
    <t>Beruházási (felhalmozási) kiadások előirányzata beruházásonként</t>
  </si>
  <si>
    <t>Felhalmozási bevételek</t>
  </si>
  <si>
    <t>Finanszírozási bevételek</t>
  </si>
  <si>
    <t xml:space="preserve"> Egyéb működési célú kiadások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</si>
  <si>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</si>
  <si>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</si>
  <si>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</si>
  <si>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</si>
  <si>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</si>
  <si>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</si>
  <si>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</si>
  <si>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</si>
  <si>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</si>
  <si>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</si>
  <si>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</si>
  <si>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</si>
  <si>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</si>
  <si>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</si>
  <si>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</si>
  <si>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</si>
  <si>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</si>
  <si>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</si>
  <si>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</si>
  <si>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</si>
  <si>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</si>
  <si>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</si>
  <si>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</si>
  <si>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</si>
  <si>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</si>
  <si>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</si>
  <si>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</si>
  <si>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</si>
  <si>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</si>
  <si>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</si>
  <si>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</si>
  <si>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</si>
  <si>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</si>
  <si>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</si>
  <si>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</si>
  <si>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</si>
  <si>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Összesen:</t>
  </si>
  <si>
    <t>01</t>
  </si>
  <si>
    <t>Előirányzat-csoport, kiemelt előirányzat megnevezése</t>
  </si>
  <si>
    <t>Bevételek</t>
  </si>
  <si>
    <t>Kiadások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</si>
  <si>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</si>
  <si>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</si>
  <si>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</si>
  <si>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</si>
  <si>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</si>
  <si>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</si>
  <si>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</si>
  <si>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</si>
  <si>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</si>
  <si>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</si>
  <si>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</si>
  <si>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</si>
  <si>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</si>
  <si>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</si>
  <si>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</si>
  <si>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</si>
  <si>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</si>
  <si>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</si>
  <si>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</si>
  <si>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</si>
  <si>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</si>
  <si>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</si>
  <si>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</si>
  <si>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</si>
  <si>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</si>
  <si>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</si>
  <si>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</si>
  <si>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</si>
  <si>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</si>
  <si>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</si>
  <si>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</si>
  <si>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</si>
  <si>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</si>
  <si>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</si>
  <si>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</si>
  <si>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</si>
  <si>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</si>
  <si>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</si>
  <si>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</si>
  <si>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</si>
  <si>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</si>
  <si>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</si>
  <si>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</si>
  <si>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</si>
  <si>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</si>
  <si>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</si>
  <si>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</si>
  <si>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</si>
  <si>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</si>
  <si>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</si>
  <si>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</si>
  <si>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</si>
  <si>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</si>
  <si>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</si>
  <si>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</si>
  <si>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</si>
  <si>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</si>
  <si>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</si>
  <si>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</si>
  <si>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</si>
  <si>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</si>
  <si>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</si>
  <si>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</si>
  <si>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</si>
  <si>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</si>
  <si>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</si>
  <si>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</si>
  <si>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</si>
  <si>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</si>
  <si>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</si>
  <si>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</si>
  <si>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</si>
  <si>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</si>
  <si>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</si>
  <si>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</si>
  <si>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</si>
  <si>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</si>
  <si>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</si>
  <si>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</si>
  <si>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</si>
  <si>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</si>
  <si>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</si>
  <si>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</si>
  <si>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</si>
  <si>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</si>
  <si>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</si>
  <si>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</si>
  <si>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</si>
  <si>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</si>
  <si>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</si>
  <si>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</si>
  <si>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</si>
  <si>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</si>
  <si>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</si>
  <si>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</si>
  <si>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</si>
  <si>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</si>
  <si>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</si>
  <si>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</si>
  <si>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</si>
  <si>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</si>
  <si>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</si>
  <si>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</si>
  <si>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</si>
  <si>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</si>
  <si>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</si>
  <si>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</si>
  <si>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</si>
  <si>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</si>
  <si>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</si>
  <si>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</si>
  <si>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</si>
  <si>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</si>
  <si>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</si>
  <si>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</si>
  <si>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</si>
  <si>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</si>
  <si>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</si>
  <si>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</si>
  <si>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</si>
  <si>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</si>
  <si>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</si>
  <si>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</si>
  <si>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</si>
  <si>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</si>
  <si>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</si>
  <si>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</si>
  <si>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</si>
  <si>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</si>
  <si>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</si>
  <si>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</si>
  <si>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</si>
  <si>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</si>
  <si>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</si>
  <si>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</si>
  <si>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</si>
  <si>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</si>
  <si>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</si>
  <si>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</si>
  <si>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</si>
  <si>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</si>
  <si>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</si>
  <si>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</si>
  <si>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</si>
  <si>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</si>
  <si>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</si>
  <si>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</si>
  <si>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</si>
  <si>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</si>
  <si>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</si>
  <si>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</si>
  <si>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</si>
  <si>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</si>
  <si>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</si>
  <si>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</si>
  <si>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</si>
  <si>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</si>
  <si>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</si>
  <si>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</si>
  <si>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</si>
  <si>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</si>
  <si>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</si>
  <si>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</si>
  <si>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</si>
  <si>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</si>
  <si>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</si>
  <si>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</si>
  <si>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</si>
  <si>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</si>
  <si>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</si>
  <si>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</si>
  <si>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</si>
  <si>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</si>
  <si>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</si>
  <si>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</si>
  <si>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</si>
  <si>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</si>
  <si>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</si>
  <si>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</si>
  <si>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</si>
  <si>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</si>
  <si>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</si>
  <si>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</si>
  <si>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</si>
  <si>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</si>
  <si>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</si>
  <si>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</si>
  <si>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</si>
  <si>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</si>
  <si>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</si>
  <si>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</si>
  <si>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</si>
  <si>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</si>
  <si>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</si>
  <si>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</si>
  <si>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</si>
  <si>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</si>
  <si>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</si>
  <si>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</si>
  <si>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</si>
  <si>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</si>
  <si>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</si>
  <si>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</si>
  <si>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</si>
  <si>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</si>
  <si>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</si>
  <si>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</si>
  <si>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</si>
  <si>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</si>
  <si>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</si>
  <si>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</si>
  <si>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</si>
  <si>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</si>
  <si>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</si>
  <si>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</si>
  <si>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</si>
  <si>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</si>
  <si>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</si>
  <si>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</si>
  <si>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</si>
  <si>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</si>
  <si>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</si>
  <si>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</si>
  <si>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</si>
  <si>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</si>
  <si>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</si>
  <si>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</si>
  <si>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</si>
  <si>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</si>
  <si>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</si>
  <si>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</si>
  <si>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</si>
  <si>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</si>
  <si>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</si>
  <si>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</si>
  <si>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</si>
  <si>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</si>
  <si>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</si>
  <si>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</si>
  <si>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</si>
  <si>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</si>
  <si>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</si>
  <si>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</si>
  <si>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</si>
  <si>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</si>
  <si>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</si>
  <si>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</si>
  <si>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</si>
  <si>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</si>
  <si>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</si>
  <si>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Befektetési célú belföldi értékpapírok vásárlása</t>
  </si>
  <si>
    <t>Államháztartáson belüli megelőlegezések folyósítása</t>
  </si>
  <si>
    <t xml:space="preserve"> Pénzügyi lízing kiadásai</t>
  </si>
  <si>
    <t xml:space="preserve"> Forgatási célú külföldi értékpapírok vásárlása</t>
  </si>
  <si>
    <t xml:space="preserve"> Külföldi értékpapírok beváltása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</si>
  <si>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</si>
  <si>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</si>
  <si>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</si>
  <si>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</si>
  <si>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</si>
  <si>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</si>
  <si>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</si>
  <si>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</si>
  <si>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</si>
  <si>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</si>
  <si>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</si>
  <si>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</si>
  <si>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</si>
  <si>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</si>
  <si>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</si>
  <si>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</si>
  <si>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</si>
  <si>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</si>
  <si>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</si>
  <si>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</si>
  <si>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</si>
  <si>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</si>
  <si>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</si>
  <si>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</si>
  <si>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</si>
  <si>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</si>
  <si>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</si>
  <si>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</si>
  <si>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Felhalmozási célú átvett pénzeszközök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</si>
  <si>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</si>
  <si>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</si>
  <si>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</si>
  <si>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</si>
  <si>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</si>
  <si>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</si>
  <si>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</si>
  <si>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</si>
  <si>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</si>
  <si>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</si>
  <si>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Biztosító által fizetett kártérítés</t>
  </si>
  <si>
    <t>5.11.</t>
  </si>
  <si>
    <t>Működési bevételek (5.1.+…+ 5.11.)</t>
  </si>
  <si>
    <t>Váltóbevételek</t>
  </si>
  <si>
    <t>FINANSZÍROZÁSI BEVÉTELEK ÖSSZESEN: (10. + … +16.)</t>
  </si>
  <si>
    <t xml:space="preserve">    18.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</si>
  <si>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</si>
  <si>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</si>
  <si>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</si>
  <si>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</si>
  <si>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</si>
  <si>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</si>
  <si>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 xml:space="preserve">   Tartalékok</t>
  </si>
  <si>
    <t>1.19.</t>
  </si>
  <si>
    <t>1.20.</t>
  </si>
  <si>
    <t xml:space="preserve">   - az 1.18.-ból: - Általános tartalék</t>
  </si>
  <si>
    <t xml:space="preserve"> 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</si>
  <si>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</si>
  <si>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</si>
  <si>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</si>
  <si>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Kincstárjegyek beváltása</t>
  </si>
  <si>
    <t xml:space="preserve">   Kincstárjegyek beváltása</t>
  </si>
  <si>
    <t xml:space="preserve">   Éven belüli lejáratú belföldi értékpapírok beváltása</t>
  </si>
  <si>
    <t xml:space="preserve">   Éven túlilejáratú belföldi értékpapírok beváltása</t>
  </si>
  <si>
    <t xml:space="preserve">   Belföldi kötvények beváltása</t>
  </si>
  <si>
    <t>Belföldi finanszírozás kiadásai (6.1. + … + 6.4.)</t>
  </si>
  <si>
    <t xml:space="preserve"> Pénzeszközök lekötött betétként elhelyezése </t>
  </si>
  <si>
    <t>Külföldi finanszírozás kiadásai (7.1. + … + 7.5.)</t>
  </si>
  <si>
    <t>7.5.</t>
  </si>
  <si>
    <t xml:space="preserve"> Befektetési célú külföldi értékpapírok vásárlása</t>
  </si>
  <si>
    <t xml:space="preserve"> Hitelek, kölcsönök törlesztése külf. kormányoknak,nemz.szerv-nek</t>
  </si>
  <si>
    <t xml:space="preserve"> Hitelek, kölcsönök törlesztése külföldi pénzintézeteknek</t>
  </si>
  <si>
    <t>Váltókiadások</t>
  </si>
  <si>
    <t>Adóssághoz nem kapcsolódó származékos ügyletek kiadásai</t>
  </si>
  <si>
    <t>FINANSZÍROZÁSI KIADÁSOK ÖSSZESEN: (4.+…+9.)</t>
  </si>
  <si>
    <t>KIADÁSOK ÖSSZESEN: (3+10)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</si>
  <si>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</si>
  <si>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</si>
  <si>
    <t>6.-ból EU-s támogatás (közvetlen)</t>
  </si>
  <si>
    <t>Költségvetési bevételek összesen (1.+2.+4.+5.+6..+8.+…+12.)</t>
  </si>
  <si>
    <t>Működési célú finanszírozási bevételek összesen (14.+19.+22.+23.)</t>
  </si>
  <si>
    <t>BEVÉTEL ÖSSZESEN (13.+24.)</t>
  </si>
  <si>
    <t>Pénzeszközök lekötött betétként elhelyezése</t>
  </si>
  <si>
    <t>Működési célú finanszírozási kiadások összesen (14.+...+23.)</t>
  </si>
  <si>
    <t>KIADÁSOK ÖSSZESEN (13.+23.)</t>
  </si>
  <si>
    <t>A</t>
  </si>
  <si>
    <t>B</t>
  </si>
  <si>
    <t>C</t>
  </si>
  <si>
    <t>Működési célú kvi támogatások és kiegészítő támogatások</t>
  </si>
  <si>
    <t>Elszámolásból származó bevételek</t>
  </si>
  <si>
    <t>Helyi adók  (4.1.1.+…+4.1.3.)</t>
  </si>
  <si>
    <t>4.1.3.</t>
  </si>
  <si>
    <t>- Értékesítési és forgalmi adók (iparűzési adó)</t>
  </si>
  <si>
    <t xml:space="preserve">   16.</t>
  </si>
  <si>
    <t xml:space="preserve">   17.</t>
  </si>
  <si>
    <t xml:space="preserve">   18.</t>
  </si>
  <si>
    <t>BEVÉTELEK ÖSSZESEN: (9+17)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</si>
  <si>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</si>
  <si>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</si>
  <si>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</si>
  <si>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</si>
  <si>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</si>
  <si>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</si>
  <si>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</si>
  <si>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</si>
  <si>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Befektetési célú belföldi értékpapírok vásárlása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</si>
  <si>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</si>
  <si>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</si>
  <si>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</si>
  <si>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</si>
  <si>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Központi, irányító szervi támogatás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</si>
  <si>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</si>
  <si>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</si>
  <si>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</si>
  <si>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</si>
  <si>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</si>
  <si>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</si>
  <si>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KIADÁSOK ÖSSZESEN: (3.+10.)</t>
  </si>
  <si>
    <t>Éves tervezett létszám előirányzat (fő)</t>
  </si>
  <si>
    <t>Ebből: kKözfoglalkoztatottak létszáma (fő)</t>
  </si>
  <si>
    <t>Államháztartáson belüli megelőlegezés visszafizetése</t>
  </si>
  <si>
    <t>ebből Tartalékok</t>
  </si>
  <si>
    <t>Forintban</t>
  </si>
  <si>
    <t>EREDETI ELŐIRÁNYZAT</t>
  </si>
  <si>
    <t>MÓD. ELŐIRÁNYZAT</t>
  </si>
  <si>
    <t>forintban</t>
  </si>
  <si>
    <t xml:space="preserve">   Egyéb belső finanszírozási bevételek(áh.belüli megelőlegezés)</t>
  </si>
  <si>
    <t>Összesen</t>
  </si>
  <si>
    <t>Támogatott szervezet neve</t>
  </si>
  <si>
    <t>Támogatás célja</t>
  </si>
  <si>
    <t>Támogatás összge</t>
  </si>
  <si>
    <t>29.</t>
  </si>
  <si>
    <t>30.</t>
  </si>
  <si>
    <t>31.</t>
  </si>
  <si>
    <t>32.</t>
  </si>
  <si>
    <t>33.</t>
  </si>
  <si>
    <t>D</t>
  </si>
  <si>
    <t>E</t>
  </si>
  <si>
    <t>FARAGOTT KOPJAFA BAGOL ANDRÁS EMLÉKÉRE (082091)</t>
  </si>
  <si>
    <t>FALUHÁZ - SPLITKLIMA TELEPÍTÉS SZERZŐDÉS SZERINT - GREE XCOM</t>
  </si>
  <si>
    <t>BOTYKAPETERDI TEMETŐBEN KÖZKÚT CSERÉJE 1 DB (KOMPENZÁLÁS)</t>
  </si>
  <si>
    <t xml:space="preserve">FALI KIÁLLÍTÁSI VITRIN 100x60x10 cm 2 db </t>
  </si>
  <si>
    <t>FALUGONDNOK - FALUBUSZHOZ UTÁNFUTÓ ALFA TEN/750 KG VÁSÁRLÁSA</t>
  </si>
  <si>
    <t>FŰNYÍRÓ MTD 51BC 5LE</t>
  </si>
  <si>
    <t>2019. évi előirányzat</t>
  </si>
  <si>
    <t>2019. év mód.</t>
  </si>
  <si>
    <t>2019. évi tény</t>
  </si>
  <si>
    <t>2019. ÉVI EREDETI ELŐIRÁNYZAT</t>
  </si>
  <si>
    <t>2019. ÉVI MÓD.</t>
  </si>
  <si>
    <t>2019. ÉVI tény</t>
  </si>
  <si>
    <t>,</t>
  </si>
  <si>
    <t>Felhasználás
2019. XII.31-ig</t>
  </si>
  <si>
    <t>2019. évi eredeti előirányzat</t>
  </si>
  <si>
    <t>2019. mód. Előirányzat</t>
  </si>
  <si>
    <t xml:space="preserve">
2019. év utáni szükséglet
</t>
  </si>
  <si>
    <t>K I M U T A T Á S
a 2019. évben céljelleggel juttatott támogatásokról</t>
  </si>
  <si>
    <t>Előirányzat-felhasználási terv
2019. évre</t>
  </si>
  <si>
    <t>Baranya Megyei Falugondnokok Egyesülete</t>
  </si>
  <si>
    <t>egyesület támogatása</t>
  </si>
  <si>
    <t>05/A - Teljesített kiadások kormányzati funkciónként</t>
  </si>
  <si>
    <t>#</t>
  </si>
  <si>
    <t>011130 Önkormányzatok és önkormányzati hivatalok jogalkotó és általános igazgatási tevékenysége</t>
  </si>
  <si>
    <t>013320 Köztemető-fenntartás és -működtetés</t>
  </si>
  <si>
    <t>018010 Önkormányzatok elszámolásai a központi költségvetéssel</t>
  </si>
  <si>
    <t>018030 Támogatási célú finanszírozási műveletek</t>
  </si>
  <si>
    <t>041233 Hosszabb időtartamú közfoglalkoztatás</t>
  </si>
  <si>
    <t>041237 Közfoglalkoztatási mintaprogram</t>
  </si>
  <si>
    <t>051030 Nem veszélyes (települési) hulladék vegyes (ömlesztett) begyűjtése, szállítása, átrakása</t>
  </si>
  <si>
    <t>064010 Közvilágítás</t>
  </si>
  <si>
    <t>066020 Város-, községgazdálkodási egyéb szolgáltatások</t>
  </si>
  <si>
    <t>082042 Könyvtári állomány gyarapítása, nyilvántartása</t>
  </si>
  <si>
    <t>082091 Közművelődés - közösségi és társadalmi részvétel fejlesztése</t>
  </si>
  <si>
    <t>082092 Közművelődés - hagyományos közösségi kulturális értékek gondozása</t>
  </si>
  <si>
    <t>104037 Intézményen kívüli gyermekétkeztetés</t>
  </si>
  <si>
    <t>107055 Falugondnoki, tanyagondnoki szolgáltatás</t>
  </si>
  <si>
    <t>107060 Egyéb szociális pénzbeli és természetbeni ellátások, támogatások</t>
  </si>
  <si>
    <t>03</t>
  </si>
  <si>
    <t>08</t>
  </si>
  <si>
    <t>09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</si>
  <si>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</si>
  <si>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</si>
  <si>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</si>
  <si>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</si>
  <si>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</si>
  <si>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</si>
  <si>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</si>
  <si>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</si>
  <si>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</si>
  <si>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25</t>
  </si>
  <si>
    <t>29</t>
  </si>
  <si>
    <t>31</t>
  </si>
  <si>
    <t>32</t>
  </si>
  <si>
    <t>33</t>
  </si>
  <si>
    <t>34</t>
  </si>
  <si>
    <t>35</t>
  </si>
  <si>
    <t>36</t>
  </si>
  <si>
    <t>39</t>
  </si>
  <si>
    <t>43</t>
  </si>
  <si>
    <t>44</t>
  </si>
  <si>
    <t>45</t>
  </si>
  <si>
    <t>46</t>
  </si>
  <si>
    <t>48</t>
  </si>
  <si>
    <t>49</t>
  </si>
  <si>
    <t>58</t>
  </si>
  <si>
    <t>Egyéb dologi kiadások (K355)</t>
  </si>
  <si>
    <t>59</t>
  </si>
  <si>
    <t>60</t>
  </si>
  <si>
    <t>99</t>
  </si>
  <si>
    <t>115</t>
  </si>
  <si>
    <t>116</t>
  </si>
  <si>
    <t>118</t>
  </si>
  <si>
    <t>119</t>
  </si>
  <si>
    <t>149</t>
  </si>
  <si>
    <t>155</t>
  </si>
  <si>
    <t>156</t>
  </si>
  <si>
    <t>158</t>
  </si>
  <si>
    <t>177</t>
  </si>
  <si>
    <t>180</t>
  </si>
  <si>
    <t>189</t>
  </si>
  <si>
    <t>194</t>
  </si>
  <si>
    <t>197</t>
  </si>
  <si>
    <t>198</t>
  </si>
  <si>
    <t>266</t>
  </si>
  <si>
    <t>287</t>
  </si>
  <si>
    <t>295</t>
  </si>
  <si>
    <t>306</t>
  </si>
  <si>
    <t>307</t>
  </si>
  <si>
    <t>308</t>
  </si>
  <si>
    <t>Átlagos statisztikai állományi létszám</t>
  </si>
  <si>
    <t>06/A - Teljesített bevételek kormányzati funkciónként</t>
  </si>
  <si>
    <t>042130 Növénytermesztés, állattenyésztés és kapcsolódó szolgáltatások</t>
  </si>
  <si>
    <t>900020 Önkormányzatok funkcióra nem sorolható bevételei államháztartáson kívülről</t>
  </si>
  <si>
    <t>Helyi önkormányzatok működésének általános támogatása (B111)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</si>
  <si>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</si>
  <si>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</si>
  <si>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</si>
  <si>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</si>
  <si>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</si>
  <si>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</si>
  <si>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</si>
  <si>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10</t>
  </si>
  <si>
    <t>Működési célú visszatérítendő támogatások, kölcsönök visszatérülése államháztartáson belülről (=11+…+20) (B14)</t>
  </si>
  <si>
    <t>ebből: nemzetiségi önkormányzatok és költségvetési szerveik (B14)</t>
  </si>
  <si>
    <t>Egyéb működési célú támogatások bevételei államháztartáson belülről (=33+…+42) (B16)</t>
  </si>
  <si>
    <t>38</t>
  </si>
  <si>
    <t>ebből: elkülönített állami pénzalapok (B16)</t>
  </si>
  <si>
    <t>Működési célú támogatások államháztartáson belülről (=07+...+10+21+32) (B1)</t>
  </si>
  <si>
    <t>108</t>
  </si>
  <si>
    <t>Vagyoni tipusú adók (=109+…+114) (B34)</t>
  </si>
  <si>
    <t>110</t>
  </si>
  <si>
    <t>ebből: magánszemélyek kommunális adója (B34)</t>
  </si>
  <si>
    <t>142</t>
  </si>
  <si>
    <t>Gépjárműadók (=143+…+146) (B354)</t>
  </si>
  <si>
    <t>144</t>
  </si>
  <si>
    <t>ebből: belföldi gépjárművek adójának a helyi önkormányzatot megillető része (B354)</t>
  </si>
  <si>
    <t>164</t>
  </si>
  <si>
    <t>Termékek és szolgáltatások adói (=115+137+141+142+147)  (B35)</t>
  </si>
  <si>
    <t>165</t>
  </si>
  <si>
    <t>Egyéb közhatalmi bevételek (&gt;=166+…+183) (B36)</t>
  </si>
  <si>
    <t>184</t>
  </si>
  <si>
    <t>Közhatalmi bevételek (=92+93+103+108+164+165) (B3)</t>
  </si>
  <si>
    <t>185</t>
  </si>
  <si>
    <t>Készletértékesítés ellenértéke (B401)</t>
  </si>
  <si>
    <t>186</t>
  </si>
  <si>
    <t>Szolgáltatások ellenértéke (&gt;=187+188) (B402)</t>
  </si>
  <si>
    <t>191</t>
  </si>
  <si>
    <t>Tulajdonosi bevételek (&gt;=192+…+197) (B404)</t>
  </si>
  <si>
    <t>204</t>
  </si>
  <si>
    <t>Egyéb kapott (járó) kamatok és kamatjellegű bevételek (&gt;=205+206) (B4082)</t>
  </si>
  <si>
    <t>207</t>
  </si>
  <si>
    <t>Kamatbevételek és más nyereségjellegű bevételek (=201+204) (B408)</t>
  </si>
  <si>
    <t>217</t>
  </si>
  <si>
    <t>Egyéb működési bevételek (&gt;=218+219) (B411)</t>
  </si>
  <si>
    <t>220</t>
  </si>
  <si>
    <t>Működési bevételek (=185+186+189+191+198+…+200+207+215+216+217) (B4)</t>
  </si>
  <si>
    <t>282</t>
  </si>
  <si>
    <t>Költségvetési bevételek (=43+79+184+220+229+255+281) (B1-B7)</t>
  </si>
  <si>
    <t>294</t>
  </si>
  <si>
    <t>Előző év költségvetési maradványának igénybevétele (B8131)</t>
  </si>
  <si>
    <t>296</t>
  </si>
  <si>
    <t>Maradvány igénybevétele (=294+295) (B813)</t>
  </si>
  <si>
    <t>297</t>
  </si>
  <si>
    <t>Államháztartáson belüli megelőlegezések (B814)</t>
  </si>
  <si>
    <t>305</t>
  </si>
  <si>
    <t>Belföldi finanszírozás bevételei (=286+293+296+…+301+304) (B81)</t>
  </si>
  <si>
    <t>314</t>
  </si>
  <si>
    <t>Finanszírozási bevételek (=305+311+312+313) (B8)</t>
  </si>
  <si>
    <t>315</t>
  </si>
  <si>
    <t>Bevételek összesen (282+314) (B1-B8)</t>
  </si>
  <si>
    <t>07/A - Maradványkimutatás</t>
  </si>
  <si>
    <t>Összeg</t>
  </si>
  <si>
    <t>01        Alaptevékenység költségvetési bevételei</t>
  </si>
  <si>
    <t>02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</si>
  <si>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</si>
  <si>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</si>
  <si>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</si>
  <si>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</si>
  <si>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06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</si>
  <si>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</si>
  <si>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</si>
  <si>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</si>
  <si>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</si>
  <si>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12/A - Mérleg</t>
  </si>
  <si>
    <t>Előző időszak</t>
  </si>
  <si>
    <t>Módosítások (+/-)</t>
  </si>
  <si>
    <t>Tárgyi időszak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</si>
  <si>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</si>
  <si>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</si>
  <si>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</si>
  <si>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</si>
  <si>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</si>
  <si>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 Tárgyi eszközök  (=A/II/1+...+A/II/5)</t>
  </si>
  <si>
    <t>11</t>
  </si>
  <si>
    <t>A/III/1 Tartós részesedések (=A/III/1a+…+A/III/1e)</t>
  </si>
  <si>
    <t>A/III/1b - ebből: tartós részesedések nem pénzügyi vállalkozásban</t>
  </si>
  <si>
    <t>A/III/1e - ebből: egyéb tartós részesedések</t>
  </si>
  <si>
    <t>A/III Befektetett pénzügyi eszközök (=A/III/1+A/III/2+A/III/3)</t>
  </si>
  <si>
    <t>28</t>
  </si>
  <si>
    <t>A) NEMZETI VAGYONBA TARTOZÓ BEFEKTETETT ESZKÖZÖK (=A/I+A/II+A/III+A/IV)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</si>
  <si>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</si>
  <si>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</si>
  <si>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</si>
  <si>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</si>
  <si>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</si>
  <si>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</si>
  <si>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</si>
  <si>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</si>
  <si>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</si>
  <si>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</si>
  <si>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</si>
  <si>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</si>
  <si>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</si>
  <si>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</si>
  <si>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</si>
  <si>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</si>
  <si>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</si>
  <si>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</si>
  <si>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</si>
  <si>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</si>
  <si>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101</t>
  </si>
  <si>
    <t>D/I Költségvetési évben esedékes követelések (=D/I/1+…+D/I/8)</t>
  </si>
  <si>
    <t>152</t>
  </si>
  <si>
    <t>D/III/4 Forgótőke elszámolása</t>
  </si>
  <si>
    <t>153</t>
  </si>
  <si>
    <t>D/III/5 Vagyonkezelésbe adott eszközökkel kapcsolatos visszapótlási követelés elszámolása</t>
  </si>
  <si>
    <t>D/III Követelés jellegű sajátos elszámolások (=D/III/1+…+D/III/9)</t>
  </si>
  <si>
    <t>159</t>
  </si>
  <si>
    <t>D) KÖVETELÉSEK  (=D/I+D/II+D/III)</t>
  </si>
  <si>
    <t>176</t>
  </si>
  <si>
    <t>ESZKÖZÖK ÖSSZESEN (=A+B+C+D+E+F)</t>
  </si>
  <si>
    <t>G/I  Nemzeti vagyon induláskori értéke</t>
  </si>
  <si>
    <t>178</t>
  </si>
  <si>
    <t>G/II Nemzeti vagyon változásai</t>
  </si>
  <si>
    <t>179</t>
  </si>
  <si>
    <t>G/III Egyéb eszközök induláskori értéke és változásai</t>
  </si>
  <si>
    <t>G/IV Felhalmozott eredmény</t>
  </si>
  <si>
    <t>182</t>
  </si>
  <si>
    <t>G/VI Mérleg szerinti eredmény</t>
  </si>
  <si>
    <t>183</t>
  </si>
  <si>
    <t>G/ SAJÁT TŐKE  (= G/I+…+G/VI)</t>
  </si>
  <si>
    <t>222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</si>
  <si>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</si>
  <si>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</si>
  <si>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</si>
  <si>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233</t>
  </si>
  <si>
    <t>H/II Költségvetési évet követően esedékes kötelezettségek (=H/II/1+…+H/II/9)</t>
  </si>
  <si>
    <t>234</t>
  </si>
  <si>
    <t>H/III/1 Kapott előlegek</t>
  </si>
  <si>
    <t>243</t>
  </si>
  <si>
    <t>H/III Kötelezettség jellegű sajátos elszámolások (=H/III/1+…+H/III/10)</t>
  </si>
  <si>
    <t>244</t>
  </si>
  <si>
    <t>H) KÖTELEZETTSÉGEK (=H/I+H/II+H/III)</t>
  </si>
  <si>
    <t>250</t>
  </si>
  <si>
    <t>FORRÁSOK ÖSSZESEN (=G+H+I+J)</t>
  </si>
  <si>
    <t xml:space="preserve"> 1.2. melléklet a  /2020. (     ) önkormányzati rendelethez</t>
  </si>
  <si>
    <t xml:space="preserve"> Támogatási célú finanszírozási műveletek</t>
  </si>
  <si>
    <t xml:space="preserve">Törvény szerinti illetmények, munkabérek </t>
  </si>
  <si>
    <t xml:space="preserve">Céljuttatás, projektprémium </t>
  </si>
  <si>
    <t xml:space="preserve">Ruházati költségtérítés </t>
  </si>
  <si>
    <t xml:space="preserve">Közlekedési költségtérítés </t>
  </si>
  <si>
    <t xml:space="preserve">Foglalkoztatottak egyéb személyi juttatásai </t>
  </si>
  <si>
    <t xml:space="preserve">Foglalkoztatottak személyi juttatásai </t>
  </si>
  <si>
    <t>Választott tisztségviselők juttatásai</t>
  </si>
  <si>
    <t xml:space="preserve">Egyéb külső személyi juttatások </t>
  </si>
  <si>
    <t>Munkavégzésre irányuló egyéb jogviszonyban nem saját foglalk</t>
  </si>
  <si>
    <t xml:space="preserve">Külső személyi juttatások </t>
  </si>
  <si>
    <t xml:space="preserve">Személyi juttatások </t>
  </si>
  <si>
    <t>Munkaadókat terhelő járulékok és szoc.h.</t>
  </si>
  <si>
    <t>ebből: szociális hozzájárulási adó</t>
  </si>
  <si>
    <t xml:space="preserve">Készletbeszerzés </t>
  </si>
  <si>
    <t xml:space="preserve">Kommunikációs szolgáltatások </t>
  </si>
  <si>
    <t xml:space="preserve">Egyéb szolgáltatások </t>
  </si>
  <si>
    <t xml:space="preserve">ebből: táppénz hozzájárulás </t>
  </si>
  <si>
    <t xml:space="preserve">Üzemeltetési anyagok beszerzése </t>
  </si>
  <si>
    <t xml:space="preserve">Informatikai szolgáltatások igénybevétele </t>
  </si>
  <si>
    <t xml:space="preserve">Egyéb kommunikációs szolgáltatások </t>
  </si>
  <si>
    <t xml:space="preserve">Közüzemi díjak </t>
  </si>
  <si>
    <t>Vásárolt élelmezés</t>
  </si>
  <si>
    <t xml:space="preserve">Karbantartási, kisjavítási szolgáltatások </t>
  </si>
  <si>
    <t xml:space="preserve">ebből: biztosítási díjak </t>
  </si>
  <si>
    <t xml:space="preserve">Szolgáltatási kiadások </t>
  </si>
  <si>
    <t>Kiküldetések kiadása</t>
  </si>
  <si>
    <t>Kiküldetések, reklám- és prop.</t>
  </si>
  <si>
    <t>Működési célú előzetesen ÁFa</t>
  </si>
  <si>
    <t>Különféle befizetések és egyéb dologi kiadások</t>
  </si>
  <si>
    <t xml:space="preserve">Egyéb nem intézményi ellátások </t>
  </si>
  <si>
    <t>ebből: köztemetés</t>
  </si>
  <si>
    <t>ebből: települési támogatás</t>
  </si>
  <si>
    <t xml:space="preserve">ebből: önkormányzat által saját hatáskörben </t>
  </si>
  <si>
    <t xml:space="preserve">Egyéb működési célú támogatások államháztartáson belülre </t>
  </si>
  <si>
    <t xml:space="preserve">ebből: elkülönített állami pénzalapok </t>
  </si>
  <si>
    <t xml:space="preserve">ebből: helyi önkormányzatok és költségvetési szerveik </t>
  </si>
  <si>
    <t xml:space="preserve">Egyéb működési célú kiadások </t>
  </si>
  <si>
    <t>Egyéb működési célú támogatások államháztartáson kívülre</t>
  </si>
  <si>
    <t xml:space="preserve">ebből: nemzetiségi önkormányzatok és költségvetési szerveik </t>
  </si>
  <si>
    <t xml:space="preserve">ebből: egyéb civil szervezetek </t>
  </si>
  <si>
    <t xml:space="preserve">Egyéb tárgyi eszközök beszerzése, létesítése </t>
  </si>
  <si>
    <t>Beruházási célú előzetesen felszámított Áfa</t>
  </si>
  <si>
    <t xml:space="preserve">Beruházások </t>
  </si>
  <si>
    <t xml:space="preserve">Költségvetési kiadások </t>
  </si>
  <si>
    <t xml:space="preserve">Államháztartáson belüli megelőlegezések visszafizetése </t>
  </si>
  <si>
    <t xml:space="preserve">Belföldi finanszírozás kiadásai </t>
  </si>
  <si>
    <t xml:space="preserve">Kiadások összesen </t>
  </si>
  <si>
    <r>
      <t xml:space="preserve">   Működési költségvetés kiadásai </t>
    </r>
    <r>
      <rPr>
        <sz val="11"/>
        <rFont val="Times New Roman CE"/>
        <charset val="238"/>
      </rPr>
      <t>(1.1+…+1.5.+1.18.)</t>
    </r>
  </si>
  <si>
    <r>
      <t xml:space="preserve">   Felhalmozási költségvetés kiadásai </t>
    </r>
    <r>
      <rPr>
        <sz val="11"/>
        <rFont val="Times New Roman CE"/>
        <charset val="238"/>
      </rPr>
      <t>(2.1.+2.3.+2.5.)</t>
    </r>
  </si>
  <si>
    <t xml:space="preserve">     </t>
  </si>
  <si>
    <t>2.1. melléklet az 5/2020. (VII.2.) önkormányzati rendelethez</t>
  </si>
  <si>
    <t>2.2. melléklet az 5/2020. ( VII.2. ) önkormányzati rendelethez</t>
  </si>
  <si>
    <t>3. mellékelet az 5/2020.(VII.2.) önkormányzati rendelethez</t>
  </si>
  <si>
    <t>4. melléklet az 5/2020.(VII.2.)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</si>
</sst>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54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name val="Arial CE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4"/>
      <name val="Arial CE"/>
      <charset val="238"/>
    </font>
    <font>
      <sz val="16"/>
      <name val="Arial CE"/>
      <charset val="238"/>
    </font>
    <font>
      <sz val="16"/>
      <name val="Arial"/>
      <family val="2"/>
      <charset val="238"/>
    </font>
    <font>
      <b/>
      <i/>
      <sz val="12"/>
      <name val="Times New Roman CE"/>
      <charset val="238"/>
    </font>
    <font>
      <sz val="18"/>
      <name val="Arial"/>
      <family val="2"/>
      <charset val="238"/>
    </font>
    <font>
      <sz val="18"/>
      <name val="Arial CE"/>
      <charset val="238"/>
    </font>
    <font>
      <b/>
      <sz val="18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Times New Roman"/>
      <family val="1"/>
      <charset val="238"/>
    </font>
    <font>
      <b/>
      <i/>
      <sz val="11"/>
      <name val="Times New Roman CE"/>
      <charset val="238"/>
    </font>
    <font>
      <sz val="11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6" fillId="0" borderId="0"/>
    <xf numFmtId="0" fontId="46" fillId="0" borderId="0"/>
    <xf numFmtId="0" fontId="34" fillId="0" borderId="0"/>
    <xf numFmtId="0" fontId="10" fillId="0" borderId="0"/>
    <xf numFmtId="0" fontId="10" fillId="0" borderId="0"/>
  </cellStyleXfs>
  <cellXfs count="399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horizontal="right"/>
    </xf>
    <xf numFmtId="0" fontId="18" fillId="0" borderId="1" xfId="7" applyFont="1" applyFill="1" applyBorder="1" applyAlignment="1" applyProtection="1">
      <alignment horizontal="left" vertical="center" wrapText="1" indent="1"/>
    </xf>
    <xf numFmtId="0" fontId="18" fillId="0" borderId="2" xfId="7" applyFont="1" applyFill="1" applyBorder="1" applyAlignment="1" applyProtection="1">
      <alignment horizontal="left" vertical="center" wrapText="1" indent="1"/>
    </xf>
    <xf numFmtId="0" fontId="18" fillId="0" borderId="3" xfId="7" applyFont="1" applyFill="1" applyBorder="1" applyAlignment="1" applyProtection="1">
      <alignment horizontal="left" vertical="center" wrapText="1" indent="1"/>
    </xf>
    <xf numFmtId="0" fontId="18" fillId="0" borderId="4" xfId="7" applyFont="1" applyFill="1" applyBorder="1" applyAlignment="1" applyProtection="1">
      <alignment horizontal="left" vertical="center" wrapText="1" indent="1"/>
    </xf>
    <xf numFmtId="0" fontId="18" fillId="0" borderId="5" xfId="7" applyFont="1" applyFill="1" applyBorder="1" applyAlignment="1" applyProtection="1">
      <alignment horizontal="left" vertical="center" wrapText="1" indent="1"/>
    </xf>
    <xf numFmtId="0" fontId="18" fillId="0" borderId="6" xfId="7" applyFont="1" applyFill="1" applyBorder="1" applyAlignment="1" applyProtection="1">
      <alignment horizontal="left" vertical="center" wrapText="1" indent="1"/>
    </xf>
    <xf numFmtId="0" fontId="18" fillId="0" borderId="0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7" fillId="0" borderId="13" xfId="7" applyFont="1" applyFill="1" applyBorder="1" applyAlignment="1" applyProtection="1">
      <alignment horizontal="center" vertical="center" wrapText="1"/>
    </xf>
    <xf numFmtId="0" fontId="7" fillId="0" borderId="14" xfId="7" applyFont="1" applyFill="1" applyBorder="1" applyAlignment="1" applyProtection="1">
      <alignment horizontal="center" vertical="center" wrapTex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7" fillId="0" borderId="14" xfId="8" applyFont="1" applyFill="1" applyBorder="1" applyAlignment="1" applyProtection="1">
      <alignment horizontal="left" vertical="center" indent="1"/>
    </xf>
    <xf numFmtId="0" fontId="7" fillId="0" borderId="17" xfId="7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wrapText="1"/>
    </xf>
    <xf numFmtId="164" fontId="7" fillId="0" borderId="17" xfId="0" applyNumberFormat="1" applyFont="1" applyFill="1" applyBorder="1" applyAlignment="1" applyProtection="1">
      <alignment horizontal="center" vertical="center" wrapText="1"/>
    </xf>
    <xf numFmtId="164" fontId="16" fillId="0" borderId="18" xfId="0" applyNumberFormat="1" applyFont="1" applyFill="1" applyBorder="1" applyAlignment="1" applyProtection="1">
      <alignment horizontal="center" vertical="center" wrapText="1"/>
    </xf>
    <xf numFmtId="164" fontId="16" fillId="0" borderId="19" xfId="0" applyNumberFormat="1" applyFont="1" applyFill="1" applyBorder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2" xfId="0" applyNumberFormat="1" applyFont="1" applyFill="1" applyBorder="1" applyAlignment="1" applyProtection="1">
      <alignment vertical="center" wrapText="1"/>
    </xf>
    <xf numFmtId="164" fontId="16" fillId="0" borderId="14" xfId="0" applyNumberFormat="1" applyFont="1" applyFill="1" applyBorder="1" applyAlignment="1" applyProtection="1">
      <alignment vertical="center" wrapText="1"/>
    </xf>
    <xf numFmtId="164" fontId="16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26" fillId="0" borderId="15" xfId="8" applyFont="1" applyFill="1" applyBorder="1" applyAlignment="1" applyProtection="1">
      <alignment horizontal="center" vertical="center" wrapText="1"/>
    </xf>
    <xf numFmtId="0" fontId="26" fillId="0" borderId="16" xfId="8" applyFont="1" applyFill="1" applyBorder="1" applyAlignment="1" applyProtection="1">
      <alignment horizontal="center" vertical="center"/>
    </xf>
    <xf numFmtId="0" fontId="26" fillId="0" borderId="24" xfId="8" applyFont="1" applyFill="1" applyBorder="1" applyAlignment="1" applyProtection="1">
      <alignment horizontal="center" vertical="center"/>
    </xf>
    <xf numFmtId="0" fontId="10" fillId="0" borderId="0" xfId="8" applyFill="1" applyProtection="1"/>
    <xf numFmtId="0" fontId="18" fillId="0" borderId="13" xfId="8" applyFont="1" applyFill="1" applyBorder="1" applyAlignment="1" applyProtection="1">
      <alignment horizontal="left" vertical="center" indent="1"/>
    </xf>
    <xf numFmtId="0" fontId="10" fillId="0" borderId="0" xfId="8" applyFill="1" applyAlignment="1" applyProtection="1">
      <alignment vertical="center"/>
    </xf>
    <xf numFmtId="0" fontId="18" fillId="0" borderId="7" xfId="8" applyFont="1" applyFill="1" applyBorder="1" applyAlignment="1" applyProtection="1">
      <alignment horizontal="left" vertical="center" indent="1"/>
    </xf>
    <xf numFmtId="164" fontId="18" fillId="0" borderId="25" xfId="8" applyNumberFormat="1" applyFont="1" applyFill="1" applyBorder="1" applyAlignment="1" applyProtection="1">
      <alignment vertical="center"/>
    </xf>
    <xf numFmtId="0" fontId="18" fillId="0" borderId="8" xfId="8" applyFont="1" applyFill="1" applyBorder="1" applyAlignment="1" applyProtection="1">
      <alignment horizontal="left" vertical="center" indent="1"/>
    </xf>
    <xf numFmtId="164" fontId="18" fillId="0" borderId="2" xfId="8" applyNumberFormat="1" applyFont="1" applyFill="1" applyBorder="1" applyAlignment="1" applyProtection="1">
      <alignment vertical="center"/>
      <protection locked="0"/>
    </xf>
    <xf numFmtId="164" fontId="18" fillId="0" borderId="21" xfId="8" applyNumberFormat="1" applyFont="1" applyFill="1" applyBorder="1" applyAlignment="1" applyProtection="1">
      <alignment vertical="center"/>
    </xf>
    <xf numFmtId="0" fontId="10" fillId="0" borderId="0" xfId="8" applyFill="1" applyAlignment="1" applyProtection="1">
      <alignment vertical="center"/>
      <protection locked="0"/>
    </xf>
    <xf numFmtId="164" fontId="18" fillId="0" borderId="3" xfId="8" applyNumberFormat="1" applyFont="1" applyFill="1" applyBorder="1" applyAlignment="1" applyProtection="1">
      <alignment vertical="center"/>
      <protection locked="0"/>
    </xf>
    <xf numFmtId="164" fontId="18" fillId="0" borderId="23" xfId="8" applyNumberFormat="1" applyFont="1" applyFill="1" applyBorder="1" applyAlignment="1" applyProtection="1">
      <alignment vertical="center"/>
    </xf>
    <xf numFmtId="164" fontId="16" fillId="0" borderId="14" xfId="8" applyNumberFormat="1" applyFont="1" applyFill="1" applyBorder="1" applyAlignment="1" applyProtection="1">
      <alignment vertical="center"/>
    </xf>
    <xf numFmtId="164" fontId="16" fillId="0" borderId="17" xfId="8" applyNumberFormat="1" applyFont="1" applyFill="1" applyBorder="1" applyAlignment="1" applyProtection="1">
      <alignment vertical="center"/>
    </xf>
    <xf numFmtId="0" fontId="18" fillId="0" borderId="9" xfId="8" applyFont="1" applyFill="1" applyBorder="1" applyAlignment="1" applyProtection="1">
      <alignment horizontal="left" vertical="center" indent="1"/>
    </xf>
    <xf numFmtId="0" fontId="16" fillId="0" borderId="13" xfId="8" applyFont="1" applyFill="1" applyBorder="1" applyAlignment="1" applyProtection="1">
      <alignment horizontal="left" vertical="center" indent="1"/>
    </xf>
    <xf numFmtId="164" fontId="16" fillId="0" borderId="14" xfId="8" applyNumberFormat="1" applyFont="1" applyFill="1" applyBorder="1" applyProtection="1"/>
    <xf numFmtId="164" fontId="16" fillId="0" borderId="17" xfId="8" applyNumberFormat="1" applyFont="1" applyFill="1" applyBorder="1" applyProtection="1"/>
    <xf numFmtId="0" fontId="10" fillId="0" borderId="0" xfId="8" applyFill="1" applyProtection="1">
      <protection locked="0"/>
    </xf>
    <xf numFmtId="0" fontId="13" fillId="0" borderId="0" xfId="8" applyFont="1" applyFill="1" applyProtection="1"/>
    <xf numFmtId="0" fontId="29" fillId="0" borderId="0" xfId="8" applyFont="1" applyFill="1" applyProtection="1">
      <protection locked="0"/>
    </xf>
    <xf numFmtId="164" fontId="16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7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18" fillId="0" borderId="2" xfId="7" applyFont="1" applyFill="1" applyBorder="1" applyAlignment="1" applyProtection="1">
      <alignment horizontal="left" indent="6"/>
    </xf>
    <xf numFmtId="0" fontId="18" fillId="0" borderId="2" xfId="7" applyFont="1" applyFill="1" applyBorder="1" applyAlignment="1" applyProtection="1">
      <alignment horizontal="left" vertical="center" wrapText="1" indent="6"/>
    </xf>
    <xf numFmtId="0" fontId="18" fillId="0" borderId="6" xfId="7" applyFont="1" applyFill="1" applyBorder="1" applyAlignment="1" applyProtection="1">
      <alignment horizontal="left" vertical="center" wrapText="1" indent="6"/>
    </xf>
    <xf numFmtId="0" fontId="18" fillId="0" borderId="27" xfId="7" applyFont="1" applyFill="1" applyBorder="1" applyAlignment="1" applyProtection="1">
      <alignment horizontal="left" vertical="center" wrapText="1" indent="6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6" fillId="0" borderId="30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2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8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4" xfId="7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" xfId="8" applyFont="1" applyFill="1" applyBorder="1" applyAlignment="1" applyProtection="1">
      <alignment horizontal="left" vertical="center" indent="1"/>
    </xf>
    <xf numFmtId="0" fontId="18" fillId="0" borderId="3" xfId="8" applyFont="1" applyFill="1" applyBorder="1" applyAlignment="1" applyProtection="1">
      <alignment horizontal="left" vertical="center" wrapText="1" indent="1"/>
    </xf>
    <xf numFmtId="0" fontId="18" fillId="0" borderId="2" xfId="8" applyFont="1" applyFill="1" applyBorder="1" applyAlignment="1" applyProtection="1">
      <alignment horizontal="left" vertical="center" wrapText="1" indent="1"/>
    </xf>
    <xf numFmtId="0" fontId="18" fillId="0" borderId="3" xfId="8" applyFont="1" applyFill="1" applyBorder="1" applyAlignment="1" applyProtection="1">
      <alignment horizontal="left" vertical="center" indent="1"/>
    </xf>
    <xf numFmtId="0" fontId="7" fillId="0" borderId="14" xfId="8" applyFont="1" applyFill="1" applyBorder="1" applyAlignment="1" applyProtection="1">
      <alignment horizontal="left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164" fontId="16" fillId="0" borderId="24" xfId="7" applyNumberFormat="1" applyFont="1" applyFill="1" applyBorder="1" applyAlignment="1" applyProtection="1">
      <alignment horizontal="right" vertical="center" wrapText="1" indent="1"/>
    </xf>
    <xf numFmtId="164" fontId="16" fillId="0" borderId="17" xfId="7" applyNumberFormat="1" applyFont="1" applyFill="1" applyBorder="1" applyAlignment="1" applyProtection="1">
      <alignment horizontal="right" vertical="center" wrapText="1" indent="1"/>
    </xf>
    <xf numFmtId="164" fontId="18" fillId="0" borderId="35" xfId="7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7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" xfId="7" applyNumberFormat="1" applyFont="1" applyFill="1" applyBorder="1" applyAlignment="1" applyProtection="1">
      <alignment horizontal="right" vertical="center" wrapText="1" indent="1"/>
    </xf>
    <xf numFmtId="164" fontId="18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7" xfId="0" applyNumberFormat="1" applyFont="1" applyBorder="1" applyAlignment="1" applyProtection="1">
      <alignment horizontal="right" vertical="center" wrapText="1" indent="1"/>
    </xf>
    <xf numFmtId="0" fontId="5" fillId="0" borderId="26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1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" xfId="0" applyNumberFormat="1" applyFont="1" applyFill="1" applyBorder="1" applyAlignment="1" applyProtection="1">
      <alignment horizontal="right" vertical="center" wrapText="1" indent="1"/>
    </xf>
    <xf numFmtId="164" fontId="2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38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17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41" xfId="0" applyNumberFormat="1" applyFont="1" applyFill="1" applyBorder="1" applyAlignment="1" applyProtection="1">
      <alignment horizontal="left" vertical="center" wrapText="1" indent="1"/>
    </xf>
    <xf numFmtId="164" fontId="27" fillId="0" borderId="38" xfId="0" applyNumberFormat="1" applyFont="1" applyFill="1" applyBorder="1" applyAlignment="1" applyProtection="1">
      <alignment horizontal="left" vertical="center" wrapText="1" indent="1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40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7" fillId="0" borderId="43" xfId="0" applyNumberFormat="1" applyFont="1" applyFill="1" applyBorder="1" applyAlignment="1" applyProtection="1">
      <alignment horizontal="righ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35" xfId="0" quotePrefix="1" applyFont="1" applyFill="1" applyBorder="1" applyAlignment="1" applyProtection="1">
      <alignment horizontal="right" vertical="center" indent="1"/>
    </xf>
    <xf numFmtId="0" fontId="7" fillId="0" borderId="24" xfId="0" applyFont="1" applyFill="1" applyBorder="1" applyAlignment="1" applyProtection="1">
      <alignment horizontal="right" vertical="center" wrapText="1" indent="1"/>
    </xf>
    <xf numFmtId="164" fontId="7" fillId="0" borderId="34" xfId="0" applyNumberFormat="1" applyFont="1" applyFill="1" applyBorder="1" applyAlignment="1" applyProtection="1">
      <alignment horizontal="right" vertical="center" wrapText="1" inden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164" fontId="16" fillId="0" borderId="43" xfId="0" applyNumberFormat="1" applyFont="1" applyFill="1" applyBorder="1" applyAlignment="1" applyProtection="1">
      <alignment horizontal="right" vertical="center" wrapText="1" indent="1"/>
    </xf>
    <xf numFmtId="0" fontId="21" fillId="0" borderId="19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5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16" fillId="0" borderId="15" xfId="7" applyFont="1" applyFill="1" applyBorder="1" applyAlignment="1" applyProtection="1">
      <alignment horizontal="center" vertical="center" wrapText="1"/>
    </xf>
    <xf numFmtId="164" fontId="18" fillId="0" borderId="23" xfId="7" applyNumberFormat="1" applyFont="1" applyFill="1" applyBorder="1" applyAlignment="1" applyProtection="1">
      <alignment horizontal="right" vertical="center" wrapText="1" indent="1"/>
    </xf>
    <xf numFmtId="0" fontId="18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8" fillId="0" borderId="0" xfId="7" applyFont="1" applyFill="1" applyProtection="1"/>
    <xf numFmtId="0" fontId="13" fillId="0" borderId="0" xfId="7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9" xfId="0" applyFont="1" applyBorder="1" applyAlignment="1" applyProtection="1">
      <alignment wrapText="1"/>
    </xf>
    <xf numFmtId="0" fontId="10" fillId="0" borderId="0" xfId="7" applyFill="1" applyAlignment="1" applyProtection="1"/>
    <xf numFmtId="164" fontId="21" fillId="0" borderId="17" xfId="0" quotePrefix="1" applyNumberFormat="1" applyFont="1" applyBorder="1" applyAlignment="1" applyProtection="1">
      <alignment horizontal="right" vertical="center" wrapText="1" indent="1"/>
    </xf>
    <xf numFmtId="0" fontId="20" fillId="0" borderId="0" xfId="7" applyFont="1" applyFill="1" applyProtection="1"/>
    <xf numFmtId="0" fontId="19" fillId="0" borderId="0" xfId="7" applyFont="1" applyFill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8" fillId="0" borderId="9" xfId="7" applyNumberFormat="1" applyFont="1" applyFill="1" applyBorder="1" applyAlignment="1" applyProtection="1">
      <alignment horizontal="center" vertical="center" wrapText="1"/>
    </xf>
    <xf numFmtId="49" fontId="18" fillId="0" borderId="8" xfId="7" applyNumberFormat="1" applyFont="1" applyFill="1" applyBorder="1" applyAlignment="1" applyProtection="1">
      <alignment horizontal="center" vertical="center" wrapText="1"/>
    </xf>
    <xf numFmtId="49" fontId="18" fillId="0" borderId="10" xfId="7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8" xfId="0" applyFont="1" applyBorder="1" applyAlignment="1" applyProtection="1">
      <alignment horizontal="center" wrapText="1"/>
    </xf>
    <xf numFmtId="49" fontId="18" fillId="0" borderId="11" xfId="7" applyNumberFormat="1" applyFont="1" applyFill="1" applyBorder="1" applyAlignment="1" applyProtection="1">
      <alignment horizontal="center" vertical="center" wrapText="1"/>
    </xf>
    <xf numFmtId="49" fontId="18" fillId="0" borderId="7" xfId="7" applyNumberFormat="1" applyFont="1" applyFill="1" applyBorder="1" applyAlignment="1" applyProtection="1">
      <alignment horizontal="center" vertical="center" wrapText="1"/>
    </xf>
    <xf numFmtId="49" fontId="18" fillId="0" borderId="12" xfId="7" applyNumberFormat="1" applyFont="1" applyFill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164" fontId="25" fillId="0" borderId="23" xfId="7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8" applyFont="1" applyFill="1" applyBorder="1" applyAlignment="1" applyProtection="1">
      <alignment horizontal="left" vertical="center" wrapText="1" indent="1"/>
    </xf>
    <xf numFmtId="49" fontId="7" fillId="0" borderId="47" xfId="0" applyNumberFormat="1" applyFont="1" applyFill="1" applyBorder="1" applyAlignment="1" applyProtection="1">
      <alignment horizontal="right" vertical="center" indent="1"/>
    </xf>
    <xf numFmtId="0" fontId="22" fillId="0" borderId="2" xfId="0" quotePrefix="1" applyFont="1" applyBorder="1" applyAlignment="1" applyProtection="1">
      <alignment horizontal="left" wrapText="1" indent="1"/>
    </xf>
    <xf numFmtId="49" fontId="24" fillId="0" borderId="13" xfId="7" applyNumberFormat="1" applyFont="1" applyFill="1" applyBorder="1" applyAlignment="1" applyProtection="1">
      <alignment horizontal="center" vertical="center" wrapText="1"/>
    </xf>
    <xf numFmtId="0" fontId="7" fillId="0" borderId="48" xfId="0" applyFont="1" applyFill="1" applyBorder="1" applyAlignment="1" applyProtection="1">
      <alignment vertical="center" wrapText="1"/>
    </xf>
    <xf numFmtId="164" fontId="10" fillId="0" borderId="0" xfId="8" applyNumberFormat="1" applyFill="1" applyAlignment="1" applyProtection="1">
      <alignment vertical="center"/>
    </xf>
    <xf numFmtId="164" fontId="26" fillId="0" borderId="0" xfId="8" applyNumberFormat="1" applyFont="1" applyFill="1" applyProtection="1">
      <protection locked="0"/>
    </xf>
    <xf numFmtId="164" fontId="25" fillId="0" borderId="5" xfId="0" applyNumberFormat="1" applyFont="1" applyFill="1" applyBorder="1" applyAlignment="1" applyProtection="1">
      <alignment horizontal="left" vertical="center" wrapText="1" indent="1"/>
    </xf>
    <xf numFmtId="164" fontId="25" fillId="0" borderId="49" xfId="0" applyNumberFormat="1" applyFont="1" applyFill="1" applyBorder="1" applyAlignment="1" applyProtection="1">
      <alignment horizontal="left" vertical="center" wrapText="1" indent="1"/>
    </xf>
    <xf numFmtId="164" fontId="18" fillId="0" borderId="5" xfId="0" applyNumberFormat="1" applyFont="1" applyFill="1" applyBorder="1" applyAlignment="1" applyProtection="1">
      <alignment horizontal="left" vertical="center" wrapText="1" indent="1"/>
    </xf>
    <xf numFmtId="164" fontId="27" fillId="0" borderId="32" xfId="0" applyNumberFormat="1" applyFont="1" applyFill="1" applyBorder="1" applyAlignment="1" applyProtection="1">
      <alignment horizontal="left" vertical="center" wrapText="1" indent="1"/>
    </xf>
    <xf numFmtId="164" fontId="28" fillId="0" borderId="24" xfId="0" applyNumberFormat="1" applyFont="1" applyFill="1" applyBorder="1" applyAlignment="1" applyProtection="1">
      <alignment horizontal="right" vertical="center" wrapText="1" indent="1"/>
    </xf>
    <xf numFmtId="164" fontId="28" fillId="0" borderId="21" xfId="0" applyNumberFormat="1" applyFont="1" applyFill="1" applyBorder="1" applyAlignment="1" applyProtection="1">
      <alignment horizontal="right" vertical="center" wrapText="1" indent="1"/>
    </xf>
    <xf numFmtId="164" fontId="27" fillId="0" borderId="17" xfId="0" applyNumberFormat="1" applyFont="1" applyFill="1" applyBorder="1" applyAlignment="1" applyProtection="1">
      <alignment horizontal="right" vertical="center" wrapText="1" indent="1"/>
    </xf>
    <xf numFmtId="164" fontId="0" fillId="0" borderId="50" xfId="0" applyNumberFormat="1" applyFill="1" applyBorder="1" applyAlignment="1" applyProtection="1">
      <alignment horizontal="left" vertical="center" wrapText="1" indent="1"/>
    </xf>
    <xf numFmtId="164" fontId="25" fillId="0" borderId="10" xfId="0" applyNumberFormat="1" applyFont="1" applyFill="1" applyBorder="1" applyAlignment="1" applyProtection="1">
      <alignment horizontal="left" vertical="center" wrapText="1" indent="1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32" xfId="0" applyNumberFormat="1" applyFont="1" applyFill="1" applyBorder="1" applyAlignment="1" applyProtection="1">
      <alignment horizontal="left" vertical="center" wrapText="1" indent="1"/>
    </xf>
    <xf numFmtId="164" fontId="7" fillId="0" borderId="51" xfId="0" applyNumberFormat="1" applyFont="1" applyFill="1" applyBorder="1" applyAlignment="1" applyProtection="1">
      <alignment horizontal="center" vertical="center" wrapText="1"/>
    </xf>
    <xf numFmtId="164" fontId="16" fillId="0" borderId="52" xfId="0" applyNumberFormat="1" applyFont="1" applyFill="1" applyBorder="1" applyAlignment="1" applyProtection="1">
      <alignment horizontal="center" vertical="center" wrapText="1"/>
    </xf>
    <xf numFmtId="164" fontId="18" fillId="0" borderId="37" xfId="0" applyNumberFormat="1" applyFont="1" applyFill="1" applyBorder="1" applyAlignment="1" applyProtection="1">
      <alignment vertical="center" wrapText="1"/>
      <protection locked="0"/>
    </xf>
    <xf numFmtId="164" fontId="18" fillId="0" borderId="53" xfId="0" applyNumberFormat="1" applyFont="1" applyFill="1" applyBorder="1" applyAlignment="1" applyProtection="1">
      <alignment vertical="center" wrapText="1"/>
      <protection locked="0"/>
    </xf>
    <xf numFmtId="0" fontId="19" fillId="0" borderId="0" xfId="0" applyFont="1" applyAlignment="1">
      <alignment horizontal="center" wrapText="1"/>
    </xf>
    <xf numFmtId="0" fontId="0" fillId="0" borderId="0" xfId="0" applyProtection="1"/>
    <xf numFmtId="0" fontId="27" fillId="0" borderId="15" xfId="0" applyFont="1" applyBorder="1" applyAlignment="1" applyProtection="1">
      <alignment horizontal="center" vertical="center" wrapText="1"/>
    </xf>
    <xf numFmtId="0" fontId="27" fillId="0" borderId="16" xfId="0" applyFont="1" applyBorder="1" applyAlignment="1" applyProtection="1">
      <alignment horizontal="center" vertical="center"/>
    </xf>
    <xf numFmtId="0" fontId="27" fillId="0" borderId="24" xfId="0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left" vertical="center" indent="1"/>
      <protection locked="0"/>
    </xf>
    <xf numFmtId="3" fontId="25" fillId="0" borderId="21" xfId="0" applyNumberFormat="1" applyFont="1" applyBorder="1" applyAlignment="1" applyProtection="1">
      <alignment horizontal="right" vertical="center" indent="1"/>
      <protection locked="0"/>
    </xf>
    <xf numFmtId="0" fontId="25" fillId="0" borderId="8" xfId="0" applyFont="1" applyBorder="1" applyAlignment="1" applyProtection="1">
      <alignment horizontal="right" vertical="center" indent="1"/>
    </xf>
    <xf numFmtId="0" fontId="25" fillId="0" borderId="2" xfId="0" applyFont="1" applyBorder="1" applyAlignment="1" applyProtection="1">
      <alignment horizontal="left" vertical="center" wrapText="1" indent="1"/>
      <protection locked="0"/>
    </xf>
    <xf numFmtId="3" fontId="25" fillId="0" borderId="21" xfId="0" applyNumberFormat="1" applyFont="1" applyFill="1" applyBorder="1" applyAlignment="1" applyProtection="1">
      <alignment horizontal="right" vertical="center" indent="1"/>
      <protection locked="0"/>
    </xf>
    <xf numFmtId="0" fontId="25" fillId="0" borderId="10" xfId="0" applyFont="1" applyBorder="1" applyAlignment="1" applyProtection="1">
      <alignment horizontal="right" vertical="center" indent="1"/>
    </xf>
    <xf numFmtId="0" fontId="25" fillId="0" borderId="6" xfId="0" applyFont="1" applyBorder="1" applyAlignment="1" applyProtection="1">
      <alignment horizontal="left" vertical="center" indent="1"/>
      <protection locked="0"/>
    </xf>
    <xf numFmtId="3" fontId="25" fillId="0" borderId="22" xfId="0" applyNumberFormat="1" applyFont="1" applyFill="1" applyBorder="1" applyAlignment="1" applyProtection="1">
      <alignment horizontal="right" vertical="center" indent="1"/>
      <protection locked="0"/>
    </xf>
    <xf numFmtId="164" fontId="13" fillId="3" borderId="38" xfId="0" applyNumberFormat="1" applyFont="1" applyFill="1" applyBorder="1" applyAlignment="1" applyProtection="1">
      <alignment horizontal="left" vertical="center" wrapText="1" indent="2"/>
    </xf>
    <xf numFmtId="3" fontId="27" fillId="0" borderId="17" xfId="0" applyNumberFormat="1" applyFont="1" applyFill="1" applyBorder="1" applyAlignment="1" applyProtection="1">
      <alignment horizontal="right" vertical="center" indent="1"/>
    </xf>
    <xf numFmtId="164" fontId="10" fillId="0" borderId="0" xfId="8" applyNumberFormat="1" applyFill="1" applyAlignment="1" applyProtection="1">
      <alignment vertical="center"/>
      <protection locked="0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25" fillId="0" borderId="2" xfId="0" applyFont="1" applyBorder="1" applyAlignment="1" applyProtection="1">
      <alignment vertical="center"/>
      <protection locked="0"/>
    </xf>
    <xf numFmtId="0" fontId="25" fillId="0" borderId="2" xfId="0" applyFont="1" applyBorder="1" applyAlignment="1" applyProtection="1">
      <alignment horizontal="right" vertical="center" indent="1"/>
    </xf>
    <xf numFmtId="0" fontId="47" fillId="0" borderId="2" xfId="5" applyFont="1" applyBorder="1" applyAlignment="1">
      <alignment vertical="center"/>
    </xf>
    <xf numFmtId="0" fontId="37" fillId="4" borderId="2" xfId="6" applyFont="1" applyFill="1" applyBorder="1" applyAlignment="1">
      <alignment horizontal="center" vertical="top" wrapText="1"/>
    </xf>
    <xf numFmtId="0" fontId="34" fillId="0" borderId="0" xfId="6"/>
    <xf numFmtId="0" fontId="32" fillId="0" borderId="2" xfId="6" applyFont="1" applyBorder="1" applyAlignment="1">
      <alignment horizontal="center" vertical="top" wrapText="1"/>
    </xf>
    <xf numFmtId="0" fontId="32" fillId="0" borderId="2" xfId="6" applyFont="1" applyBorder="1" applyAlignment="1">
      <alignment horizontal="left" vertical="top" wrapText="1"/>
    </xf>
    <xf numFmtId="3" fontId="32" fillId="0" borderId="2" xfId="6" applyNumberFormat="1" applyFont="1" applyBorder="1" applyAlignment="1">
      <alignment horizontal="right" vertical="top" wrapText="1"/>
    </xf>
    <xf numFmtId="0" fontId="38" fillId="0" borderId="2" xfId="6" applyFont="1" applyBorder="1" applyAlignment="1">
      <alignment horizontal="center" vertical="top" wrapText="1"/>
    </xf>
    <xf numFmtId="0" fontId="38" fillId="0" borderId="2" xfId="6" applyFont="1" applyBorder="1" applyAlignment="1">
      <alignment horizontal="left" vertical="top" wrapText="1"/>
    </xf>
    <xf numFmtId="3" fontId="38" fillId="0" borderId="2" xfId="6" applyNumberFormat="1" applyFont="1" applyBorder="1" applyAlignment="1">
      <alignment horizontal="right" vertical="top" wrapText="1"/>
    </xf>
    <xf numFmtId="0" fontId="39" fillId="0" borderId="0" xfId="6" applyFont="1"/>
    <xf numFmtId="0" fontId="40" fillId="0" borderId="0" xfId="6" applyFont="1"/>
    <xf numFmtId="0" fontId="41" fillId="4" borderId="2" xfId="6" applyFont="1" applyFill="1" applyBorder="1" applyAlignment="1">
      <alignment horizontal="center" vertical="top" wrapText="1"/>
    </xf>
    <xf numFmtId="0" fontId="41" fillId="0" borderId="2" xfId="6" applyFont="1" applyBorder="1" applyAlignment="1">
      <alignment horizontal="center" vertical="top" wrapText="1"/>
    </xf>
    <xf numFmtId="0" fontId="41" fillId="0" borderId="2" xfId="6" applyFont="1" applyBorder="1" applyAlignment="1">
      <alignment horizontal="left" vertical="top" wrapText="1"/>
    </xf>
    <xf numFmtId="3" fontId="41" fillId="0" borderId="2" xfId="6" applyNumberFormat="1" applyFont="1" applyBorder="1" applyAlignment="1">
      <alignment horizontal="right" vertical="top" wrapText="1"/>
    </xf>
    <xf numFmtId="0" fontId="35" fillId="0" borderId="2" xfId="6" applyFont="1" applyBorder="1" applyAlignment="1">
      <alignment horizontal="center" vertical="top" wrapText="1"/>
    </xf>
    <xf numFmtId="0" fontId="35" fillId="0" borderId="2" xfId="6" applyFont="1" applyBorder="1" applyAlignment="1">
      <alignment horizontal="left" vertical="top" wrapText="1"/>
    </xf>
    <xf numFmtId="3" fontId="35" fillId="0" borderId="2" xfId="6" applyNumberFormat="1" applyFont="1" applyBorder="1" applyAlignment="1">
      <alignment horizontal="right" vertical="top" wrapText="1"/>
    </xf>
    <xf numFmtId="0" fontId="43" fillId="4" borderId="2" xfId="6" applyFont="1" applyFill="1" applyBorder="1" applyAlignment="1">
      <alignment horizontal="center" vertical="top" wrapText="1"/>
    </xf>
    <xf numFmtId="0" fontId="43" fillId="0" borderId="2" xfId="6" applyFont="1" applyBorder="1" applyAlignment="1">
      <alignment horizontal="center" vertical="top" wrapText="1"/>
    </xf>
    <xf numFmtId="0" fontId="43" fillId="0" borderId="2" xfId="6" applyFont="1" applyBorder="1" applyAlignment="1">
      <alignment horizontal="left" vertical="top" wrapText="1"/>
    </xf>
    <xf numFmtId="3" fontId="43" fillId="0" borderId="2" xfId="6" applyNumberFormat="1" applyFont="1" applyBorder="1" applyAlignment="1">
      <alignment horizontal="right" vertical="top" wrapText="1"/>
    </xf>
    <xf numFmtId="0" fontId="45" fillId="0" borderId="2" xfId="6" applyFont="1" applyBorder="1" applyAlignment="1">
      <alignment horizontal="center" vertical="top" wrapText="1"/>
    </xf>
    <xf numFmtId="0" fontId="45" fillId="0" borderId="2" xfId="6" applyFont="1" applyBorder="1" applyAlignment="1">
      <alignment horizontal="left" vertical="top" wrapText="1"/>
    </xf>
    <xf numFmtId="3" fontId="45" fillId="0" borderId="2" xfId="6" applyNumberFormat="1" applyFont="1" applyBorder="1" applyAlignment="1">
      <alignment horizontal="right" vertical="top" wrapText="1"/>
    </xf>
    <xf numFmtId="0" fontId="34" fillId="0" borderId="0" xfId="6" applyFont="1"/>
    <xf numFmtId="0" fontId="4" fillId="0" borderId="15" xfId="7" applyFont="1" applyFill="1" applyBorder="1" applyAlignment="1" applyProtection="1">
      <alignment horizontal="center" vertical="center" wrapText="1"/>
    </xf>
    <xf numFmtId="0" fontId="4" fillId="0" borderId="16" xfId="7" applyFont="1" applyFill="1" applyBorder="1" applyAlignment="1" applyProtection="1">
      <alignment horizontal="center" vertical="center" wrapText="1"/>
    </xf>
    <xf numFmtId="0" fontId="4" fillId="0" borderId="24" xfId="7" applyFont="1" applyFill="1" applyBorder="1" applyAlignment="1" applyProtection="1">
      <alignment horizontal="center" vertical="center" wrapText="1"/>
    </xf>
    <xf numFmtId="0" fontId="50" fillId="0" borderId="13" xfId="7" applyFont="1" applyFill="1" applyBorder="1" applyAlignment="1" applyProtection="1">
      <alignment horizontal="left" vertical="center" wrapText="1" indent="1"/>
    </xf>
    <xf numFmtId="0" fontId="50" fillId="0" borderId="14" xfId="7" applyFont="1" applyFill="1" applyBorder="1" applyAlignment="1" applyProtection="1">
      <alignment horizontal="left" vertical="center" wrapText="1" indent="1"/>
    </xf>
    <xf numFmtId="164" fontId="50" fillId="0" borderId="17" xfId="7" applyNumberFormat="1" applyFont="1" applyFill="1" applyBorder="1" applyAlignment="1" applyProtection="1">
      <alignment horizontal="right" vertical="center" wrapText="1" indent="1"/>
    </xf>
    <xf numFmtId="49" fontId="2" fillId="0" borderId="9" xfId="7" applyNumberFormat="1" applyFont="1" applyFill="1" applyBorder="1" applyAlignment="1" applyProtection="1">
      <alignment horizontal="left" vertical="center" wrapText="1" indent="1"/>
    </xf>
    <xf numFmtId="0" fontId="51" fillId="0" borderId="3" xfId="0" applyFont="1" applyBorder="1" applyAlignment="1" applyProtection="1">
      <alignment horizontal="left" wrapText="1" indent="1"/>
    </xf>
    <xf numFmtId="164" fontId="2" fillId="0" borderId="23" xfId="7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8" xfId="7" applyNumberFormat="1" applyFont="1" applyFill="1" applyBorder="1" applyAlignment="1" applyProtection="1">
      <alignment horizontal="left" vertical="center" wrapText="1" indent="1"/>
    </xf>
    <xf numFmtId="0" fontId="51" fillId="0" borderId="2" xfId="0" applyFont="1" applyBorder="1" applyAlignment="1" applyProtection="1">
      <alignment horizontal="left" wrapText="1" indent="1"/>
    </xf>
    <xf numFmtId="164" fontId="2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10" xfId="7" applyNumberFormat="1" applyFont="1" applyFill="1" applyBorder="1" applyAlignment="1" applyProtection="1">
      <alignment horizontal="left" vertical="center" wrapText="1" indent="1"/>
    </xf>
    <xf numFmtId="0" fontId="51" fillId="0" borderId="6" xfId="0" applyFont="1" applyBorder="1" applyAlignment="1" applyProtection="1">
      <alignment horizontal="left" wrapText="1" indent="1"/>
    </xf>
    <xf numFmtId="0" fontId="52" fillId="0" borderId="14" xfId="0" applyFont="1" applyBorder="1" applyAlignment="1" applyProtection="1">
      <alignment horizontal="left" vertical="center" wrapText="1" indent="1"/>
    </xf>
    <xf numFmtId="164" fontId="2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7" applyNumberFormat="1" applyFont="1" applyFill="1" applyBorder="1" applyAlignment="1" applyProtection="1">
      <alignment horizontal="right" vertical="center" wrapText="1" indent="1"/>
    </xf>
    <xf numFmtId="164" fontId="2" fillId="0" borderId="23" xfId="7" applyNumberFormat="1" applyFont="1" applyFill="1" applyBorder="1" applyAlignment="1" applyProtection="1">
      <alignment horizontal="right" vertical="center" wrapText="1" indent="1"/>
    </xf>
    <xf numFmtId="164" fontId="49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4" fontId="49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49" fillId="0" borderId="23" xfId="7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13" xfId="0" applyFont="1" applyBorder="1" applyAlignment="1" applyProtection="1">
      <alignment wrapText="1"/>
    </xf>
    <xf numFmtId="0" fontId="51" fillId="0" borderId="6" xfId="0" applyFont="1" applyBorder="1" applyAlignment="1" applyProtection="1">
      <alignment wrapText="1"/>
    </xf>
    <xf numFmtId="0" fontId="51" fillId="0" borderId="9" xfId="0" applyFont="1" applyBorder="1" applyAlignment="1" applyProtection="1">
      <alignment wrapText="1"/>
    </xf>
    <xf numFmtId="0" fontId="51" fillId="0" borderId="8" xfId="0" applyFont="1" applyBorder="1" applyAlignment="1" applyProtection="1">
      <alignment wrapText="1"/>
    </xf>
    <xf numFmtId="0" fontId="51" fillId="0" borderId="10" xfId="0" applyFont="1" applyBorder="1" applyAlignment="1" applyProtection="1">
      <alignment wrapText="1"/>
    </xf>
    <xf numFmtId="0" fontId="52" fillId="0" borderId="14" xfId="0" applyFont="1" applyBorder="1" applyAlignment="1" applyProtection="1">
      <alignment horizontal="left" wrapText="1" indent="1"/>
    </xf>
    <xf numFmtId="164" fontId="49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64" fontId="50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14" xfId="0" applyFont="1" applyBorder="1" applyAlignment="1" applyProtection="1">
      <alignment wrapText="1"/>
    </xf>
    <xf numFmtId="0" fontId="52" fillId="0" borderId="18" xfId="0" applyFont="1" applyBorder="1" applyAlignment="1" applyProtection="1">
      <alignment wrapText="1"/>
    </xf>
    <xf numFmtId="0" fontId="52" fillId="0" borderId="19" xfId="0" applyFont="1" applyBorder="1" applyAlignment="1" applyProtection="1">
      <alignment wrapText="1"/>
    </xf>
    <xf numFmtId="0" fontId="50" fillId="0" borderId="0" xfId="7" applyFont="1" applyFill="1" applyBorder="1" applyAlignment="1" applyProtection="1">
      <alignment horizontal="center" vertical="center" wrapText="1"/>
    </xf>
    <xf numFmtId="0" fontId="50" fillId="0" borderId="0" xfId="7" applyFont="1" applyFill="1" applyBorder="1" applyAlignment="1" applyProtection="1">
      <alignment vertical="center" wrapText="1"/>
    </xf>
    <xf numFmtId="164" fontId="50" fillId="0" borderId="0" xfId="7" applyNumberFormat="1" applyFont="1" applyFill="1" applyBorder="1" applyAlignment="1" applyProtection="1">
      <alignment horizontal="right" vertical="center" wrapText="1" indent="1"/>
    </xf>
    <xf numFmtId="0" fontId="49" fillId="0" borderId="0" xfId="7" applyFont="1" applyFill="1" applyProtection="1"/>
    <xf numFmtId="0" fontId="53" fillId="0" borderId="26" xfId="0" applyFont="1" applyFill="1" applyBorder="1" applyAlignment="1" applyProtection="1">
      <alignment horizontal="right"/>
    </xf>
    <xf numFmtId="0" fontId="50" fillId="0" borderId="13" xfId="7" applyFont="1" applyFill="1" applyBorder="1" applyAlignment="1" applyProtection="1">
      <alignment horizontal="center" vertical="center" wrapText="1"/>
    </xf>
    <xf numFmtId="0" fontId="50" fillId="0" borderId="14" xfId="7" applyFont="1" applyFill="1" applyBorder="1" applyAlignment="1" applyProtection="1">
      <alignment horizontal="center" vertical="center" wrapText="1"/>
    </xf>
    <xf numFmtId="0" fontId="50" fillId="0" borderId="17" xfId="7" applyFont="1" applyFill="1" applyBorder="1" applyAlignment="1" applyProtection="1">
      <alignment horizontal="center" vertical="center" wrapText="1"/>
    </xf>
    <xf numFmtId="0" fontId="50" fillId="0" borderId="24" xfId="7" applyFont="1" applyFill="1" applyBorder="1" applyAlignment="1" applyProtection="1">
      <alignment horizontal="center" vertical="center" wrapText="1"/>
    </xf>
    <xf numFmtId="0" fontId="50" fillId="0" borderId="15" xfId="7" applyFont="1" applyFill="1" applyBorder="1" applyAlignment="1" applyProtection="1">
      <alignment horizontal="left" vertical="center" wrapText="1" indent="1"/>
    </xf>
    <xf numFmtId="0" fontId="50" fillId="0" borderId="16" xfId="7" applyFont="1" applyFill="1" applyBorder="1" applyAlignment="1" applyProtection="1">
      <alignment vertical="center" wrapText="1"/>
    </xf>
    <xf numFmtId="164" fontId="50" fillId="0" borderId="24" xfId="7" applyNumberFormat="1" applyFont="1" applyFill="1" applyBorder="1" applyAlignment="1" applyProtection="1">
      <alignment horizontal="right" vertical="center" wrapText="1" indent="1"/>
    </xf>
    <xf numFmtId="49" fontId="2" fillId="0" borderId="11" xfId="7" applyNumberFormat="1" applyFont="1" applyFill="1" applyBorder="1" applyAlignment="1" applyProtection="1">
      <alignment horizontal="left" vertical="center" wrapText="1" indent="1"/>
    </xf>
    <xf numFmtId="0" fontId="2" fillId="0" borderId="4" xfId="7" applyFont="1" applyFill="1" applyBorder="1" applyAlignment="1" applyProtection="1">
      <alignment horizontal="left" vertical="center" wrapText="1" indent="1"/>
    </xf>
    <xf numFmtId="164" fontId="2" fillId="0" borderId="35" xfId="7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7" applyFont="1" applyFill="1" applyBorder="1" applyAlignment="1" applyProtection="1">
      <alignment horizontal="left" vertical="center" wrapText="1" indent="1"/>
    </xf>
    <xf numFmtId="0" fontId="2" fillId="0" borderId="5" xfId="7" applyFont="1" applyFill="1" applyBorder="1" applyAlignment="1" applyProtection="1">
      <alignment horizontal="left" vertical="center" wrapText="1" indent="1"/>
    </xf>
    <xf numFmtId="0" fontId="2" fillId="0" borderId="0" xfId="7" applyFont="1" applyFill="1" applyBorder="1" applyAlignment="1" applyProtection="1">
      <alignment horizontal="left" vertical="center" wrapText="1" indent="1"/>
    </xf>
    <xf numFmtId="0" fontId="2" fillId="0" borderId="2" xfId="7" applyFont="1" applyFill="1" applyBorder="1" applyAlignment="1" applyProtection="1">
      <alignment horizontal="left" indent="6"/>
    </xf>
    <xf numFmtId="0" fontId="2" fillId="0" borderId="2" xfId="7" applyFont="1" applyFill="1" applyBorder="1" applyAlignment="1" applyProtection="1">
      <alignment horizontal="left" vertical="center" wrapText="1" indent="6"/>
    </xf>
    <xf numFmtId="49" fontId="2" fillId="0" borderId="7" xfId="7" applyNumberFormat="1" applyFont="1" applyFill="1" applyBorder="1" applyAlignment="1" applyProtection="1">
      <alignment horizontal="left" vertical="center" wrapText="1" indent="1"/>
    </xf>
    <xf numFmtId="0" fontId="2" fillId="0" borderId="6" xfId="7" applyFont="1" applyFill="1" applyBorder="1" applyAlignment="1" applyProtection="1">
      <alignment horizontal="left" vertical="center" wrapText="1" indent="6"/>
    </xf>
    <xf numFmtId="0" fontId="2" fillId="0" borderId="2" xfId="7" applyFont="1" applyFill="1" applyBorder="1" applyAlignment="1" applyProtection="1">
      <alignment vertical="center" wrapText="1"/>
    </xf>
    <xf numFmtId="49" fontId="2" fillId="0" borderId="12" xfId="7" applyNumberFormat="1" applyFont="1" applyFill="1" applyBorder="1" applyAlignment="1" applyProtection="1">
      <alignment horizontal="left" vertical="center" wrapText="1" indent="1"/>
    </xf>
    <xf numFmtId="164" fontId="2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14" xfId="7" applyFont="1" applyFill="1" applyBorder="1" applyAlignment="1" applyProtection="1">
      <alignment vertical="center" wrapText="1"/>
    </xf>
    <xf numFmtId="0" fontId="2" fillId="0" borderId="6" xfId="7" applyFont="1" applyFill="1" applyBorder="1" applyAlignment="1" applyProtection="1">
      <alignment horizontal="left" vertical="center" wrapText="1" indent="1"/>
    </xf>
    <xf numFmtId="164" fontId="2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6" xfId="0" applyFont="1" applyBorder="1" applyAlignment="1" applyProtection="1">
      <alignment horizontal="left" vertical="center" wrapText="1" indent="1"/>
    </xf>
    <xf numFmtId="0" fontId="51" fillId="0" borderId="2" xfId="0" applyFont="1" applyBorder="1" applyAlignment="1" applyProtection="1">
      <alignment horizontal="left" vertical="center" wrapText="1" indent="1"/>
    </xf>
    <xf numFmtId="0" fontId="2" fillId="0" borderId="3" xfId="7" applyFont="1" applyFill="1" applyBorder="1" applyAlignment="1" applyProtection="1">
      <alignment horizontal="left" vertical="center" wrapText="1" indent="6"/>
    </xf>
    <xf numFmtId="164" fontId="2" fillId="0" borderId="34" xfId="7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4" xfId="7" applyFont="1" applyFill="1" applyBorder="1" applyAlignment="1" applyProtection="1">
      <alignment horizontal="left" vertical="center" wrapText="1" indent="1"/>
    </xf>
    <xf numFmtId="0" fontId="2" fillId="0" borderId="3" xfId="7" applyFont="1" applyFill="1" applyBorder="1" applyAlignment="1" applyProtection="1">
      <alignment horizontal="left" vertical="center" wrapText="1" indent="1"/>
    </xf>
    <xf numFmtId="0" fontId="2" fillId="0" borderId="1" xfId="7" applyFont="1" applyFill="1" applyBorder="1" applyAlignment="1" applyProtection="1">
      <alignment horizontal="left" vertical="center" wrapText="1" indent="1"/>
    </xf>
    <xf numFmtId="164" fontId="52" fillId="0" borderId="17" xfId="0" applyNumberFormat="1" applyFont="1" applyBorder="1" applyAlignment="1" applyProtection="1">
      <alignment horizontal="right" vertical="center" wrapText="1" indent="1"/>
    </xf>
    <xf numFmtId="49" fontId="2" fillId="0" borderId="13" xfId="7" applyNumberFormat="1" applyFont="1" applyFill="1" applyBorder="1" applyAlignment="1" applyProtection="1">
      <alignment horizontal="left" vertical="center" wrapText="1" indent="1"/>
    </xf>
    <xf numFmtId="164" fontId="2" fillId="0" borderId="43" xfId="7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19" xfId="0" applyFont="1" applyBorder="1" applyAlignment="1" applyProtection="1">
      <alignment horizontal="left" vertical="center" wrapText="1" indent="1"/>
    </xf>
    <xf numFmtId="164" fontId="2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64" fontId="52" fillId="0" borderId="17" xfId="0" quotePrefix="1" applyNumberFormat="1" applyFont="1" applyBorder="1" applyAlignment="1" applyProtection="1">
      <alignment horizontal="right" vertical="center" wrapText="1" indent="1"/>
    </xf>
    <xf numFmtId="0" fontId="52" fillId="0" borderId="18" xfId="0" applyFont="1" applyBorder="1" applyAlignment="1" applyProtection="1">
      <alignment horizontal="left" vertical="center" wrapText="1" indent="1"/>
    </xf>
    <xf numFmtId="0" fontId="49" fillId="0" borderId="0" xfId="7" applyFont="1" applyFill="1" applyAlignment="1" applyProtection="1">
      <alignment horizontal="right" vertical="center" indent="1"/>
    </xf>
    <xf numFmtId="0" fontId="53" fillId="0" borderId="26" xfId="0" applyFont="1" applyFill="1" applyBorder="1" applyAlignment="1" applyProtection="1">
      <alignment horizontal="right" vertical="center"/>
    </xf>
    <xf numFmtId="0" fontId="41" fillId="5" borderId="2" xfId="6" applyFont="1" applyFill="1" applyBorder="1" applyAlignment="1">
      <alignment horizontal="center" vertical="top" wrapText="1"/>
    </xf>
    <xf numFmtId="164" fontId="19" fillId="0" borderId="0" xfId="0" applyNumberFormat="1" applyFont="1" applyFill="1" applyAlignment="1">
      <alignment horizontal="center" vertical="center" wrapText="1"/>
    </xf>
    <xf numFmtId="164" fontId="48" fillId="0" borderId="26" xfId="7" applyNumberFormat="1" applyFont="1" applyFill="1" applyBorder="1" applyAlignment="1" applyProtection="1">
      <alignment horizontal="left" vertical="center"/>
    </xf>
    <xf numFmtId="164" fontId="50" fillId="0" borderId="0" xfId="7" applyNumberFormat="1" applyFont="1" applyFill="1" applyBorder="1" applyAlignment="1" applyProtection="1">
      <alignment horizontal="center" vertical="center"/>
    </xf>
    <xf numFmtId="164" fontId="6" fillId="0" borderId="0" xfId="7" applyNumberFormat="1" applyFont="1" applyFill="1" applyBorder="1" applyAlignment="1" applyProtection="1">
      <alignment horizontal="center" vertical="center"/>
    </xf>
    <xf numFmtId="164" fontId="30" fillId="0" borderId="26" xfId="7" applyNumberFormat="1" applyFont="1" applyFill="1" applyBorder="1" applyAlignment="1" applyProtection="1">
      <alignment horizontal="left" vertical="center"/>
    </xf>
    <xf numFmtId="164" fontId="48" fillId="0" borderId="26" xfId="7" applyNumberFormat="1" applyFont="1" applyFill="1" applyBorder="1" applyAlignment="1" applyProtection="1">
      <alignment horizontal="left"/>
    </xf>
    <xf numFmtId="0" fontId="29" fillId="0" borderId="0" xfId="7" applyFont="1" applyFill="1" applyAlignment="1" applyProtection="1">
      <alignment horizontal="center"/>
    </xf>
    <xf numFmtId="0" fontId="41" fillId="5" borderId="2" xfId="6" applyFont="1" applyFill="1" applyBorder="1" applyAlignment="1">
      <alignment horizontal="center" vertical="top"/>
    </xf>
    <xf numFmtId="0" fontId="40" fillId="5" borderId="2" xfId="6" applyFont="1" applyFill="1" applyBorder="1" applyAlignment="1"/>
    <xf numFmtId="0" fontId="41" fillId="4" borderId="2" xfId="6" applyFont="1" applyFill="1" applyBorder="1" applyAlignment="1">
      <alignment horizontal="center" vertical="top" wrapText="1"/>
    </xf>
    <xf numFmtId="0" fontId="40" fillId="0" borderId="2" xfId="6" applyFont="1" applyBorder="1"/>
    <xf numFmtId="164" fontId="26" fillId="0" borderId="54" xfId="0" applyNumberFormat="1" applyFont="1" applyFill="1" applyBorder="1" applyAlignment="1" applyProtection="1">
      <alignment horizontal="center" vertical="center" wrapText="1"/>
    </xf>
    <xf numFmtId="164" fontId="26" fillId="0" borderId="55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31" fillId="0" borderId="56" xfId="0" applyNumberFormat="1" applyFont="1" applyFill="1" applyBorder="1" applyAlignment="1" applyProtection="1">
      <alignment horizontal="center" vertical="center" wrapText="1"/>
    </xf>
    <xf numFmtId="164" fontId="26" fillId="0" borderId="57" xfId="0" applyNumberFormat="1" applyFont="1" applyFill="1" applyBorder="1" applyAlignment="1" applyProtection="1">
      <alignment horizontal="center" vertical="center" wrapText="1"/>
    </xf>
    <xf numFmtId="164" fontId="26" fillId="0" borderId="58" xfId="0" applyNumberFormat="1" applyFont="1" applyFill="1" applyBorder="1" applyAlignment="1" applyProtection="1">
      <alignment horizontal="center" vertical="center" wrapText="1"/>
    </xf>
    <xf numFmtId="164" fontId="33" fillId="0" borderId="0" xfId="0" applyNumberFormat="1" applyFont="1" applyFill="1" applyAlignment="1" applyProtection="1">
      <alignment horizontal="right" vertical="center" wrapText="1"/>
    </xf>
    <xf numFmtId="0" fontId="33" fillId="0" borderId="0" xfId="0" applyFont="1" applyAlignment="1">
      <alignment horizontal="right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49" fontId="42" fillId="0" borderId="26" xfId="0" applyNumberFormat="1" applyFont="1" applyFill="1" applyBorder="1" applyAlignment="1" applyProtection="1">
      <alignment horizontal="right" vertical="center" wrapText="1"/>
    </xf>
    <xf numFmtId="0" fontId="17" fillId="0" borderId="51" xfId="8" applyFont="1" applyFill="1" applyBorder="1" applyAlignment="1" applyProtection="1">
      <alignment horizontal="left" vertical="center" indent="1"/>
    </xf>
    <xf numFmtId="0" fontId="17" fillId="0" borderId="31" xfId="8" applyFont="1" applyFill="1" applyBorder="1" applyAlignment="1" applyProtection="1">
      <alignment horizontal="left" vertical="center" indent="1"/>
    </xf>
    <xf numFmtId="0" fontId="17" fillId="0" borderId="43" xfId="8" applyFont="1" applyFill="1" applyBorder="1" applyAlignment="1" applyProtection="1">
      <alignment horizontal="left" vertical="center" indent="1"/>
    </xf>
    <xf numFmtId="0" fontId="19" fillId="0" borderId="0" xfId="8" applyFont="1" applyFill="1" applyAlignment="1" applyProtection="1">
      <alignment horizontal="center" wrapText="1"/>
    </xf>
    <xf numFmtId="0" fontId="19" fillId="0" borderId="0" xfId="8" applyFont="1" applyFill="1" applyAlignment="1" applyProtection="1">
      <alignment horizontal="center"/>
    </xf>
    <xf numFmtId="0" fontId="19" fillId="0" borderId="0" xfId="0" applyFont="1" applyAlignment="1">
      <alignment horizontal="center" wrapText="1"/>
    </xf>
    <xf numFmtId="0" fontId="30" fillId="0" borderId="0" xfId="0" applyFont="1" applyAlignment="1" applyProtection="1">
      <alignment horizontal="right"/>
    </xf>
    <xf numFmtId="0" fontId="26" fillId="0" borderId="30" xfId="0" applyFont="1" applyBorder="1" applyAlignment="1" applyProtection="1">
      <alignment horizontal="left" vertical="center" indent="2"/>
    </xf>
    <xf numFmtId="0" fontId="26" fillId="0" borderId="32" xfId="0" applyFont="1" applyBorder="1" applyAlignment="1" applyProtection="1">
      <alignment horizontal="left" vertical="center" indent="2"/>
    </xf>
    <xf numFmtId="0" fontId="43" fillId="4" borderId="2" xfId="6" applyFont="1" applyFill="1" applyBorder="1" applyAlignment="1">
      <alignment horizontal="center" vertical="top" wrapText="1"/>
    </xf>
    <xf numFmtId="0" fontId="44" fillId="0" borderId="2" xfId="6" applyFont="1" applyBorder="1"/>
    <xf numFmtId="0" fontId="37" fillId="4" borderId="2" xfId="6" applyFont="1" applyFill="1" applyBorder="1" applyAlignment="1">
      <alignment horizontal="center" vertical="top" wrapText="1"/>
    </xf>
    <xf numFmtId="0" fontId="34" fillId="0" borderId="2" xfId="6" applyBorder="1"/>
    <xf numFmtId="164" fontId="0" fillId="0" borderId="0" xfId="0" applyNumberFormat="1" applyFill="1" applyAlignment="1" applyProtection="1">
      <alignment horizontal="center" vertical="center"/>
    </xf>
    <xf numFmtId="164" fontId="10" fillId="0" borderId="0" xfId="0" applyNumberFormat="1" applyFont="1" applyFill="1" applyAlignment="1">
      <alignment horizontal="center" vertical="center" wrapText="1"/>
    </xf>
  </cellXfs>
  <cellStyles count="9">
    <cellStyle name="Hiperhivatkozás" xfId="1"/>
    <cellStyle name="Már látott hiperhivatkozás" xfId="2"/>
    <cellStyle name="Normál" xfId="0" builtinId="0"/>
    <cellStyle name="Normál 2" xfId="3"/>
    <cellStyle name="Normál 2 2" xfId="4"/>
    <cellStyle name="Normál 3" xfId="5"/>
    <cellStyle name="Normál 4" xfId="6"/>
    <cellStyle name="Normál_KVRENMUNKA" xfId="7"/>
    <cellStyle name="Normál_SEGEDLETEK" xfId="8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TZE~1/AppData/Local/Temp/Ktgv%202015%20Nv&#225;t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"/>
      <sheetName val="Kiadás"/>
      <sheetName val="Finansz.kiadás"/>
      <sheetName val="Finansz.bevét"/>
      <sheetName val="dologi"/>
      <sheetName val="Beruházás"/>
      <sheetName val="Tartalék"/>
      <sheetName val="Gördülő"/>
      <sheetName val="Többéves"/>
      <sheetName val="Likvidítás"/>
      <sheetName val="Állami"/>
      <sheetName val="SZoc."/>
      <sheetName val="Címrend"/>
      <sheetName val="Létszám"/>
      <sheetName val="közvetett"/>
    </sheetNames>
    <sheetDataSet>
      <sheetData sheetId="0" refreshError="1"/>
      <sheetData sheetId="1" refreshError="1">
        <row r="66">
          <cell r="D66">
            <v>0</v>
          </cell>
        </row>
        <row r="74">
          <cell r="D74">
            <v>0</v>
          </cell>
        </row>
      </sheetData>
      <sheetData sheetId="2" refreshError="1">
        <row r="103">
          <cell r="D103">
            <v>0</v>
          </cell>
        </row>
        <row r="126">
          <cell r="D126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J162"/>
  <sheetViews>
    <sheetView view="pageLayout" topLeftCell="A145" zoomScaleNormal="100" zoomScaleSheetLayoutView="100" workbookViewId="0">
      <selection activeCell="B5" sqref="A5:E162"/>
    </sheetView>
  </sheetViews>
  <sheetFormatPr defaultRowHeight="15.75" x14ac:dyDescent="0.25"/>
  <cols>
    <col min="1" max="1" width="9.5" style="171" customWidth="1"/>
    <col min="2" max="2" width="91.6640625" style="171" customWidth="1"/>
    <col min="3" max="5" width="21.6640625" style="172" customWidth="1"/>
    <col min="6" max="16384" width="9.33203125" style="185"/>
  </cols>
  <sheetData>
    <row r="1" spans="1:5" ht="15.95" customHeight="1" x14ac:dyDescent="0.25">
      <c r="A1" s="366" t="s">
        <v>5</v>
      </c>
      <c r="B1" s="366"/>
      <c r="C1" s="366"/>
      <c r="D1" s="185"/>
      <c r="E1" s="185"/>
    </row>
    <row r="2" spans="1:5" ht="15.95" customHeight="1" thickBot="1" x14ac:dyDescent="0.3">
      <c r="A2" s="367" t="s">
        <v>102</v>
      </c>
      <c r="B2" s="367"/>
      <c r="C2" s="117"/>
      <c r="D2" s="117"/>
      <c r="E2" s="117" t="s">
        <v>421</v>
      </c>
    </row>
    <row r="3" spans="1:5" ht="38.1" customHeight="1" thickBot="1" x14ac:dyDescent="0.3">
      <c r="A3" s="12" t="s">
        <v>51</v>
      </c>
      <c r="B3" s="13" t="s">
        <v>7</v>
      </c>
      <c r="C3" s="20" t="s">
        <v>443</v>
      </c>
      <c r="D3" s="20" t="s">
        <v>444</v>
      </c>
      <c r="E3" s="20" t="s">
        <v>445</v>
      </c>
    </row>
    <row r="4" spans="1:5" s="186" customFormat="1" ht="12" customHeight="1" thickBot="1" x14ac:dyDescent="0.25">
      <c r="A4" s="286">
        <v>1</v>
      </c>
      <c r="B4" s="287">
        <v>2</v>
      </c>
      <c r="C4" s="288">
        <v>3</v>
      </c>
      <c r="D4" s="288">
        <v>4</v>
      </c>
      <c r="E4" s="288">
        <v>5</v>
      </c>
    </row>
    <row r="5" spans="1:5" s="187" customFormat="1" ht="12" customHeight="1" thickBot="1" x14ac:dyDescent="0.25">
      <c r="A5" s="289" t="s">
        <v>8</v>
      </c>
      <c r="B5" s="290" t="s">
        <v>161</v>
      </c>
      <c r="C5" s="291">
        <f>+C6+C7+C8+C9+C10+C11</f>
        <v>21746863</v>
      </c>
      <c r="D5" s="291">
        <f>+D6+D7+D8+D9+D10+D11</f>
        <v>24846112</v>
      </c>
      <c r="E5" s="291">
        <f>+E6+E7+E8+E9+E10+E11</f>
        <v>24846112</v>
      </c>
    </row>
    <row r="6" spans="1:5" s="187" customFormat="1" ht="12" customHeight="1" x14ac:dyDescent="0.25">
      <c r="A6" s="292" t="s">
        <v>76</v>
      </c>
      <c r="B6" s="293" t="s">
        <v>162</v>
      </c>
      <c r="C6" s="294">
        <v>8901130</v>
      </c>
      <c r="D6" s="294">
        <v>8901130</v>
      </c>
      <c r="E6" s="294">
        <f t="shared" ref="E6:E11" si="0">D6</f>
        <v>8901130</v>
      </c>
    </row>
    <row r="7" spans="1:5" s="187" customFormat="1" ht="12" customHeight="1" x14ac:dyDescent="0.25">
      <c r="A7" s="295" t="s">
        <v>77</v>
      </c>
      <c r="B7" s="296" t="s">
        <v>163</v>
      </c>
      <c r="C7" s="297"/>
      <c r="D7" s="297"/>
      <c r="E7" s="294">
        <f t="shared" si="0"/>
        <v>0</v>
      </c>
    </row>
    <row r="8" spans="1:5" s="187" customFormat="1" ht="12" customHeight="1" x14ac:dyDescent="0.25">
      <c r="A8" s="295" t="s">
        <v>78</v>
      </c>
      <c r="B8" s="296" t="s">
        <v>164</v>
      </c>
      <c r="C8" s="297">
        <v>11045733</v>
      </c>
      <c r="D8" s="297">
        <v>12110442</v>
      </c>
      <c r="E8" s="294">
        <f t="shared" si="0"/>
        <v>12110442</v>
      </c>
    </row>
    <row r="9" spans="1:5" s="187" customFormat="1" ht="12" customHeight="1" x14ac:dyDescent="0.25">
      <c r="A9" s="295" t="s">
        <v>79</v>
      </c>
      <c r="B9" s="296" t="s">
        <v>165</v>
      </c>
      <c r="C9" s="297">
        <v>1800000</v>
      </c>
      <c r="D9" s="297">
        <v>1800000</v>
      </c>
      <c r="E9" s="294">
        <f t="shared" si="0"/>
        <v>1800000</v>
      </c>
    </row>
    <row r="10" spans="1:5" s="187" customFormat="1" ht="12" customHeight="1" x14ac:dyDescent="0.25">
      <c r="A10" s="295" t="s">
        <v>99</v>
      </c>
      <c r="B10" s="296" t="s">
        <v>166</v>
      </c>
      <c r="C10" s="297"/>
      <c r="D10" s="297"/>
      <c r="E10" s="294">
        <f t="shared" si="0"/>
        <v>0</v>
      </c>
    </row>
    <row r="11" spans="1:5" s="187" customFormat="1" ht="12" customHeight="1" thickBot="1" x14ac:dyDescent="0.3">
      <c r="A11" s="298" t="s">
        <v>80</v>
      </c>
      <c r="B11" s="299" t="s">
        <v>167</v>
      </c>
      <c r="C11" s="297"/>
      <c r="D11" s="297">
        <v>2034540</v>
      </c>
      <c r="E11" s="294">
        <f t="shared" si="0"/>
        <v>2034540</v>
      </c>
    </row>
    <row r="12" spans="1:5" s="187" customFormat="1" ht="12" customHeight="1" thickBot="1" x14ac:dyDescent="0.25">
      <c r="A12" s="289" t="s">
        <v>9</v>
      </c>
      <c r="B12" s="300" t="s">
        <v>168</v>
      </c>
      <c r="C12" s="291">
        <f>+C13+C14+C15+C16+C17</f>
        <v>1530115</v>
      </c>
      <c r="D12" s="291">
        <f>+D13+D14+D15+D16+D17</f>
        <v>22417060</v>
      </c>
      <c r="E12" s="291">
        <f>+E13+E14+E15+E16+E17</f>
        <v>22417060</v>
      </c>
    </row>
    <row r="13" spans="1:5" s="187" customFormat="1" ht="12" customHeight="1" x14ac:dyDescent="0.25">
      <c r="A13" s="292" t="s">
        <v>82</v>
      </c>
      <c r="B13" s="293" t="s">
        <v>169</v>
      </c>
      <c r="C13" s="294"/>
      <c r="D13" s="294"/>
      <c r="E13" s="294"/>
    </row>
    <row r="14" spans="1:5" s="187" customFormat="1" ht="12" customHeight="1" x14ac:dyDescent="0.25">
      <c r="A14" s="295" t="s">
        <v>83</v>
      </c>
      <c r="B14" s="296" t="s">
        <v>170</v>
      </c>
      <c r="C14" s="297"/>
      <c r="D14" s="297"/>
      <c r="E14" s="297"/>
    </row>
    <row r="15" spans="1:5" s="187" customFormat="1" ht="12" customHeight="1" x14ac:dyDescent="0.25">
      <c r="A15" s="295" t="s">
        <v>84</v>
      </c>
      <c r="B15" s="296" t="s">
        <v>332</v>
      </c>
      <c r="C15" s="297"/>
      <c r="D15" s="297">
        <v>200000</v>
      </c>
      <c r="E15" s="297">
        <v>200000</v>
      </c>
    </row>
    <row r="16" spans="1:5" s="187" customFormat="1" ht="12" customHeight="1" x14ac:dyDescent="0.25">
      <c r="A16" s="295" t="s">
        <v>85</v>
      </c>
      <c r="B16" s="296" t="s">
        <v>333</v>
      </c>
      <c r="C16" s="297"/>
      <c r="D16" s="297"/>
      <c r="E16" s="297"/>
    </row>
    <row r="17" spans="1:5" s="187" customFormat="1" ht="12" customHeight="1" x14ac:dyDescent="0.25">
      <c r="A17" s="295" t="s">
        <v>86</v>
      </c>
      <c r="B17" s="296" t="s">
        <v>171</v>
      </c>
      <c r="C17" s="297">
        <v>1530115</v>
      </c>
      <c r="D17" s="297">
        <v>22217060</v>
      </c>
      <c r="E17" s="297">
        <v>22217060</v>
      </c>
    </row>
    <row r="18" spans="1:5" s="187" customFormat="1" ht="12" customHeight="1" thickBot="1" x14ac:dyDescent="0.3">
      <c r="A18" s="298" t="s">
        <v>95</v>
      </c>
      <c r="B18" s="299" t="s">
        <v>172</v>
      </c>
      <c r="C18" s="301"/>
      <c r="D18" s="301"/>
      <c r="E18" s="301"/>
    </row>
    <row r="19" spans="1:5" s="187" customFormat="1" ht="12" customHeight="1" thickBot="1" x14ac:dyDescent="0.25">
      <c r="A19" s="289" t="s">
        <v>10</v>
      </c>
      <c r="B19" s="290" t="s">
        <v>173</v>
      </c>
      <c r="C19" s="291">
        <f>+C20+C21+C22+C23+C24</f>
        <v>0</v>
      </c>
      <c r="D19" s="291">
        <f>+D20+D21+D22+D23+D24</f>
        <v>0</v>
      </c>
      <c r="E19" s="291">
        <f>+E20+E21+E22+E23+E24</f>
        <v>0</v>
      </c>
    </row>
    <row r="20" spans="1:5" s="187" customFormat="1" ht="12" customHeight="1" x14ac:dyDescent="0.25">
      <c r="A20" s="292" t="s">
        <v>65</v>
      </c>
      <c r="B20" s="293" t="s">
        <v>174</v>
      </c>
      <c r="C20" s="294"/>
      <c r="D20" s="294">
        <v>0</v>
      </c>
      <c r="E20" s="294">
        <v>0</v>
      </c>
    </row>
    <row r="21" spans="1:5" s="187" customFormat="1" ht="12" customHeight="1" x14ac:dyDescent="0.25">
      <c r="A21" s="295" t="s">
        <v>66</v>
      </c>
      <c r="B21" s="296" t="s">
        <v>175</v>
      </c>
      <c r="C21" s="297"/>
      <c r="D21" s="297"/>
      <c r="E21" s="297"/>
    </row>
    <row r="22" spans="1:5" s="187" customFormat="1" ht="12" customHeight="1" x14ac:dyDescent="0.25">
      <c r="A22" s="295" t="s">
        <v>67</v>
      </c>
      <c r="B22" s="296" t="s">
        <v>334</v>
      </c>
      <c r="C22" s="297"/>
      <c r="D22" s="297"/>
      <c r="E22" s="297"/>
    </row>
    <row r="23" spans="1:5" s="187" customFormat="1" ht="12" customHeight="1" x14ac:dyDescent="0.25">
      <c r="A23" s="295" t="s">
        <v>68</v>
      </c>
      <c r="B23" s="296" t="s">
        <v>335</v>
      </c>
      <c r="C23" s="297"/>
      <c r="D23" s="297"/>
      <c r="E23" s="297"/>
    </row>
    <row r="24" spans="1:5" s="187" customFormat="1" ht="12" customHeight="1" x14ac:dyDescent="0.25">
      <c r="A24" s="295" t="s">
        <v>111</v>
      </c>
      <c r="B24" s="296" t="s">
        <v>176</v>
      </c>
      <c r="C24" s="297">
        <v>0</v>
      </c>
      <c r="D24" s="297">
        <v>0</v>
      </c>
      <c r="E24" s="297">
        <v>0</v>
      </c>
    </row>
    <row r="25" spans="1:5" s="187" customFormat="1" ht="12" customHeight="1" thickBot="1" x14ac:dyDescent="0.3">
      <c r="A25" s="298" t="s">
        <v>112</v>
      </c>
      <c r="B25" s="299" t="s">
        <v>177</v>
      </c>
      <c r="C25" s="301"/>
      <c r="D25" s="301"/>
      <c r="E25" s="301"/>
    </row>
    <row r="26" spans="1:5" s="187" customFormat="1" ht="12" customHeight="1" thickBot="1" x14ac:dyDescent="0.25">
      <c r="A26" s="289" t="s">
        <v>113</v>
      </c>
      <c r="B26" s="290" t="s">
        <v>178</v>
      </c>
      <c r="C26" s="302">
        <f>+C27+C30+C31+C32</f>
        <v>1615000</v>
      </c>
      <c r="D26" s="302">
        <f>+D27+D30+D31+D32</f>
        <v>2540647</v>
      </c>
      <c r="E26" s="302">
        <f>+E27+E30+E31+E32</f>
        <v>2499043</v>
      </c>
    </row>
    <row r="27" spans="1:5" s="187" customFormat="1" ht="12" customHeight="1" x14ac:dyDescent="0.25">
      <c r="A27" s="292" t="s">
        <v>179</v>
      </c>
      <c r="B27" s="293" t="s">
        <v>185</v>
      </c>
      <c r="C27" s="303">
        <f>+C28+C29</f>
        <v>700000</v>
      </c>
      <c r="D27" s="303">
        <f>+D28+D29</f>
        <v>712455</v>
      </c>
      <c r="E27" s="303">
        <f>+E28+E29</f>
        <v>712455</v>
      </c>
    </row>
    <row r="28" spans="1:5" s="187" customFormat="1" ht="12" customHeight="1" x14ac:dyDescent="0.25">
      <c r="A28" s="295" t="s">
        <v>180</v>
      </c>
      <c r="B28" s="296" t="s">
        <v>186</v>
      </c>
      <c r="C28" s="297">
        <v>700000</v>
      </c>
      <c r="D28" s="297">
        <v>712455</v>
      </c>
      <c r="E28" s="297">
        <v>712455</v>
      </c>
    </row>
    <row r="29" spans="1:5" s="187" customFormat="1" ht="12" customHeight="1" x14ac:dyDescent="0.25">
      <c r="A29" s="295" t="s">
        <v>181</v>
      </c>
      <c r="B29" s="296" t="s">
        <v>187</v>
      </c>
      <c r="C29" s="297">
        <v>0</v>
      </c>
      <c r="D29" s="297">
        <v>0</v>
      </c>
      <c r="E29" s="297">
        <v>0</v>
      </c>
    </row>
    <row r="30" spans="1:5" s="187" customFormat="1" ht="12" customHeight="1" x14ac:dyDescent="0.25">
      <c r="A30" s="295" t="s">
        <v>182</v>
      </c>
      <c r="B30" s="296" t="s">
        <v>188</v>
      </c>
      <c r="C30" s="297">
        <v>850000</v>
      </c>
      <c r="D30" s="297">
        <v>1763192</v>
      </c>
      <c r="E30" s="297">
        <v>1763192</v>
      </c>
    </row>
    <row r="31" spans="1:5" s="187" customFormat="1" ht="12" customHeight="1" x14ac:dyDescent="0.25">
      <c r="A31" s="295" t="s">
        <v>183</v>
      </c>
      <c r="B31" s="296" t="s">
        <v>189</v>
      </c>
      <c r="C31" s="297"/>
      <c r="D31" s="297"/>
      <c r="E31" s="297"/>
    </row>
    <row r="32" spans="1:5" s="187" customFormat="1" ht="12" customHeight="1" thickBot="1" x14ac:dyDescent="0.3">
      <c r="A32" s="298" t="s">
        <v>184</v>
      </c>
      <c r="B32" s="299" t="s">
        <v>190</v>
      </c>
      <c r="C32" s="301">
        <v>65000</v>
      </c>
      <c r="D32" s="301">
        <v>65000</v>
      </c>
      <c r="E32" s="301">
        <v>23396</v>
      </c>
    </row>
    <row r="33" spans="1:5" s="187" customFormat="1" ht="12" customHeight="1" thickBot="1" x14ac:dyDescent="0.25">
      <c r="A33" s="289" t="s">
        <v>12</v>
      </c>
      <c r="B33" s="290" t="s">
        <v>341</v>
      </c>
      <c r="C33" s="291">
        <f>SUM(C34:C44)</f>
        <v>1970002</v>
      </c>
      <c r="D33" s="291">
        <f>SUM(D34:D44)</f>
        <v>2963829</v>
      </c>
      <c r="E33" s="291">
        <f>SUM(E34:E44)</f>
        <v>2963829</v>
      </c>
    </row>
    <row r="34" spans="1:5" s="187" customFormat="1" ht="12" customHeight="1" x14ac:dyDescent="0.25">
      <c r="A34" s="292" t="s">
        <v>69</v>
      </c>
      <c r="B34" s="293" t="s">
        <v>193</v>
      </c>
      <c r="C34" s="294"/>
      <c r="D34" s="294">
        <v>363200</v>
      </c>
      <c r="E34" s="294">
        <v>363200</v>
      </c>
    </row>
    <row r="35" spans="1:5" s="187" customFormat="1" ht="12" customHeight="1" x14ac:dyDescent="0.25">
      <c r="A35" s="295" t="s">
        <v>70</v>
      </c>
      <c r="B35" s="296" t="s">
        <v>194</v>
      </c>
      <c r="C35" s="297">
        <v>0</v>
      </c>
      <c r="D35" s="297">
        <v>232070</v>
      </c>
      <c r="E35" s="297">
        <v>232070</v>
      </c>
    </row>
    <row r="36" spans="1:5" s="187" customFormat="1" ht="12" customHeight="1" x14ac:dyDescent="0.25">
      <c r="A36" s="295" t="s">
        <v>71</v>
      </c>
      <c r="B36" s="296" t="s">
        <v>195</v>
      </c>
      <c r="C36" s="297"/>
      <c r="D36" s="297">
        <v>0</v>
      </c>
      <c r="E36" s="297"/>
    </row>
    <row r="37" spans="1:5" s="187" customFormat="1" ht="12" customHeight="1" x14ac:dyDescent="0.25">
      <c r="A37" s="295" t="s">
        <v>115</v>
      </c>
      <c r="B37" s="296" t="s">
        <v>196</v>
      </c>
      <c r="C37" s="297">
        <v>1920000</v>
      </c>
      <c r="D37" s="297">
        <v>2304000</v>
      </c>
      <c r="E37" s="297">
        <v>2304000</v>
      </c>
    </row>
    <row r="38" spans="1:5" s="187" customFormat="1" ht="12" customHeight="1" x14ac:dyDescent="0.25">
      <c r="A38" s="295" t="s">
        <v>116</v>
      </c>
      <c r="B38" s="296" t="s">
        <v>197</v>
      </c>
      <c r="C38" s="297"/>
      <c r="D38" s="297"/>
      <c r="E38" s="297"/>
    </row>
    <row r="39" spans="1:5" s="187" customFormat="1" ht="12" customHeight="1" x14ac:dyDescent="0.25">
      <c r="A39" s="295" t="s">
        <v>117</v>
      </c>
      <c r="B39" s="296" t="s">
        <v>198</v>
      </c>
      <c r="C39" s="297">
        <v>0</v>
      </c>
      <c r="D39" s="297"/>
      <c r="E39" s="297">
        <v>0</v>
      </c>
    </row>
    <row r="40" spans="1:5" s="187" customFormat="1" ht="12" customHeight="1" x14ac:dyDescent="0.25">
      <c r="A40" s="295" t="s">
        <v>118</v>
      </c>
      <c r="B40" s="296" t="s">
        <v>199</v>
      </c>
      <c r="C40" s="297"/>
      <c r="D40" s="297"/>
      <c r="E40" s="297"/>
    </row>
    <row r="41" spans="1:5" s="187" customFormat="1" ht="12" customHeight="1" x14ac:dyDescent="0.25">
      <c r="A41" s="295" t="s">
        <v>119</v>
      </c>
      <c r="B41" s="296" t="s">
        <v>200</v>
      </c>
      <c r="C41" s="297">
        <v>0</v>
      </c>
      <c r="D41" s="297">
        <v>20</v>
      </c>
      <c r="E41" s="297">
        <v>20</v>
      </c>
    </row>
    <row r="42" spans="1:5" s="187" customFormat="1" ht="12" customHeight="1" x14ac:dyDescent="0.25">
      <c r="A42" s="295" t="s">
        <v>191</v>
      </c>
      <c r="B42" s="296" t="s">
        <v>201</v>
      </c>
      <c r="C42" s="304"/>
      <c r="D42" s="304"/>
      <c r="E42" s="304"/>
    </row>
    <row r="43" spans="1:5" s="187" customFormat="1" ht="12" customHeight="1" x14ac:dyDescent="0.25">
      <c r="A43" s="298" t="s">
        <v>192</v>
      </c>
      <c r="B43" s="299" t="s">
        <v>339</v>
      </c>
      <c r="C43" s="305"/>
      <c r="D43" s="305"/>
      <c r="E43" s="305"/>
    </row>
    <row r="44" spans="1:5" s="187" customFormat="1" ht="12" customHeight="1" thickBot="1" x14ac:dyDescent="0.3">
      <c r="A44" s="298" t="s">
        <v>340</v>
      </c>
      <c r="B44" s="299" t="s">
        <v>202</v>
      </c>
      <c r="C44" s="305">
        <v>50002</v>
      </c>
      <c r="D44" s="305">
        <v>64539</v>
      </c>
      <c r="E44" s="305">
        <v>64539</v>
      </c>
    </row>
    <row r="45" spans="1:5" s="187" customFormat="1" ht="12" customHeight="1" thickBot="1" x14ac:dyDescent="0.25">
      <c r="A45" s="289" t="s">
        <v>13</v>
      </c>
      <c r="B45" s="290" t="s">
        <v>203</v>
      </c>
      <c r="C45" s="291">
        <f>SUM(C46:C50)</f>
        <v>0</v>
      </c>
      <c r="D45" s="291">
        <f>SUM(D46:D50)</f>
        <v>0</v>
      </c>
      <c r="E45" s="291">
        <f>SUM(E46:E50)</f>
        <v>0</v>
      </c>
    </row>
    <row r="46" spans="1:5" s="187" customFormat="1" ht="12" customHeight="1" x14ac:dyDescent="0.25">
      <c r="A46" s="292" t="s">
        <v>72</v>
      </c>
      <c r="B46" s="293" t="s">
        <v>207</v>
      </c>
      <c r="C46" s="306"/>
      <c r="D46" s="306"/>
      <c r="E46" s="306"/>
    </row>
    <row r="47" spans="1:5" s="187" customFormat="1" ht="12" customHeight="1" x14ac:dyDescent="0.25">
      <c r="A47" s="295" t="s">
        <v>73</v>
      </c>
      <c r="B47" s="296" t="s">
        <v>208</v>
      </c>
      <c r="C47" s="304"/>
      <c r="D47" s="304">
        <v>0</v>
      </c>
      <c r="E47" s="304">
        <v>0</v>
      </c>
    </row>
    <row r="48" spans="1:5" s="187" customFormat="1" ht="12" customHeight="1" x14ac:dyDescent="0.25">
      <c r="A48" s="295" t="s">
        <v>204</v>
      </c>
      <c r="B48" s="296" t="s">
        <v>209</v>
      </c>
      <c r="C48" s="304"/>
      <c r="D48" s="304"/>
      <c r="E48" s="304"/>
    </row>
    <row r="49" spans="1:5" s="187" customFormat="1" ht="12" customHeight="1" x14ac:dyDescent="0.25">
      <c r="A49" s="295" t="s">
        <v>205</v>
      </c>
      <c r="B49" s="296" t="s">
        <v>210</v>
      </c>
      <c r="C49" s="304"/>
      <c r="D49" s="304"/>
      <c r="E49" s="304"/>
    </row>
    <row r="50" spans="1:5" s="187" customFormat="1" ht="12" customHeight="1" thickBot="1" x14ac:dyDescent="0.3">
      <c r="A50" s="298" t="s">
        <v>206</v>
      </c>
      <c r="B50" s="299" t="s">
        <v>211</v>
      </c>
      <c r="C50" s="305"/>
      <c r="D50" s="305"/>
      <c r="E50" s="305"/>
    </row>
    <row r="51" spans="1:5" s="187" customFormat="1" ht="12" customHeight="1" thickBot="1" x14ac:dyDescent="0.25">
      <c r="A51" s="289" t="s">
        <v>120</v>
      </c>
      <c r="B51" s="290" t="s">
        <v>212</v>
      </c>
      <c r="C51" s="291">
        <f>SUM(C52:C54)</f>
        <v>0</v>
      </c>
      <c r="D51" s="291">
        <f>SUM(D52:D54)</f>
        <v>0</v>
      </c>
      <c r="E51" s="291">
        <f>SUM(E52:E54)</f>
        <v>0</v>
      </c>
    </row>
    <row r="52" spans="1:5" s="187" customFormat="1" ht="12" customHeight="1" x14ac:dyDescent="0.25">
      <c r="A52" s="292" t="s">
        <v>74</v>
      </c>
      <c r="B52" s="293" t="s">
        <v>213</v>
      </c>
      <c r="C52" s="294"/>
      <c r="D52" s="294"/>
      <c r="E52" s="294"/>
    </row>
    <row r="53" spans="1:5" s="187" customFormat="1" ht="12" customHeight="1" x14ac:dyDescent="0.25">
      <c r="A53" s="295" t="s">
        <v>75</v>
      </c>
      <c r="B53" s="296" t="s">
        <v>336</v>
      </c>
      <c r="C53" s="297"/>
      <c r="D53" s="297">
        <v>0</v>
      </c>
      <c r="E53" s="297">
        <v>0</v>
      </c>
    </row>
    <row r="54" spans="1:5" s="187" customFormat="1" ht="12" customHeight="1" x14ac:dyDescent="0.25">
      <c r="A54" s="295" t="s">
        <v>216</v>
      </c>
      <c r="B54" s="296" t="s">
        <v>214</v>
      </c>
      <c r="C54" s="297"/>
      <c r="D54" s="297"/>
      <c r="E54" s="297"/>
    </row>
    <row r="55" spans="1:5" s="187" customFormat="1" ht="12" customHeight="1" thickBot="1" x14ac:dyDescent="0.3">
      <c r="A55" s="298" t="s">
        <v>217</v>
      </c>
      <c r="B55" s="299" t="s">
        <v>215</v>
      </c>
      <c r="C55" s="301"/>
      <c r="D55" s="301"/>
      <c r="E55" s="301"/>
    </row>
    <row r="56" spans="1:5" s="187" customFormat="1" ht="12" customHeight="1" thickBot="1" x14ac:dyDescent="0.25">
      <c r="A56" s="289" t="s">
        <v>15</v>
      </c>
      <c r="B56" s="300" t="s">
        <v>218</v>
      </c>
      <c r="C56" s="291">
        <f>SUM(C57:C59)</f>
        <v>0</v>
      </c>
      <c r="D56" s="291">
        <f>SUM(D57:D59)</f>
        <v>0</v>
      </c>
      <c r="E56" s="291">
        <f>SUM(E57:E59)</f>
        <v>0</v>
      </c>
    </row>
    <row r="57" spans="1:5" s="187" customFormat="1" ht="12" customHeight="1" x14ac:dyDescent="0.25">
      <c r="A57" s="292" t="s">
        <v>121</v>
      </c>
      <c r="B57" s="293" t="s">
        <v>220</v>
      </c>
      <c r="C57" s="304"/>
      <c r="D57" s="304"/>
      <c r="E57" s="304"/>
    </row>
    <row r="58" spans="1:5" s="187" customFormat="1" ht="12" customHeight="1" x14ac:dyDescent="0.25">
      <c r="A58" s="295" t="s">
        <v>122</v>
      </c>
      <c r="B58" s="296" t="s">
        <v>337</v>
      </c>
      <c r="C58" s="304"/>
      <c r="D58" s="304"/>
      <c r="E58" s="304"/>
    </row>
    <row r="59" spans="1:5" s="187" customFormat="1" ht="12" customHeight="1" x14ac:dyDescent="0.25">
      <c r="A59" s="295" t="s">
        <v>142</v>
      </c>
      <c r="B59" s="296" t="s">
        <v>221</v>
      </c>
      <c r="C59" s="304"/>
      <c r="D59" s="304"/>
      <c r="E59" s="304"/>
    </row>
    <row r="60" spans="1:5" s="187" customFormat="1" ht="12" customHeight="1" thickBot="1" x14ac:dyDescent="0.3">
      <c r="A60" s="298" t="s">
        <v>219</v>
      </c>
      <c r="B60" s="299" t="s">
        <v>222</v>
      </c>
      <c r="C60" s="304"/>
      <c r="D60" s="304"/>
      <c r="E60" s="304"/>
    </row>
    <row r="61" spans="1:5" s="187" customFormat="1" ht="12" customHeight="1" thickBot="1" x14ac:dyDescent="0.25">
      <c r="A61" s="289" t="s">
        <v>16</v>
      </c>
      <c r="B61" s="290" t="s">
        <v>223</v>
      </c>
      <c r="C61" s="302">
        <f>+C5+C12+C19+C26+C33+C45+C51+C56</f>
        <v>26861980</v>
      </c>
      <c r="D61" s="302">
        <f>+D5+D12+D19+D26+D33+D45+D51+D56</f>
        <v>52767648</v>
      </c>
      <c r="E61" s="302">
        <f>+E5+E12+E19+E26+E33+E45+E51+E56</f>
        <v>52726044</v>
      </c>
    </row>
    <row r="62" spans="1:5" s="187" customFormat="1" ht="12" customHeight="1" thickBot="1" x14ac:dyDescent="0.25">
      <c r="A62" s="307" t="s">
        <v>224</v>
      </c>
      <c r="B62" s="300" t="s">
        <v>225</v>
      </c>
      <c r="C62" s="291">
        <f>SUM(C63:C65)</f>
        <v>0</v>
      </c>
      <c r="D62" s="291">
        <f>SUM(D63:D65)</f>
        <v>0</v>
      </c>
      <c r="E62" s="291">
        <f>SUM(E63:E65)</f>
        <v>0</v>
      </c>
    </row>
    <row r="63" spans="1:5" s="187" customFormat="1" ht="12" customHeight="1" x14ac:dyDescent="0.25">
      <c r="A63" s="292" t="s">
        <v>257</v>
      </c>
      <c r="B63" s="293" t="s">
        <v>226</v>
      </c>
      <c r="C63" s="304"/>
      <c r="D63" s="304"/>
      <c r="E63" s="304"/>
    </row>
    <row r="64" spans="1:5" s="187" customFormat="1" ht="12" customHeight="1" x14ac:dyDescent="0.25">
      <c r="A64" s="295" t="s">
        <v>266</v>
      </c>
      <c r="B64" s="296" t="s">
        <v>227</v>
      </c>
      <c r="C64" s="304"/>
      <c r="D64" s="304"/>
      <c r="E64" s="304"/>
    </row>
    <row r="65" spans="1:5" s="187" customFormat="1" ht="12" customHeight="1" thickBot="1" x14ac:dyDescent="0.3">
      <c r="A65" s="298" t="s">
        <v>267</v>
      </c>
      <c r="B65" s="308" t="s">
        <v>228</v>
      </c>
      <c r="C65" s="304"/>
      <c r="D65" s="304"/>
      <c r="E65" s="304"/>
    </row>
    <row r="66" spans="1:5" s="187" customFormat="1" ht="12" customHeight="1" thickBot="1" x14ac:dyDescent="0.25">
      <c r="A66" s="307" t="s">
        <v>229</v>
      </c>
      <c r="B66" s="300" t="s">
        <v>230</v>
      </c>
      <c r="C66" s="291">
        <f>SUM(C67:C70)</f>
        <v>0</v>
      </c>
      <c r="D66" s="291">
        <f>SUM(D67:D70)</f>
        <v>0</v>
      </c>
      <c r="E66" s="291">
        <f>SUM(E67:E70)</f>
        <v>0</v>
      </c>
    </row>
    <row r="67" spans="1:5" s="187" customFormat="1" ht="12" customHeight="1" x14ac:dyDescent="0.25">
      <c r="A67" s="292" t="s">
        <v>100</v>
      </c>
      <c r="B67" s="293" t="s">
        <v>231</v>
      </c>
      <c r="C67" s="304"/>
      <c r="D67" s="304"/>
      <c r="E67" s="304"/>
    </row>
    <row r="68" spans="1:5" s="187" customFormat="1" ht="12" customHeight="1" x14ac:dyDescent="0.25">
      <c r="A68" s="295" t="s">
        <v>101</v>
      </c>
      <c r="B68" s="296" t="s">
        <v>232</v>
      </c>
      <c r="C68" s="304"/>
      <c r="D68" s="304"/>
      <c r="E68" s="304"/>
    </row>
    <row r="69" spans="1:5" s="187" customFormat="1" ht="12" customHeight="1" x14ac:dyDescent="0.25">
      <c r="A69" s="295" t="s">
        <v>258</v>
      </c>
      <c r="B69" s="296" t="s">
        <v>233</v>
      </c>
      <c r="C69" s="304"/>
      <c r="D69" s="304"/>
      <c r="E69" s="304"/>
    </row>
    <row r="70" spans="1:5" s="187" customFormat="1" ht="12" customHeight="1" thickBot="1" x14ac:dyDescent="0.3">
      <c r="A70" s="298" t="s">
        <v>259</v>
      </c>
      <c r="B70" s="299" t="s">
        <v>234</v>
      </c>
      <c r="C70" s="304"/>
      <c r="D70" s="304"/>
      <c r="E70" s="304"/>
    </row>
    <row r="71" spans="1:5" s="187" customFormat="1" ht="12" customHeight="1" thickBot="1" x14ac:dyDescent="0.25">
      <c r="A71" s="307" t="s">
        <v>235</v>
      </c>
      <c r="B71" s="300" t="s">
        <v>236</v>
      </c>
      <c r="C71" s="291">
        <f>SUM(C72:C73)</f>
        <v>23711830</v>
      </c>
      <c r="D71" s="291">
        <f>SUM(D72:D73)</f>
        <v>23711830</v>
      </c>
      <c r="E71" s="291">
        <f>SUM(E72:E73)</f>
        <v>23711830</v>
      </c>
    </row>
    <row r="72" spans="1:5" s="187" customFormat="1" ht="12" customHeight="1" x14ac:dyDescent="0.25">
      <c r="A72" s="292" t="s">
        <v>260</v>
      </c>
      <c r="B72" s="293" t="s">
        <v>237</v>
      </c>
      <c r="C72" s="304">
        <v>23711830</v>
      </c>
      <c r="D72" s="304">
        <f>C72</f>
        <v>23711830</v>
      </c>
      <c r="E72" s="304">
        <f>C72</f>
        <v>23711830</v>
      </c>
    </row>
    <row r="73" spans="1:5" s="187" customFormat="1" ht="12" customHeight="1" thickBot="1" x14ac:dyDescent="0.3">
      <c r="A73" s="298" t="s">
        <v>261</v>
      </c>
      <c r="B73" s="299" t="s">
        <v>238</v>
      </c>
      <c r="C73" s="304"/>
      <c r="D73" s="304"/>
      <c r="E73" s="304"/>
    </row>
    <row r="74" spans="1:5" s="187" customFormat="1" ht="12" customHeight="1" thickBot="1" x14ac:dyDescent="0.25">
      <c r="A74" s="307" t="s">
        <v>239</v>
      </c>
      <c r="B74" s="300" t="s">
        <v>240</v>
      </c>
      <c r="C74" s="291">
        <f>SUM(C75:C77)</f>
        <v>0</v>
      </c>
      <c r="D74" s="291">
        <f>SUM(D75:D77)</f>
        <v>977222</v>
      </c>
      <c r="E74" s="291">
        <f>SUM(E75:E77)</f>
        <v>977222</v>
      </c>
    </row>
    <row r="75" spans="1:5" s="187" customFormat="1" ht="12" customHeight="1" x14ac:dyDescent="0.25">
      <c r="A75" s="292" t="s">
        <v>262</v>
      </c>
      <c r="B75" s="293" t="s">
        <v>241</v>
      </c>
      <c r="C75" s="304">
        <v>0</v>
      </c>
      <c r="D75" s="304">
        <v>977222</v>
      </c>
      <c r="E75" s="304">
        <f>D75</f>
        <v>977222</v>
      </c>
    </row>
    <row r="76" spans="1:5" s="187" customFormat="1" ht="12" customHeight="1" x14ac:dyDescent="0.25">
      <c r="A76" s="295" t="s">
        <v>263</v>
      </c>
      <c r="B76" s="296" t="s">
        <v>242</v>
      </c>
      <c r="C76" s="304"/>
      <c r="D76" s="304"/>
      <c r="E76" s="304"/>
    </row>
    <row r="77" spans="1:5" s="187" customFormat="1" ht="12" customHeight="1" thickBot="1" x14ac:dyDescent="0.3">
      <c r="A77" s="298" t="s">
        <v>264</v>
      </c>
      <c r="B77" s="299" t="s">
        <v>243</v>
      </c>
      <c r="C77" s="304"/>
      <c r="D77" s="304"/>
      <c r="E77" s="304"/>
    </row>
    <row r="78" spans="1:5" s="187" customFormat="1" ht="12" customHeight="1" thickBot="1" x14ac:dyDescent="0.25">
      <c r="A78" s="307" t="s">
        <v>244</v>
      </c>
      <c r="B78" s="300" t="s">
        <v>265</v>
      </c>
      <c r="C78" s="291">
        <f>SUM(C79:C82)</f>
        <v>0</v>
      </c>
      <c r="D78" s="291">
        <f>SUM(D79:D82)</f>
        <v>0</v>
      </c>
      <c r="E78" s="291">
        <f>SUM(E79:E82)</f>
        <v>0</v>
      </c>
    </row>
    <row r="79" spans="1:5" s="187" customFormat="1" ht="12" customHeight="1" x14ac:dyDescent="0.25">
      <c r="A79" s="309" t="s">
        <v>245</v>
      </c>
      <c r="B79" s="293" t="s">
        <v>246</v>
      </c>
      <c r="C79" s="304"/>
      <c r="D79" s="304"/>
      <c r="E79" s="304"/>
    </row>
    <row r="80" spans="1:5" s="187" customFormat="1" ht="12" customHeight="1" x14ac:dyDescent="0.25">
      <c r="A80" s="310" t="s">
        <v>247</v>
      </c>
      <c r="B80" s="296" t="s">
        <v>248</v>
      </c>
      <c r="C80" s="304"/>
      <c r="D80" s="304"/>
      <c r="E80" s="304"/>
    </row>
    <row r="81" spans="1:5" s="187" customFormat="1" ht="12" customHeight="1" x14ac:dyDescent="0.25">
      <c r="A81" s="310" t="s">
        <v>249</v>
      </c>
      <c r="B81" s="296" t="s">
        <v>250</v>
      </c>
      <c r="C81" s="304"/>
      <c r="D81" s="304"/>
      <c r="E81" s="304"/>
    </row>
    <row r="82" spans="1:5" s="187" customFormat="1" ht="12" customHeight="1" thickBot="1" x14ac:dyDescent="0.3">
      <c r="A82" s="311" t="s">
        <v>251</v>
      </c>
      <c r="B82" s="299" t="s">
        <v>252</v>
      </c>
      <c r="C82" s="304"/>
      <c r="D82" s="304"/>
      <c r="E82" s="304"/>
    </row>
    <row r="83" spans="1:5" s="187" customFormat="1" ht="13.5" customHeight="1" thickBot="1" x14ac:dyDescent="0.25">
      <c r="A83" s="307" t="s">
        <v>253</v>
      </c>
      <c r="B83" s="312" t="s">
        <v>342</v>
      </c>
      <c r="C83" s="313"/>
      <c r="D83" s="313"/>
      <c r="E83" s="313"/>
    </row>
    <row r="84" spans="1:5" s="187" customFormat="1" ht="13.5" customHeight="1" thickBot="1" x14ac:dyDescent="0.25">
      <c r="A84" s="307" t="s">
        <v>255</v>
      </c>
      <c r="B84" s="300" t="s">
        <v>254</v>
      </c>
      <c r="C84" s="314"/>
      <c r="D84" s="314"/>
      <c r="E84" s="314"/>
    </row>
    <row r="85" spans="1:5" s="187" customFormat="1" ht="15.75" customHeight="1" thickBot="1" x14ac:dyDescent="0.25">
      <c r="A85" s="307" t="s">
        <v>268</v>
      </c>
      <c r="B85" s="315" t="s">
        <v>343</v>
      </c>
      <c r="C85" s="302">
        <f>+C62+C66+C71+C74+C78+C83+C84</f>
        <v>23711830</v>
      </c>
      <c r="D85" s="302">
        <f>+D62+D66+D71+D74+D78+D83+D84</f>
        <v>24689052</v>
      </c>
      <c r="E85" s="302">
        <f>+E62+E66+E71+E74+E78+E83+E84</f>
        <v>24689052</v>
      </c>
    </row>
    <row r="86" spans="1:5" s="187" customFormat="1" ht="16.5" customHeight="1" thickBot="1" x14ac:dyDescent="0.25">
      <c r="A86" s="316" t="s">
        <v>344</v>
      </c>
      <c r="B86" s="317" t="s">
        <v>256</v>
      </c>
      <c r="C86" s="302">
        <f>+C61+C85</f>
        <v>50573810</v>
      </c>
      <c r="D86" s="302">
        <f>+D61+D85</f>
        <v>77456700</v>
      </c>
      <c r="E86" s="302">
        <f>+E61+E85</f>
        <v>77415096</v>
      </c>
    </row>
    <row r="87" spans="1:5" s="187" customFormat="1" ht="72.75" customHeight="1" x14ac:dyDescent="0.2">
      <c r="A87" s="318"/>
      <c r="B87" s="319"/>
      <c r="C87" s="320"/>
      <c r="D87" s="320"/>
      <c r="E87" s="320"/>
    </row>
    <row r="88" spans="1:5" ht="16.5" customHeight="1" x14ac:dyDescent="0.25">
      <c r="A88" s="365" t="s">
        <v>36</v>
      </c>
      <c r="B88" s="365"/>
      <c r="C88" s="365"/>
      <c r="D88" s="321"/>
      <c r="E88" s="321"/>
    </row>
    <row r="89" spans="1:5" s="194" customFormat="1" ht="16.5" customHeight="1" thickBot="1" x14ac:dyDescent="0.3">
      <c r="A89" s="368" t="s">
        <v>103</v>
      </c>
      <c r="B89" s="368"/>
      <c r="C89" s="322"/>
      <c r="D89" s="322" t="s">
        <v>421</v>
      </c>
      <c r="E89" s="322" t="s">
        <v>421</v>
      </c>
    </row>
    <row r="90" spans="1:5" ht="38.1" customHeight="1" thickBot="1" x14ac:dyDescent="0.3">
      <c r="A90" s="323" t="s">
        <v>51</v>
      </c>
      <c r="B90" s="324" t="s">
        <v>37</v>
      </c>
      <c r="C90" s="325" t="s">
        <v>443</v>
      </c>
      <c r="D90" s="325" t="s">
        <v>444</v>
      </c>
      <c r="E90" s="325" t="s">
        <v>445</v>
      </c>
    </row>
    <row r="91" spans="1:5" s="186" customFormat="1" ht="12" customHeight="1" thickBot="1" x14ac:dyDescent="0.25">
      <c r="A91" s="323">
        <v>1</v>
      </c>
      <c r="B91" s="324">
        <v>2</v>
      </c>
      <c r="C91" s="326">
        <v>3</v>
      </c>
      <c r="D91" s="326">
        <v>4</v>
      </c>
      <c r="E91" s="326">
        <v>5</v>
      </c>
    </row>
    <row r="92" spans="1:5" ht="12" customHeight="1" thickBot="1" x14ac:dyDescent="0.3">
      <c r="A92" s="327" t="s">
        <v>8</v>
      </c>
      <c r="B92" s="328" t="s">
        <v>722</v>
      </c>
      <c r="C92" s="329">
        <f>SUM(C93:C97)</f>
        <v>49433936</v>
      </c>
      <c r="D92" s="329">
        <f>SUM(D93:D97)</f>
        <v>75574009</v>
      </c>
      <c r="E92" s="329">
        <f>SUM(E93:E97)</f>
        <v>52153672</v>
      </c>
    </row>
    <row r="93" spans="1:5" ht="12" customHeight="1" thickBot="1" x14ac:dyDescent="0.3">
      <c r="A93" s="330" t="s">
        <v>76</v>
      </c>
      <c r="B93" s="331" t="s">
        <v>38</v>
      </c>
      <c r="C93" s="332">
        <v>10458346</v>
      </c>
      <c r="D93" s="332">
        <v>25016086</v>
      </c>
      <c r="E93" s="332">
        <f>D93</f>
        <v>25016086</v>
      </c>
    </row>
    <row r="94" spans="1:5" ht="12" customHeight="1" thickBot="1" x14ac:dyDescent="0.3">
      <c r="A94" s="295" t="s">
        <v>77</v>
      </c>
      <c r="B94" s="333" t="s">
        <v>123</v>
      </c>
      <c r="C94" s="297">
        <v>1607999</v>
      </c>
      <c r="D94" s="297">
        <v>2887953</v>
      </c>
      <c r="E94" s="332">
        <f>D94</f>
        <v>2887953</v>
      </c>
    </row>
    <row r="95" spans="1:5" ht="12" customHeight="1" thickBot="1" x14ac:dyDescent="0.3">
      <c r="A95" s="295" t="s">
        <v>78</v>
      </c>
      <c r="B95" s="333" t="s">
        <v>98</v>
      </c>
      <c r="C95" s="301">
        <v>10474980</v>
      </c>
      <c r="D95" s="301">
        <v>20964542</v>
      </c>
      <c r="E95" s="332">
        <v>19861684</v>
      </c>
    </row>
    <row r="96" spans="1:5" ht="12" customHeight="1" x14ac:dyDescent="0.25">
      <c r="A96" s="295" t="s">
        <v>79</v>
      </c>
      <c r="B96" s="334" t="s">
        <v>124</v>
      </c>
      <c r="C96" s="301">
        <v>9096000</v>
      </c>
      <c r="D96" s="301">
        <v>3857922</v>
      </c>
      <c r="E96" s="332">
        <v>3847922</v>
      </c>
    </row>
    <row r="97" spans="1:5" ht="12" customHeight="1" x14ac:dyDescent="0.25">
      <c r="A97" s="295" t="s">
        <v>90</v>
      </c>
      <c r="B97" s="335" t="s">
        <v>125</v>
      </c>
      <c r="C97" s="301">
        <f>SUM(C104+C109+C110)</f>
        <v>17796611</v>
      </c>
      <c r="D97" s="301">
        <f>D98+D104+D109+D110</f>
        <v>22847506</v>
      </c>
      <c r="E97" s="301">
        <f>E104+E109</f>
        <v>540027</v>
      </c>
    </row>
    <row r="98" spans="1:5" ht="12" customHeight="1" x14ac:dyDescent="0.25">
      <c r="A98" s="295" t="s">
        <v>80</v>
      </c>
      <c r="B98" s="333" t="s">
        <v>345</v>
      </c>
      <c r="C98" s="301"/>
      <c r="D98" s="301">
        <v>0</v>
      </c>
      <c r="E98" s="301">
        <f>D98</f>
        <v>0</v>
      </c>
    </row>
    <row r="99" spans="1:5" ht="12" customHeight="1" x14ac:dyDescent="0.25">
      <c r="A99" s="295" t="s">
        <v>81</v>
      </c>
      <c r="B99" s="336" t="s">
        <v>346</v>
      </c>
      <c r="C99" s="301"/>
      <c r="D99" s="301"/>
      <c r="E99" s="301">
        <f t="shared" ref="E99:E111" si="1">D99</f>
        <v>0</v>
      </c>
    </row>
    <row r="100" spans="1:5" ht="12" customHeight="1" x14ac:dyDescent="0.25">
      <c r="A100" s="295" t="s">
        <v>91</v>
      </c>
      <c r="B100" s="336" t="s">
        <v>347</v>
      </c>
      <c r="C100" s="301"/>
      <c r="D100" s="301"/>
      <c r="E100" s="301">
        <f t="shared" si="1"/>
        <v>0</v>
      </c>
    </row>
    <row r="101" spans="1:5" ht="12" customHeight="1" x14ac:dyDescent="0.25">
      <c r="A101" s="295" t="s">
        <v>92</v>
      </c>
      <c r="B101" s="336" t="s">
        <v>271</v>
      </c>
      <c r="C101" s="301"/>
      <c r="D101" s="301"/>
      <c r="E101" s="301">
        <f t="shared" si="1"/>
        <v>0</v>
      </c>
    </row>
    <row r="102" spans="1:5" ht="12" customHeight="1" x14ac:dyDescent="0.25">
      <c r="A102" s="295" t="s">
        <v>93</v>
      </c>
      <c r="B102" s="337" t="s">
        <v>272</v>
      </c>
      <c r="C102" s="301"/>
      <c r="D102" s="301"/>
      <c r="E102" s="301">
        <f t="shared" si="1"/>
        <v>0</v>
      </c>
    </row>
    <row r="103" spans="1:5" ht="12" customHeight="1" x14ac:dyDescent="0.25">
      <c r="A103" s="295" t="s">
        <v>94</v>
      </c>
      <c r="B103" s="337" t="s">
        <v>273</v>
      </c>
      <c r="C103" s="301"/>
      <c r="D103" s="301"/>
      <c r="E103" s="301">
        <f t="shared" si="1"/>
        <v>0</v>
      </c>
    </row>
    <row r="104" spans="1:5" ht="12" customHeight="1" x14ac:dyDescent="0.25">
      <c r="A104" s="295" t="s">
        <v>96</v>
      </c>
      <c r="B104" s="336" t="s">
        <v>274</v>
      </c>
      <c r="C104" s="301">
        <v>806000</v>
      </c>
      <c r="D104" s="301">
        <v>525027</v>
      </c>
      <c r="E104" s="301">
        <f t="shared" si="1"/>
        <v>525027</v>
      </c>
    </row>
    <row r="105" spans="1:5" ht="12" customHeight="1" x14ac:dyDescent="0.25">
      <c r="A105" s="295" t="s">
        <v>126</v>
      </c>
      <c r="B105" s="336" t="s">
        <v>275</v>
      </c>
      <c r="C105" s="301"/>
      <c r="D105" s="301"/>
      <c r="E105" s="301">
        <f t="shared" si="1"/>
        <v>0</v>
      </c>
    </row>
    <row r="106" spans="1:5" ht="12" customHeight="1" x14ac:dyDescent="0.25">
      <c r="A106" s="295" t="s">
        <v>269</v>
      </c>
      <c r="B106" s="337" t="s">
        <v>276</v>
      </c>
      <c r="C106" s="301"/>
      <c r="D106" s="301"/>
      <c r="E106" s="301">
        <f t="shared" si="1"/>
        <v>0</v>
      </c>
    </row>
    <row r="107" spans="1:5" ht="12" customHeight="1" x14ac:dyDescent="0.25">
      <c r="A107" s="338" t="s">
        <v>270</v>
      </c>
      <c r="B107" s="339" t="s">
        <v>277</v>
      </c>
      <c r="C107" s="301"/>
      <c r="D107" s="301"/>
      <c r="E107" s="301">
        <f t="shared" si="1"/>
        <v>0</v>
      </c>
    </row>
    <row r="108" spans="1:5" ht="12" customHeight="1" x14ac:dyDescent="0.25">
      <c r="A108" s="295" t="s">
        <v>348</v>
      </c>
      <c r="B108" s="339" t="s">
        <v>278</v>
      </c>
      <c r="C108" s="301"/>
      <c r="D108" s="301"/>
      <c r="E108" s="301">
        <f t="shared" si="1"/>
        <v>0</v>
      </c>
    </row>
    <row r="109" spans="1:5" ht="12" customHeight="1" x14ac:dyDescent="0.25">
      <c r="A109" s="298" t="s">
        <v>349</v>
      </c>
      <c r="B109" s="339" t="s">
        <v>279</v>
      </c>
      <c r="C109" s="301">
        <v>0</v>
      </c>
      <c r="D109" s="301">
        <v>15000</v>
      </c>
      <c r="E109" s="301">
        <f t="shared" si="1"/>
        <v>15000</v>
      </c>
    </row>
    <row r="110" spans="1:5" ht="12" customHeight="1" x14ac:dyDescent="0.25">
      <c r="A110" s="295" t="s">
        <v>350</v>
      </c>
      <c r="B110" s="340" t="s">
        <v>351</v>
      </c>
      <c r="C110" s="301">
        <f>C112</f>
        <v>16990611</v>
      </c>
      <c r="D110" s="301">
        <f>D112</f>
        <v>22307479</v>
      </c>
      <c r="E110" s="301">
        <v>0</v>
      </c>
    </row>
    <row r="111" spans="1:5" ht="12" customHeight="1" x14ac:dyDescent="0.25">
      <c r="A111" s="298" t="s">
        <v>352</v>
      </c>
      <c r="B111" s="339" t="s">
        <v>354</v>
      </c>
      <c r="C111" s="301"/>
      <c r="D111" s="301">
        <v>0</v>
      </c>
      <c r="E111" s="301">
        <f t="shared" si="1"/>
        <v>0</v>
      </c>
    </row>
    <row r="112" spans="1:5" ht="12" customHeight="1" thickBot="1" x14ac:dyDescent="0.3">
      <c r="A112" s="341" t="s">
        <v>353</v>
      </c>
      <c r="B112" s="339" t="s">
        <v>355</v>
      </c>
      <c r="C112" s="342">
        <v>16990611</v>
      </c>
      <c r="D112" s="342">
        <v>22307479</v>
      </c>
      <c r="E112" s="342">
        <f>[1]Kiadás!$D$103</f>
        <v>0</v>
      </c>
    </row>
    <row r="113" spans="1:5" ht="12" customHeight="1" thickBot="1" x14ac:dyDescent="0.3">
      <c r="A113" s="289" t="s">
        <v>9</v>
      </c>
      <c r="B113" s="343" t="s">
        <v>723</v>
      </c>
      <c r="C113" s="291">
        <f>+C114+C116+C118</f>
        <v>270000</v>
      </c>
      <c r="D113" s="291">
        <f>+D114+D116+D118</f>
        <v>1012817</v>
      </c>
      <c r="E113" s="291">
        <f>+E114+E116+E118</f>
        <v>1012817</v>
      </c>
    </row>
    <row r="114" spans="1:5" ht="12" customHeight="1" x14ac:dyDescent="0.25">
      <c r="A114" s="292" t="s">
        <v>82</v>
      </c>
      <c r="B114" s="333" t="s">
        <v>141</v>
      </c>
      <c r="C114" s="294">
        <v>270000</v>
      </c>
      <c r="D114" s="294">
        <v>1012817</v>
      </c>
      <c r="E114" s="294">
        <v>1012817</v>
      </c>
    </row>
    <row r="115" spans="1:5" ht="12" customHeight="1" x14ac:dyDescent="0.25">
      <c r="A115" s="292" t="s">
        <v>83</v>
      </c>
      <c r="B115" s="344" t="s">
        <v>284</v>
      </c>
      <c r="C115" s="294"/>
      <c r="D115" s="294"/>
      <c r="E115" s="294"/>
    </row>
    <row r="116" spans="1:5" ht="12" customHeight="1" x14ac:dyDescent="0.25">
      <c r="A116" s="292" t="s">
        <v>84</v>
      </c>
      <c r="B116" s="344" t="s">
        <v>127</v>
      </c>
      <c r="C116" s="297"/>
      <c r="D116" s="297">
        <v>0</v>
      </c>
      <c r="E116" s="297">
        <v>0</v>
      </c>
    </row>
    <row r="117" spans="1:5" ht="12" customHeight="1" x14ac:dyDescent="0.25">
      <c r="A117" s="292" t="s">
        <v>85</v>
      </c>
      <c r="B117" s="344" t="s">
        <v>285</v>
      </c>
      <c r="C117" s="345"/>
      <c r="D117" s="345"/>
      <c r="E117" s="345"/>
    </row>
    <row r="118" spans="1:5" ht="12" customHeight="1" x14ac:dyDescent="0.25">
      <c r="A118" s="292" t="s">
        <v>86</v>
      </c>
      <c r="B118" s="346" t="s">
        <v>143</v>
      </c>
      <c r="C118" s="345"/>
      <c r="D118" s="345">
        <f>D119+D120+D121+D122+D123+D124+D125+D126</f>
        <v>0</v>
      </c>
      <c r="E118" s="345">
        <f>E119+E120+E121+E122+E123+E124+E125+E126</f>
        <v>0</v>
      </c>
    </row>
    <row r="119" spans="1:5" ht="12" customHeight="1" x14ac:dyDescent="0.25">
      <c r="A119" s="292" t="s">
        <v>95</v>
      </c>
      <c r="B119" s="347" t="s">
        <v>338</v>
      </c>
      <c r="C119" s="345"/>
      <c r="D119" s="345"/>
      <c r="E119" s="345"/>
    </row>
    <row r="120" spans="1:5" ht="12" customHeight="1" x14ac:dyDescent="0.25">
      <c r="A120" s="292" t="s">
        <v>97</v>
      </c>
      <c r="B120" s="348" t="s">
        <v>290</v>
      </c>
      <c r="C120" s="345"/>
      <c r="D120" s="345"/>
      <c r="E120" s="345"/>
    </row>
    <row r="121" spans="1:5" x14ac:dyDescent="0.25">
      <c r="A121" s="292" t="s">
        <v>128</v>
      </c>
      <c r="B121" s="337" t="s">
        <v>273</v>
      </c>
      <c r="C121" s="345"/>
      <c r="D121" s="345"/>
      <c r="E121" s="345"/>
    </row>
    <row r="122" spans="1:5" ht="12" customHeight="1" x14ac:dyDescent="0.25">
      <c r="A122" s="292" t="s">
        <v>129</v>
      </c>
      <c r="B122" s="337" t="s">
        <v>289</v>
      </c>
      <c r="C122" s="345"/>
      <c r="D122" s="345">
        <v>0</v>
      </c>
      <c r="E122" s="345">
        <v>0</v>
      </c>
    </row>
    <row r="123" spans="1:5" ht="12" customHeight="1" x14ac:dyDescent="0.25">
      <c r="A123" s="292" t="s">
        <v>130</v>
      </c>
      <c r="B123" s="337" t="s">
        <v>288</v>
      </c>
      <c r="C123" s="345"/>
      <c r="D123" s="345"/>
      <c r="E123" s="345"/>
    </row>
    <row r="124" spans="1:5" ht="12" customHeight="1" x14ac:dyDescent="0.25">
      <c r="A124" s="292" t="s">
        <v>281</v>
      </c>
      <c r="B124" s="337" t="s">
        <v>276</v>
      </c>
      <c r="C124" s="345"/>
      <c r="D124" s="345"/>
      <c r="E124" s="345"/>
    </row>
    <row r="125" spans="1:5" ht="12" customHeight="1" x14ac:dyDescent="0.25">
      <c r="A125" s="292" t="s">
        <v>282</v>
      </c>
      <c r="B125" s="337" t="s">
        <v>287</v>
      </c>
      <c r="C125" s="345"/>
      <c r="D125" s="345"/>
      <c r="E125" s="345"/>
    </row>
    <row r="126" spans="1:5" ht="16.5" thickBot="1" x14ac:dyDescent="0.3">
      <c r="A126" s="338" t="s">
        <v>283</v>
      </c>
      <c r="B126" s="337" t="s">
        <v>286</v>
      </c>
      <c r="C126" s="349"/>
      <c r="D126" s="349"/>
      <c r="E126" s="349"/>
    </row>
    <row r="127" spans="1:5" ht="12" customHeight="1" thickBot="1" x14ac:dyDescent="0.3">
      <c r="A127" s="289" t="s">
        <v>10</v>
      </c>
      <c r="B127" s="350" t="s">
        <v>356</v>
      </c>
      <c r="C127" s="291">
        <f>+C92+C113</f>
        <v>49703936</v>
      </c>
      <c r="D127" s="291">
        <f>+D92+D113</f>
        <v>76586826</v>
      </c>
      <c r="E127" s="291">
        <f>+E92+E113</f>
        <v>53166489</v>
      </c>
    </row>
    <row r="128" spans="1:5" ht="12" customHeight="1" thickBot="1" x14ac:dyDescent="0.3">
      <c r="A128" s="289" t="s">
        <v>11</v>
      </c>
      <c r="B128" s="350" t="s">
        <v>357</v>
      </c>
      <c r="C128" s="291">
        <f>+C129+C130+C131</f>
        <v>0</v>
      </c>
      <c r="D128" s="291">
        <f>+D129+D130+D131</f>
        <v>0</v>
      </c>
      <c r="E128" s="291">
        <f>+E129+E130+E131</f>
        <v>0</v>
      </c>
    </row>
    <row r="129" spans="1:5" ht="12" customHeight="1" x14ac:dyDescent="0.25">
      <c r="A129" s="292" t="s">
        <v>179</v>
      </c>
      <c r="B129" s="351" t="s">
        <v>291</v>
      </c>
      <c r="C129" s="345"/>
      <c r="D129" s="345"/>
      <c r="E129" s="345"/>
    </row>
    <row r="130" spans="1:5" ht="12" customHeight="1" x14ac:dyDescent="0.25">
      <c r="A130" s="292" t="s">
        <v>182</v>
      </c>
      <c r="B130" s="351" t="s">
        <v>292</v>
      </c>
      <c r="C130" s="345"/>
      <c r="D130" s="345"/>
      <c r="E130" s="345"/>
    </row>
    <row r="131" spans="1:5" ht="12" customHeight="1" thickBot="1" x14ac:dyDescent="0.3">
      <c r="A131" s="338" t="s">
        <v>183</v>
      </c>
      <c r="B131" s="352" t="s">
        <v>293</v>
      </c>
      <c r="C131" s="345"/>
      <c r="D131" s="345"/>
      <c r="E131" s="345"/>
    </row>
    <row r="132" spans="1:5" ht="12" customHeight="1" thickBot="1" x14ac:dyDescent="0.3">
      <c r="A132" s="289" t="s">
        <v>12</v>
      </c>
      <c r="B132" s="350" t="s">
        <v>358</v>
      </c>
      <c r="C132" s="291">
        <f>SUM(C133:C138)</f>
        <v>0</v>
      </c>
      <c r="D132" s="291">
        <f>SUM(D133:D138)</f>
        <v>0</v>
      </c>
      <c r="E132" s="291">
        <f>SUM(E133:E138)</f>
        <v>0</v>
      </c>
    </row>
    <row r="133" spans="1:5" ht="12" customHeight="1" x14ac:dyDescent="0.25">
      <c r="A133" s="292" t="s">
        <v>69</v>
      </c>
      <c r="B133" s="351" t="s">
        <v>294</v>
      </c>
      <c r="C133" s="345"/>
      <c r="D133" s="345"/>
      <c r="E133" s="345"/>
    </row>
    <row r="134" spans="1:5" ht="12" customHeight="1" x14ac:dyDescent="0.25">
      <c r="A134" s="292" t="s">
        <v>70</v>
      </c>
      <c r="B134" s="351" t="s">
        <v>295</v>
      </c>
      <c r="C134" s="345"/>
      <c r="D134" s="345"/>
      <c r="E134" s="345"/>
    </row>
    <row r="135" spans="1:5" ht="12" customHeight="1" x14ac:dyDescent="0.25">
      <c r="A135" s="292" t="s">
        <v>71</v>
      </c>
      <c r="B135" s="351" t="s">
        <v>360</v>
      </c>
      <c r="C135" s="345"/>
      <c r="D135" s="345"/>
      <c r="E135" s="345"/>
    </row>
    <row r="136" spans="1:5" ht="12" customHeight="1" x14ac:dyDescent="0.25">
      <c r="A136" s="292" t="s">
        <v>115</v>
      </c>
      <c r="B136" s="351" t="s">
        <v>361</v>
      </c>
      <c r="C136" s="345"/>
      <c r="D136" s="345"/>
      <c r="E136" s="345"/>
    </row>
    <row r="137" spans="1:5" ht="12" customHeight="1" x14ac:dyDescent="0.25">
      <c r="A137" s="292" t="s">
        <v>116</v>
      </c>
      <c r="B137" s="351" t="s">
        <v>363</v>
      </c>
      <c r="C137" s="345"/>
      <c r="D137" s="345"/>
      <c r="E137" s="345"/>
    </row>
    <row r="138" spans="1:5" ht="12" customHeight="1" thickBot="1" x14ac:dyDescent="0.3">
      <c r="A138" s="292" t="s">
        <v>117</v>
      </c>
      <c r="B138" s="351" t="s">
        <v>362</v>
      </c>
      <c r="C138" s="345"/>
      <c r="D138" s="345"/>
      <c r="E138" s="345"/>
    </row>
    <row r="139" spans="1:5" ht="12" customHeight="1" thickBot="1" x14ac:dyDescent="0.3">
      <c r="A139" s="289" t="s">
        <v>13</v>
      </c>
      <c r="B139" s="350" t="s">
        <v>364</v>
      </c>
      <c r="C139" s="302">
        <f>+C140+C141+C142+C143</f>
        <v>869874</v>
      </c>
      <c r="D139" s="302">
        <f>+D140+D141+D142+D143</f>
        <v>869874</v>
      </c>
      <c r="E139" s="302">
        <f>+E140+E141+E142+E143</f>
        <v>869874</v>
      </c>
    </row>
    <row r="140" spans="1:5" ht="12" customHeight="1" x14ac:dyDescent="0.25">
      <c r="A140" s="292" t="s">
        <v>72</v>
      </c>
      <c r="B140" s="351" t="s">
        <v>296</v>
      </c>
      <c r="C140" s="345"/>
      <c r="D140" s="345"/>
      <c r="E140" s="345"/>
    </row>
    <row r="141" spans="1:5" ht="12" customHeight="1" x14ac:dyDescent="0.25">
      <c r="A141" s="292" t="s">
        <v>73</v>
      </c>
      <c r="B141" s="351" t="s">
        <v>300</v>
      </c>
      <c r="C141" s="345">
        <v>869874</v>
      </c>
      <c r="D141" s="345">
        <v>869874</v>
      </c>
      <c r="E141" s="345">
        <v>869874</v>
      </c>
    </row>
    <row r="142" spans="1:5" ht="12" customHeight="1" x14ac:dyDescent="0.25">
      <c r="A142" s="292" t="s">
        <v>204</v>
      </c>
      <c r="B142" s="351" t="s">
        <v>365</v>
      </c>
      <c r="C142" s="345"/>
      <c r="D142" s="345"/>
      <c r="E142" s="345"/>
    </row>
    <row r="143" spans="1:5" ht="12" customHeight="1" thickBot="1" x14ac:dyDescent="0.3">
      <c r="A143" s="338" t="s">
        <v>205</v>
      </c>
      <c r="B143" s="352" t="s">
        <v>297</v>
      </c>
      <c r="C143" s="345"/>
      <c r="D143" s="345"/>
      <c r="E143" s="345"/>
    </row>
    <row r="144" spans="1:5" ht="12" customHeight="1" thickBot="1" x14ac:dyDescent="0.3">
      <c r="A144" s="289" t="s">
        <v>14</v>
      </c>
      <c r="B144" s="350" t="s">
        <v>366</v>
      </c>
      <c r="C144" s="353">
        <f>SUM(C145:C149)</f>
        <v>0</v>
      </c>
      <c r="D144" s="353">
        <f>SUM(D145:D149)</f>
        <v>0</v>
      </c>
      <c r="E144" s="353">
        <f>SUM(E145:E149)</f>
        <v>0</v>
      </c>
    </row>
    <row r="145" spans="1:10" ht="12" customHeight="1" x14ac:dyDescent="0.25">
      <c r="A145" s="292" t="s">
        <v>74</v>
      </c>
      <c r="B145" s="351" t="s">
        <v>298</v>
      </c>
      <c r="C145" s="345"/>
      <c r="D145" s="345"/>
      <c r="E145" s="345"/>
    </row>
    <row r="146" spans="1:10" ht="12" customHeight="1" x14ac:dyDescent="0.25">
      <c r="A146" s="292" t="s">
        <v>75</v>
      </c>
      <c r="B146" s="351" t="s">
        <v>368</v>
      </c>
      <c r="C146" s="345"/>
      <c r="D146" s="345"/>
      <c r="E146" s="345"/>
    </row>
    <row r="147" spans="1:10" ht="12" customHeight="1" x14ac:dyDescent="0.25">
      <c r="A147" s="292" t="s">
        <v>216</v>
      </c>
      <c r="B147" s="351" t="s">
        <v>299</v>
      </c>
      <c r="C147" s="345"/>
      <c r="D147" s="345"/>
      <c r="E147" s="345"/>
    </row>
    <row r="148" spans="1:10" ht="12" customHeight="1" x14ac:dyDescent="0.25">
      <c r="A148" s="292" t="s">
        <v>217</v>
      </c>
      <c r="B148" s="351" t="s">
        <v>369</v>
      </c>
      <c r="C148" s="345"/>
      <c r="D148" s="345"/>
      <c r="E148" s="345"/>
    </row>
    <row r="149" spans="1:10" ht="12" customHeight="1" thickBot="1" x14ac:dyDescent="0.3">
      <c r="A149" s="338" t="s">
        <v>367</v>
      </c>
      <c r="B149" s="352" t="s">
        <v>370</v>
      </c>
      <c r="C149" s="349"/>
      <c r="D149" s="349"/>
      <c r="E149" s="349"/>
    </row>
    <row r="150" spans="1:10" ht="14.25" customHeight="1" thickBot="1" x14ac:dyDescent="0.3">
      <c r="A150" s="354" t="s">
        <v>15</v>
      </c>
      <c r="B150" s="312" t="s">
        <v>371</v>
      </c>
      <c r="C150" s="355"/>
      <c r="D150" s="355"/>
      <c r="E150" s="355"/>
    </row>
    <row r="151" spans="1:10" ht="12" customHeight="1" thickBot="1" x14ac:dyDescent="0.3">
      <c r="A151" s="338" t="s">
        <v>16</v>
      </c>
      <c r="B151" s="356" t="s">
        <v>372</v>
      </c>
      <c r="C151" s="357"/>
      <c r="D151" s="357"/>
      <c r="E151" s="357"/>
    </row>
    <row r="152" spans="1:10" ht="15" customHeight="1" thickBot="1" x14ac:dyDescent="0.3">
      <c r="A152" s="289" t="s">
        <v>17</v>
      </c>
      <c r="B152" s="350" t="s">
        <v>373</v>
      </c>
      <c r="C152" s="358">
        <f>SUM(C128,C132,C139,C144,C150,C151,)</f>
        <v>869874</v>
      </c>
      <c r="D152" s="358">
        <f>SUM(D128,D132,D139,D144,D150,D151,)</f>
        <v>869874</v>
      </c>
      <c r="E152" s="358">
        <f>SUM(E128,E132,E139,E144,E150,E151,)</f>
        <v>869874</v>
      </c>
      <c r="G152" s="196"/>
      <c r="H152" s="197"/>
      <c r="I152" s="197"/>
      <c r="J152" s="197"/>
    </row>
    <row r="153" spans="1:10" s="187" customFormat="1" ht="12.95" customHeight="1" thickBot="1" x14ac:dyDescent="0.25">
      <c r="A153" s="359" t="s">
        <v>18</v>
      </c>
      <c r="B153" s="356" t="s">
        <v>374</v>
      </c>
      <c r="C153" s="358">
        <f>SUM(C127,C152)</f>
        <v>50573810</v>
      </c>
      <c r="D153" s="358">
        <f>SUM(D127,D152)</f>
        <v>77456700</v>
      </c>
      <c r="E153" s="358">
        <f>SUM(E127,E152)</f>
        <v>54036363</v>
      </c>
      <c r="F153" s="187">
        <v>0</v>
      </c>
    </row>
    <row r="154" spans="1:10" ht="7.5" customHeight="1" x14ac:dyDescent="0.25">
      <c r="A154" s="321"/>
      <c r="B154" s="321"/>
      <c r="C154" s="360"/>
      <c r="D154" s="360"/>
      <c r="E154" s="360"/>
    </row>
    <row r="155" spans="1:10" x14ac:dyDescent="0.25">
      <c r="A155" s="369" t="s">
        <v>301</v>
      </c>
      <c r="B155" s="369"/>
      <c r="C155" s="369"/>
      <c r="D155" s="321"/>
      <c r="E155" s="321"/>
    </row>
    <row r="156" spans="1:10" ht="15" customHeight="1" thickBot="1" x14ac:dyDescent="0.3">
      <c r="A156" s="364" t="s">
        <v>104</v>
      </c>
      <c r="B156" s="364"/>
      <c r="C156" s="361"/>
      <c r="D156" s="361"/>
      <c r="E156" s="361" t="s">
        <v>424</v>
      </c>
    </row>
    <row r="157" spans="1:10" ht="13.5" customHeight="1" thickBot="1" x14ac:dyDescent="0.3">
      <c r="A157" s="289">
        <v>1</v>
      </c>
      <c r="B157" s="343" t="s">
        <v>375</v>
      </c>
      <c r="C157" s="291">
        <f>+C61-C127</f>
        <v>-22841956</v>
      </c>
      <c r="D157" s="291">
        <f>+D61-D127</f>
        <v>-23819178</v>
      </c>
      <c r="E157" s="291">
        <f>+E61-E127</f>
        <v>-440445</v>
      </c>
    </row>
    <row r="158" spans="1:10" ht="27.75" customHeight="1" thickBot="1" x14ac:dyDescent="0.3">
      <c r="A158" s="289" t="s">
        <v>9</v>
      </c>
      <c r="B158" s="343" t="s">
        <v>376</v>
      </c>
      <c r="C158" s="291">
        <f>+C85-C152</f>
        <v>22841956</v>
      </c>
      <c r="D158" s="291">
        <f>+D85-D152</f>
        <v>23819178</v>
      </c>
      <c r="E158" s="291">
        <f>+E85-E152</f>
        <v>23819178</v>
      </c>
    </row>
    <row r="159" spans="1:10" x14ac:dyDescent="0.25">
      <c r="A159" s="321"/>
      <c r="B159" s="321"/>
      <c r="C159" s="360"/>
      <c r="D159" s="360"/>
      <c r="E159" s="360"/>
    </row>
    <row r="160" spans="1:10" x14ac:dyDescent="0.25">
      <c r="A160" s="321"/>
      <c r="B160" s="321"/>
      <c r="C160" s="360"/>
      <c r="D160" s="360"/>
      <c r="E160" s="360"/>
    </row>
    <row r="161" spans="1:5" x14ac:dyDescent="0.25">
      <c r="A161" s="321"/>
      <c r="B161" s="321"/>
      <c r="C161" s="360"/>
      <c r="D161" s="360"/>
      <c r="E161" s="360"/>
    </row>
    <row r="162" spans="1:5" x14ac:dyDescent="0.25">
      <c r="A162" s="321"/>
      <c r="B162" s="321"/>
      <c r="C162" s="360"/>
      <c r="D162" s="360"/>
      <c r="E162" s="360"/>
    </row>
  </sheetData>
  <mergeCells count="6">
    <mergeCell ref="A156:B156"/>
    <mergeCell ref="A88:C88"/>
    <mergeCell ref="A1:C1"/>
    <mergeCell ref="A2:B2"/>
    <mergeCell ref="A89:B89"/>
    <mergeCell ref="A155:C155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57" fitToHeight="2" orientation="portrait" r:id="rId1"/>
  <headerFooter alignWithMargins="0">
    <oddHeader>&amp;C&amp;"Times New Roman CE,Félkövér"&amp;12
Botykapeterd Község Önkormányzat
2019. ÉVI ÖSSZEVONT MÉRLEG
&amp;10
&amp;R&amp;"Times New Roman CE,Félkövér dőlt"&amp;11 1.1. melléklet az 5/2020. ( VII.2. ) önkormányzati rendelethez</oddHeader>
  </headerFooter>
  <rowBreaks count="1" manualBreakCount="1">
    <brk id="86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view="pageLayout" zoomScaleNormal="100" workbookViewId="0">
      <selection activeCell="B6" sqref="B6"/>
    </sheetView>
  </sheetViews>
  <sheetFormatPr defaultRowHeight="12.75" x14ac:dyDescent="0.2"/>
  <cols>
    <col min="1" max="1" width="7.33203125" customWidth="1"/>
    <col min="2" max="2" width="53.83203125" customWidth="1"/>
    <col min="3" max="3" width="23.83203125" customWidth="1"/>
  </cols>
  <sheetData>
    <row r="2" spans="1:3" ht="27" customHeight="1" x14ac:dyDescent="0.35">
      <c r="A2" s="393" t="s">
        <v>588</v>
      </c>
      <c r="B2" s="394"/>
      <c r="C2" s="394"/>
    </row>
    <row r="3" spans="1:3" ht="23.25" x14ac:dyDescent="0.2">
      <c r="A3" s="278"/>
      <c r="B3" s="278" t="s">
        <v>45</v>
      </c>
      <c r="C3" s="278" t="s">
        <v>589</v>
      </c>
    </row>
    <row r="4" spans="1:3" ht="23.25" x14ac:dyDescent="0.2">
      <c r="A4" s="278">
        <v>1</v>
      </c>
      <c r="B4" s="278">
        <v>2</v>
      </c>
      <c r="C4" s="278">
        <v>3</v>
      </c>
    </row>
    <row r="5" spans="1:3" ht="46.5" x14ac:dyDescent="0.2">
      <c r="A5" s="279" t="s">
        <v>41</v>
      </c>
      <c r="B5" s="280" t="s">
        <v>590</v>
      </c>
      <c r="C5" s="281">
        <v>52726044</v>
      </c>
    </row>
    <row r="6" spans="1:3" ht="46.5" x14ac:dyDescent="0.2">
      <c r="A6" s="279" t="s">
        <v>591</v>
      </c>
      <c r="B6" s="280" t="s">
        <v>592</v>
      </c>
      <c r="C6" s="281">
        <v>53166489</v>
      </c>
    </row>
    <row r="7" spans="1:3" ht="69.75" x14ac:dyDescent="0.2">
      <c r="A7" s="282" t="s">
        <v>475</v>
      </c>
      <c r="B7" s="283" t="s">
        <v>593</v>
      </c>
      <c r="C7" s="284">
        <v>-440445</v>
      </c>
    </row>
    <row r="8" spans="1:3" ht="46.5" x14ac:dyDescent="0.2">
      <c r="A8" s="279" t="s">
        <v>533</v>
      </c>
      <c r="B8" s="280" t="s">
        <v>594</v>
      </c>
      <c r="C8" s="281">
        <v>24689052</v>
      </c>
    </row>
    <row r="9" spans="1:3" ht="46.5" x14ac:dyDescent="0.2">
      <c r="A9" s="279" t="s">
        <v>535</v>
      </c>
      <c r="B9" s="280" t="s">
        <v>595</v>
      </c>
      <c r="C9" s="281">
        <v>869874</v>
      </c>
    </row>
    <row r="10" spans="1:3" ht="69.75" x14ac:dyDescent="0.2">
      <c r="A10" s="282" t="s">
        <v>596</v>
      </c>
      <c r="B10" s="283" t="s">
        <v>597</v>
      </c>
      <c r="C10" s="284">
        <v>23819178</v>
      </c>
    </row>
    <row r="11" spans="1:3" ht="46.5" x14ac:dyDescent="0.2">
      <c r="A11" s="282" t="s">
        <v>537</v>
      </c>
      <c r="B11" s="283" t="s">
        <v>598</v>
      </c>
      <c r="C11" s="284">
        <v>23378733</v>
      </c>
    </row>
    <row r="12" spans="1:3" ht="46.5" x14ac:dyDescent="0.2">
      <c r="A12" s="282" t="s">
        <v>479</v>
      </c>
      <c r="B12" s="283" t="s">
        <v>599</v>
      </c>
      <c r="C12" s="284">
        <v>23378733</v>
      </c>
    </row>
    <row r="13" spans="1:3" ht="69.75" x14ac:dyDescent="0.2">
      <c r="A13" s="282" t="s">
        <v>481</v>
      </c>
      <c r="B13" s="283" t="s">
        <v>600</v>
      </c>
      <c r="C13" s="284">
        <v>23378733</v>
      </c>
    </row>
  </sheetData>
  <mergeCells count="1">
    <mergeCell ref="A2:C2"/>
  </mergeCells>
  <pageMargins left="1.9068750000000001" right="0.7" top="0.75" bottom="0.75" header="0.3" footer="0.3"/>
  <pageSetup paperSize="9" scale="81" orientation="portrait" r:id="rId1"/>
  <headerFooter>
    <oddHeader>&amp;R&amp;"Times New Roman CE,Félkövér dőlt" 7.  melléklet az  5 /2020.( VII.2. 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4"/>
  <sheetViews>
    <sheetView tabSelected="1" view="pageLayout" zoomScale="50" zoomScaleNormal="100" zoomScalePageLayoutView="50" workbookViewId="0">
      <selection activeCell="A2" sqref="A2:E2"/>
    </sheetView>
  </sheetViews>
  <sheetFormatPr defaultRowHeight="12.75" x14ac:dyDescent="0.2"/>
  <cols>
    <col min="1" max="1" width="9.5" style="262" customWidth="1"/>
    <col min="2" max="2" width="47.83203125" style="262" customWidth="1"/>
    <col min="3" max="5" width="38.33203125" style="262" customWidth="1"/>
    <col min="6" max="16384" width="9.33203125" style="262"/>
  </cols>
  <sheetData>
    <row r="2" spans="1:5" x14ac:dyDescent="0.2">
      <c r="A2" s="395" t="s">
        <v>601</v>
      </c>
      <c r="B2" s="396"/>
      <c r="C2" s="396"/>
      <c r="D2" s="396"/>
      <c r="E2" s="396"/>
    </row>
    <row r="3" spans="1:5" ht="15" x14ac:dyDescent="0.2">
      <c r="A3" s="261" t="s">
        <v>459</v>
      </c>
      <c r="B3" s="261" t="s">
        <v>45</v>
      </c>
      <c r="C3" s="261" t="s">
        <v>602</v>
      </c>
      <c r="D3" s="261" t="s">
        <v>603</v>
      </c>
      <c r="E3" s="261" t="s">
        <v>604</v>
      </c>
    </row>
    <row r="4" spans="1:5" ht="15" x14ac:dyDescent="0.2">
      <c r="A4" s="261">
        <v>1</v>
      </c>
      <c r="B4" s="261">
        <v>2</v>
      </c>
      <c r="C4" s="261">
        <v>3</v>
      </c>
      <c r="D4" s="261">
        <v>4</v>
      </c>
      <c r="E4" s="261">
        <v>5</v>
      </c>
    </row>
    <row r="5" spans="1:5" x14ac:dyDescent="0.2">
      <c r="A5" s="263" t="s">
        <v>591</v>
      </c>
      <c r="B5" s="264" t="s">
        <v>605</v>
      </c>
      <c r="C5" s="265">
        <v>525975</v>
      </c>
      <c r="D5" s="265">
        <v>0</v>
      </c>
      <c r="E5" s="265">
        <v>262287</v>
      </c>
    </row>
    <row r="6" spans="1:5" x14ac:dyDescent="0.2">
      <c r="A6" s="266" t="s">
        <v>533</v>
      </c>
      <c r="B6" s="267" t="s">
        <v>606</v>
      </c>
      <c r="C6" s="268">
        <v>525975</v>
      </c>
      <c r="D6" s="268">
        <v>0</v>
      </c>
      <c r="E6" s="268">
        <v>262287</v>
      </c>
    </row>
    <row r="7" spans="1:5" ht="25.5" x14ac:dyDescent="0.2">
      <c r="A7" s="263" t="s">
        <v>535</v>
      </c>
      <c r="B7" s="264" t="s">
        <v>607</v>
      </c>
      <c r="C7" s="265">
        <v>219053329</v>
      </c>
      <c r="D7" s="265">
        <v>0</v>
      </c>
      <c r="E7" s="265">
        <v>210457184</v>
      </c>
    </row>
    <row r="8" spans="1:5" ht="25.5" x14ac:dyDescent="0.2">
      <c r="A8" s="263" t="s">
        <v>596</v>
      </c>
      <c r="B8" s="264" t="s">
        <v>608</v>
      </c>
      <c r="C8" s="265">
        <v>3598512</v>
      </c>
      <c r="D8" s="265">
        <v>0</v>
      </c>
      <c r="E8" s="265">
        <v>1493668</v>
      </c>
    </row>
    <row r="9" spans="1:5" x14ac:dyDescent="0.2">
      <c r="A9" s="263" t="s">
        <v>537</v>
      </c>
      <c r="B9" s="264" t="s">
        <v>609</v>
      </c>
      <c r="C9" s="265">
        <v>25000</v>
      </c>
      <c r="D9" s="265">
        <v>0</v>
      </c>
      <c r="E9" s="265">
        <v>0</v>
      </c>
    </row>
    <row r="10" spans="1:5" x14ac:dyDescent="0.2">
      <c r="A10" s="266" t="s">
        <v>539</v>
      </c>
      <c r="B10" s="267" t="s">
        <v>610</v>
      </c>
      <c r="C10" s="268">
        <v>222676841</v>
      </c>
      <c r="D10" s="268">
        <v>0</v>
      </c>
      <c r="E10" s="268">
        <v>211950852</v>
      </c>
    </row>
    <row r="11" spans="1:5" ht="25.5" x14ac:dyDescent="0.2">
      <c r="A11" s="263" t="s">
        <v>611</v>
      </c>
      <c r="B11" s="264" t="s">
        <v>612</v>
      </c>
      <c r="C11" s="265">
        <v>897000</v>
      </c>
      <c r="D11" s="265">
        <v>0</v>
      </c>
      <c r="E11" s="265">
        <v>897000</v>
      </c>
    </row>
    <row r="12" spans="1:5" ht="25.5" x14ac:dyDescent="0.2">
      <c r="A12" s="263" t="s">
        <v>478</v>
      </c>
      <c r="B12" s="264" t="s">
        <v>613</v>
      </c>
      <c r="C12" s="265">
        <v>850000</v>
      </c>
      <c r="D12" s="265">
        <v>0</v>
      </c>
      <c r="E12" s="265">
        <v>850000</v>
      </c>
    </row>
    <row r="13" spans="1:5" x14ac:dyDescent="0.2">
      <c r="A13" s="263" t="s">
        <v>480</v>
      </c>
      <c r="B13" s="264" t="s">
        <v>614</v>
      </c>
      <c r="C13" s="265">
        <v>47000</v>
      </c>
      <c r="D13" s="265">
        <v>0</v>
      </c>
      <c r="E13" s="265">
        <v>47000</v>
      </c>
    </row>
    <row r="14" spans="1:5" ht="25.5" x14ac:dyDescent="0.2">
      <c r="A14" s="266" t="s">
        <v>485</v>
      </c>
      <c r="B14" s="267" t="s">
        <v>615</v>
      </c>
      <c r="C14" s="268">
        <v>897000</v>
      </c>
      <c r="D14" s="268">
        <v>0</v>
      </c>
      <c r="E14" s="268">
        <v>897000</v>
      </c>
    </row>
    <row r="15" spans="1:5" ht="38.25" x14ac:dyDescent="0.2">
      <c r="A15" s="266" t="s">
        <v>616</v>
      </c>
      <c r="B15" s="267" t="s">
        <v>617</v>
      </c>
      <c r="C15" s="268">
        <v>224099816</v>
      </c>
      <c r="D15" s="268">
        <v>0</v>
      </c>
      <c r="E15" s="268">
        <v>213110139</v>
      </c>
    </row>
    <row r="16" spans="1:5" x14ac:dyDescent="0.2">
      <c r="A16" s="263" t="s">
        <v>618</v>
      </c>
      <c r="B16" s="264" t="s">
        <v>619</v>
      </c>
      <c r="C16" s="265">
        <v>19682281</v>
      </c>
      <c r="D16" s="265">
        <v>0</v>
      </c>
      <c r="E16" s="265">
        <v>18750876</v>
      </c>
    </row>
    <row r="17" spans="1:5" x14ac:dyDescent="0.2">
      <c r="A17" s="266" t="s">
        <v>620</v>
      </c>
      <c r="B17" s="267" t="s">
        <v>621</v>
      </c>
      <c r="C17" s="268">
        <v>19682281</v>
      </c>
      <c r="D17" s="268">
        <v>0</v>
      </c>
      <c r="E17" s="268">
        <v>18750876</v>
      </c>
    </row>
    <row r="18" spans="1:5" x14ac:dyDescent="0.2">
      <c r="A18" s="266" t="s">
        <v>622</v>
      </c>
      <c r="B18" s="267" t="s">
        <v>623</v>
      </c>
      <c r="C18" s="268">
        <v>19682281</v>
      </c>
      <c r="D18" s="268">
        <v>0</v>
      </c>
      <c r="E18" s="268">
        <v>18750876</v>
      </c>
    </row>
    <row r="19" spans="1:5" ht="38.25" x14ac:dyDescent="0.2">
      <c r="A19" s="263" t="s">
        <v>624</v>
      </c>
      <c r="B19" s="264" t="s">
        <v>625</v>
      </c>
      <c r="C19" s="265">
        <v>1185890</v>
      </c>
      <c r="D19" s="265">
        <v>0</v>
      </c>
      <c r="E19" s="265">
        <v>1148695</v>
      </c>
    </row>
    <row r="20" spans="1:5" ht="25.5" x14ac:dyDescent="0.2">
      <c r="A20" s="263" t="s">
        <v>626</v>
      </c>
      <c r="B20" s="264" t="s">
        <v>627</v>
      </c>
      <c r="C20" s="265">
        <v>541480</v>
      </c>
      <c r="D20" s="265">
        <v>0</v>
      </c>
      <c r="E20" s="265">
        <v>488822</v>
      </c>
    </row>
    <row r="21" spans="1:5" ht="38.25" x14ac:dyDescent="0.2">
      <c r="A21" s="263" t="s">
        <v>628</v>
      </c>
      <c r="B21" s="264" t="s">
        <v>629</v>
      </c>
      <c r="C21" s="265">
        <v>547559</v>
      </c>
      <c r="D21" s="265">
        <v>0</v>
      </c>
      <c r="E21" s="265">
        <v>595230</v>
      </c>
    </row>
    <row r="22" spans="1:5" ht="25.5" x14ac:dyDescent="0.2">
      <c r="A22" s="263" t="s">
        <v>630</v>
      </c>
      <c r="B22" s="264" t="s">
        <v>631</v>
      </c>
      <c r="C22" s="265">
        <v>96851</v>
      </c>
      <c r="D22" s="265">
        <v>0</v>
      </c>
      <c r="E22" s="265">
        <v>64643</v>
      </c>
    </row>
    <row r="23" spans="1:5" ht="38.25" x14ac:dyDescent="0.2">
      <c r="A23" s="263" t="s">
        <v>632</v>
      </c>
      <c r="B23" s="264" t="s">
        <v>633</v>
      </c>
      <c r="C23" s="265">
        <v>2632048</v>
      </c>
      <c r="D23" s="265">
        <v>0</v>
      </c>
      <c r="E23" s="265">
        <v>2575978</v>
      </c>
    </row>
    <row r="24" spans="1:5" ht="51" x14ac:dyDescent="0.2">
      <c r="A24" s="263" t="s">
        <v>634</v>
      </c>
      <c r="B24" s="264" t="s">
        <v>635</v>
      </c>
      <c r="C24" s="265">
        <v>2292048</v>
      </c>
      <c r="D24" s="265">
        <v>0</v>
      </c>
      <c r="E24" s="265">
        <v>2415978</v>
      </c>
    </row>
    <row r="25" spans="1:5" ht="25.5" x14ac:dyDescent="0.2">
      <c r="A25" s="263" t="s">
        <v>636</v>
      </c>
      <c r="B25" s="264" t="s">
        <v>637</v>
      </c>
      <c r="C25" s="265">
        <v>340000</v>
      </c>
      <c r="D25" s="265">
        <v>0</v>
      </c>
      <c r="E25" s="265">
        <v>160000</v>
      </c>
    </row>
    <row r="26" spans="1:5" ht="25.5" x14ac:dyDescent="0.2">
      <c r="A26" s="266" t="s">
        <v>638</v>
      </c>
      <c r="B26" s="267" t="s">
        <v>639</v>
      </c>
      <c r="C26" s="268">
        <v>3817938</v>
      </c>
      <c r="D26" s="268">
        <v>0</v>
      </c>
      <c r="E26" s="268">
        <v>3724673</v>
      </c>
    </row>
    <row r="27" spans="1:5" x14ac:dyDescent="0.2">
      <c r="A27" s="263" t="s">
        <v>640</v>
      </c>
      <c r="B27" s="264" t="s">
        <v>641</v>
      </c>
      <c r="C27" s="265">
        <v>100000</v>
      </c>
      <c r="D27" s="265">
        <v>0</v>
      </c>
      <c r="E27" s="265">
        <v>100000</v>
      </c>
    </row>
    <row r="28" spans="1:5" ht="38.25" x14ac:dyDescent="0.2">
      <c r="A28" s="263" t="s">
        <v>642</v>
      </c>
      <c r="B28" s="264" t="s">
        <v>643</v>
      </c>
      <c r="C28" s="265">
        <v>11207352</v>
      </c>
      <c r="D28" s="265">
        <v>0</v>
      </c>
      <c r="E28" s="265">
        <v>11207352</v>
      </c>
    </row>
    <row r="29" spans="1:5" ht="25.5" x14ac:dyDescent="0.2">
      <c r="A29" s="266" t="s">
        <v>514</v>
      </c>
      <c r="B29" s="267" t="s">
        <v>644</v>
      </c>
      <c r="C29" s="268">
        <v>11307352</v>
      </c>
      <c r="D29" s="268">
        <v>0</v>
      </c>
      <c r="E29" s="268">
        <v>11307352</v>
      </c>
    </row>
    <row r="30" spans="1:5" x14ac:dyDescent="0.2">
      <c r="A30" s="266" t="s">
        <v>645</v>
      </c>
      <c r="B30" s="267" t="s">
        <v>646</v>
      </c>
      <c r="C30" s="268">
        <v>15125290</v>
      </c>
      <c r="D30" s="268">
        <v>0</v>
      </c>
      <c r="E30" s="268">
        <v>15032025</v>
      </c>
    </row>
    <row r="31" spans="1:5" x14ac:dyDescent="0.2">
      <c r="A31" s="266" t="s">
        <v>647</v>
      </c>
      <c r="B31" s="267" t="s">
        <v>648</v>
      </c>
      <c r="C31" s="268">
        <v>258907387</v>
      </c>
      <c r="D31" s="268">
        <v>0</v>
      </c>
      <c r="E31" s="268">
        <v>246893040</v>
      </c>
    </row>
    <row r="32" spans="1:5" x14ac:dyDescent="0.2">
      <c r="A32" s="263" t="s">
        <v>515</v>
      </c>
      <c r="B32" s="264" t="s">
        <v>649</v>
      </c>
      <c r="C32" s="265">
        <v>378913900</v>
      </c>
      <c r="D32" s="265">
        <v>0</v>
      </c>
      <c r="E32" s="265">
        <v>378913900</v>
      </c>
    </row>
    <row r="33" spans="1:5" x14ac:dyDescent="0.2">
      <c r="A33" s="263" t="s">
        <v>650</v>
      </c>
      <c r="B33" s="264" t="s">
        <v>651</v>
      </c>
      <c r="C33" s="265">
        <v>5981045</v>
      </c>
      <c r="D33" s="265">
        <v>0</v>
      </c>
      <c r="E33" s="265">
        <v>5981045</v>
      </c>
    </row>
    <row r="34" spans="1:5" ht="25.5" x14ac:dyDescent="0.2">
      <c r="A34" s="263" t="s">
        <v>652</v>
      </c>
      <c r="B34" s="264" t="s">
        <v>653</v>
      </c>
      <c r="C34" s="265">
        <v>11185124</v>
      </c>
      <c r="D34" s="265">
        <v>0</v>
      </c>
      <c r="E34" s="265">
        <v>11185124</v>
      </c>
    </row>
    <row r="35" spans="1:5" x14ac:dyDescent="0.2">
      <c r="A35" s="263" t="s">
        <v>516</v>
      </c>
      <c r="B35" s="264" t="s">
        <v>654</v>
      </c>
      <c r="C35" s="265">
        <v>-131036731</v>
      </c>
      <c r="D35" s="265">
        <v>0</v>
      </c>
      <c r="E35" s="265">
        <v>-138916569</v>
      </c>
    </row>
    <row r="36" spans="1:5" x14ac:dyDescent="0.2">
      <c r="A36" s="263" t="s">
        <v>655</v>
      </c>
      <c r="B36" s="264" t="s">
        <v>656</v>
      </c>
      <c r="C36" s="265">
        <v>-7879838</v>
      </c>
      <c r="D36" s="265">
        <v>0</v>
      </c>
      <c r="E36" s="265">
        <v>-11523387</v>
      </c>
    </row>
    <row r="37" spans="1:5" x14ac:dyDescent="0.2">
      <c r="A37" s="266" t="s">
        <v>657</v>
      </c>
      <c r="B37" s="267" t="s">
        <v>658</v>
      </c>
      <c r="C37" s="268">
        <v>257163500</v>
      </c>
      <c r="D37" s="268">
        <v>0</v>
      </c>
      <c r="E37" s="268">
        <v>245640113</v>
      </c>
    </row>
    <row r="38" spans="1:5" ht="38.25" x14ac:dyDescent="0.2">
      <c r="A38" s="263" t="s">
        <v>659</v>
      </c>
      <c r="B38" s="264" t="s">
        <v>660</v>
      </c>
      <c r="C38" s="265">
        <v>869874</v>
      </c>
      <c r="D38" s="265">
        <v>0</v>
      </c>
      <c r="E38" s="265">
        <v>977222</v>
      </c>
    </row>
    <row r="39" spans="1:5" ht="38.25" x14ac:dyDescent="0.2">
      <c r="A39" s="263" t="s">
        <v>661</v>
      </c>
      <c r="B39" s="264" t="s">
        <v>662</v>
      </c>
      <c r="C39" s="265">
        <v>869874</v>
      </c>
      <c r="D39" s="265">
        <v>0</v>
      </c>
      <c r="E39" s="265">
        <v>977222</v>
      </c>
    </row>
    <row r="40" spans="1:5" ht="25.5" x14ac:dyDescent="0.2">
      <c r="A40" s="266" t="s">
        <v>663</v>
      </c>
      <c r="B40" s="267" t="s">
        <v>664</v>
      </c>
      <c r="C40" s="268">
        <v>869874</v>
      </c>
      <c r="D40" s="268">
        <v>0</v>
      </c>
      <c r="E40" s="268">
        <v>977222</v>
      </c>
    </row>
    <row r="41" spans="1:5" x14ac:dyDescent="0.2">
      <c r="A41" s="263" t="s">
        <v>665</v>
      </c>
      <c r="B41" s="264" t="s">
        <v>666</v>
      </c>
      <c r="C41" s="265">
        <v>874013</v>
      </c>
      <c r="D41" s="265">
        <v>0</v>
      </c>
      <c r="E41" s="265">
        <v>275705</v>
      </c>
    </row>
    <row r="42" spans="1:5" ht="25.5" x14ac:dyDescent="0.2">
      <c r="A42" s="266" t="s">
        <v>667</v>
      </c>
      <c r="B42" s="267" t="s">
        <v>668</v>
      </c>
      <c r="C42" s="268">
        <v>874013</v>
      </c>
      <c r="D42" s="268">
        <v>0</v>
      </c>
      <c r="E42" s="268">
        <v>275705</v>
      </c>
    </row>
    <row r="43" spans="1:5" x14ac:dyDescent="0.2">
      <c r="A43" s="266" t="s">
        <v>669</v>
      </c>
      <c r="B43" s="267" t="s">
        <v>670</v>
      </c>
      <c r="C43" s="268">
        <v>1743887</v>
      </c>
      <c r="D43" s="268">
        <v>0</v>
      </c>
      <c r="E43" s="268">
        <v>1252927</v>
      </c>
    </row>
    <row r="44" spans="1:5" x14ac:dyDescent="0.2">
      <c r="A44" s="266" t="s">
        <v>671</v>
      </c>
      <c r="B44" s="267" t="s">
        <v>672</v>
      </c>
      <c r="C44" s="268">
        <v>258907387</v>
      </c>
      <c r="D44" s="268">
        <v>0</v>
      </c>
      <c r="E44" s="268">
        <v>246893040</v>
      </c>
    </row>
  </sheetData>
  <mergeCells count="1">
    <mergeCell ref="A2:E2"/>
  </mergeCells>
  <pageMargins left="0.75" right="0.75" top="1" bottom="1" header="0.5" footer="0.5"/>
  <pageSetup scale="57" orientation="portrait" horizontalDpi="300" verticalDpi="300" r:id="rId1"/>
  <headerFooter alignWithMargins="0">
    <oddHeader>&amp;R&amp;"Times New Roman CE,Félkövér dőlt"&amp;14 8..  melléklet az 5/2020.(VII.2. 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55"/>
  <sheetViews>
    <sheetView view="pageLayout" topLeftCell="H1" zoomScale="50" zoomScaleNormal="100" zoomScaleSheetLayoutView="10" zoomScalePageLayoutView="50" workbookViewId="0">
      <selection activeCell="E8" sqref="E8"/>
    </sheetView>
  </sheetViews>
  <sheetFormatPr defaultRowHeight="18" x14ac:dyDescent="0.25"/>
  <cols>
    <col min="1" max="1" width="9.5" style="269" customWidth="1"/>
    <col min="2" max="2" width="47.83203125" style="269" customWidth="1"/>
    <col min="3" max="18" width="38.33203125" style="269" customWidth="1"/>
    <col min="19" max="16384" width="9.33203125" style="262"/>
  </cols>
  <sheetData>
    <row r="2" spans="1:20" ht="18" customHeight="1" x14ac:dyDescent="0.3">
      <c r="A2" s="370" t="s">
        <v>458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</row>
    <row r="3" spans="1:20" ht="121.5" x14ac:dyDescent="0.2">
      <c r="A3" s="362" t="s">
        <v>459</v>
      </c>
      <c r="B3" s="362" t="s">
        <v>45</v>
      </c>
      <c r="C3" s="362" t="s">
        <v>426</v>
      </c>
      <c r="D3" s="362" t="s">
        <v>460</v>
      </c>
      <c r="E3" s="362" t="s">
        <v>461</v>
      </c>
      <c r="F3" s="362" t="s">
        <v>462</v>
      </c>
      <c r="G3" s="362" t="s">
        <v>674</v>
      </c>
      <c r="H3" s="362" t="s">
        <v>464</v>
      </c>
      <c r="I3" s="362" t="s">
        <v>465</v>
      </c>
      <c r="J3" s="362" t="s">
        <v>466</v>
      </c>
      <c r="K3" s="362" t="s">
        <v>467</v>
      </c>
      <c r="L3" s="362" t="s">
        <v>468</v>
      </c>
      <c r="M3" s="362" t="s">
        <v>469</v>
      </c>
      <c r="N3" s="362" t="s">
        <v>470</v>
      </c>
      <c r="O3" s="362" t="s">
        <v>471</v>
      </c>
      <c r="P3" s="362" t="s">
        <v>472</v>
      </c>
      <c r="Q3" s="362" t="s">
        <v>473</v>
      </c>
      <c r="R3" s="362" t="s">
        <v>474</v>
      </c>
      <c r="S3" s="285"/>
      <c r="T3" s="285"/>
    </row>
    <row r="4" spans="1:20" ht="40.5" x14ac:dyDescent="0.2">
      <c r="A4" s="272">
        <v>1</v>
      </c>
      <c r="B4" s="273" t="s">
        <v>675</v>
      </c>
      <c r="C4" s="274">
        <v>20899690</v>
      </c>
      <c r="D4" s="274">
        <v>0</v>
      </c>
      <c r="E4" s="274">
        <v>0</v>
      </c>
      <c r="F4" s="274">
        <v>0</v>
      </c>
      <c r="G4" s="274">
        <v>0</v>
      </c>
      <c r="H4" s="274">
        <v>18242000</v>
      </c>
      <c r="I4" s="274">
        <v>244590</v>
      </c>
      <c r="J4" s="274">
        <v>0</v>
      </c>
      <c r="K4" s="274">
        <v>0</v>
      </c>
      <c r="L4" s="274">
        <v>0</v>
      </c>
      <c r="M4" s="274">
        <v>0</v>
      </c>
      <c r="N4" s="274">
        <v>0</v>
      </c>
      <c r="O4" s="274">
        <v>0</v>
      </c>
      <c r="P4" s="274">
        <v>0</v>
      </c>
      <c r="Q4" s="274">
        <v>2413100</v>
      </c>
      <c r="R4" s="274">
        <v>0</v>
      </c>
      <c r="S4" s="285"/>
      <c r="T4" s="285"/>
    </row>
    <row r="5" spans="1:20" ht="20.25" x14ac:dyDescent="0.2">
      <c r="A5" s="272" t="s">
        <v>475</v>
      </c>
      <c r="B5" s="273" t="s">
        <v>676</v>
      </c>
      <c r="C5" s="274">
        <v>202300</v>
      </c>
      <c r="D5" s="274">
        <v>0</v>
      </c>
      <c r="E5" s="274">
        <v>0</v>
      </c>
      <c r="F5" s="274">
        <v>0</v>
      </c>
      <c r="G5" s="274">
        <v>0</v>
      </c>
      <c r="H5" s="274">
        <v>0</v>
      </c>
      <c r="I5" s="274">
        <v>0</v>
      </c>
      <c r="J5" s="274">
        <v>0</v>
      </c>
      <c r="K5" s="274">
        <v>0</v>
      </c>
      <c r="L5" s="274">
        <v>0</v>
      </c>
      <c r="M5" s="274">
        <v>0</v>
      </c>
      <c r="N5" s="274">
        <v>0</v>
      </c>
      <c r="O5" s="274">
        <v>0</v>
      </c>
      <c r="P5" s="274">
        <v>0</v>
      </c>
      <c r="Q5" s="274">
        <v>202300</v>
      </c>
      <c r="R5" s="274">
        <v>0</v>
      </c>
      <c r="S5" s="285"/>
      <c r="T5" s="285"/>
    </row>
    <row r="6" spans="1:20" ht="20.25" x14ac:dyDescent="0.2">
      <c r="A6" s="272" t="s">
        <v>476</v>
      </c>
      <c r="B6" s="273" t="s">
        <v>677</v>
      </c>
      <c r="C6" s="274">
        <v>30075</v>
      </c>
      <c r="D6" s="274">
        <v>0</v>
      </c>
      <c r="E6" s="274">
        <v>0</v>
      </c>
      <c r="F6" s="274">
        <v>0</v>
      </c>
      <c r="G6" s="274">
        <v>0</v>
      </c>
      <c r="H6" s="274">
        <v>0</v>
      </c>
      <c r="I6" s="274">
        <v>0</v>
      </c>
      <c r="J6" s="274">
        <v>0</v>
      </c>
      <c r="K6" s="274">
        <v>0</v>
      </c>
      <c r="L6" s="274">
        <v>0</v>
      </c>
      <c r="M6" s="274">
        <v>0</v>
      </c>
      <c r="N6" s="274">
        <v>0</v>
      </c>
      <c r="O6" s="274">
        <v>0</v>
      </c>
      <c r="P6" s="274">
        <v>0</v>
      </c>
      <c r="Q6" s="274">
        <v>30075</v>
      </c>
      <c r="R6" s="274">
        <v>0</v>
      </c>
      <c r="S6" s="285"/>
      <c r="T6" s="285"/>
    </row>
    <row r="7" spans="1:20" ht="20.25" x14ac:dyDescent="0.2">
      <c r="A7" s="272" t="s">
        <v>477</v>
      </c>
      <c r="B7" s="273" t="s">
        <v>678</v>
      </c>
      <c r="C7" s="274">
        <v>40170</v>
      </c>
      <c r="D7" s="274">
        <v>0</v>
      </c>
      <c r="E7" s="274">
        <v>0</v>
      </c>
      <c r="F7" s="274">
        <v>0</v>
      </c>
      <c r="G7" s="274">
        <v>0</v>
      </c>
      <c r="H7" s="274">
        <v>40170</v>
      </c>
      <c r="I7" s="274">
        <v>0</v>
      </c>
      <c r="J7" s="274">
        <v>0</v>
      </c>
      <c r="K7" s="274">
        <v>0</v>
      </c>
      <c r="L7" s="274">
        <v>0</v>
      </c>
      <c r="M7" s="274">
        <v>0</v>
      </c>
      <c r="N7" s="274">
        <v>0</v>
      </c>
      <c r="O7" s="274">
        <v>0</v>
      </c>
      <c r="P7" s="274">
        <v>0</v>
      </c>
      <c r="Q7" s="274">
        <v>0</v>
      </c>
      <c r="R7" s="274">
        <v>0</v>
      </c>
      <c r="S7" s="285"/>
      <c r="T7" s="285"/>
    </row>
    <row r="8" spans="1:20" ht="40.5" x14ac:dyDescent="0.2">
      <c r="A8" s="272" t="s">
        <v>478</v>
      </c>
      <c r="B8" s="273" t="s">
        <v>679</v>
      </c>
      <c r="C8" s="274">
        <v>224260</v>
      </c>
      <c r="D8" s="274">
        <v>0</v>
      </c>
      <c r="E8" s="274">
        <v>0</v>
      </c>
      <c r="F8" s="274">
        <v>0</v>
      </c>
      <c r="G8" s="274">
        <v>0</v>
      </c>
      <c r="H8" s="274">
        <v>75509</v>
      </c>
      <c r="I8" s="274">
        <v>0</v>
      </c>
      <c r="J8" s="274">
        <v>0</v>
      </c>
      <c r="K8" s="274">
        <v>0</v>
      </c>
      <c r="L8" s="274">
        <v>0</v>
      </c>
      <c r="M8" s="274">
        <v>98541</v>
      </c>
      <c r="N8" s="274">
        <v>0</v>
      </c>
      <c r="O8" s="274">
        <v>0</v>
      </c>
      <c r="P8" s="274">
        <v>0</v>
      </c>
      <c r="Q8" s="274">
        <v>50210</v>
      </c>
      <c r="R8" s="274">
        <v>0</v>
      </c>
      <c r="S8" s="285"/>
      <c r="T8" s="285"/>
    </row>
    <row r="9" spans="1:20" ht="81" x14ac:dyDescent="0.2">
      <c r="A9" s="272" t="s">
        <v>479</v>
      </c>
      <c r="B9" s="273" t="s">
        <v>680</v>
      </c>
      <c r="C9" s="274">
        <v>21396495</v>
      </c>
      <c r="D9" s="274">
        <v>0</v>
      </c>
      <c r="E9" s="274">
        <v>0</v>
      </c>
      <c r="F9" s="274">
        <v>0</v>
      </c>
      <c r="G9" s="274">
        <v>0</v>
      </c>
      <c r="H9" s="274">
        <v>18357679</v>
      </c>
      <c r="I9" s="274">
        <v>244590</v>
      </c>
      <c r="J9" s="274">
        <v>0</v>
      </c>
      <c r="K9" s="274">
        <v>0</v>
      </c>
      <c r="L9" s="274">
        <v>0</v>
      </c>
      <c r="M9" s="274">
        <v>98541</v>
      </c>
      <c r="N9" s="274">
        <v>0</v>
      </c>
      <c r="O9" s="274" t="s">
        <v>673</v>
      </c>
      <c r="P9" s="274">
        <v>0</v>
      </c>
      <c r="Q9" s="274">
        <v>2695685</v>
      </c>
      <c r="R9" s="274">
        <v>0</v>
      </c>
      <c r="S9" s="285"/>
      <c r="T9" s="285"/>
    </row>
    <row r="10" spans="1:20" ht="40.5" x14ac:dyDescent="0.2">
      <c r="A10" s="272" t="s">
        <v>480</v>
      </c>
      <c r="B10" s="273" t="s">
        <v>681</v>
      </c>
      <c r="C10" s="274">
        <v>3221482</v>
      </c>
      <c r="D10" s="274">
        <v>3221482</v>
      </c>
      <c r="E10" s="274">
        <v>0</v>
      </c>
      <c r="F10" s="274">
        <v>0</v>
      </c>
      <c r="G10" s="274">
        <v>0</v>
      </c>
      <c r="H10" s="274">
        <v>0</v>
      </c>
      <c r="I10" s="274">
        <v>0</v>
      </c>
      <c r="J10" s="274">
        <v>0</v>
      </c>
      <c r="K10" s="274">
        <v>0</v>
      </c>
      <c r="L10" s="274">
        <v>0</v>
      </c>
      <c r="M10" s="274">
        <v>0</v>
      </c>
      <c r="N10" s="274">
        <v>0</v>
      </c>
      <c r="O10" s="274">
        <v>0</v>
      </c>
      <c r="P10" s="274">
        <v>0</v>
      </c>
      <c r="Q10" s="274">
        <v>0</v>
      </c>
      <c r="R10" s="274">
        <v>0</v>
      </c>
      <c r="S10" s="285"/>
      <c r="T10" s="285"/>
    </row>
    <row r="11" spans="1:20" ht="60.75" x14ac:dyDescent="0.2">
      <c r="A11" s="272" t="s">
        <v>481</v>
      </c>
      <c r="B11" s="273" t="s">
        <v>683</v>
      </c>
      <c r="C11" s="274">
        <v>333634</v>
      </c>
      <c r="D11" s="274">
        <v>121387</v>
      </c>
      <c r="E11" s="274">
        <v>0</v>
      </c>
      <c r="F11" s="274">
        <v>0</v>
      </c>
      <c r="G11" s="274">
        <v>0</v>
      </c>
      <c r="H11" s="274">
        <v>0</v>
      </c>
      <c r="I11" s="274">
        <v>0</v>
      </c>
      <c r="J11" s="274">
        <v>0</v>
      </c>
      <c r="K11" s="274">
        <v>0</v>
      </c>
      <c r="L11" s="274">
        <v>108202</v>
      </c>
      <c r="M11" s="274">
        <v>0</v>
      </c>
      <c r="N11" s="274">
        <v>0</v>
      </c>
      <c r="O11" s="274">
        <v>104045</v>
      </c>
      <c r="P11" s="274">
        <v>0</v>
      </c>
      <c r="Q11" s="274">
        <v>0</v>
      </c>
      <c r="R11" s="274">
        <v>0</v>
      </c>
      <c r="S11" s="285"/>
      <c r="T11" s="285"/>
    </row>
    <row r="12" spans="1:20" ht="40.5" x14ac:dyDescent="0.2">
      <c r="A12" s="272" t="s">
        <v>482</v>
      </c>
      <c r="B12" s="273" t="s">
        <v>682</v>
      </c>
      <c r="C12" s="274">
        <v>64475</v>
      </c>
      <c r="D12" s="274">
        <v>4000</v>
      </c>
      <c r="E12" s="274">
        <v>0</v>
      </c>
      <c r="F12" s="274">
        <v>0</v>
      </c>
      <c r="G12" s="274">
        <v>0</v>
      </c>
      <c r="H12" s="274">
        <v>0</v>
      </c>
      <c r="I12" s="274">
        <v>0</v>
      </c>
      <c r="J12" s="274">
        <v>0</v>
      </c>
      <c r="K12" s="274">
        <v>0</v>
      </c>
      <c r="L12" s="274">
        <v>60475</v>
      </c>
      <c r="M12" s="274">
        <v>0</v>
      </c>
      <c r="N12" s="274">
        <v>0</v>
      </c>
      <c r="O12" s="274">
        <v>0</v>
      </c>
      <c r="P12" s="274">
        <v>0</v>
      </c>
      <c r="Q12" s="274">
        <v>0</v>
      </c>
      <c r="R12" s="274">
        <v>0</v>
      </c>
      <c r="S12" s="285"/>
      <c r="T12" s="285"/>
    </row>
    <row r="13" spans="1:20" ht="20.25" x14ac:dyDescent="0.2">
      <c r="A13" s="272" t="s">
        <v>483</v>
      </c>
      <c r="B13" s="273" t="s">
        <v>684</v>
      </c>
      <c r="C13" s="274">
        <v>3619591</v>
      </c>
      <c r="D13" s="274">
        <v>3346869</v>
      </c>
      <c r="E13" s="274">
        <v>0</v>
      </c>
      <c r="F13" s="274">
        <v>0</v>
      </c>
      <c r="G13" s="274">
        <v>0</v>
      </c>
      <c r="H13" s="274">
        <v>0</v>
      </c>
      <c r="I13" s="274">
        <v>0</v>
      </c>
      <c r="J13" s="274">
        <v>0</v>
      </c>
      <c r="K13" s="274">
        <v>0</v>
      </c>
      <c r="L13" s="274">
        <v>168677</v>
      </c>
      <c r="M13" s="274">
        <v>0</v>
      </c>
      <c r="N13" s="274">
        <v>0</v>
      </c>
      <c r="O13" s="274">
        <v>104045</v>
      </c>
      <c r="P13" s="274">
        <v>0</v>
      </c>
      <c r="Q13" s="274">
        <v>0</v>
      </c>
      <c r="R13" s="274">
        <v>0</v>
      </c>
      <c r="S13" s="285"/>
      <c r="T13" s="285"/>
    </row>
    <row r="14" spans="1:20" ht="20.25" x14ac:dyDescent="0.2">
      <c r="A14" s="275" t="s">
        <v>484</v>
      </c>
      <c r="B14" s="276" t="s">
        <v>685</v>
      </c>
      <c r="C14" s="277">
        <v>25016086</v>
      </c>
      <c r="D14" s="277">
        <v>3346869</v>
      </c>
      <c r="E14" s="277">
        <v>0</v>
      </c>
      <c r="F14" s="277">
        <v>0</v>
      </c>
      <c r="G14" s="277">
        <v>0</v>
      </c>
      <c r="H14" s="277">
        <v>18357679</v>
      </c>
      <c r="I14" s="277">
        <v>244590</v>
      </c>
      <c r="J14" s="277">
        <v>0</v>
      </c>
      <c r="K14" s="277">
        <v>0</v>
      </c>
      <c r="L14" s="277">
        <v>168677</v>
      </c>
      <c r="M14" s="277">
        <v>98541</v>
      </c>
      <c r="N14" s="277">
        <v>0</v>
      </c>
      <c r="O14" s="277">
        <v>104045</v>
      </c>
      <c r="P14" s="277">
        <v>0</v>
      </c>
      <c r="Q14" s="277">
        <v>2695685</v>
      </c>
      <c r="R14" s="277">
        <v>0</v>
      </c>
      <c r="S14" s="285"/>
      <c r="T14" s="285"/>
    </row>
    <row r="15" spans="1:20" ht="40.5" x14ac:dyDescent="0.2">
      <c r="A15" s="275" t="s">
        <v>485</v>
      </c>
      <c r="B15" s="276" t="s">
        <v>686</v>
      </c>
      <c r="C15" s="277">
        <v>2887953</v>
      </c>
      <c r="D15" s="277">
        <v>562523</v>
      </c>
      <c r="E15" s="277">
        <v>0</v>
      </c>
      <c r="F15" s="277">
        <v>0</v>
      </c>
      <c r="G15" s="277">
        <v>0</v>
      </c>
      <c r="H15" s="277">
        <v>1749364</v>
      </c>
      <c r="I15" s="277">
        <v>23848</v>
      </c>
      <c r="J15" s="277">
        <v>0</v>
      </c>
      <c r="K15" s="277">
        <v>0</v>
      </c>
      <c r="L15" s="277">
        <v>18052</v>
      </c>
      <c r="M15" s="277">
        <v>15520</v>
      </c>
      <c r="N15" s="277">
        <v>0</v>
      </c>
      <c r="O15" s="277">
        <v>18261</v>
      </c>
      <c r="P15" s="277">
        <v>0</v>
      </c>
      <c r="Q15" s="277">
        <v>500385</v>
      </c>
      <c r="R15" s="277">
        <v>0</v>
      </c>
      <c r="S15" s="285"/>
      <c r="T15" s="285"/>
    </row>
    <row r="16" spans="1:20" ht="40.5" x14ac:dyDescent="0.2">
      <c r="A16" s="272" t="s">
        <v>486</v>
      </c>
      <c r="B16" s="273" t="s">
        <v>687</v>
      </c>
      <c r="C16" s="274">
        <v>2878812</v>
      </c>
      <c r="D16" s="274">
        <v>562523</v>
      </c>
      <c r="E16" s="274">
        <v>0</v>
      </c>
      <c r="F16" s="274">
        <v>0</v>
      </c>
      <c r="G16" s="274">
        <v>0</v>
      </c>
      <c r="H16" s="274">
        <v>1740223</v>
      </c>
      <c r="I16" s="274">
        <v>23848</v>
      </c>
      <c r="J16" s="274">
        <v>0</v>
      </c>
      <c r="K16" s="274">
        <v>0</v>
      </c>
      <c r="L16" s="274">
        <v>18052</v>
      </c>
      <c r="M16" s="274">
        <v>15520</v>
      </c>
      <c r="N16" s="274">
        <v>0</v>
      </c>
      <c r="O16" s="274">
        <v>18261</v>
      </c>
      <c r="P16" s="274">
        <v>0</v>
      </c>
      <c r="Q16" s="274">
        <v>500385</v>
      </c>
      <c r="R16" s="274">
        <v>0</v>
      </c>
      <c r="S16" s="285"/>
      <c r="T16" s="285"/>
    </row>
    <row r="17" spans="1:20" ht="20.25" x14ac:dyDescent="0.2">
      <c r="A17" s="272" t="s">
        <v>487</v>
      </c>
      <c r="B17" s="273" t="s">
        <v>691</v>
      </c>
      <c r="C17" s="274">
        <v>9141</v>
      </c>
      <c r="D17" s="274">
        <v>0</v>
      </c>
      <c r="E17" s="274">
        <v>0</v>
      </c>
      <c r="F17" s="274">
        <v>0</v>
      </c>
      <c r="G17" s="274">
        <v>0</v>
      </c>
      <c r="H17" s="274">
        <v>9141</v>
      </c>
      <c r="I17" s="274">
        <v>0</v>
      </c>
      <c r="J17" s="274">
        <v>0</v>
      </c>
      <c r="K17" s="274">
        <v>0</v>
      </c>
      <c r="L17" s="274">
        <v>0</v>
      </c>
      <c r="M17" s="274">
        <v>0</v>
      </c>
      <c r="N17" s="274">
        <v>0</v>
      </c>
      <c r="O17" s="274">
        <v>0</v>
      </c>
      <c r="P17" s="274">
        <v>0</v>
      </c>
      <c r="Q17" s="274">
        <v>0</v>
      </c>
      <c r="R17" s="274">
        <v>0</v>
      </c>
      <c r="S17" s="285"/>
      <c r="T17" s="285"/>
    </row>
    <row r="18" spans="1:20" ht="40.5" x14ac:dyDescent="0.2">
      <c r="A18" s="272" t="s">
        <v>488</v>
      </c>
      <c r="B18" s="273" t="s">
        <v>692</v>
      </c>
      <c r="C18" s="274">
        <v>9204999</v>
      </c>
      <c r="D18" s="274">
        <v>195476</v>
      </c>
      <c r="E18" s="274">
        <v>9881</v>
      </c>
      <c r="F18" s="274">
        <v>0</v>
      </c>
      <c r="G18" s="274">
        <v>0</v>
      </c>
      <c r="H18" s="274">
        <v>2649778</v>
      </c>
      <c r="I18" s="274">
        <v>191470</v>
      </c>
      <c r="J18" s="274">
        <v>0</v>
      </c>
      <c r="K18" s="274">
        <v>0</v>
      </c>
      <c r="L18" s="274">
        <v>412702</v>
      </c>
      <c r="M18" s="274">
        <v>0</v>
      </c>
      <c r="N18" s="274">
        <v>6657</v>
      </c>
      <c r="O18" s="274">
        <v>627555</v>
      </c>
      <c r="P18" s="274">
        <v>0</v>
      </c>
      <c r="Q18" s="274">
        <v>436564</v>
      </c>
      <c r="R18" s="274">
        <v>4674916</v>
      </c>
      <c r="S18" s="285"/>
      <c r="T18" s="285"/>
    </row>
    <row r="19" spans="1:20" ht="20.25" x14ac:dyDescent="0.2">
      <c r="A19" s="272" t="s">
        <v>489</v>
      </c>
      <c r="B19" s="273" t="s">
        <v>688</v>
      </c>
      <c r="C19" s="274">
        <v>9204999</v>
      </c>
      <c r="D19" s="274">
        <v>195476</v>
      </c>
      <c r="E19" s="274">
        <v>9881</v>
      </c>
      <c r="F19" s="274">
        <v>0</v>
      </c>
      <c r="G19" s="274">
        <v>0</v>
      </c>
      <c r="H19" s="274">
        <v>2649778</v>
      </c>
      <c r="I19" s="274">
        <v>191470</v>
      </c>
      <c r="J19" s="274">
        <v>0</v>
      </c>
      <c r="K19" s="274">
        <v>0</v>
      </c>
      <c r="L19" s="274">
        <v>412702</v>
      </c>
      <c r="M19" s="274">
        <v>0</v>
      </c>
      <c r="N19" s="274">
        <v>6657</v>
      </c>
      <c r="O19" s="274">
        <v>627555</v>
      </c>
      <c r="P19" s="274">
        <v>0</v>
      </c>
      <c r="Q19" s="274">
        <v>436564</v>
      </c>
      <c r="R19" s="274">
        <v>4674916</v>
      </c>
      <c r="S19" s="285"/>
      <c r="T19" s="285"/>
    </row>
    <row r="20" spans="1:20" ht="40.5" x14ac:dyDescent="0.2">
      <c r="A20" s="272" t="s">
        <v>490</v>
      </c>
      <c r="B20" s="273" t="s">
        <v>693</v>
      </c>
      <c r="C20" s="274">
        <v>6000</v>
      </c>
      <c r="D20" s="274">
        <v>3000</v>
      </c>
      <c r="E20" s="274">
        <v>0</v>
      </c>
      <c r="F20" s="274">
        <v>0</v>
      </c>
      <c r="G20" s="274">
        <v>0</v>
      </c>
      <c r="H20" s="274">
        <v>0</v>
      </c>
      <c r="I20" s="274">
        <v>0</v>
      </c>
      <c r="J20" s="274">
        <v>0</v>
      </c>
      <c r="K20" s="274">
        <v>0</v>
      </c>
      <c r="L20" s="274">
        <v>3000</v>
      </c>
      <c r="M20" s="274">
        <v>0</v>
      </c>
      <c r="N20" s="274">
        <v>0</v>
      </c>
      <c r="O20" s="274">
        <v>0</v>
      </c>
      <c r="P20" s="274">
        <v>0</v>
      </c>
      <c r="Q20" s="274">
        <v>0</v>
      </c>
      <c r="R20" s="274">
        <v>0</v>
      </c>
      <c r="S20" s="285"/>
      <c r="T20" s="285"/>
    </row>
    <row r="21" spans="1:20" ht="40.5" x14ac:dyDescent="0.2">
      <c r="A21" s="272" t="s">
        <v>491</v>
      </c>
      <c r="B21" s="273" t="s">
        <v>694</v>
      </c>
      <c r="C21" s="274">
        <v>158871</v>
      </c>
      <c r="D21" s="274">
        <v>158871</v>
      </c>
      <c r="E21" s="274">
        <v>0</v>
      </c>
      <c r="F21" s="274">
        <v>0</v>
      </c>
      <c r="G21" s="274">
        <v>0</v>
      </c>
      <c r="H21" s="274">
        <v>0</v>
      </c>
      <c r="I21" s="274">
        <v>0</v>
      </c>
      <c r="J21" s="274">
        <v>0</v>
      </c>
      <c r="K21" s="274">
        <v>0</v>
      </c>
      <c r="L21" s="274">
        <v>0</v>
      </c>
      <c r="M21" s="274">
        <v>0</v>
      </c>
      <c r="N21" s="274">
        <v>0</v>
      </c>
      <c r="O21" s="274">
        <v>0</v>
      </c>
      <c r="P21" s="274">
        <v>0</v>
      </c>
      <c r="Q21" s="274">
        <v>0</v>
      </c>
      <c r="R21" s="274">
        <v>0</v>
      </c>
      <c r="S21" s="285"/>
      <c r="T21" s="285"/>
    </row>
    <row r="22" spans="1:20" ht="40.5" x14ac:dyDescent="0.2">
      <c r="A22" s="272" t="s">
        <v>492</v>
      </c>
      <c r="B22" s="273" t="s">
        <v>689</v>
      </c>
      <c r="C22" s="274">
        <v>164871</v>
      </c>
      <c r="D22" s="274">
        <v>161871</v>
      </c>
      <c r="E22" s="274">
        <v>0</v>
      </c>
      <c r="F22" s="274">
        <v>0</v>
      </c>
      <c r="G22" s="274">
        <v>0</v>
      </c>
      <c r="H22" s="274">
        <v>0</v>
      </c>
      <c r="I22" s="274">
        <v>0</v>
      </c>
      <c r="J22" s="274">
        <v>0</v>
      </c>
      <c r="K22" s="274">
        <v>0</v>
      </c>
      <c r="L22" s="274">
        <v>3000</v>
      </c>
      <c r="M22" s="274">
        <v>0</v>
      </c>
      <c r="N22" s="274">
        <v>0</v>
      </c>
      <c r="O22" s="274">
        <v>0</v>
      </c>
      <c r="P22" s="274">
        <v>0</v>
      </c>
      <c r="Q22" s="274">
        <v>0</v>
      </c>
      <c r="R22" s="274">
        <v>0</v>
      </c>
      <c r="S22" s="285"/>
      <c r="T22" s="285"/>
    </row>
    <row r="23" spans="1:20" ht="20.25" x14ac:dyDescent="0.2">
      <c r="A23" s="272" t="s">
        <v>493</v>
      </c>
      <c r="B23" s="273" t="s">
        <v>695</v>
      </c>
      <c r="C23" s="274">
        <v>807914</v>
      </c>
      <c r="D23" s="274">
        <v>181685</v>
      </c>
      <c r="E23" s="274">
        <v>3052</v>
      </c>
      <c r="F23" s="274">
        <v>0</v>
      </c>
      <c r="G23" s="274">
        <v>0</v>
      </c>
      <c r="H23" s="274">
        <v>0</v>
      </c>
      <c r="I23" s="274">
        <v>0</v>
      </c>
      <c r="J23" s="274">
        <v>0</v>
      </c>
      <c r="K23" s="274">
        <v>598845</v>
      </c>
      <c r="L23" s="274">
        <v>1132</v>
      </c>
      <c r="M23" s="274">
        <v>0</v>
      </c>
      <c r="N23" s="274">
        <v>0</v>
      </c>
      <c r="O23" s="274">
        <v>23200</v>
      </c>
      <c r="P23" s="274">
        <v>0</v>
      </c>
      <c r="Q23" s="274">
        <v>0</v>
      </c>
      <c r="R23" s="274">
        <v>0</v>
      </c>
      <c r="S23" s="285"/>
      <c r="T23" s="285"/>
    </row>
    <row r="24" spans="1:20" ht="20.25" x14ac:dyDescent="0.2">
      <c r="A24" s="272" t="s">
        <v>494</v>
      </c>
      <c r="B24" s="273" t="s">
        <v>696</v>
      </c>
      <c r="C24" s="274">
        <v>797000</v>
      </c>
      <c r="D24" s="274">
        <v>0</v>
      </c>
      <c r="E24" s="274">
        <v>0</v>
      </c>
      <c r="F24" s="274">
        <v>0</v>
      </c>
      <c r="G24" s="274">
        <v>0</v>
      </c>
      <c r="H24" s="274">
        <v>0</v>
      </c>
      <c r="I24" s="274">
        <v>0</v>
      </c>
      <c r="J24" s="274">
        <v>0</v>
      </c>
      <c r="K24" s="274">
        <v>0</v>
      </c>
      <c r="L24" s="274">
        <v>0</v>
      </c>
      <c r="M24" s="274">
        <v>0</v>
      </c>
      <c r="N24" s="274">
        <v>0</v>
      </c>
      <c r="O24" s="274">
        <v>0</v>
      </c>
      <c r="P24" s="274">
        <v>629603</v>
      </c>
      <c r="Q24" s="274">
        <v>0</v>
      </c>
      <c r="R24" s="274">
        <v>167397</v>
      </c>
      <c r="S24" s="285"/>
      <c r="T24" s="285"/>
    </row>
    <row r="25" spans="1:20" ht="40.5" x14ac:dyDescent="0.2">
      <c r="A25" s="272" t="s">
        <v>495</v>
      </c>
      <c r="B25" s="273" t="s">
        <v>697</v>
      </c>
      <c r="C25" s="274">
        <v>480374</v>
      </c>
      <c r="D25" s="274">
        <v>60000</v>
      </c>
      <c r="E25" s="274">
        <v>0</v>
      </c>
      <c r="F25" s="274">
        <v>0</v>
      </c>
      <c r="G25" s="274">
        <v>0</v>
      </c>
      <c r="H25" s="274">
        <v>0</v>
      </c>
      <c r="I25" s="274">
        <v>0</v>
      </c>
      <c r="J25" s="274">
        <v>0</v>
      </c>
      <c r="K25" s="274">
        <v>0</v>
      </c>
      <c r="L25" s="274">
        <v>336653</v>
      </c>
      <c r="M25" s="274">
        <v>0</v>
      </c>
      <c r="N25" s="274">
        <v>0</v>
      </c>
      <c r="O25" s="274">
        <v>0</v>
      </c>
      <c r="P25" s="274">
        <v>0</v>
      </c>
      <c r="Q25" s="274">
        <v>83721</v>
      </c>
      <c r="R25" s="274">
        <v>0</v>
      </c>
      <c r="S25" s="285"/>
      <c r="T25" s="285"/>
    </row>
    <row r="26" spans="1:20" ht="20.25" x14ac:dyDescent="0.2">
      <c r="A26" s="272" t="s">
        <v>496</v>
      </c>
      <c r="B26" s="273" t="s">
        <v>690</v>
      </c>
      <c r="C26" s="274">
        <v>5007444</v>
      </c>
      <c r="D26" s="274">
        <v>1866352</v>
      </c>
      <c r="E26" s="274">
        <v>0</v>
      </c>
      <c r="F26" s="274">
        <v>0</v>
      </c>
      <c r="G26" s="274">
        <v>0</v>
      </c>
      <c r="H26" s="274">
        <v>10173</v>
      </c>
      <c r="I26" s="274">
        <v>0</v>
      </c>
      <c r="J26" s="274">
        <v>639065</v>
      </c>
      <c r="K26" s="274">
        <v>0</v>
      </c>
      <c r="L26" s="274">
        <v>1057657</v>
      </c>
      <c r="M26" s="274">
        <v>0</v>
      </c>
      <c r="N26" s="274">
        <v>0</v>
      </c>
      <c r="O26" s="274">
        <v>920611</v>
      </c>
      <c r="P26" s="274">
        <v>0</v>
      </c>
      <c r="Q26" s="274">
        <v>246586</v>
      </c>
      <c r="R26" s="274">
        <v>267000</v>
      </c>
      <c r="S26" s="285"/>
      <c r="T26" s="285"/>
    </row>
    <row r="27" spans="1:20" ht="20.25" x14ac:dyDescent="0.2">
      <c r="A27" s="272" t="s">
        <v>497</v>
      </c>
      <c r="B27" s="273" t="s">
        <v>698</v>
      </c>
      <c r="C27" s="274">
        <v>424292</v>
      </c>
      <c r="D27" s="274">
        <v>188478</v>
      </c>
      <c r="E27" s="274">
        <v>0</v>
      </c>
      <c r="F27" s="274">
        <v>0</v>
      </c>
      <c r="G27" s="274">
        <v>0</v>
      </c>
      <c r="H27" s="274">
        <v>0</v>
      </c>
      <c r="I27" s="274">
        <v>0</v>
      </c>
      <c r="J27" s="274">
        <v>0</v>
      </c>
      <c r="K27" s="274">
        <v>0</v>
      </c>
      <c r="L27" s="274">
        <v>12360</v>
      </c>
      <c r="M27" s="274">
        <v>0</v>
      </c>
      <c r="N27" s="274">
        <v>0</v>
      </c>
      <c r="O27" s="274">
        <v>0</v>
      </c>
      <c r="P27" s="274">
        <v>0</v>
      </c>
      <c r="Q27" s="274">
        <v>223454</v>
      </c>
      <c r="R27" s="274">
        <v>0</v>
      </c>
      <c r="S27" s="285"/>
      <c r="T27" s="285"/>
    </row>
    <row r="28" spans="1:20" ht="20.25" x14ac:dyDescent="0.2">
      <c r="A28" s="272" t="s">
        <v>498</v>
      </c>
      <c r="B28" s="273" t="s">
        <v>699</v>
      </c>
      <c r="C28" s="274">
        <v>7092732</v>
      </c>
      <c r="D28" s="274">
        <v>2108037</v>
      </c>
      <c r="E28" s="274">
        <v>3052</v>
      </c>
      <c r="F28" s="274">
        <v>0</v>
      </c>
      <c r="G28" s="274">
        <v>0</v>
      </c>
      <c r="H28" s="274">
        <v>10173</v>
      </c>
      <c r="I28" s="274">
        <v>0</v>
      </c>
      <c r="J28" s="274">
        <v>639065</v>
      </c>
      <c r="K28" s="274">
        <v>598845</v>
      </c>
      <c r="L28" s="274">
        <v>1395442</v>
      </c>
      <c r="M28" s="274">
        <v>0</v>
      </c>
      <c r="N28" s="274">
        <v>0</v>
      </c>
      <c r="O28" s="274">
        <v>943811</v>
      </c>
      <c r="P28" s="274">
        <v>629603</v>
      </c>
      <c r="Q28" s="274">
        <v>330307</v>
      </c>
      <c r="R28" s="274">
        <v>434397</v>
      </c>
      <c r="S28" s="285"/>
      <c r="T28" s="285"/>
    </row>
    <row r="29" spans="1:20" ht="20.25" x14ac:dyDescent="0.2">
      <c r="A29" s="272" t="s">
        <v>499</v>
      </c>
      <c r="B29" s="273" t="s">
        <v>700</v>
      </c>
      <c r="C29" s="274">
        <v>59860</v>
      </c>
      <c r="D29" s="274">
        <v>0</v>
      </c>
      <c r="E29" s="274">
        <v>0</v>
      </c>
      <c r="F29" s="274">
        <v>0</v>
      </c>
      <c r="G29" s="274">
        <v>0</v>
      </c>
      <c r="H29" s="274">
        <v>59860</v>
      </c>
      <c r="I29" s="274">
        <v>0</v>
      </c>
      <c r="J29" s="274">
        <v>0</v>
      </c>
      <c r="K29" s="274">
        <v>0</v>
      </c>
      <c r="L29" s="274">
        <v>0</v>
      </c>
      <c r="M29" s="274">
        <v>0</v>
      </c>
      <c r="N29" s="274">
        <v>0</v>
      </c>
      <c r="O29" s="274">
        <v>0</v>
      </c>
      <c r="P29" s="274">
        <v>0</v>
      </c>
      <c r="Q29" s="274">
        <v>0</v>
      </c>
      <c r="R29" s="274">
        <v>0</v>
      </c>
      <c r="S29" s="285"/>
      <c r="T29" s="285"/>
    </row>
    <row r="30" spans="1:20" ht="40.5" x14ac:dyDescent="0.2">
      <c r="A30" s="272" t="s">
        <v>500</v>
      </c>
      <c r="B30" s="273" t="s">
        <v>701</v>
      </c>
      <c r="C30" s="274">
        <v>59860</v>
      </c>
      <c r="D30" s="274">
        <v>0</v>
      </c>
      <c r="E30" s="274">
        <v>0</v>
      </c>
      <c r="F30" s="274">
        <v>0</v>
      </c>
      <c r="G30" s="274">
        <v>0</v>
      </c>
      <c r="H30" s="274">
        <v>59860</v>
      </c>
      <c r="I30" s="274">
        <v>0</v>
      </c>
      <c r="J30" s="274">
        <v>0</v>
      </c>
      <c r="K30" s="274">
        <v>0</v>
      </c>
      <c r="L30" s="274">
        <v>0</v>
      </c>
      <c r="M30" s="274">
        <v>0</v>
      </c>
      <c r="N30" s="274">
        <v>0</v>
      </c>
      <c r="O30" s="274">
        <v>0</v>
      </c>
      <c r="P30" s="274">
        <v>0</v>
      </c>
      <c r="Q30" s="274">
        <v>0</v>
      </c>
      <c r="R30" s="274">
        <v>0</v>
      </c>
      <c r="S30" s="285"/>
      <c r="T30" s="285"/>
    </row>
    <row r="31" spans="1:20" ht="40.5" x14ac:dyDescent="0.2">
      <c r="A31" s="272" t="s">
        <v>501</v>
      </c>
      <c r="B31" s="273" t="s">
        <v>702</v>
      </c>
      <c r="C31" s="274">
        <v>3178269</v>
      </c>
      <c r="D31" s="274">
        <v>192959</v>
      </c>
      <c r="E31" s="274">
        <v>3495</v>
      </c>
      <c r="F31" s="274">
        <v>0</v>
      </c>
      <c r="G31" s="274">
        <v>0</v>
      </c>
      <c r="H31" s="274">
        <v>706848</v>
      </c>
      <c r="I31" s="274">
        <v>51696</v>
      </c>
      <c r="J31" s="274">
        <v>172545</v>
      </c>
      <c r="K31" s="274">
        <v>161686</v>
      </c>
      <c r="L31" s="274">
        <v>155018</v>
      </c>
      <c r="M31" s="274">
        <v>0</v>
      </c>
      <c r="N31" s="274">
        <v>3102</v>
      </c>
      <c r="O31" s="274">
        <v>107919</v>
      </c>
      <c r="P31" s="274">
        <v>149343</v>
      </c>
      <c r="Q31" s="274">
        <v>138459</v>
      </c>
      <c r="R31" s="274">
        <v>1335199</v>
      </c>
      <c r="S31" s="285"/>
      <c r="T31" s="285"/>
    </row>
    <row r="32" spans="1:20" ht="40.5" x14ac:dyDescent="0.2">
      <c r="A32" s="272" t="s">
        <v>502</v>
      </c>
      <c r="B32" s="273" t="s">
        <v>503</v>
      </c>
      <c r="C32" s="274">
        <v>160953</v>
      </c>
      <c r="D32" s="274">
        <v>17535</v>
      </c>
      <c r="E32" s="274">
        <v>0</v>
      </c>
      <c r="F32" s="274">
        <v>0</v>
      </c>
      <c r="G32" s="274">
        <v>0</v>
      </c>
      <c r="H32" s="274">
        <v>0</v>
      </c>
      <c r="I32" s="274">
        <v>0</v>
      </c>
      <c r="J32" s="274">
        <v>0</v>
      </c>
      <c r="K32" s="274">
        <v>0</v>
      </c>
      <c r="L32" s="274">
        <v>111014</v>
      </c>
      <c r="M32" s="274">
        <v>0</v>
      </c>
      <c r="N32" s="274">
        <v>10476</v>
      </c>
      <c r="O32" s="274">
        <v>21487</v>
      </c>
      <c r="P32" s="274">
        <v>0</v>
      </c>
      <c r="Q32" s="274">
        <v>441</v>
      </c>
      <c r="R32" s="274">
        <v>0</v>
      </c>
      <c r="S32" s="285"/>
      <c r="T32" s="285"/>
    </row>
    <row r="33" spans="1:20" ht="40.5" x14ac:dyDescent="0.2">
      <c r="A33" s="272" t="s">
        <v>504</v>
      </c>
      <c r="B33" s="273" t="s">
        <v>703</v>
      </c>
      <c r="C33" s="274">
        <v>3339222</v>
      </c>
      <c r="D33" s="274">
        <v>210494</v>
      </c>
      <c r="E33" s="274">
        <v>3495</v>
      </c>
      <c r="F33" s="274">
        <v>0</v>
      </c>
      <c r="G33" s="274">
        <v>0</v>
      </c>
      <c r="H33" s="274">
        <v>706848</v>
      </c>
      <c r="I33" s="274">
        <v>51696</v>
      </c>
      <c r="J33" s="274">
        <v>172545</v>
      </c>
      <c r="K33" s="274">
        <v>161686</v>
      </c>
      <c r="L33" s="274">
        <v>266032</v>
      </c>
      <c r="M33" s="274">
        <v>0</v>
      </c>
      <c r="N33" s="274">
        <v>13578</v>
      </c>
      <c r="O33" s="274">
        <v>129406</v>
      </c>
      <c r="P33" s="274">
        <v>149343</v>
      </c>
      <c r="Q33" s="274">
        <v>138900</v>
      </c>
      <c r="R33" s="274">
        <v>1335199</v>
      </c>
      <c r="S33" s="285"/>
      <c r="T33" s="285"/>
    </row>
    <row r="34" spans="1:20" ht="20.25" x14ac:dyDescent="0.2">
      <c r="A34" s="275" t="s">
        <v>505</v>
      </c>
      <c r="B34" s="276" t="s">
        <v>145</v>
      </c>
      <c r="C34" s="277">
        <v>19861684</v>
      </c>
      <c r="D34" s="277">
        <v>2675878</v>
      </c>
      <c r="E34" s="277">
        <v>16428</v>
      </c>
      <c r="F34" s="277">
        <v>0</v>
      </c>
      <c r="G34" s="277">
        <v>0</v>
      </c>
      <c r="H34" s="277">
        <v>3426659</v>
      </c>
      <c r="I34" s="277">
        <v>243166</v>
      </c>
      <c r="J34" s="277">
        <v>811610</v>
      </c>
      <c r="K34" s="277">
        <v>760531</v>
      </c>
      <c r="L34" s="277">
        <v>2077176</v>
      </c>
      <c r="M34" s="277">
        <v>0</v>
      </c>
      <c r="N34" s="277">
        <v>20235</v>
      </c>
      <c r="O34" s="277">
        <v>1700772</v>
      </c>
      <c r="P34" s="277">
        <v>778946</v>
      </c>
      <c r="Q34" s="277">
        <v>905771</v>
      </c>
      <c r="R34" s="277">
        <v>6444512</v>
      </c>
      <c r="S34" s="285"/>
      <c r="T34" s="285"/>
    </row>
    <row r="35" spans="1:20" ht="40.5" x14ac:dyDescent="0.2">
      <c r="A35" s="272" t="s">
        <v>506</v>
      </c>
      <c r="B35" s="273" t="s">
        <v>704</v>
      </c>
      <c r="C35" s="274">
        <v>3847922</v>
      </c>
      <c r="D35" s="274">
        <v>0</v>
      </c>
      <c r="E35" s="274">
        <v>0</v>
      </c>
      <c r="F35" s="274">
        <v>0</v>
      </c>
      <c r="G35" s="274">
        <v>0</v>
      </c>
      <c r="H35" s="274">
        <v>0</v>
      </c>
      <c r="I35" s="274">
        <v>0</v>
      </c>
      <c r="J35" s="274">
        <v>0</v>
      </c>
      <c r="K35" s="274">
        <v>0</v>
      </c>
      <c r="L35" s="274">
        <v>0</v>
      </c>
      <c r="M35" s="274">
        <v>0</v>
      </c>
      <c r="N35" s="274">
        <v>0</v>
      </c>
      <c r="O35" s="274">
        <v>0</v>
      </c>
      <c r="P35" s="274">
        <v>0</v>
      </c>
      <c r="Q35" s="274">
        <v>0</v>
      </c>
      <c r="R35" s="274">
        <v>3847922</v>
      </c>
      <c r="S35" s="285"/>
      <c r="T35" s="285"/>
    </row>
    <row r="36" spans="1:20" ht="20.25" x14ac:dyDescent="0.2">
      <c r="A36" s="272" t="s">
        <v>507</v>
      </c>
      <c r="B36" s="273" t="s">
        <v>705</v>
      </c>
      <c r="C36" s="274">
        <v>112547</v>
      </c>
      <c r="D36" s="274">
        <v>0</v>
      </c>
      <c r="E36" s="274">
        <v>0</v>
      </c>
      <c r="F36" s="274">
        <v>0</v>
      </c>
      <c r="G36" s="274">
        <v>0</v>
      </c>
      <c r="H36" s="274">
        <v>0</v>
      </c>
      <c r="I36" s="274">
        <v>0</v>
      </c>
      <c r="J36" s="274">
        <v>0</v>
      </c>
      <c r="K36" s="274">
        <v>0</v>
      </c>
      <c r="L36" s="274">
        <v>0</v>
      </c>
      <c r="M36" s="274">
        <v>0</v>
      </c>
      <c r="N36" s="274">
        <v>0</v>
      </c>
      <c r="O36" s="274">
        <v>0</v>
      </c>
      <c r="P36" s="274">
        <v>0</v>
      </c>
      <c r="Q36" s="274">
        <v>0</v>
      </c>
      <c r="R36" s="274">
        <v>112547</v>
      </c>
      <c r="S36" s="285"/>
      <c r="T36" s="285"/>
    </row>
    <row r="37" spans="1:20" ht="20.25" x14ac:dyDescent="0.2">
      <c r="A37" s="272" t="s">
        <v>508</v>
      </c>
      <c r="B37" s="273" t="s">
        <v>706</v>
      </c>
      <c r="C37" s="274">
        <v>1102375</v>
      </c>
      <c r="D37" s="274">
        <v>0</v>
      </c>
      <c r="E37" s="274">
        <v>0</v>
      </c>
      <c r="F37" s="274">
        <v>0</v>
      </c>
      <c r="G37" s="274">
        <v>0</v>
      </c>
      <c r="H37" s="274">
        <v>0</v>
      </c>
      <c r="I37" s="274">
        <v>0</v>
      </c>
      <c r="J37" s="274">
        <v>0</v>
      </c>
      <c r="K37" s="274">
        <v>0</v>
      </c>
      <c r="L37" s="274">
        <v>0</v>
      </c>
      <c r="M37" s="274">
        <v>0</v>
      </c>
      <c r="N37" s="274">
        <v>0</v>
      </c>
      <c r="O37" s="274">
        <v>0</v>
      </c>
      <c r="P37" s="274">
        <v>0</v>
      </c>
      <c r="Q37" s="274">
        <v>0</v>
      </c>
      <c r="R37" s="274">
        <v>1102375</v>
      </c>
      <c r="S37" s="285"/>
      <c r="T37" s="285"/>
    </row>
    <row r="38" spans="1:20" ht="40.5" x14ac:dyDescent="0.2">
      <c r="A38" s="272" t="s">
        <v>509</v>
      </c>
      <c r="B38" s="273" t="s">
        <v>707</v>
      </c>
      <c r="C38" s="274">
        <v>2633000</v>
      </c>
      <c r="D38" s="274">
        <v>0</v>
      </c>
      <c r="E38" s="274">
        <v>0</v>
      </c>
      <c r="F38" s="274">
        <v>0</v>
      </c>
      <c r="G38" s="274">
        <v>0</v>
      </c>
      <c r="H38" s="274">
        <v>0</v>
      </c>
      <c r="I38" s="274">
        <v>0</v>
      </c>
      <c r="J38" s="274">
        <v>0</v>
      </c>
      <c r="K38" s="274">
        <v>0</v>
      </c>
      <c r="L38" s="274">
        <v>0</v>
      </c>
      <c r="M38" s="274">
        <v>0</v>
      </c>
      <c r="N38" s="274">
        <v>0</v>
      </c>
      <c r="O38" s="274">
        <v>0</v>
      </c>
      <c r="P38" s="274">
        <v>0</v>
      </c>
      <c r="Q38" s="274">
        <v>0</v>
      </c>
      <c r="R38" s="274">
        <v>2633000</v>
      </c>
      <c r="S38" s="285"/>
      <c r="T38" s="285"/>
    </row>
    <row r="39" spans="1:20" ht="40.5" x14ac:dyDescent="0.2">
      <c r="A39" s="275" t="s">
        <v>510</v>
      </c>
      <c r="B39" s="276" t="s">
        <v>124</v>
      </c>
      <c r="C39" s="277">
        <v>3847922</v>
      </c>
      <c r="D39" s="277">
        <v>0</v>
      </c>
      <c r="E39" s="277">
        <v>0</v>
      </c>
      <c r="F39" s="277">
        <v>0</v>
      </c>
      <c r="G39" s="277">
        <v>0</v>
      </c>
      <c r="H39" s="277">
        <v>0</v>
      </c>
      <c r="I39" s="277">
        <v>0</v>
      </c>
      <c r="J39" s="277">
        <v>0</v>
      </c>
      <c r="K39" s="277">
        <v>0</v>
      </c>
      <c r="L39" s="277">
        <v>0</v>
      </c>
      <c r="M39" s="277">
        <v>0</v>
      </c>
      <c r="N39" s="277">
        <v>0</v>
      </c>
      <c r="O39" s="277">
        <v>0</v>
      </c>
      <c r="P39" s="277">
        <v>0</v>
      </c>
      <c r="Q39" s="277">
        <v>0</v>
      </c>
      <c r="R39" s="277">
        <v>3847922</v>
      </c>
      <c r="S39" s="285"/>
      <c r="T39" s="285"/>
    </row>
    <row r="40" spans="1:20" ht="60.75" x14ac:dyDescent="0.2">
      <c r="A40" s="272" t="s">
        <v>511</v>
      </c>
      <c r="B40" s="273" t="s">
        <v>708</v>
      </c>
      <c r="C40" s="274">
        <v>525027</v>
      </c>
      <c r="D40" s="274">
        <v>0</v>
      </c>
      <c r="E40" s="274">
        <v>0</v>
      </c>
      <c r="F40" s="274">
        <v>0</v>
      </c>
      <c r="G40" s="274">
        <v>525027</v>
      </c>
      <c r="H40" s="274">
        <v>0</v>
      </c>
      <c r="I40" s="274">
        <v>0</v>
      </c>
      <c r="J40" s="274">
        <v>0</v>
      </c>
      <c r="K40" s="274">
        <v>0</v>
      </c>
      <c r="L40" s="274">
        <v>0</v>
      </c>
      <c r="M40" s="274">
        <v>0</v>
      </c>
      <c r="N40" s="274">
        <v>0</v>
      </c>
      <c r="O40" s="274">
        <v>0</v>
      </c>
      <c r="P40" s="274">
        <v>0</v>
      </c>
      <c r="Q40" s="274">
        <v>0</v>
      </c>
      <c r="R40" s="274">
        <v>0</v>
      </c>
      <c r="S40" s="285"/>
      <c r="T40" s="285"/>
    </row>
    <row r="41" spans="1:20" ht="40.5" x14ac:dyDescent="0.2">
      <c r="A41" s="272" t="s">
        <v>512</v>
      </c>
      <c r="B41" s="273" t="s">
        <v>709</v>
      </c>
      <c r="C41" s="274">
        <v>102761</v>
      </c>
      <c r="D41" s="274">
        <v>0</v>
      </c>
      <c r="E41" s="274">
        <v>0</v>
      </c>
      <c r="F41" s="274">
        <v>0</v>
      </c>
      <c r="G41" s="274">
        <v>102761</v>
      </c>
      <c r="H41" s="274">
        <v>0</v>
      </c>
      <c r="I41" s="274">
        <v>0</v>
      </c>
      <c r="J41" s="274">
        <v>0</v>
      </c>
      <c r="K41" s="274">
        <v>0</v>
      </c>
      <c r="L41" s="274">
        <v>0</v>
      </c>
      <c r="M41" s="274">
        <v>0</v>
      </c>
      <c r="N41" s="274">
        <v>0</v>
      </c>
      <c r="O41" s="274">
        <v>0</v>
      </c>
      <c r="P41" s="274">
        <v>0</v>
      </c>
      <c r="Q41" s="274">
        <v>0</v>
      </c>
      <c r="R41" s="274">
        <v>0</v>
      </c>
      <c r="S41" s="285"/>
      <c r="T41" s="285"/>
    </row>
    <row r="42" spans="1:20" ht="40.5" x14ac:dyDescent="0.2">
      <c r="A42" s="272" t="s">
        <v>513</v>
      </c>
      <c r="B42" s="273" t="s">
        <v>710</v>
      </c>
      <c r="C42" s="274">
        <v>222266</v>
      </c>
      <c r="D42" s="274">
        <v>0</v>
      </c>
      <c r="E42" s="274">
        <v>0</v>
      </c>
      <c r="F42" s="274">
        <v>0</v>
      </c>
      <c r="G42" s="274">
        <v>222266</v>
      </c>
      <c r="H42" s="274">
        <v>0</v>
      </c>
      <c r="I42" s="274">
        <v>0</v>
      </c>
      <c r="J42" s="274">
        <v>0</v>
      </c>
      <c r="K42" s="274">
        <v>0</v>
      </c>
      <c r="L42" s="274">
        <v>0</v>
      </c>
      <c r="M42" s="274">
        <v>0</v>
      </c>
      <c r="N42" s="274">
        <v>0</v>
      </c>
      <c r="O42" s="274">
        <v>0</v>
      </c>
      <c r="P42" s="274">
        <v>0</v>
      </c>
      <c r="Q42" s="274">
        <v>0</v>
      </c>
      <c r="R42" s="274">
        <v>0</v>
      </c>
      <c r="S42" s="285"/>
      <c r="T42" s="285"/>
    </row>
    <row r="43" spans="1:20" ht="60.75" x14ac:dyDescent="0.2">
      <c r="A43" s="272" t="s">
        <v>514</v>
      </c>
      <c r="B43" s="273" t="s">
        <v>713</v>
      </c>
      <c r="C43" s="274">
        <v>200000</v>
      </c>
      <c r="D43" s="274">
        <v>0</v>
      </c>
      <c r="E43" s="274">
        <v>0</v>
      </c>
      <c r="F43" s="274">
        <v>0</v>
      </c>
      <c r="G43" s="274">
        <v>200000</v>
      </c>
      <c r="H43" s="274">
        <v>0</v>
      </c>
      <c r="I43" s="274">
        <v>0</v>
      </c>
      <c r="J43" s="274">
        <v>0</v>
      </c>
      <c r="K43" s="274">
        <v>0</v>
      </c>
      <c r="L43" s="274">
        <v>0</v>
      </c>
      <c r="M43" s="274">
        <v>0</v>
      </c>
      <c r="N43" s="274">
        <v>0</v>
      </c>
      <c r="O43" s="274">
        <v>0</v>
      </c>
      <c r="P43" s="274">
        <v>0</v>
      </c>
      <c r="Q43" s="274">
        <v>0</v>
      </c>
      <c r="R43" s="274">
        <v>0</v>
      </c>
      <c r="S43" s="285"/>
      <c r="T43" s="285"/>
    </row>
    <row r="44" spans="1:20" ht="60.75" x14ac:dyDescent="0.2">
      <c r="A44" s="272" t="s">
        <v>515</v>
      </c>
      <c r="B44" s="273" t="s">
        <v>712</v>
      </c>
      <c r="C44" s="274">
        <v>15000</v>
      </c>
      <c r="D44" s="274">
        <v>15000</v>
      </c>
      <c r="E44" s="274">
        <v>0</v>
      </c>
      <c r="F44" s="274">
        <v>0</v>
      </c>
      <c r="G44" s="274">
        <v>0</v>
      </c>
      <c r="H44" s="274">
        <v>0</v>
      </c>
      <c r="I44" s="274">
        <v>0</v>
      </c>
      <c r="J44" s="274">
        <v>0</v>
      </c>
      <c r="K44" s="274">
        <v>0</v>
      </c>
      <c r="L44" s="274">
        <v>0</v>
      </c>
      <c r="M44" s="274">
        <v>0</v>
      </c>
      <c r="N44" s="274">
        <v>0</v>
      </c>
      <c r="O44" s="274">
        <v>0</v>
      </c>
      <c r="P44" s="274">
        <v>0</v>
      </c>
      <c r="Q44" s="274">
        <v>0</v>
      </c>
      <c r="R44" s="274">
        <v>0</v>
      </c>
      <c r="S44" s="285"/>
      <c r="T44" s="285"/>
    </row>
    <row r="45" spans="1:20" ht="40.5" x14ac:dyDescent="0.2">
      <c r="A45" s="272" t="s">
        <v>516</v>
      </c>
      <c r="B45" s="273" t="s">
        <v>714</v>
      </c>
      <c r="C45" s="274">
        <v>15000</v>
      </c>
      <c r="D45" s="274">
        <v>15000</v>
      </c>
      <c r="E45" s="274">
        <v>0</v>
      </c>
      <c r="F45" s="274">
        <v>0</v>
      </c>
      <c r="G45" s="274">
        <v>0</v>
      </c>
      <c r="H45" s="274">
        <v>0</v>
      </c>
      <c r="I45" s="274">
        <v>0</v>
      </c>
      <c r="J45" s="274">
        <v>0</v>
      </c>
      <c r="K45" s="274">
        <v>0</v>
      </c>
      <c r="L45" s="274">
        <v>0</v>
      </c>
      <c r="M45" s="274">
        <v>0</v>
      </c>
      <c r="N45" s="274">
        <v>0</v>
      </c>
      <c r="O45" s="274">
        <v>0</v>
      </c>
      <c r="P45" s="274">
        <v>0</v>
      </c>
      <c r="Q45" s="274">
        <v>0</v>
      </c>
      <c r="R45" s="274">
        <v>0</v>
      </c>
      <c r="S45" s="285"/>
      <c r="T45" s="285"/>
    </row>
    <row r="46" spans="1:20" ht="40.5" x14ac:dyDescent="0.2">
      <c r="A46" s="275" t="s">
        <v>517</v>
      </c>
      <c r="B46" s="276" t="s">
        <v>711</v>
      </c>
      <c r="C46" s="277">
        <v>540027</v>
      </c>
      <c r="D46" s="277">
        <v>15000</v>
      </c>
      <c r="E46" s="277">
        <v>0</v>
      </c>
      <c r="F46" s="277">
        <v>0</v>
      </c>
      <c r="G46" s="277">
        <v>525027</v>
      </c>
      <c r="H46" s="277">
        <v>0</v>
      </c>
      <c r="I46" s="277">
        <v>0</v>
      </c>
      <c r="J46" s="277">
        <v>0</v>
      </c>
      <c r="K46" s="277">
        <v>0</v>
      </c>
      <c r="L46" s="277">
        <v>0</v>
      </c>
      <c r="M46" s="277">
        <v>0</v>
      </c>
      <c r="N46" s="277">
        <v>0</v>
      </c>
      <c r="O46" s="277">
        <v>0</v>
      </c>
      <c r="P46" s="277">
        <v>0</v>
      </c>
      <c r="Q46" s="277">
        <v>0</v>
      </c>
      <c r="R46" s="277">
        <v>0</v>
      </c>
      <c r="S46" s="285"/>
      <c r="T46" s="285"/>
    </row>
    <row r="47" spans="1:20" ht="40.5" x14ac:dyDescent="0.2">
      <c r="A47" s="272" t="s">
        <v>518</v>
      </c>
      <c r="B47" s="273" t="s">
        <v>715</v>
      </c>
      <c r="C47" s="274">
        <v>797493</v>
      </c>
      <c r="D47" s="274">
        <v>0</v>
      </c>
      <c r="E47" s="274">
        <v>0</v>
      </c>
      <c r="F47" s="274">
        <v>0</v>
      </c>
      <c r="G47" s="274">
        <v>0</v>
      </c>
      <c r="H47" s="274">
        <v>68346</v>
      </c>
      <c r="I47" s="274">
        <v>0</v>
      </c>
      <c r="J47" s="274">
        <v>0</v>
      </c>
      <c r="K47" s="274">
        <v>0</v>
      </c>
      <c r="L47" s="274">
        <v>156512</v>
      </c>
      <c r="M47" s="274">
        <v>0</v>
      </c>
      <c r="N47" s="274">
        <v>0</v>
      </c>
      <c r="O47" s="274">
        <v>371110</v>
      </c>
      <c r="P47" s="274">
        <v>0</v>
      </c>
      <c r="Q47" s="274">
        <v>201525</v>
      </c>
      <c r="R47" s="274">
        <v>0</v>
      </c>
      <c r="S47" s="285"/>
      <c r="T47" s="285"/>
    </row>
    <row r="48" spans="1:20" ht="40.5" x14ac:dyDescent="0.2">
      <c r="A48" s="272" t="s">
        <v>519</v>
      </c>
      <c r="B48" s="273" t="s">
        <v>716</v>
      </c>
      <c r="C48" s="274">
        <v>215324</v>
      </c>
      <c r="D48" s="274">
        <v>0</v>
      </c>
      <c r="E48" s="274">
        <v>0</v>
      </c>
      <c r="F48" s="274">
        <v>0</v>
      </c>
      <c r="G48" s="274">
        <v>0</v>
      </c>
      <c r="H48" s="274">
        <v>18454</v>
      </c>
      <c r="I48" s="274">
        <v>0</v>
      </c>
      <c r="J48" s="274">
        <v>0</v>
      </c>
      <c r="K48" s="274">
        <v>0</v>
      </c>
      <c r="L48" s="274">
        <v>42258</v>
      </c>
      <c r="M48" s="274">
        <v>0</v>
      </c>
      <c r="N48" s="274">
        <v>0</v>
      </c>
      <c r="O48" s="274">
        <v>100200</v>
      </c>
      <c r="P48" s="274">
        <v>0</v>
      </c>
      <c r="Q48" s="274">
        <v>54412</v>
      </c>
      <c r="R48" s="274">
        <v>0</v>
      </c>
      <c r="S48" s="285"/>
      <c r="T48" s="285"/>
    </row>
    <row r="49" spans="1:20" ht="20.25" x14ac:dyDescent="0.2">
      <c r="A49" s="275" t="s">
        <v>520</v>
      </c>
      <c r="B49" s="276" t="s">
        <v>717</v>
      </c>
      <c r="C49" s="277">
        <v>1012817</v>
      </c>
      <c r="D49" s="277">
        <v>0</v>
      </c>
      <c r="E49" s="277">
        <v>0</v>
      </c>
      <c r="F49" s="277">
        <v>0</v>
      </c>
      <c r="G49" s="277">
        <v>0</v>
      </c>
      <c r="H49" s="277">
        <v>86800</v>
      </c>
      <c r="I49" s="277">
        <v>0</v>
      </c>
      <c r="J49" s="277">
        <v>0</v>
      </c>
      <c r="K49" s="277">
        <v>0</v>
      </c>
      <c r="L49" s="277">
        <v>198770</v>
      </c>
      <c r="M49" s="277">
        <v>0</v>
      </c>
      <c r="N49" s="277">
        <v>0</v>
      </c>
      <c r="O49" s="277">
        <v>471310</v>
      </c>
      <c r="P49" s="277">
        <v>0</v>
      </c>
      <c r="Q49" s="277">
        <v>255937</v>
      </c>
      <c r="R49" s="277">
        <v>0</v>
      </c>
      <c r="S49" s="285"/>
      <c r="T49" s="285"/>
    </row>
    <row r="50" spans="1:20" ht="20.25" x14ac:dyDescent="0.2">
      <c r="A50" s="275" t="s">
        <v>521</v>
      </c>
      <c r="B50" s="276" t="s">
        <v>718</v>
      </c>
      <c r="C50" s="277">
        <v>53166489</v>
      </c>
      <c r="D50" s="277">
        <v>6600270</v>
      </c>
      <c r="E50" s="277">
        <v>16428</v>
      </c>
      <c r="F50" s="277">
        <v>0</v>
      </c>
      <c r="G50" s="277">
        <v>525027</v>
      </c>
      <c r="H50" s="277">
        <v>23620502</v>
      </c>
      <c r="I50" s="277">
        <v>511604</v>
      </c>
      <c r="J50" s="277">
        <v>811610</v>
      </c>
      <c r="K50" s="277">
        <v>760531</v>
      </c>
      <c r="L50" s="277">
        <v>2462675</v>
      </c>
      <c r="M50" s="277">
        <v>114061</v>
      </c>
      <c r="N50" s="277">
        <v>20235</v>
      </c>
      <c r="O50" s="277">
        <v>2294388</v>
      </c>
      <c r="P50" s="277">
        <v>778946</v>
      </c>
      <c r="Q50" s="277">
        <v>4357778</v>
      </c>
      <c r="R50" s="277">
        <v>10292434</v>
      </c>
      <c r="S50" s="285"/>
      <c r="T50" s="285"/>
    </row>
    <row r="51" spans="1:20" ht="60.75" x14ac:dyDescent="0.2">
      <c r="A51" s="272" t="s">
        <v>522</v>
      </c>
      <c r="B51" s="273" t="s">
        <v>719</v>
      </c>
      <c r="C51" s="274">
        <v>869874</v>
      </c>
      <c r="D51" s="274">
        <v>0</v>
      </c>
      <c r="E51" s="274">
        <v>0</v>
      </c>
      <c r="F51" s="274">
        <v>869874</v>
      </c>
      <c r="G51" s="274">
        <v>0</v>
      </c>
      <c r="H51" s="274">
        <v>0</v>
      </c>
      <c r="I51" s="274">
        <v>0</v>
      </c>
      <c r="J51" s="274">
        <v>0</v>
      </c>
      <c r="K51" s="274">
        <v>0</v>
      </c>
      <c r="L51" s="274">
        <v>0</v>
      </c>
      <c r="M51" s="274">
        <v>0</v>
      </c>
      <c r="N51" s="274">
        <v>0</v>
      </c>
      <c r="O51" s="274">
        <v>0</v>
      </c>
      <c r="P51" s="274">
        <v>0</v>
      </c>
      <c r="Q51" s="274">
        <v>0</v>
      </c>
      <c r="R51" s="274">
        <v>0</v>
      </c>
      <c r="S51" s="285"/>
      <c r="T51" s="285"/>
    </row>
    <row r="52" spans="1:20" ht="40.5" x14ac:dyDescent="0.2">
      <c r="A52" s="272" t="s">
        <v>523</v>
      </c>
      <c r="B52" s="273" t="s">
        <v>720</v>
      </c>
      <c r="C52" s="274">
        <v>869874</v>
      </c>
      <c r="D52" s="274">
        <v>0</v>
      </c>
      <c r="E52" s="274">
        <v>0</v>
      </c>
      <c r="F52" s="274">
        <v>869874</v>
      </c>
      <c r="G52" s="274">
        <v>0</v>
      </c>
      <c r="H52" s="274">
        <v>0</v>
      </c>
      <c r="I52" s="274">
        <v>0</v>
      </c>
      <c r="J52" s="274">
        <v>0</v>
      </c>
      <c r="K52" s="274">
        <v>0</v>
      </c>
      <c r="L52" s="274">
        <v>0</v>
      </c>
      <c r="M52" s="274">
        <v>0</v>
      </c>
      <c r="N52" s="274">
        <v>0</v>
      </c>
      <c r="O52" s="274">
        <v>0</v>
      </c>
      <c r="P52" s="274">
        <v>0</v>
      </c>
      <c r="Q52" s="274">
        <v>0</v>
      </c>
      <c r="R52" s="274">
        <v>0</v>
      </c>
      <c r="S52" s="285"/>
      <c r="T52" s="285"/>
    </row>
    <row r="53" spans="1:20" ht="20.25" x14ac:dyDescent="0.2">
      <c r="A53" s="275" t="s">
        <v>524</v>
      </c>
      <c r="B53" s="276" t="s">
        <v>4</v>
      </c>
      <c r="C53" s="277">
        <v>869874</v>
      </c>
      <c r="D53" s="277">
        <v>0</v>
      </c>
      <c r="E53" s="277">
        <v>0</v>
      </c>
      <c r="F53" s="277">
        <v>869874</v>
      </c>
      <c r="G53" s="277">
        <v>0</v>
      </c>
      <c r="H53" s="277">
        <v>0</v>
      </c>
      <c r="I53" s="277">
        <v>0</v>
      </c>
      <c r="J53" s="277">
        <v>0</v>
      </c>
      <c r="K53" s="277">
        <v>0</v>
      </c>
      <c r="L53" s="277">
        <v>0</v>
      </c>
      <c r="M53" s="277">
        <v>0</v>
      </c>
      <c r="N53" s="277">
        <v>0</v>
      </c>
      <c r="O53" s="277">
        <v>0</v>
      </c>
      <c r="P53" s="277">
        <v>0</v>
      </c>
      <c r="Q53" s="277">
        <v>0</v>
      </c>
      <c r="R53" s="277">
        <v>0</v>
      </c>
      <c r="S53" s="285"/>
      <c r="T53" s="285"/>
    </row>
    <row r="54" spans="1:20" ht="20.25" x14ac:dyDescent="0.2">
      <c r="A54" s="275" t="s">
        <v>525</v>
      </c>
      <c r="B54" s="276" t="s">
        <v>721</v>
      </c>
      <c r="C54" s="277">
        <v>54036363</v>
      </c>
      <c r="D54" s="277">
        <v>6600270</v>
      </c>
      <c r="E54" s="277">
        <v>16428</v>
      </c>
      <c r="F54" s="277">
        <v>869874</v>
      </c>
      <c r="G54" s="277">
        <v>525027</v>
      </c>
      <c r="H54" s="277">
        <v>23620502</v>
      </c>
      <c r="I54" s="277">
        <v>511604</v>
      </c>
      <c r="J54" s="277">
        <v>811610</v>
      </c>
      <c r="K54" s="277">
        <v>760531</v>
      </c>
      <c r="L54" s="277">
        <v>2462675</v>
      </c>
      <c r="M54" s="277">
        <v>114061</v>
      </c>
      <c r="N54" s="277">
        <v>20235</v>
      </c>
      <c r="O54" s="277">
        <v>2294388</v>
      </c>
      <c r="P54" s="277">
        <v>778946</v>
      </c>
      <c r="Q54" s="277">
        <v>4357778</v>
      </c>
      <c r="R54" s="277">
        <v>10292434</v>
      </c>
      <c r="S54" s="285"/>
      <c r="T54" s="285"/>
    </row>
    <row r="55" spans="1:20" ht="40.5" x14ac:dyDescent="0.2">
      <c r="A55" s="272" t="s">
        <v>526</v>
      </c>
      <c r="B55" s="273" t="s">
        <v>527</v>
      </c>
      <c r="C55" s="274">
        <v>27</v>
      </c>
      <c r="D55" s="274">
        <v>8</v>
      </c>
      <c r="E55" s="274">
        <v>0</v>
      </c>
      <c r="F55" s="274">
        <v>0</v>
      </c>
      <c r="G55" s="274">
        <v>0</v>
      </c>
      <c r="H55" s="274">
        <v>17</v>
      </c>
      <c r="I55" s="274">
        <v>1</v>
      </c>
      <c r="J55" s="274">
        <v>0</v>
      </c>
      <c r="K55" s="274">
        <v>0</v>
      </c>
      <c r="L55" s="274">
        <v>0</v>
      </c>
      <c r="M55" s="274">
        <v>0</v>
      </c>
      <c r="N55" s="274">
        <v>0</v>
      </c>
      <c r="O55" s="274">
        <v>0</v>
      </c>
      <c r="P55" s="274">
        <v>0</v>
      </c>
      <c r="Q55" s="274">
        <v>1</v>
      </c>
      <c r="R55" s="274">
        <v>0</v>
      </c>
      <c r="S55" s="285"/>
      <c r="T55" s="285"/>
    </row>
  </sheetData>
  <mergeCells count="1">
    <mergeCell ref="A2:R2"/>
  </mergeCells>
  <pageMargins left="0.17" right="0.17" top="0.74" bottom="0.54" header="0.27" footer="0.5"/>
  <pageSetup paperSize="8" scale="24" orientation="landscape" horizontalDpi="300" verticalDpi="300" r:id="rId1"/>
  <headerFooter alignWithMargins="0">
    <oddHeader>&amp;R&amp;28 &amp;"Times New Roman CE,Félkövér dőlt"1.2. sz. melléklet az 5/2020. (VII.2.) önkormányzati rendelethez</oddHeader>
    <oddFooter>&amp;LAdatellenőrző kód: 37-48-62-7f54-67-4112-2611d4c47-77a3c-4631e26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"/>
  <sheetViews>
    <sheetView view="pageLayout" topLeftCell="E1" zoomScale="70" zoomScaleNormal="100" zoomScaleSheetLayoutView="20" zoomScalePageLayoutView="70" workbookViewId="0">
      <selection activeCell="K1" sqref="K1"/>
    </sheetView>
  </sheetViews>
  <sheetFormatPr defaultRowHeight="20.25" x14ac:dyDescent="0.3"/>
  <cols>
    <col min="1" max="1" width="9.5" style="270" customWidth="1"/>
    <col min="2" max="2" width="47.83203125" style="270" customWidth="1"/>
    <col min="3" max="10" width="38.33203125" style="270" customWidth="1"/>
    <col min="11" max="16384" width="9.33203125" style="262"/>
  </cols>
  <sheetData>
    <row r="2" spans="1:10" x14ac:dyDescent="0.3">
      <c r="A2" s="372" t="s">
        <v>528</v>
      </c>
      <c r="B2" s="373"/>
      <c r="C2" s="373"/>
      <c r="D2" s="373"/>
      <c r="E2" s="373"/>
      <c r="F2" s="373"/>
      <c r="G2" s="373"/>
      <c r="H2" s="373"/>
      <c r="I2" s="373"/>
      <c r="J2" s="373"/>
    </row>
    <row r="3" spans="1:10" ht="121.5" x14ac:dyDescent="0.2">
      <c r="A3" s="271" t="s">
        <v>459</v>
      </c>
      <c r="B3" s="271" t="s">
        <v>45</v>
      </c>
      <c r="C3" s="271" t="s">
        <v>426</v>
      </c>
      <c r="D3" s="271" t="s">
        <v>460</v>
      </c>
      <c r="E3" s="271" t="s">
        <v>462</v>
      </c>
      <c r="F3" s="271" t="s">
        <v>463</v>
      </c>
      <c r="G3" s="271" t="s">
        <v>464</v>
      </c>
      <c r="H3" s="271" t="s">
        <v>529</v>
      </c>
      <c r="I3" s="271" t="s">
        <v>468</v>
      </c>
      <c r="J3" s="271" t="s">
        <v>530</v>
      </c>
    </row>
    <row r="4" spans="1:10" ht="60.75" x14ac:dyDescent="0.2">
      <c r="A4" s="272" t="s">
        <v>41</v>
      </c>
      <c r="B4" s="273" t="s">
        <v>531</v>
      </c>
      <c r="C4" s="274">
        <v>8901130</v>
      </c>
      <c r="D4" s="274">
        <v>0</v>
      </c>
      <c r="E4" s="274">
        <v>8901130</v>
      </c>
      <c r="F4" s="274">
        <v>0</v>
      </c>
      <c r="G4" s="274">
        <v>0</v>
      </c>
      <c r="H4" s="274">
        <v>0</v>
      </c>
      <c r="I4" s="274">
        <v>0</v>
      </c>
      <c r="J4" s="274">
        <v>0</v>
      </c>
    </row>
    <row r="5" spans="1:10" ht="101.25" x14ac:dyDescent="0.2">
      <c r="A5" s="272" t="s">
        <v>475</v>
      </c>
      <c r="B5" s="273" t="s">
        <v>532</v>
      </c>
      <c r="C5" s="274">
        <v>12110442</v>
      </c>
      <c r="D5" s="274">
        <v>0</v>
      </c>
      <c r="E5" s="274">
        <v>12110442</v>
      </c>
      <c r="F5" s="274">
        <v>0</v>
      </c>
      <c r="G5" s="274">
        <v>0</v>
      </c>
      <c r="H5" s="274">
        <v>0</v>
      </c>
      <c r="I5" s="274">
        <v>0</v>
      </c>
      <c r="J5" s="274">
        <v>0</v>
      </c>
    </row>
    <row r="6" spans="1:10" ht="60.75" x14ac:dyDescent="0.2">
      <c r="A6" s="272" t="s">
        <v>533</v>
      </c>
      <c r="B6" s="273" t="s">
        <v>534</v>
      </c>
      <c r="C6" s="274">
        <v>1800000</v>
      </c>
      <c r="D6" s="274">
        <v>0</v>
      </c>
      <c r="E6" s="274">
        <v>1800000</v>
      </c>
      <c r="F6" s="274">
        <v>0</v>
      </c>
      <c r="G6" s="274">
        <v>0</v>
      </c>
      <c r="H6" s="274">
        <v>0</v>
      </c>
      <c r="I6" s="274">
        <v>0</v>
      </c>
      <c r="J6" s="274">
        <v>0</v>
      </c>
    </row>
    <row r="7" spans="1:10" ht="60.75" x14ac:dyDescent="0.2">
      <c r="A7" s="272" t="s">
        <v>535</v>
      </c>
      <c r="B7" s="273" t="s">
        <v>536</v>
      </c>
      <c r="C7" s="274">
        <v>2034540</v>
      </c>
      <c r="D7" s="274">
        <v>0</v>
      </c>
      <c r="E7" s="274">
        <v>2034540</v>
      </c>
      <c r="F7" s="274">
        <v>0</v>
      </c>
      <c r="G7" s="274">
        <v>0</v>
      </c>
      <c r="H7" s="274">
        <v>0</v>
      </c>
      <c r="I7" s="274">
        <v>0</v>
      </c>
      <c r="J7" s="274">
        <v>0</v>
      </c>
    </row>
    <row r="8" spans="1:10" ht="60.75" x14ac:dyDescent="0.2">
      <c r="A8" s="272" t="s">
        <v>537</v>
      </c>
      <c r="B8" s="273" t="s">
        <v>538</v>
      </c>
      <c r="C8" s="274">
        <v>24846112</v>
      </c>
      <c r="D8" s="274">
        <v>0</v>
      </c>
      <c r="E8" s="274">
        <v>24846112</v>
      </c>
      <c r="F8" s="274">
        <v>0</v>
      </c>
      <c r="G8" s="274">
        <v>0</v>
      </c>
      <c r="H8" s="274">
        <v>0</v>
      </c>
      <c r="I8" s="274">
        <v>0</v>
      </c>
      <c r="J8" s="274">
        <v>0</v>
      </c>
    </row>
    <row r="9" spans="1:10" ht="121.5" x14ac:dyDescent="0.2">
      <c r="A9" s="272" t="s">
        <v>539</v>
      </c>
      <c r="B9" s="273" t="s">
        <v>540</v>
      </c>
      <c r="C9" s="274">
        <v>200000</v>
      </c>
      <c r="D9" s="274">
        <v>200000</v>
      </c>
      <c r="E9" s="274">
        <v>0</v>
      </c>
      <c r="F9" s="274">
        <v>0</v>
      </c>
      <c r="G9" s="274">
        <v>0</v>
      </c>
      <c r="H9" s="274">
        <v>0</v>
      </c>
      <c r="I9" s="274">
        <v>0</v>
      </c>
      <c r="J9" s="274">
        <v>0</v>
      </c>
    </row>
    <row r="10" spans="1:10" ht="60.75" x14ac:dyDescent="0.2">
      <c r="A10" s="272" t="s">
        <v>483</v>
      </c>
      <c r="B10" s="273" t="s">
        <v>541</v>
      </c>
      <c r="C10" s="274">
        <v>200000</v>
      </c>
      <c r="D10" s="274">
        <v>200000</v>
      </c>
      <c r="E10" s="274">
        <v>0</v>
      </c>
      <c r="F10" s="274">
        <v>0</v>
      </c>
      <c r="G10" s="274">
        <v>0</v>
      </c>
      <c r="H10" s="274">
        <v>0</v>
      </c>
      <c r="I10" s="274">
        <v>0</v>
      </c>
      <c r="J10" s="274">
        <v>0</v>
      </c>
    </row>
    <row r="11" spans="1:10" ht="81" x14ac:dyDescent="0.2">
      <c r="A11" s="272" t="s">
        <v>490</v>
      </c>
      <c r="B11" s="273" t="s">
        <v>542</v>
      </c>
      <c r="C11" s="274">
        <v>22217060</v>
      </c>
      <c r="D11" s="274">
        <v>0</v>
      </c>
      <c r="E11" s="274">
        <v>0</v>
      </c>
      <c r="F11" s="274">
        <v>0</v>
      </c>
      <c r="G11" s="274">
        <v>22217060</v>
      </c>
      <c r="H11" s="274">
        <v>0</v>
      </c>
      <c r="I11" s="274">
        <v>0</v>
      </c>
      <c r="J11" s="274">
        <v>0</v>
      </c>
    </row>
    <row r="12" spans="1:10" ht="40.5" x14ac:dyDescent="0.2">
      <c r="A12" s="272" t="s">
        <v>543</v>
      </c>
      <c r="B12" s="273" t="s">
        <v>544</v>
      </c>
      <c r="C12" s="274">
        <v>22217060</v>
      </c>
      <c r="D12" s="274">
        <v>0</v>
      </c>
      <c r="E12" s="274">
        <v>0</v>
      </c>
      <c r="F12" s="274">
        <v>0</v>
      </c>
      <c r="G12" s="274">
        <v>22217060</v>
      </c>
      <c r="H12" s="274">
        <v>0</v>
      </c>
      <c r="I12" s="274">
        <v>0</v>
      </c>
      <c r="J12" s="274">
        <v>0</v>
      </c>
    </row>
    <row r="13" spans="1:10" ht="81" x14ac:dyDescent="0.2">
      <c r="A13" s="275" t="s">
        <v>496</v>
      </c>
      <c r="B13" s="276" t="s">
        <v>545</v>
      </c>
      <c r="C13" s="277">
        <v>47263172</v>
      </c>
      <c r="D13" s="277">
        <v>200000</v>
      </c>
      <c r="E13" s="277">
        <v>24846112</v>
      </c>
      <c r="F13" s="277">
        <v>0</v>
      </c>
      <c r="G13" s="277">
        <v>22217060</v>
      </c>
      <c r="H13" s="277">
        <v>0</v>
      </c>
      <c r="I13" s="277">
        <v>0</v>
      </c>
      <c r="J13" s="277">
        <v>0</v>
      </c>
    </row>
    <row r="14" spans="1:10" ht="40.5" x14ac:dyDescent="0.2">
      <c r="A14" s="272" t="s">
        <v>546</v>
      </c>
      <c r="B14" s="273" t="s">
        <v>547</v>
      </c>
      <c r="C14" s="274">
        <v>712455</v>
      </c>
      <c r="D14" s="274">
        <v>0</v>
      </c>
      <c r="E14" s="274">
        <v>0</v>
      </c>
      <c r="F14" s="274">
        <v>0</v>
      </c>
      <c r="G14" s="274">
        <v>0</v>
      </c>
      <c r="H14" s="274">
        <v>0</v>
      </c>
      <c r="I14" s="274">
        <v>0</v>
      </c>
      <c r="J14" s="274">
        <v>712455</v>
      </c>
    </row>
    <row r="15" spans="1:10" ht="40.5" x14ac:dyDescent="0.2">
      <c r="A15" s="272" t="s">
        <v>548</v>
      </c>
      <c r="B15" s="273" t="s">
        <v>549</v>
      </c>
      <c r="C15" s="274">
        <v>712455</v>
      </c>
      <c r="D15" s="274">
        <v>0</v>
      </c>
      <c r="E15" s="274">
        <v>0</v>
      </c>
      <c r="F15" s="274">
        <v>0</v>
      </c>
      <c r="G15" s="274">
        <v>0</v>
      </c>
      <c r="H15" s="274">
        <v>0</v>
      </c>
      <c r="I15" s="274">
        <v>0</v>
      </c>
      <c r="J15" s="274">
        <v>712455</v>
      </c>
    </row>
    <row r="16" spans="1:10" ht="40.5" x14ac:dyDescent="0.2">
      <c r="A16" s="272" t="s">
        <v>550</v>
      </c>
      <c r="B16" s="273" t="s">
        <v>551</v>
      </c>
      <c r="C16" s="274">
        <v>1763192</v>
      </c>
      <c r="D16" s="274">
        <v>0</v>
      </c>
      <c r="E16" s="274">
        <v>0</v>
      </c>
      <c r="F16" s="274">
        <v>0</v>
      </c>
      <c r="G16" s="274">
        <v>0</v>
      </c>
      <c r="H16" s="274">
        <v>0</v>
      </c>
      <c r="I16" s="274">
        <v>0</v>
      </c>
      <c r="J16" s="274">
        <v>1763192</v>
      </c>
    </row>
    <row r="17" spans="1:10" ht="81" x14ac:dyDescent="0.2">
      <c r="A17" s="272" t="s">
        <v>552</v>
      </c>
      <c r="B17" s="273" t="s">
        <v>553</v>
      </c>
      <c r="C17" s="274">
        <v>1763192</v>
      </c>
      <c r="D17" s="274">
        <v>0</v>
      </c>
      <c r="E17" s="274">
        <v>0</v>
      </c>
      <c r="F17" s="274">
        <v>0</v>
      </c>
      <c r="G17" s="274">
        <v>0</v>
      </c>
      <c r="H17" s="274">
        <v>0</v>
      </c>
      <c r="I17" s="274">
        <v>0</v>
      </c>
      <c r="J17" s="274">
        <v>1763192</v>
      </c>
    </row>
    <row r="18" spans="1:10" ht="81" x14ac:dyDescent="0.2">
      <c r="A18" s="272" t="s">
        <v>554</v>
      </c>
      <c r="B18" s="273" t="s">
        <v>555</v>
      </c>
      <c r="C18" s="274">
        <v>1763192</v>
      </c>
      <c r="D18" s="274">
        <v>0</v>
      </c>
      <c r="E18" s="274">
        <v>0</v>
      </c>
      <c r="F18" s="274">
        <v>0</v>
      </c>
      <c r="G18" s="274">
        <v>0</v>
      </c>
      <c r="H18" s="274">
        <v>0</v>
      </c>
      <c r="I18" s="274">
        <v>0</v>
      </c>
      <c r="J18" s="274">
        <v>1763192</v>
      </c>
    </row>
    <row r="19" spans="1:10" ht="40.5" x14ac:dyDescent="0.2">
      <c r="A19" s="272" t="s">
        <v>556</v>
      </c>
      <c r="B19" s="273" t="s">
        <v>557</v>
      </c>
      <c r="C19" s="274">
        <v>23396</v>
      </c>
      <c r="D19" s="274">
        <v>0</v>
      </c>
      <c r="E19" s="274">
        <v>0</v>
      </c>
      <c r="F19" s="274">
        <v>0</v>
      </c>
      <c r="G19" s="274">
        <v>0</v>
      </c>
      <c r="H19" s="274">
        <v>0</v>
      </c>
      <c r="I19" s="274">
        <v>0</v>
      </c>
      <c r="J19" s="274">
        <v>23396</v>
      </c>
    </row>
    <row r="20" spans="1:10" ht="60.75" x14ac:dyDescent="0.2">
      <c r="A20" s="275" t="s">
        <v>558</v>
      </c>
      <c r="B20" s="276" t="s">
        <v>559</v>
      </c>
      <c r="C20" s="277">
        <v>2499043</v>
      </c>
      <c r="D20" s="277">
        <v>0</v>
      </c>
      <c r="E20" s="277">
        <v>0</v>
      </c>
      <c r="F20" s="277">
        <v>0</v>
      </c>
      <c r="G20" s="277">
        <v>0</v>
      </c>
      <c r="H20" s="277">
        <v>0</v>
      </c>
      <c r="I20" s="277">
        <v>0</v>
      </c>
      <c r="J20" s="277">
        <v>2499043</v>
      </c>
    </row>
    <row r="21" spans="1:10" ht="40.5" x14ac:dyDescent="0.2">
      <c r="A21" s="272" t="s">
        <v>560</v>
      </c>
      <c r="B21" s="273" t="s">
        <v>561</v>
      </c>
      <c r="C21" s="274">
        <v>363200</v>
      </c>
      <c r="D21" s="274">
        <v>0</v>
      </c>
      <c r="E21" s="274">
        <v>0</v>
      </c>
      <c r="F21" s="274">
        <v>0</v>
      </c>
      <c r="G21" s="274">
        <v>0</v>
      </c>
      <c r="H21" s="274">
        <v>363200</v>
      </c>
      <c r="I21" s="274">
        <v>0</v>
      </c>
      <c r="J21" s="274">
        <v>0</v>
      </c>
    </row>
    <row r="22" spans="1:10" ht="40.5" x14ac:dyDescent="0.2">
      <c r="A22" s="272" t="s">
        <v>562</v>
      </c>
      <c r="B22" s="273" t="s">
        <v>563</v>
      </c>
      <c r="C22" s="274">
        <v>232070</v>
      </c>
      <c r="D22" s="274">
        <v>0</v>
      </c>
      <c r="E22" s="274">
        <v>0</v>
      </c>
      <c r="F22" s="274">
        <v>0</v>
      </c>
      <c r="G22" s="274">
        <v>0</v>
      </c>
      <c r="H22" s="274">
        <v>0</v>
      </c>
      <c r="I22" s="274">
        <v>232070</v>
      </c>
      <c r="J22" s="274">
        <v>0</v>
      </c>
    </row>
    <row r="23" spans="1:10" ht="40.5" x14ac:dyDescent="0.2">
      <c r="A23" s="272" t="s">
        <v>564</v>
      </c>
      <c r="B23" s="273" t="s">
        <v>565</v>
      </c>
      <c r="C23" s="274">
        <v>2304000</v>
      </c>
      <c r="D23" s="274">
        <v>490000</v>
      </c>
      <c r="E23" s="274">
        <v>0</v>
      </c>
      <c r="F23" s="274">
        <v>0</v>
      </c>
      <c r="G23" s="274">
        <v>0</v>
      </c>
      <c r="H23" s="274">
        <v>0</v>
      </c>
      <c r="I23" s="274">
        <v>1223000</v>
      </c>
      <c r="J23" s="274">
        <v>591000</v>
      </c>
    </row>
    <row r="24" spans="1:10" ht="60.75" x14ac:dyDescent="0.2">
      <c r="A24" s="272" t="s">
        <v>566</v>
      </c>
      <c r="B24" s="273" t="s">
        <v>567</v>
      </c>
      <c r="C24" s="274">
        <v>20</v>
      </c>
      <c r="D24" s="274">
        <v>0</v>
      </c>
      <c r="E24" s="274">
        <v>0</v>
      </c>
      <c r="F24" s="274">
        <v>0</v>
      </c>
      <c r="G24" s="274">
        <v>0</v>
      </c>
      <c r="H24" s="274">
        <v>0</v>
      </c>
      <c r="I24" s="274">
        <v>16</v>
      </c>
      <c r="J24" s="274">
        <v>4</v>
      </c>
    </row>
    <row r="25" spans="1:10" ht="60.75" x14ac:dyDescent="0.2">
      <c r="A25" s="272" t="s">
        <v>568</v>
      </c>
      <c r="B25" s="273" t="s">
        <v>569</v>
      </c>
      <c r="C25" s="274">
        <v>20</v>
      </c>
      <c r="D25" s="274">
        <v>0</v>
      </c>
      <c r="E25" s="274">
        <v>0</v>
      </c>
      <c r="F25" s="274">
        <v>0</v>
      </c>
      <c r="G25" s="274">
        <v>0</v>
      </c>
      <c r="H25" s="274">
        <v>0</v>
      </c>
      <c r="I25" s="274">
        <v>16</v>
      </c>
      <c r="J25" s="274">
        <v>4</v>
      </c>
    </row>
    <row r="26" spans="1:10" ht="40.5" x14ac:dyDescent="0.2">
      <c r="A26" s="272" t="s">
        <v>570</v>
      </c>
      <c r="B26" s="273" t="s">
        <v>571</v>
      </c>
      <c r="C26" s="274">
        <v>64539</v>
      </c>
      <c r="D26" s="274">
        <v>1572</v>
      </c>
      <c r="E26" s="274">
        <v>0</v>
      </c>
      <c r="F26" s="274">
        <v>0</v>
      </c>
      <c r="G26" s="274">
        <v>0</v>
      </c>
      <c r="H26" s="274">
        <v>0</v>
      </c>
      <c r="I26" s="274">
        <v>62967</v>
      </c>
      <c r="J26" s="274">
        <v>0</v>
      </c>
    </row>
    <row r="27" spans="1:10" ht="81" x14ac:dyDescent="0.2">
      <c r="A27" s="275" t="s">
        <v>572</v>
      </c>
      <c r="B27" s="276" t="s">
        <v>573</v>
      </c>
      <c r="C27" s="277">
        <v>2963829</v>
      </c>
      <c r="D27" s="277">
        <v>491572</v>
      </c>
      <c r="E27" s="277">
        <v>0</v>
      </c>
      <c r="F27" s="277">
        <v>0</v>
      </c>
      <c r="G27" s="277">
        <v>0</v>
      </c>
      <c r="H27" s="277">
        <v>363200</v>
      </c>
      <c r="I27" s="277">
        <v>1518053</v>
      </c>
      <c r="J27" s="277">
        <v>591004</v>
      </c>
    </row>
    <row r="28" spans="1:10" ht="60.75" x14ac:dyDescent="0.2">
      <c r="A28" s="275" t="s">
        <v>574</v>
      </c>
      <c r="B28" s="276" t="s">
        <v>575</v>
      </c>
      <c r="C28" s="277">
        <v>52726044</v>
      </c>
      <c r="D28" s="277">
        <v>691572</v>
      </c>
      <c r="E28" s="277">
        <v>24846112</v>
      </c>
      <c r="F28" s="277">
        <v>0</v>
      </c>
      <c r="G28" s="277">
        <v>22217060</v>
      </c>
      <c r="H28" s="277">
        <v>363200</v>
      </c>
      <c r="I28" s="277">
        <v>1518053</v>
      </c>
      <c r="J28" s="277">
        <v>3090047</v>
      </c>
    </row>
    <row r="29" spans="1:10" ht="60.75" x14ac:dyDescent="0.2">
      <c r="A29" s="272" t="s">
        <v>576</v>
      </c>
      <c r="B29" s="273" t="s">
        <v>577</v>
      </c>
      <c r="C29" s="274">
        <v>23711830</v>
      </c>
      <c r="D29" s="274">
        <v>0</v>
      </c>
      <c r="E29" s="274">
        <v>0</v>
      </c>
      <c r="F29" s="274">
        <v>23711830</v>
      </c>
      <c r="G29" s="274">
        <v>0</v>
      </c>
      <c r="H29" s="274">
        <v>0</v>
      </c>
      <c r="I29" s="274">
        <v>0</v>
      </c>
      <c r="J29" s="274">
        <v>0</v>
      </c>
    </row>
    <row r="30" spans="1:10" ht="40.5" x14ac:dyDescent="0.2">
      <c r="A30" s="272" t="s">
        <v>578</v>
      </c>
      <c r="B30" s="273" t="s">
        <v>579</v>
      </c>
      <c r="C30" s="274">
        <v>23711830</v>
      </c>
      <c r="D30" s="274">
        <v>0</v>
      </c>
      <c r="E30" s="274">
        <v>0</v>
      </c>
      <c r="F30" s="274">
        <v>23711830</v>
      </c>
      <c r="G30" s="274">
        <v>0</v>
      </c>
      <c r="H30" s="274">
        <v>0</v>
      </c>
      <c r="I30" s="274">
        <v>0</v>
      </c>
      <c r="J30" s="274">
        <v>0</v>
      </c>
    </row>
    <row r="31" spans="1:10" ht="40.5" x14ac:dyDescent="0.2">
      <c r="A31" s="272" t="s">
        <v>580</v>
      </c>
      <c r="B31" s="273" t="s">
        <v>581</v>
      </c>
      <c r="C31" s="274">
        <v>977222</v>
      </c>
      <c r="D31" s="274">
        <v>0</v>
      </c>
      <c r="E31" s="274">
        <v>977222</v>
      </c>
      <c r="F31" s="274">
        <v>0</v>
      </c>
      <c r="G31" s="274">
        <v>0</v>
      </c>
      <c r="H31" s="274">
        <v>0</v>
      </c>
      <c r="I31" s="274">
        <v>0</v>
      </c>
      <c r="J31" s="274">
        <v>0</v>
      </c>
    </row>
    <row r="32" spans="1:10" ht="81" x14ac:dyDescent="0.2">
      <c r="A32" s="272" t="s">
        <v>582</v>
      </c>
      <c r="B32" s="273" t="s">
        <v>583</v>
      </c>
      <c r="C32" s="274">
        <v>24689052</v>
      </c>
      <c r="D32" s="274">
        <v>0</v>
      </c>
      <c r="E32" s="274">
        <v>977222</v>
      </c>
      <c r="F32" s="274">
        <v>23711830</v>
      </c>
      <c r="G32" s="274">
        <v>0</v>
      </c>
      <c r="H32" s="274">
        <v>0</v>
      </c>
      <c r="I32" s="274">
        <v>0</v>
      </c>
      <c r="J32" s="274">
        <v>0</v>
      </c>
    </row>
    <row r="33" spans="1:10" ht="40.5" x14ac:dyDescent="0.2">
      <c r="A33" s="275" t="s">
        <v>584</v>
      </c>
      <c r="B33" s="276" t="s">
        <v>585</v>
      </c>
      <c r="C33" s="277">
        <v>24689052</v>
      </c>
      <c r="D33" s="277">
        <v>0</v>
      </c>
      <c r="E33" s="277">
        <v>977222</v>
      </c>
      <c r="F33" s="277">
        <v>23711830</v>
      </c>
      <c r="G33" s="277">
        <v>0</v>
      </c>
      <c r="H33" s="277">
        <v>0</v>
      </c>
      <c r="I33" s="277">
        <v>0</v>
      </c>
      <c r="J33" s="277">
        <v>0</v>
      </c>
    </row>
    <row r="34" spans="1:10" ht="40.5" x14ac:dyDescent="0.2">
      <c r="A34" s="275" t="s">
        <v>586</v>
      </c>
      <c r="B34" s="276" t="s">
        <v>587</v>
      </c>
      <c r="C34" s="277">
        <v>77415096</v>
      </c>
      <c r="D34" s="277">
        <v>691572</v>
      </c>
      <c r="E34" s="277">
        <v>25823334</v>
      </c>
      <c r="F34" s="277">
        <v>23711830</v>
      </c>
      <c r="G34" s="277">
        <v>22217060</v>
      </c>
      <c r="H34" s="277">
        <v>363200</v>
      </c>
      <c r="I34" s="277">
        <v>1518053</v>
      </c>
      <c r="J34" s="277">
        <v>3090047</v>
      </c>
    </row>
  </sheetData>
  <mergeCells count="1">
    <mergeCell ref="A2:J2"/>
  </mergeCells>
  <pageMargins left="0.75" right="0.75" top="1" bottom="1" header="0.5" footer="0.5"/>
  <pageSetup scale="23" orientation="portrait" horizontalDpi="300" verticalDpi="300" r:id="rId1"/>
  <headerFooter alignWithMargins="0">
    <oddHeader>&amp;R&amp;"Times New Roman CE,Félkövér dőlt"&amp;18 1.2.  melléklet az 5/2020. (VII.2.) önkormányzati rendelethez</oddHeader>
    <oddFooter>&amp;C&amp;LAdatellenőrző kód: 37-48-62-7f54-67-4112-2611d4c47-77a3c-4631e26&amp;R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4"/>
  <sheetViews>
    <sheetView view="pageLayout" topLeftCell="C34" zoomScaleNormal="100" zoomScaleSheetLayoutView="100" workbookViewId="0">
      <selection activeCell="F46" sqref="F46"/>
    </sheetView>
  </sheetViews>
  <sheetFormatPr defaultRowHeight="12.75" x14ac:dyDescent="0.2"/>
  <cols>
    <col min="1" max="1" width="6.83203125" style="30" customWidth="1"/>
    <col min="2" max="2" width="55.1640625" style="78" customWidth="1"/>
    <col min="3" max="5" width="16.33203125" style="30" customWidth="1"/>
    <col min="6" max="6" width="55.1640625" style="30" customWidth="1"/>
    <col min="7" max="9" width="16.33203125" style="30" customWidth="1"/>
    <col min="10" max="10" width="4.83203125" style="30" customWidth="1"/>
    <col min="11" max="16384" width="9.33203125" style="30"/>
  </cols>
  <sheetData>
    <row r="1" spans="1:10" ht="39.75" customHeight="1" x14ac:dyDescent="0.2">
      <c r="B1" s="128" t="s">
        <v>107</v>
      </c>
      <c r="C1" s="129"/>
      <c r="D1" s="129"/>
      <c r="E1" s="129"/>
      <c r="F1" s="129"/>
      <c r="G1" s="129"/>
      <c r="H1" s="129"/>
      <c r="I1" s="129"/>
      <c r="J1" s="376" t="s">
        <v>724</v>
      </c>
    </row>
    <row r="2" spans="1:10" ht="39.75" customHeight="1" x14ac:dyDescent="0.2">
      <c r="B2" s="128"/>
      <c r="C2" s="129"/>
      <c r="D2" s="129"/>
      <c r="E2" s="129"/>
      <c r="F2" s="397" t="s">
        <v>725</v>
      </c>
      <c r="G2" s="397"/>
      <c r="H2" s="397"/>
      <c r="I2" s="397"/>
      <c r="J2" s="376"/>
    </row>
    <row r="3" spans="1:10" ht="14.25" thickBot="1" x14ac:dyDescent="0.25">
      <c r="G3" s="130"/>
      <c r="H3" s="130"/>
      <c r="I3" s="130" t="s">
        <v>421</v>
      </c>
      <c r="J3" s="376"/>
    </row>
    <row r="4" spans="1:10" ht="18" customHeight="1" thickBot="1" x14ac:dyDescent="0.25">
      <c r="A4" s="374" t="s">
        <v>51</v>
      </c>
      <c r="B4" s="131" t="s">
        <v>43</v>
      </c>
      <c r="C4" s="132"/>
      <c r="D4" s="132"/>
      <c r="E4" s="132"/>
      <c r="F4" s="131" t="s">
        <v>44</v>
      </c>
      <c r="G4" s="133"/>
      <c r="H4" s="133"/>
      <c r="I4" s="133"/>
      <c r="J4" s="376"/>
    </row>
    <row r="5" spans="1:10" s="134" customFormat="1" ht="35.25" customHeight="1" thickBot="1" x14ac:dyDescent="0.25">
      <c r="A5" s="375"/>
      <c r="B5" s="79" t="s">
        <v>45</v>
      </c>
      <c r="C5" s="80" t="s">
        <v>446</v>
      </c>
      <c r="D5" s="80" t="s">
        <v>447</v>
      </c>
      <c r="E5" s="80" t="s">
        <v>448</v>
      </c>
      <c r="F5" s="79" t="s">
        <v>45</v>
      </c>
      <c r="G5" s="80" t="s">
        <v>446</v>
      </c>
      <c r="H5" s="80" t="s">
        <v>447</v>
      </c>
      <c r="I5" s="80" t="s">
        <v>448</v>
      </c>
      <c r="J5" s="376"/>
    </row>
    <row r="6" spans="1:10" s="139" customFormat="1" ht="12" customHeight="1" thickBot="1" x14ac:dyDescent="0.25">
      <c r="A6" s="135">
        <v>1</v>
      </c>
      <c r="B6" s="136">
        <v>2</v>
      </c>
      <c r="C6" s="137">
        <v>3</v>
      </c>
      <c r="D6" s="137">
        <v>4</v>
      </c>
      <c r="E6" s="137">
        <v>5</v>
      </c>
      <c r="F6" s="136">
        <v>6</v>
      </c>
      <c r="G6" s="138">
        <v>7</v>
      </c>
      <c r="H6" s="138">
        <v>8</v>
      </c>
      <c r="I6" s="138">
        <v>9</v>
      </c>
      <c r="J6" s="376"/>
    </row>
    <row r="7" spans="1:10" ht="12.95" customHeight="1" x14ac:dyDescent="0.2">
      <c r="A7" s="140" t="s">
        <v>8</v>
      </c>
      <c r="B7" s="141" t="s">
        <v>302</v>
      </c>
      <c r="C7" s="118">
        <f>'1.1.sz.mell.'!C5</f>
        <v>21746863</v>
      </c>
      <c r="D7" s="118">
        <f>'1.1.sz.mell.'!D5</f>
        <v>24846112</v>
      </c>
      <c r="E7" s="118">
        <f>'1.1.sz.mell.'!E5</f>
        <v>24846112</v>
      </c>
      <c r="F7" s="141" t="s">
        <v>46</v>
      </c>
      <c r="G7" s="123">
        <f>'1.1.sz.mell.'!C93</f>
        <v>10458346</v>
      </c>
      <c r="H7" s="123">
        <f>'1.1.sz.mell.'!D93</f>
        <v>25016086</v>
      </c>
      <c r="I7" s="123">
        <f>'1.1.sz.mell.'!E93</f>
        <v>25016086</v>
      </c>
      <c r="J7" s="376"/>
    </row>
    <row r="8" spans="1:10" ht="12.95" customHeight="1" x14ac:dyDescent="0.2">
      <c r="A8" s="142" t="s">
        <v>9</v>
      </c>
      <c r="B8" s="143" t="s">
        <v>303</v>
      </c>
      <c r="C8" s="119">
        <f>'1.1.sz.mell.'!C12</f>
        <v>1530115</v>
      </c>
      <c r="D8" s="119">
        <f>'1.1.sz.mell.'!D12</f>
        <v>22417060</v>
      </c>
      <c r="E8" s="119">
        <f>'1.1.sz.mell.'!E12</f>
        <v>22417060</v>
      </c>
      <c r="F8" s="143" t="s">
        <v>123</v>
      </c>
      <c r="G8" s="124">
        <f>'1.1.sz.mell.'!C94</f>
        <v>1607999</v>
      </c>
      <c r="H8" s="124">
        <f>'1.1.sz.mell.'!D94</f>
        <v>2887953</v>
      </c>
      <c r="I8" s="124">
        <f>'1.1.sz.mell.'!E94</f>
        <v>2887953</v>
      </c>
      <c r="J8" s="376"/>
    </row>
    <row r="9" spans="1:10" ht="12.95" customHeight="1" x14ac:dyDescent="0.2">
      <c r="A9" s="142" t="s">
        <v>10</v>
      </c>
      <c r="B9" s="143" t="s">
        <v>324</v>
      </c>
      <c r="C9" s="119">
        <v>0</v>
      </c>
      <c r="D9" s="119">
        <v>0</v>
      </c>
      <c r="E9" s="119">
        <v>0</v>
      </c>
      <c r="F9" s="143" t="s">
        <v>145</v>
      </c>
      <c r="G9" s="124">
        <f>'1.1.sz.mell.'!C95</f>
        <v>10474980</v>
      </c>
      <c r="H9" s="124">
        <f>'1.1.sz.mell.'!D95</f>
        <v>20964542</v>
      </c>
      <c r="I9" s="124">
        <f>'1.1.sz.mell.'!E95</f>
        <v>19861684</v>
      </c>
      <c r="J9" s="376"/>
    </row>
    <row r="10" spans="1:10" ht="12.95" customHeight="1" x14ac:dyDescent="0.2">
      <c r="A10" s="142" t="s">
        <v>11</v>
      </c>
      <c r="B10" s="143" t="s">
        <v>114</v>
      </c>
      <c r="C10" s="119">
        <f>'1.1.sz.mell.'!C26</f>
        <v>1615000</v>
      </c>
      <c r="D10" s="119">
        <f>'1.1.sz.mell.'!D26</f>
        <v>2540647</v>
      </c>
      <c r="E10" s="119">
        <f>'1.1.sz.mell.'!E26</f>
        <v>2499043</v>
      </c>
      <c r="F10" s="143" t="s">
        <v>124</v>
      </c>
      <c r="G10" s="124">
        <f>'1.1.sz.mell.'!C96</f>
        <v>9096000</v>
      </c>
      <c r="H10" s="124">
        <f>'1.1.sz.mell.'!D96</f>
        <v>3857922</v>
      </c>
      <c r="I10" s="124">
        <f>'1.1.sz.mell.'!E96</f>
        <v>3847922</v>
      </c>
      <c r="J10" s="376"/>
    </row>
    <row r="11" spans="1:10" ht="12.95" customHeight="1" x14ac:dyDescent="0.2">
      <c r="A11" s="142" t="s">
        <v>12</v>
      </c>
      <c r="B11" s="144" t="s">
        <v>331</v>
      </c>
      <c r="C11" s="119">
        <f>'1.1.sz.mell.'!C33</f>
        <v>1970002</v>
      </c>
      <c r="D11" s="119">
        <f>'1.1.sz.mell.'!D33</f>
        <v>2963829</v>
      </c>
      <c r="E11" s="119">
        <f>'1.1.sz.mell.'!E33</f>
        <v>2963829</v>
      </c>
      <c r="F11" s="143" t="s">
        <v>125</v>
      </c>
      <c r="G11" s="124">
        <f>'1.1.sz.mell.'!C97</f>
        <v>17796611</v>
      </c>
      <c r="H11" s="124">
        <f>'1.1.sz.mell.'!D97</f>
        <v>22847506</v>
      </c>
      <c r="I11" s="124">
        <f>'1.1.sz.mell.'!E97</f>
        <v>540027</v>
      </c>
      <c r="J11" s="376"/>
    </row>
    <row r="12" spans="1:10" ht="12.95" customHeight="1" x14ac:dyDescent="0.2">
      <c r="A12" s="142" t="s">
        <v>13</v>
      </c>
      <c r="B12" s="143" t="s">
        <v>304</v>
      </c>
      <c r="C12" s="120"/>
      <c r="D12" s="120">
        <v>0</v>
      </c>
      <c r="E12" s="120">
        <v>0</v>
      </c>
      <c r="F12" s="143" t="s">
        <v>420</v>
      </c>
      <c r="G12" s="124">
        <f>'1.1.sz.mell.'!C110</f>
        <v>16990611</v>
      </c>
      <c r="H12" s="124">
        <f>'1.1.sz.mell.'!D110</f>
        <v>22307479</v>
      </c>
      <c r="I12" s="124">
        <f>'1.1.sz.mell.'!E110</f>
        <v>0</v>
      </c>
      <c r="J12" s="376"/>
    </row>
    <row r="13" spans="1:10" ht="12.95" customHeight="1" x14ac:dyDescent="0.2">
      <c r="A13" s="142" t="s">
        <v>14</v>
      </c>
      <c r="B13" s="143" t="s">
        <v>377</v>
      </c>
      <c r="C13" s="119"/>
      <c r="D13" s="119"/>
      <c r="E13" s="119"/>
      <c r="F13" s="24"/>
      <c r="G13" s="124"/>
      <c r="H13" s="124"/>
      <c r="I13" s="124"/>
      <c r="J13" s="376"/>
    </row>
    <row r="14" spans="1:10" ht="12.95" customHeight="1" x14ac:dyDescent="0.2">
      <c r="A14" s="142" t="s">
        <v>15</v>
      </c>
      <c r="B14" s="24"/>
      <c r="C14" s="119"/>
      <c r="D14" s="119"/>
      <c r="E14" s="119"/>
      <c r="F14" s="24"/>
      <c r="G14" s="124"/>
      <c r="H14" s="124"/>
      <c r="I14" s="124"/>
      <c r="J14" s="376"/>
    </row>
    <row r="15" spans="1:10" ht="12.95" customHeight="1" x14ac:dyDescent="0.2">
      <c r="A15" s="142" t="s">
        <v>16</v>
      </c>
      <c r="B15" s="198"/>
      <c r="C15" s="120"/>
      <c r="D15" s="120"/>
      <c r="E15" s="120"/>
      <c r="F15" s="24"/>
      <c r="G15" s="124"/>
      <c r="H15" s="124"/>
      <c r="I15" s="124"/>
      <c r="J15" s="376"/>
    </row>
    <row r="16" spans="1:10" ht="12.95" customHeight="1" x14ac:dyDescent="0.2">
      <c r="A16" s="142" t="s">
        <v>17</v>
      </c>
      <c r="B16" s="24"/>
      <c r="C16" s="119"/>
      <c r="D16" s="119"/>
      <c r="E16" s="119"/>
      <c r="F16" s="24"/>
      <c r="G16" s="124"/>
      <c r="H16" s="124"/>
      <c r="I16" s="124"/>
      <c r="J16" s="376"/>
    </row>
    <row r="17" spans="1:10" ht="12.95" customHeight="1" x14ac:dyDescent="0.2">
      <c r="A17" s="142" t="s">
        <v>18</v>
      </c>
      <c r="B17" s="24"/>
      <c r="C17" s="119"/>
      <c r="D17" s="119"/>
      <c r="E17" s="119"/>
      <c r="F17" s="24"/>
      <c r="G17" s="124"/>
      <c r="H17" s="124"/>
      <c r="I17" s="124"/>
      <c r="J17" s="376"/>
    </row>
    <row r="18" spans="1:10" ht="12.95" customHeight="1" thickBot="1" x14ac:dyDescent="0.25">
      <c r="A18" s="142" t="s">
        <v>19</v>
      </c>
      <c r="B18" s="32"/>
      <c r="C18" s="121"/>
      <c r="D18" s="121"/>
      <c r="E18" s="121"/>
      <c r="F18" s="24"/>
      <c r="G18" s="125"/>
      <c r="H18" s="125"/>
      <c r="I18" s="125"/>
      <c r="J18" s="376"/>
    </row>
    <row r="19" spans="1:10" ht="15.95" customHeight="1" thickBot="1" x14ac:dyDescent="0.25">
      <c r="A19" s="145" t="s">
        <v>20</v>
      </c>
      <c r="B19" s="73" t="s">
        <v>378</v>
      </c>
      <c r="C19" s="122">
        <f>+C7+C8+C10+C11+C12+C14+C15+C16+C17+C18</f>
        <v>26861980</v>
      </c>
      <c r="D19" s="122">
        <f>+D7+D8+D10+D11+D12+D14+D15+D16+D17+D18</f>
        <v>52767648</v>
      </c>
      <c r="E19" s="122">
        <f>+E7+E8+E10+E11+E12+E14+E15+E16+E17+E18</f>
        <v>52726044</v>
      </c>
      <c r="F19" s="73" t="s">
        <v>310</v>
      </c>
      <c r="G19" s="126">
        <f>SUM(G7:G11)</f>
        <v>49433936</v>
      </c>
      <c r="H19" s="126">
        <f>SUM(H7:H11)</f>
        <v>75574009</v>
      </c>
      <c r="I19" s="126">
        <f>SUM(I7:I11)</f>
        <v>52153672</v>
      </c>
      <c r="J19" s="376"/>
    </row>
    <row r="20" spans="1:10" ht="12.95" customHeight="1" x14ac:dyDescent="0.2">
      <c r="A20" s="146" t="s">
        <v>21</v>
      </c>
      <c r="B20" s="147" t="s">
        <v>307</v>
      </c>
      <c r="C20" s="228">
        <f>+C21+C22+C23+C24</f>
        <v>23711830</v>
      </c>
      <c r="D20" s="228">
        <f>+D21+D22+D23+D24</f>
        <v>24689052</v>
      </c>
      <c r="E20" s="228">
        <f>+E21+E22+E23+E24</f>
        <v>24689052</v>
      </c>
      <c r="F20" s="224" t="s">
        <v>131</v>
      </c>
      <c r="G20" s="127"/>
      <c r="H20" s="127"/>
      <c r="I20" s="127"/>
      <c r="J20" s="376"/>
    </row>
    <row r="21" spans="1:10" ht="12.95" customHeight="1" x14ac:dyDescent="0.2">
      <c r="A21" s="149" t="s">
        <v>22</v>
      </c>
      <c r="B21" s="148" t="s">
        <v>139</v>
      </c>
      <c r="C21" s="40">
        <f>'1.1.sz.mell.'!C71</f>
        <v>23711830</v>
      </c>
      <c r="D21" s="40">
        <f>'1.1.sz.mell.'!D71</f>
        <v>23711830</v>
      </c>
      <c r="E21" s="40">
        <f>'1.1.sz.mell.'!E71</f>
        <v>23711830</v>
      </c>
      <c r="F21" s="224" t="s">
        <v>309</v>
      </c>
      <c r="G21" s="40"/>
      <c r="H21" s="40"/>
      <c r="I21" s="40"/>
      <c r="J21" s="376"/>
    </row>
    <row r="22" spans="1:10" ht="12.95" customHeight="1" x14ac:dyDescent="0.2">
      <c r="A22" s="149" t="s">
        <v>23</v>
      </c>
      <c r="B22" s="148" t="s">
        <v>140</v>
      </c>
      <c r="C22" s="40"/>
      <c r="D22" s="40"/>
      <c r="E22" s="40"/>
      <c r="F22" s="224" t="s">
        <v>105</v>
      </c>
      <c r="G22" s="40"/>
      <c r="H22" s="40"/>
      <c r="I22" s="40"/>
      <c r="J22" s="376"/>
    </row>
    <row r="23" spans="1:10" ht="12.95" customHeight="1" x14ac:dyDescent="0.2">
      <c r="A23" s="149" t="s">
        <v>24</v>
      </c>
      <c r="B23" s="148" t="s">
        <v>144</v>
      </c>
      <c r="C23" s="40"/>
      <c r="D23" s="40"/>
      <c r="E23" s="40"/>
      <c r="F23" s="224" t="s">
        <v>106</v>
      </c>
      <c r="G23" s="40"/>
      <c r="H23" s="40"/>
      <c r="I23" s="40"/>
      <c r="J23" s="376"/>
    </row>
    <row r="24" spans="1:10" ht="12.95" customHeight="1" x14ac:dyDescent="0.2">
      <c r="A24" s="149" t="s">
        <v>25</v>
      </c>
      <c r="B24" s="148" t="s">
        <v>425</v>
      </c>
      <c r="C24" s="40"/>
      <c r="D24" s="40">
        <f>'1.1.sz.mell.'!D74</f>
        <v>977222</v>
      </c>
      <c r="E24" s="40">
        <f>'1.1.sz.mell.'!E74</f>
        <v>977222</v>
      </c>
      <c r="F24" s="225" t="s">
        <v>419</v>
      </c>
      <c r="G24" s="40">
        <f>'1.1.sz.mell.'!C139</f>
        <v>869874</v>
      </c>
      <c r="H24" s="40">
        <f>'1.1.sz.mell.'!D139</f>
        <v>869874</v>
      </c>
      <c r="I24" s="40">
        <f>'1.1.sz.mell.'!E139</f>
        <v>869874</v>
      </c>
      <c r="J24" s="376"/>
    </row>
    <row r="25" spans="1:10" ht="12.95" customHeight="1" x14ac:dyDescent="0.2">
      <c r="A25" s="149" t="s">
        <v>26</v>
      </c>
      <c r="B25" s="148" t="s">
        <v>308</v>
      </c>
      <c r="C25" s="229">
        <f>+C26+C29</f>
        <v>0</v>
      </c>
      <c r="D25" s="229">
        <f>+D26+D29</f>
        <v>0</v>
      </c>
      <c r="E25" s="229">
        <f>+E26+E29</f>
        <v>0</v>
      </c>
      <c r="F25" s="224" t="s">
        <v>132</v>
      </c>
      <c r="G25" s="40"/>
      <c r="H25" s="40"/>
      <c r="I25" s="40"/>
      <c r="J25" s="376"/>
    </row>
    <row r="26" spans="1:10" ht="12.95" customHeight="1" x14ac:dyDescent="0.2">
      <c r="A26" s="146" t="s">
        <v>27</v>
      </c>
      <c r="B26" s="148" t="s">
        <v>305</v>
      </c>
      <c r="C26" s="40"/>
      <c r="D26" s="40"/>
      <c r="E26" s="40"/>
      <c r="F26" s="226" t="s">
        <v>381</v>
      </c>
      <c r="G26" s="40"/>
      <c r="H26" s="40"/>
      <c r="I26" s="40"/>
      <c r="J26" s="376"/>
    </row>
    <row r="27" spans="1:10" ht="12.95" customHeight="1" x14ac:dyDescent="0.2">
      <c r="A27" s="149" t="s">
        <v>28</v>
      </c>
      <c r="B27" s="148" t="s">
        <v>306</v>
      </c>
      <c r="C27" s="40"/>
      <c r="D27" s="40"/>
      <c r="E27" s="40"/>
      <c r="F27" s="224" t="s">
        <v>371</v>
      </c>
      <c r="G27" s="40"/>
      <c r="H27" s="40"/>
      <c r="I27" s="40"/>
      <c r="J27" s="376"/>
    </row>
    <row r="28" spans="1:10" ht="12.95" customHeight="1" x14ac:dyDescent="0.2">
      <c r="A28" s="176" t="s">
        <v>29</v>
      </c>
      <c r="B28" s="148" t="s">
        <v>342</v>
      </c>
      <c r="C28" s="40"/>
      <c r="D28" s="40"/>
      <c r="E28" s="40"/>
      <c r="F28" s="224" t="s">
        <v>372</v>
      </c>
      <c r="G28" s="40"/>
      <c r="H28" s="40"/>
      <c r="I28" s="40"/>
      <c r="J28" s="376"/>
    </row>
    <row r="29" spans="1:10" ht="12.95" customHeight="1" thickBot="1" x14ac:dyDescent="0.25">
      <c r="A29" s="231" t="s">
        <v>30</v>
      </c>
      <c r="B29" s="232" t="s">
        <v>254</v>
      </c>
      <c r="C29" s="233"/>
      <c r="D29" s="233"/>
      <c r="E29" s="233"/>
      <c r="F29" s="234"/>
      <c r="G29" s="233"/>
      <c r="H29" s="233"/>
      <c r="I29" s="233"/>
      <c r="J29" s="376"/>
    </row>
    <row r="30" spans="1:10" ht="22.5" customHeight="1" thickBot="1" x14ac:dyDescent="0.25">
      <c r="A30" s="145" t="s">
        <v>31</v>
      </c>
      <c r="B30" s="73" t="s">
        <v>379</v>
      </c>
      <c r="C30" s="126">
        <f>C20+C25+C28+C29</f>
        <v>23711830</v>
      </c>
      <c r="D30" s="126">
        <f>D20+D25+D28+D29</f>
        <v>24689052</v>
      </c>
      <c r="E30" s="126">
        <f>E20+E25+E28+E29</f>
        <v>24689052</v>
      </c>
      <c r="F30" s="235" t="s">
        <v>382</v>
      </c>
      <c r="G30" s="126">
        <f>SUM(G20:G29)</f>
        <v>869874</v>
      </c>
      <c r="H30" s="126">
        <f>SUM(H20:H29)</f>
        <v>869874</v>
      </c>
      <c r="I30" s="126">
        <f>SUM(I20:I29)</f>
        <v>869874</v>
      </c>
      <c r="J30" s="376"/>
    </row>
    <row r="31" spans="1:10" ht="13.5" thickBot="1" x14ac:dyDescent="0.25">
      <c r="A31" s="145" t="s">
        <v>32</v>
      </c>
      <c r="B31" s="151" t="s">
        <v>380</v>
      </c>
      <c r="C31" s="230">
        <f>+C19+C30</f>
        <v>50573810</v>
      </c>
      <c r="D31" s="230">
        <f>+D19+D30</f>
        <v>77456700</v>
      </c>
      <c r="E31" s="230">
        <f>+E19+E30</f>
        <v>77415096</v>
      </c>
      <c r="F31" s="227" t="s">
        <v>383</v>
      </c>
      <c r="G31" s="152">
        <f>+G19+G30</f>
        <v>50303810</v>
      </c>
      <c r="H31" s="152">
        <f>+H19+H30</f>
        <v>76443883</v>
      </c>
      <c r="I31" s="152">
        <f>+I19+I30</f>
        <v>53023546</v>
      </c>
      <c r="J31" s="376"/>
    </row>
    <row r="32" spans="1:10" ht="13.5" thickBot="1" x14ac:dyDescent="0.25">
      <c r="A32" s="145" t="s">
        <v>33</v>
      </c>
      <c r="B32" s="151" t="s">
        <v>109</v>
      </c>
      <c r="C32" s="230">
        <f>IF(C19-G19&lt;0,G19-C19,"-")</f>
        <v>22571956</v>
      </c>
      <c r="D32" s="230">
        <f>IF(D19-H19&lt;0,H19-D19,"-")</f>
        <v>22806361</v>
      </c>
      <c r="E32" s="230" t="str">
        <f>IF(E19-I19&lt;0,I19-E19,"-")</f>
        <v>-</v>
      </c>
      <c r="F32" s="227" t="s">
        <v>110</v>
      </c>
      <c r="G32" s="152" t="str">
        <f>IF(C19-G19&gt;0,C19-G19,"-")</f>
        <v>-</v>
      </c>
      <c r="H32" s="152" t="str">
        <f>IF(D19-H19&gt;0,D19-H19,"-")</f>
        <v>-</v>
      </c>
      <c r="I32" s="152">
        <f>IF(E19-I19&gt;0,E19-I19,"-")</f>
        <v>572372</v>
      </c>
      <c r="J32" s="376"/>
    </row>
    <row r="33" spans="1:10" ht="13.5" thickBot="1" x14ac:dyDescent="0.25">
      <c r="A33" s="145" t="s">
        <v>34</v>
      </c>
      <c r="B33" s="151" t="s">
        <v>147</v>
      </c>
      <c r="C33" s="230" t="str">
        <f>IF(C19+C20-G31&lt;0,G31-(C19+C20),"-")</f>
        <v>-</v>
      </c>
      <c r="D33" s="230" t="str">
        <f>IF(D19+D20-H31&lt;0,H31-(D19+D20),"-")</f>
        <v>-</v>
      </c>
      <c r="E33" s="230" t="str">
        <f>IF(E19+E20-I31&lt;0,I31-(E19+E20),"-")</f>
        <v>-</v>
      </c>
      <c r="F33" s="227" t="s">
        <v>148</v>
      </c>
      <c r="G33" s="152">
        <f>IF(C19+C20-G31&gt;0,C19+C20-G31,"-")</f>
        <v>270000</v>
      </c>
      <c r="H33" s="152">
        <f>IF(D19+D20-H31&gt;0,D19+D20-H31,"-")</f>
        <v>1012817</v>
      </c>
      <c r="I33" s="152">
        <f>IF(E19+E20-I31&gt;0,E19+E20-I31,"-")</f>
        <v>24391550</v>
      </c>
      <c r="J33" s="376"/>
    </row>
    <row r="34" spans="1:10" ht="18.75" x14ac:dyDescent="0.2">
      <c r="B34" s="377"/>
      <c r="C34" s="377"/>
      <c r="D34" s="377"/>
      <c r="E34" s="377"/>
      <c r="F34" s="377"/>
    </row>
  </sheetData>
  <mergeCells count="4">
    <mergeCell ref="A4:A5"/>
    <mergeCell ref="J1:J33"/>
    <mergeCell ref="B34:F34"/>
    <mergeCell ref="F2:I2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70" orientation="landscape" r:id="rId1"/>
  <headerFooter alignWithMargins="0"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view="pageLayout" topLeftCell="C1" zoomScaleNormal="100" zoomScaleSheetLayoutView="115" workbookViewId="0">
      <selection activeCell="F1" sqref="F1"/>
    </sheetView>
  </sheetViews>
  <sheetFormatPr defaultRowHeight="12.75" x14ac:dyDescent="0.2"/>
  <cols>
    <col min="1" max="1" width="6.83203125" style="30" customWidth="1"/>
    <col min="2" max="2" width="55.1640625" style="78" customWidth="1"/>
    <col min="3" max="5" width="16.33203125" style="30" customWidth="1"/>
    <col min="6" max="6" width="55.1640625" style="30" customWidth="1"/>
    <col min="7" max="9" width="16.33203125" style="30" customWidth="1"/>
    <col min="10" max="10" width="4.83203125" style="30" customWidth="1"/>
    <col min="11" max="16384" width="9.33203125" style="30"/>
  </cols>
  <sheetData>
    <row r="1" spans="1:10" ht="31.5" x14ac:dyDescent="0.2">
      <c r="B1" s="128" t="s">
        <v>108</v>
      </c>
      <c r="C1" s="129"/>
      <c r="D1" s="129"/>
      <c r="E1" s="129"/>
      <c r="F1" s="129"/>
      <c r="G1" s="380" t="s">
        <v>726</v>
      </c>
      <c r="H1" s="381"/>
      <c r="I1" s="381"/>
      <c r="J1" s="376" t="s">
        <v>449</v>
      </c>
    </row>
    <row r="2" spans="1:10" ht="14.25" thickBot="1" x14ac:dyDescent="0.25">
      <c r="G2" s="130"/>
      <c r="H2" s="130"/>
      <c r="I2" s="130" t="s">
        <v>421</v>
      </c>
      <c r="J2" s="376"/>
    </row>
    <row r="3" spans="1:10" ht="13.5" thickBot="1" x14ac:dyDescent="0.25">
      <c r="A3" s="378" t="s">
        <v>51</v>
      </c>
      <c r="B3" s="131" t="s">
        <v>43</v>
      </c>
      <c r="C3" s="132"/>
      <c r="D3" s="132"/>
      <c r="E3" s="132"/>
      <c r="F3" s="131" t="s">
        <v>44</v>
      </c>
      <c r="G3" s="133"/>
      <c r="H3" s="133"/>
      <c r="I3" s="133"/>
      <c r="J3" s="376"/>
    </row>
    <row r="4" spans="1:10" s="134" customFormat="1" ht="36.75" thickBot="1" x14ac:dyDescent="0.25">
      <c r="A4" s="379"/>
      <c r="B4" s="79" t="s">
        <v>45</v>
      </c>
      <c r="C4" s="80" t="s">
        <v>446</v>
      </c>
      <c r="D4" s="80" t="s">
        <v>447</v>
      </c>
      <c r="E4" s="80" t="s">
        <v>448</v>
      </c>
      <c r="F4" s="79" t="s">
        <v>45</v>
      </c>
      <c r="G4" s="80" t="s">
        <v>446</v>
      </c>
      <c r="H4" s="80" t="s">
        <v>447</v>
      </c>
      <c r="I4" s="80" t="s">
        <v>448</v>
      </c>
      <c r="J4" s="376"/>
    </row>
    <row r="5" spans="1:10" s="134" customFormat="1" ht="13.5" thickBot="1" x14ac:dyDescent="0.25">
      <c r="A5" s="135">
        <v>1</v>
      </c>
      <c r="B5" s="136">
        <v>2</v>
      </c>
      <c r="C5" s="137">
        <v>3</v>
      </c>
      <c r="D5" s="137">
        <v>4</v>
      </c>
      <c r="E5" s="137">
        <v>5</v>
      </c>
      <c r="F5" s="136">
        <v>6</v>
      </c>
      <c r="G5" s="137">
        <v>7</v>
      </c>
      <c r="H5" s="137">
        <v>8</v>
      </c>
      <c r="I5" s="137">
        <v>9</v>
      </c>
      <c r="J5" s="376"/>
    </row>
    <row r="6" spans="1:10" ht="12.95" customHeight="1" x14ac:dyDescent="0.2">
      <c r="A6" s="140" t="s">
        <v>8</v>
      </c>
      <c r="B6" s="141" t="s">
        <v>311</v>
      </c>
      <c r="C6" s="118"/>
      <c r="D6" s="118"/>
      <c r="E6" s="118"/>
      <c r="F6" s="141" t="s">
        <v>141</v>
      </c>
      <c r="G6" s="123">
        <f>'1.1.sz.mell.'!C114</f>
        <v>270000</v>
      </c>
      <c r="H6" s="123">
        <f>'1.1.sz.mell.'!D114</f>
        <v>1012817</v>
      </c>
      <c r="I6" s="123">
        <f>'1.1.sz.mell.'!E114</f>
        <v>1012817</v>
      </c>
      <c r="J6" s="376"/>
    </row>
    <row r="7" spans="1:10" x14ac:dyDescent="0.2">
      <c r="A7" s="142" t="s">
        <v>9</v>
      </c>
      <c r="B7" s="143" t="s">
        <v>312</v>
      </c>
      <c r="C7" s="119"/>
      <c r="D7" s="119"/>
      <c r="E7" s="119"/>
      <c r="F7" s="143" t="s">
        <v>317</v>
      </c>
      <c r="G7" s="124"/>
      <c r="H7" s="124"/>
      <c r="I7" s="124"/>
      <c r="J7" s="376"/>
    </row>
    <row r="8" spans="1:10" ht="12.95" customHeight="1" x14ac:dyDescent="0.2">
      <c r="A8" s="142" t="s">
        <v>10</v>
      </c>
      <c r="B8" s="143" t="s">
        <v>1</v>
      </c>
      <c r="C8" s="119">
        <f>[1]Bevétel!$D$66</f>
        <v>0</v>
      </c>
      <c r="D8" s="119">
        <f>[1]Bevétel!$D$66</f>
        <v>0</v>
      </c>
      <c r="E8" s="119">
        <f>[1]Bevétel!$D$66</f>
        <v>0</v>
      </c>
      <c r="F8" s="143" t="s">
        <v>127</v>
      </c>
      <c r="G8" s="124"/>
      <c r="H8" s="124">
        <v>0</v>
      </c>
      <c r="I8" s="124">
        <v>0</v>
      </c>
      <c r="J8" s="376"/>
    </row>
    <row r="9" spans="1:10" ht="12.95" customHeight="1" x14ac:dyDescent="0.2">
      <c r="A9" s="142" t="s">
        <v>11</v>
      </c>
      <c r="B9" s="143" t="s">
        <v>313</v>
      </c>
      <c r="C9" s="119">
        <f>[1]Bevétel!$D$74</f>
        <v>0</v>
      </c>
      <c r="D9" s="119">
        <f>[1]Bevétel!$D$74</f>
        <v>0</v>
      </c>
      <c r="E9" s="119">
        <f>[1]Bevétel!$D$74</f>
        <v>0</v>
      </c>
      <c r="F9" s="143" t="s">
        <v>318</v>
      </c>
      <c r="G9" s="124"/>
      <c r="H9" s="124"/>
      <c r="I9" s="124"/>
      <c r="J9" s="376"/>
    </row>
    <row r="10" spans="1:10" ht="12.75" customHeight="1" x14ac:dyDescent="0.2">
      <c r="A10" s="142" t="s">
        <v>12</v>
      </c>
      <c r="B10" s="143" t="s">
        <v>314</v>
      </c>
      <c r="C10" s="119"/>
      <c r="D10" s="119"/>
      <c r="E10" s="119"/>
      <c r="F10" s="143" t="s">
        <v>143</v>
      </c>
      <c r="G10" s="124">
        <f>[1]Kiadás!$D$126</f>
        <v>0</v>
      </c>
      <c r="H10" s="124">
        <v>0</v>
      </c>
      <c r="I10" s="124">
        <v>0</v>
      </c>
      <c r="J10" s="376"/>
    </row>
    <row r="11" spans="1:10" ht="12.95" customHeight="1" x14ac:dyDescent="0.2">
      <c r="A11" s="142" t="s">
        <v>13</v>
      </c>
      <c r="B11" s="143" t="s">
        <v>315</v>
      </c>
      <c r="C11" s="120"/>
      <c r="D11" s="120">
        <v>0</v>
      </c>
      <c r="E11" s="120">
        <v>0</v>
      </c>
      <c r="F11" s="24"/>
      <c r="G11" s="124"/>
      <c r="H11" s="124"/>
      <c r="I11" s="124"/>
      <c r="J11" s="376"/>
    </row>
    <row r="12" spans="1:10" ht="12.95" customHeight="1" x14ac:dyDescent="0.2">
      <c r="A12" s="142" t="s">
        <v>14</v>
      </c>
      <c r="B12" s="24"/>
      <c r="C12" s="119"/>
      <c r="D12" s="119"/>
      <c r="E12" s="119"/>
      <c r="F12" s="24"/>
      <c r="G12" s="124"/>
      <c r="H12" s="124"/>
      <c r="I12" s="124"/>
      <c r="J12" s="376"/>
    </row>
    <row r="13" spans="1:10" ht="12.95" customHeight="1" x14ac:dyDescent="0.2">
      <c r="A13" s="142" t="s">
        <v>15</v>
      </c>
      <c r="B13" s="24"/>
      <c r="C13" s="119"/>
      <c r="D13" s="119"/>
      <c r="E13" s="119"/>
      <c r="F13" s="24"/>
      <c r="G13" s="124"/>
      <c r="H13" s="124"/>
      <c r="I13" s="124"/>
      <c r="J13" s="376"/>
    </row>
    <row r="14" spans="1:10" ht="12.95" customHeight="1" x14ac:dyDescent="0.2">
      <c r="A14" s="142" t="s">
        <v>16</v>
      </c>
      <c r="B14" s="24"/>
      <c r="C14" s="120"/>
      <c r="D14" s="120"/>
      <c r="E14" s="120"/>
      <c r="F14" s="24"/>
      <c r="G14" s="124"/>
      <c r="H14" s="124"/>
      <c r="I14" s="124"/>
      <c r="J14" s="376"/>
    </row>
    <row r="15" spans="1:10" x14ac:dyDescent="0.2">
      <c r="A15" s="142" t="s">
        <v>17</v>
      </c>
      <c r="B15" s="24"/>
      <c r="C15" s="120"/>
      <c r="D15" s="120"/>
      <c r="E15" s="120"/>
      <c r="F15" s="24"/>
      <c r="G15" s="124"/>
      <c r="H15" s="124"/>
      <c r="I15" s="124"/>
      <c r="J15" s="376"/>
    </row>
    <row r="16" spans="1:10" ht="12.95" customHeight="1" thickBot="1" x14ac:dyDescent="0.25">
      <c r="A16" s="176" t="s">
        <v>18</v>
      </c>
      <c r="B16" s="199"/>
      <c r="C16" s="178"/>
      <c r="D16" s="178"/>
      <c r="E16" s="178"/>
      <c r="F16" s="177" t="s">
        <v>39</v>
      </c>
      <c r="G16" s="167">
        <v>0</v>
      </c>
      <c r="H16" s="167">
        <v>0</v>
      </c>
      <c r="I16" s="167"/>
      <c r="J16" s="376"/>
    </row>
    <row r="17" spans="1:10" ht="15.95" customHeight="1" thickBot="1" x14ac:dyDescent="0.25">
      <c r="A17" s="145" t="s">
        <v>19</v>
      </c>
      <c r="B17" s="73" t="s">
        <v>325</v>
      </c>
      <c r="C17" s="122">
        <f>+C6+C8+C9+C11+C12+C13+C14+C15+C16</f>
        <v>0</v>
      </c>
      <c r="D17" s="122">
        <f>+D6+D8+D9+D11+D12+D13+D14+D15+D16</f>
        <v>0</v>
      </c>
      <c r="E17" s="122">
        <f>+E6+E8+E9+E11+E12+E13+E14+E15+E16</f>
        <v>0</v>
      </c>
      <c r="F17" s="73" t="s">
        <v>326</v>
      </c>
      <c r="G17" s="126">
        <f>+G6+G8+G10+G11+G12+G13+G14+G15+G16</f>
        <v>270000</v>
      </c>
      <c r="H17" s="126">
        <f>+H6+H8+H10+H11+H12+H13+H14+H15+H16</f>
        <v>1012817</v>
      </c>
      <c r="I17" s="126">
        <f>+I6+I8+I10+I11+I12+I13+I14+I15+I16</f>
        <v>1012817</v>
      </c>
      <c r="J17" s="376"/>
    </row>
    <row r="18" spans="1:10" ht="12.95" customHeight="1" x14ac:dyDescent="0.2">
      <c r="A18" s="140" t="s">
        <v>20</v>
      </c>
      <c r="B18" s="154" t="s">
        <v>160</v>
      </c>
      <c r="C18" s="161">
        <f>+C19+C20+C21+C22+C23</f>
        <v>0</v>
      </c>
      <c r="D18" s="161">
        <f>+D19+D20+D21+D22+D23</f>
        <v>0</v>
      </c>
      <c r="E18" s="161">
        <f>+E19+E20+E21+E22+E23</f>
        <v>0</v>
      </c>
      <c r="F18" s="148" t="s">
        <v>131</v>
      </c>
      <c r="G18" s="38"/>
      <c r="H18" s="38"/>
      <c r="I18" s="38"/>
      <c r="J18" s="376"/>
    </row>
    <row r="19" spans="1:10" ht="12.95" customHeight="1" x14ac:dyDescent="0.2">
      <c r="A19" s="142" t="s">
        <v>21</v>
      </c>
      <c r="B19" s="155" t="s">
        <v>149</v>
      </c>
      <c r="C19" s="39"/>
      <c r="D19" s="39">
        <v>0</v>
      </c>
      <c r="E19" s="39">
        <v>0</v>
      </c>
      <c r="F19" s="148" t="s">
        <v>134</v>
      </c>
      <c r="G19" s="40"/>
      <c r="H19" s="40"/>
      <c r="I19" s="40"/>
      <c r="J19" s="376"/>
    </row>
    <row r="20" spans="1:10" ht="12.95" customHeight="1" x14ac:dyDescent="0.2">
      <c r="A20" s="140" t="s">
        <v>22</v>
      </c>
      <c r="B20" s="155" t="s">
        <v>150</v>
      </c>
      <c r="C20" s="39"/>
      <c r="D20" s="39"/>
      <c r="E20" s="39"/>
      <c r="F20" s="148" t="s">
        <v>105</v>
      </c>
      <c r="G20" s="40"/>
      <c r="H20" s="40"/>
      <c r="I20" s="40"/>
      <c r="J20" s="376"/>
    </row>
    <row r="21" spans="1:10" ht="12.95" customHeight="1" x14ac:dyDescent="0.2">
      <c r="A21" s="142" t="s">
        <v>23</v>
      </c>
      <c r="B21" s="155" t="s">
        <v>151</v>
      </c>
      <c r="C21" s="39"/>
      <c r="D21" s="39"/>
      <c r="E21" s="39"/>
      <c r="F21" s="148" t="s">
        <v>106</v>
      </c>
      <c r="G21" s="40"/>
      <c r="H21" s="40"/>
      <c r="I21" s="40"/>
      <c r="J21" s="376"/>
    </row>
    <row r="22" spans="1:10" ht="12.95" customHeight="1" x14ac:dyDescent="0.2">
      <c r="A22" s="140" t="s">
        <v>24</v>
      </c>
      <c r="B22" s="155" t="s">
        <v>152</v>
      </c>
      <c r="C22" s="39"/>
      <c r="D22" s="39"/>
      <c r="E22" s="39"/>
      <c r="F22" s="147" t="s">
        <v>146</v>
      </c>
      <c r="G22" s="40"/>
      <c r="H22" s="40"/>
      <c r="I22" s="40"/>
      <c r="J22" s="376"/>
    </row>
    <row r="23" spans="1:10" ht="12.95" customHeight="1" x14ac:dyDescent="0.2">
      <c r="A23" s="142" t="s">
        <v>25</v>
      </c>
      <c r="B23" s="156" t="s">
        <v>153</v>
      </c>
      <c r="C23" s="39"/>
      <c r="D23" s="39"/>
      <c r="E23" s="39"/>
      <c r="F23" s="148" t="s">
        <v>135</v>
      </c>
      <c r="G23" s="40"/>
      <c r="H23" s="40"/>
      <c r="I23" s="40"/>
      <c r="J23" s="376"/>
    </row>
    <row r="24" spans="1:10" ht="12.95" customHeight="1" x14ac:dyDescent="0.2">
      <c r="A24" s="140" t="s">
        <v>26</v>
      </c>
      <c r="B24" s="157" t="s">
        <v>154</v>
      </c>
      <c r="C24" s="150">
        <f>+C25+C26+C27+C28+C29</f>
        <v>0</v>
      </c>
      <c r="D24" s="150">
        <f>+D25+D26+D27+D28+D29</f>
        <v>0</v>
      </c>
      <c r="E24" s="150">
        <f>+E25+E26+E27+E28+E29</f>
        <v>0</v>
      </c>
      <c r="F24" s="158" t="s">
        <v>133</v>
      </c>
      <c r="G24" s="40"/>
      <c r="H24" s="40"/>
      <c r="I24" s="40"/>
      <c r="J24" s="376"/>
    </row>
    <row r="25" spans="1:10" ht="12.95" customHeight="1" x14ac:dyDescent="0.2">
      <c r="A25" s="142" t="s">
        <v>27</v>
      </c>
      <c r="B25" s="156" t="s">
        <v>155</v>
      </c>
      <c r="C25" s="39"/>
      <c r="D25" s="39"/>
      <c r="E25" s="39"/>
      <c r="F25" s="158" t="s">
        <v>319</v>
      </c>
      <c r="G25" s="40"/>
      <c r="H25" s="40"/>
      <c r="I25" s="40"/>
      <c r="J25" s="376"/>
    </row>
    <row r="26" spans="1:10" ht="12.95" customHeight="1" x14ac:dyDescent="0.2">
      <c r="A26" s="140" t="s">
        <v>28</v>
      </c>
      <c r="B26" s="156" t="s">
        <v>156</v>
      </c>
      <c r="C26" s="39"/>
      <c r="D26" s="39"/>
      <c r="E26" s="39"/>
      <c r="F26" s="153"/>
      <c r="G26" s="40"/>
      <c r="H26" s="40"/>
      <c r="I26" s="40"/>
      <c r="J26" s="376"/>
    </row>
    <row r="27" spans="1:10" ht="12.95" customHeight="1" x14ac:dyDescent="0.2">
      <c r="A27" s="142" t="s">
        <v>29</v>
      </c>
      <c r="B27" s="155" t="s">
        <v>157</v>
      </c>
      <c r="C27" s="39"/>
      <c r="D27" s="39"/>
      <c r="E27" s="39"/>
      <c r="F27" s="71"/>
      <c r="G27" s="40"/>
      <c r="H27" s="40"/>
      <c r="I27" s="40"/>
      <c r="J27" s="376"/>
    </row>
    <row r="28" spans="1:10" ht="12.95" customHeight="1" x14ac:dyDescent="0.2">
      <c r="A28" s="140" t="s">
        <v>30</v>
      </c>
      <c r="B28" s="159" t="s">
        <v>158</v>
      </c>
      <c r="C28" s="39"/>
      <c r="D28" s="39"/>
      <c r="E28" s="39"/>
      <c r="F28" s="24"/>
      <c r="G28" s="40"/>
      <c r="H28" s="40"/>
      <c r="I28" s="40"/>
      <c r="J28" s="376"/>
    </row>
    <row r="29" spans="1:10" ht="12.95" customHeight="1" thickBot="1" x14ac:dyDescent="0.25">
      <c r="A29" s="142" t="s">
        <v>31</v>
      </c>
      <c r="B29" s="160" t="s">
        <v>159</v>
      </c>
      <c r="C29" s="39"/>
      <c r="D29" s="39"/>
      <c r="E29" s="39"/>
      <c r="F29" s="71"/>
      <c r="G29" s="40"/>
      <c r="H29" s="40"/>
      <c r="I29" s="40"/>
      <c r="J29" s="376"/>
    </row>
    <row r="30" spans="1:10" ht="21.75" customHeight="1" thickBot="1" x14ac:dyDescent="0.25">
      <c r="A30" s="145" t="s">
        <v>32</v>
      </c>
      <c r="B30" s="73" t="s">
        <v>316</v>
      </c>
      <c r="C30" s="122">
        <f>+C18+C24</f>
        <v>0</v>
      </c>
      <c r="D30" s="122">
        <f>+D18+D24</f>
        <v>0</v>
      </c>
      <c r="E30" s="122">
        <f>+E18+E24</f>
        <v>0</v>
      </c>
      <c r="F30" s="73" t="s">
        <v>320</v>
      </c>
      <c r="G30" s="126">
        <f>SUM(G18:G29)</f>
        <v>0</v>
      </c>
      <c r="H30" s="126">
        <f>SUM(H18:H29)</f>
        <v>0</v>
      </c>
      <c r="I30" s="126">
        <f>SUM(I18:I29)</f>
        <v>0</v>
      </c>
      <c r="J30" s="376"/>
    </row>
    <row r="31" spans="1:10" ht="13.5" thickBot="1" x14ac:dyDescent="0.25">
      <c r="A31" s="145" t="s">
        <v>33</v>
      </c>
      <c r="B31" s="151" t="s">
        <v>321</v>
      </c>
      <c r="C31" s="152">
        <f>+C17+C30</f>
        <v>0</v>
      </c>
      <c r="D31" s="152">
        <f>+D17+D30</f>
        <v>0</v>
      </c>
      <c r="E31" s="152">
        <f>+E17+E30</f>
        <v>0</v>
      </c>
      <c r="F31" s="151" t="s">
        <v>322</v>
      </c>
      <c r="G31" s="152">
        <f>+G17+G30</f>
        <v>270000</v>
      </c>
      <c r="H31" s="152">
        <f>+H17+H30</f>
        <v>1012817</v>
      </c>
      <c r="I31" s="152">
        <f>+I17+I30</f>
        <v>1012817</v>
      </c>
      <c r="J31" s="376"/>
    </row>
    <row r="32" spans="1:10" ht="13.5" thickBot="1" x14ac:dyDescent="0.25">
      <c r="A32" s="145" t="s">
        <v>34</v>
      </c>
      <c r="B32" s="151" t="s">
        <v>109</v>
      </c>
      <c r="C32" s="152">
        <f>IF(C17-G17&lt;0,G17-C17,"-")</f>
        <v>270000</v>
      </c>
      <c r="D32" s="152">
        <f>IF(D17-H17&lt;0,H17-D17,"-")</f>
        <v>1012817</v>
      </c>
      <c r="E32" s="152">
        <f>IF(E17-I17&lt;0,I17-E17,"-")</f>
        <v>1012817</v>
      </c>
      <c r="F32" s="151" t="s">
        <v>110</v>
      </c>
      <c r="G32" s="152" t="str">
        <f>IF(C17-G17&gt;0,C17-G17,"-")</f>
        <v>-</v>
      </c>
      <c r="H32" s="152" t="str">
        <f>IF(D17-H17&gt;0,D17-H17,"-")</f>
        <v>-</v>
      </c>
      <c r="I32" s="152" t="str">
        <f>IF(E17-I17&gt;0,E17-I17,"-")</f>
        <v>-</v>
      </c>
      <c r="J32" s="376"/>
    </row>
    <row r="33" spans="1:10" ht="13.5" thickBot="1" x14ac:dyDescent="0.25">
      <c r="A33" s="145" t="s">
        <v>35</v>
      </c>
      <c r="B33" s="151" t="s">
        <v>147</v>
      </c>
      <c r="C33" s="152">
        <f>IF(C17+C18-G31&lt;0,G31-(C17+C18),"-")</f>
        <v>270000</v>
      </c>
      <c r="D33" s="152">
        <f>IF(D17+D18-H31&lt;0,H31-(D17+D18),"-")</f>
        <v>1012817</v>
      </c>
      <c r="E33" s="152">
        <f>IF(E17+E18-I31&lt;0,I31-(E17+E18),"-")</f>
        <v>1012817</v>
      </c>
      <c r="F33" s="151" t="s">
        <v>148</v>
      </c>
      <c r="G33" s="152" t="str">
        <f>IF(C17+C18-G31&gt;0,C17+C18-G31,"-")</f>
        <v>-</v>
      </c>
      <c r="H33" s="152" t="str">
        <f>IF(D17+D18-H31&gt;0,D17+D18-H31,"-")</f>
        <v>-</v>
      </c>
      <c r="I33" s="152" t="str">
        <f>IF(E17+E18-I31&gt;0,E17+E18-I31,"-")</f>
        <v>-</v>
      </c>
      <c r="J33" s="376"/>
    </row>
  </sheetData>
  <mergeCells count="3">
    <mergeCell ref="A3:A4"/>
    <mergeCell ref="J1:J33"/>
    <mergeCell ref="G1:I1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62" orientation="landscape" r:id="rId1"/>
  <headerFooter alignWithMargins="0"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2"/>
  <sheetViews>
    <sheetView view="pageLayout" topLeftCell="A16" zoomScaleNormal="100" workbookViewId="0">
      <selection activeCell="D2" sqref="D2:G2"/>
    </sheetView>
  </sheetViews>
  <sheetFormatPr defaultRowHeight="12.75" x14ac:dyDescent="0.2"/>
  <cols>
    <col min="1" max="1" width="47.1640625" style="22" customWidth="1"/>
    <col min="2" max="2" width="15.6640625" style="21" customWidth="1"/>
    <col min="3" max="3" width="16.33203125" style="21" customWidth="1"/>
    <col min="4" max="4" width="18" style="21" customWidth="1"/>
    <col min="5" max="6" width="16.6640625" style="21" customWidth="1"/>
    <col min="7" max="7" width="18.83203125" style="30" customWidth="1"/>
    <col min="8" max="9" width="12.83203125" style="21" customWidth="1"/>
    <col min="10" max="10" width="13.83203125" style="21" customWidth="1"/>
    <col min="11" max="16384" width="9.33203125" style="21"/>
  </cols>
  <sheetData>
    <row r="1" spans="1:7" ht="25.5" customHeight="1" x14ac:dyDescent="0.2">
      <c r="A1" s="382" t="s">
        <v>0</v>
      </c>
      <c r="B1" s="382"/>
      <c r="C1" s="382"/>
      <c r="D1" s="382"/>
      <c r="E1" s="382"/>
      <c r="F1" s="382"/>
      <c r="G1" s="382"/>
    </row>
    <row r="2" spans="1:7" ht="25.5" customHeight="1" x14ac:dyDescent="0.2">
      <c r="A2" s="363"/>
      <c r="B2" s="363"/>
      <c r="C2" s="363"/>
      <c r="D2" s="398" t="s">
        <v>727</v>
      </c>
      <c r="E2" s="398"/>
      <c r="F2" s="398"/>
      <c r="G2" s="398"/>
    </row>
    <row r="3" spans="1:7" ht="22.5" customHeight="1" thickBot="1" x14ac:dyDescent="0.3">
      <c r="A3" s="78"/>
      <c r="B3" s="30"/>
      <c r="C3" s="30"/>
      <c r="D3" s="30"/>
      <c r="E3" s="30"/>
      <c r="F3" s="30"/>
      <c r="G3" s="25" t="s">
        <v>421</v>
      </c>
    </row>
    <row r="4" spans="1:7" s="23" customFormat="1" ht="44.25" customHeight="1" thickBot="1" x14ac:dyDescent="0.25">
      <c r="A4" s="79" t="s">
        <v>48</v>
      </c>
      <c r="B4" s="80" t="s">
        <v>49</v>
      </c>
      <c r="C4" s="80" t="s">
        <v>50</v>
      </c>
      <c r="D4" s="80" t="s">
        <v>450</v>
      </c>
      <c r="E4" s="80" t="s">
        <v>451</v>
      </c>
      <c r="F4" s="236" t="s">
        <v>452</v>
      </c>
      <c r="G4" s="26" t="s">
        <v>453</v>
      </c>
    </row>
    <row r="5" spans="1:7" s="30" customFormat="1" ht="12" customHeight="1" thickBot="1" x14ac:dyDescent="0.25">
      <c r="A5" s="27">
        <v>1</v>
      </c>
      <c r="B5" s="28">
        <v>2</v>
      </c>
      <c r="C5" s="28">
        <v>3</v>
      </c>
      <c r="D5" s="28">
        <v>4</v>
      </c>
      <c r="E5" s="28">
        <v>5</v>
      </c>
      <c r="F5" s="237"/>
      <c r="G5" s="29" t="s">
        <v>64</v>
      </c>
    </row>
    <row r="6" spans="1:7" ht="33.75" customHeight="1" x14ac:dyDescent="0.2">
      <c r="A6" s="256" t="s">
        <v>437</v>
      </c>
      <c r="B6" s="14">
        <v>150000</v>
      </c>
      <c r="C6" s="215">
        <v>2019</v>
      </c>
      <c r="D6" s="14">
        <f t="shared" ref="D6:D11" si="0">B6</f>
        <v>150000</v>
      </c>
      <c r="E6" s="14">
        <v>270000</v>
      </c>
      <c r="F6" s="14">
        <f t="shared" ref="F6:F11" si="1">B6</f>
        <v>150000</v>
      </c>
      <c r="G6" s="31">
        <v>0</v>
      </c>
    </row>
    <row r="7" spans="1:7" ht="28.5" customHeight="1" x14ac:dyDescent="0.2">
      <c r="A7" s="256" t="s">
        <v>438</v>
      </c>
      <c r="B7" s="14">
        <v>254000</v>
      </c>
      <c r="C7" s="215">
        <v>2019</v>
      </c>
      <c r="D7" s="14">
        <f t="shared" si="0"/>
        <v>254000</v>
      </c>
      <c r="E7" s="14"/>
      <c r="F7" s="14">
        <f t="shared" si="1"/>
        <v>254000</v>
      </c>
      <c r="G7" s="31">
        <v>0</v>
      </c>
    </row>
    <row r="8" spans="1:7" ht="32.25" customHeight="1" x14ac:dyDescent="0.2">
      <c r="A8" s="256" t="s">
        <v>439</v>
      </c>
      <c r="B8" s="14">
        <v>198770</v>
      </c>
      <c r="C8" s="215">
        <v>2019</v>
      </c>
      <c r="D8" s="14">
        <f t="shared" si="0"/>
        <v>198770</v>
      </c>
      <c r="E8" s="14"/>
      <c r="F8" s="14">
        <f t="shared" si="1"/>
        <v>198770</v>
      </c>
      <c r="G8" s="31">
        <v>0</v>
      </c>
    </row>
    <row r="9" spans="1:7" ht="15.95" customHeight="1" x14ac:dyDescent="0.2">
      <c r="A9" s="256" t="s">
        <v>440</v>
      </c>
      <c r="B9" s="14">
        <v>67310</v>
      </c>
      <c r="C9" s="215">
        <v>2019</v>
      </c>
      <c r="D9" s="14">
        <f t="shared" si="0"/>
        <v>67310</v>
      </c>
      <c r="E9" s="14"/>
      <c r="F9" s="14">
        <f t="shared" si="1"/>
        <v>67310</v>
      </c>
      <c r="G9" s="31">
        <f t="shared" ref="G9:G21" si="2">B9-D9-E9</f>
        <v>0</v>
      </c>
    </row>
    <row r="10" spans="1:7" ht="39" customHeight="1" x14ac:dyDescent="0.2">
      <c r="A10" s="257" t="s">
        <v>441</v>
      </c>
      <c r="B10" s="14">
        <v>255937</v>
      </c>
      <c r="C10" s="215">
        <v>2019</v>
      </c>
      <c r="D10" s="14">
        <f t="shared" si="0"/>
        <v>255937</v>
      </c>
      <c r="E10" s="14"/>
      <c r="F10" s="14">
        <f t="shared" si="1"/>
        <v>255937</v>
      </c>
      <c r="G10" s="31">
        <f t="shared" si="2"/>
        <v>0</v>
      </c>
    </row>
    <row r="11" spans="1:7" ht="15.95" customHeight="1" x14ac:dyDescent="0.2">
      <c r="A11" s="257" t="s">
        <v>442</v>
      </c>
      <c r="B11" s="14">
        <v>86800</v>
      </c>
      <c r="C11" s="215">
        <v>2019</v>
      </c>
      <c r="D11" s="14">
        <f t="shared" si="0"/>
        <v>86800</v>
      </c>
      <c r="E11" s="14"/>
      <c r="F11" s="14">
        <f t="shared" si="1"/>
        <v>86800</v>
      </c>
      <c r="G11" s="31">
        <f t="shared" si="2"/>
        <v>0</v>
      </c>
    </row>
    <row r="12" spans="1:7" ht="15.95" customHeight="1" x14ac:dyDescent="0.2">
      <c r="A12" s="214"/>
      <c r="B12" s="14"/>
      <c r="C12" s="215"/>
      <c r="D12" s="14"/>
      <c r="E12" s="14"/>
      <c r="F12" s="238"/>
      <c r="G12" s="31">
        <f t="shared" si="2"/>
        <v>0</v>
      </c>
    </row>
    <row r="13" spans="1:7" ht="15.95" customHeight="1" x14ac:dyDescent="0.2">
      <c r="A13" s="214"/>
      <c r="B13" s="14"/>
      <c r="C13" s="215"/>
      <c r="D13" s="14"/>
      <c r="E13" s="14"/>
      <c r="F13" s="238"/>
      <c r="G13" s="31">
        <f t="shared" si="2"/>
        <v>0</v>
      </c>
    </row>
    <row r="14" spans="1:7" ht="15.95" customHeight="1" x14ac:dyDescent="0.2">
      <c r="A14" s="214"/>
      <c r="B14" s="14"/>
      <c r="C14" s="215"/>
      <c r="D14" s="14"/>
      <c r="E14" s="14"/>
      <c r="F14" s="238"/>
      <c r="G14" s="31">
        <f t="shared" si="2"/>
        <v>0</v>
      </c>
    </row>
    <row r="15" spans="1:7" ht="15.95" customHeight="1" x14ac:dyDescent="0.2">
      <c r="A15" s="214"/>
      <c r="B15" s="14"/>
      <c r="C15" s="215"/>
      <c r="D15" s="14"/>
      <c r="E15" s="14"/>
      <c r="F15" s="238"/>
      <c r="G15" s="31">
        <f t="shared" si="2"/>
        <v>0</v>
      </c>
    </row>
    <row r="16" spans="1:7" ht="15.95" customHeight="1" x14ac:dyDescent="0.2">
      <c r="A16" s="214"/>
      <c r="B16" s="14"/>
      <c r="C16" s="215"/>
      <c r="D16" s="14"/>
      <c r="E16" s="14"/>
      <c r="F16" s="238"/>
      <c r="G16" s="31">
        <f t="shared" si="2"/>
        <v>0</v>
      </c>
    </row>
    <row r="17" spans="1:7" ht="15.95" customHeight="1" x14ac:dyDescent="0.2">
      <c r="A17" s="214"/>
      <c r="B17" s="14"/>
      <c r="C17" s="215"/>
      <c r="D17" s="14"/>
      <c r="E17" s="14"/>
      <c r="F17" s="238"/>
      <c r="G17" s="31">
        <f t="shared" si="2"/>
        <v>0</v>
      </c>
    </row>
    <row r="18" spans="1:7" ht="15.95" customHeight="1" x14ac:dyDescent="0.2">
      <c r="A18" s="214"/>
      <c r="B18" s="14"/>
      <c r="C18" s="215"/>
      <c r="D18" s="14"/>
      <c r="E18" s="14"/>
      <c r="F18" s="238"/>
      <c r="G18" s="31">
        <f t="shared" si="2"/>
        <v>0</v>
      </c>
    </row>
    <row r="19" spans="1:7" ht="15.95" customHeight="1" x14ac:dyDescent="0.2">
      <c r="A19" s="214"/>
      <c r="B19" s="14"/>
      <c r="C19" s="215"/>
      <c r="D19" s="14"/>
      <c r="E19" s="14"/>
      <c r="F19" s="238"/>
      <c r="G19" s="31">
        <f t="shared" si="2"/>
        <v>0</v>
      </c>
    </row>
    <row r="20" spans="1:7" ht="15.95" customHeight="1" x14ac:dyDescent="0.2">
      <c r="A20" s="214"/>
      <c r="B20" s="14"/>
      <c r="C20" s="215"/>
      <c r="D20" s="14"/>
      <c r="E20" s="14"/>
      <c r="F20" s="238"/>
      <c r="G20" s="31">
        <f t="shared" si="2"/>
        <v>0</v>
      </c>
    </row>
    <row r="21" spans="1:7" ht="15.95" customHeight="1" thickBot="1" x14ac:dyDescent="0.25">
      <c r="A21" s="32"/>
      <c r="B21" s="15"/>
      <c r="C21" s="216"/>
      <c r="D21" s="15"/>
      <c r="E21" s="15"/>
      <c r="F21" s="239"/>
      <c r="G21" s="33">
        <f t="shared" si="2"/>
        <v>0</v>
      </c>
    </row>
    <row r="22" spans="1:7" s="36" customFormat="1" ht="18" customHeight="1" thickBot="1" x14ac:dyDescent="0.25">
      <c r="A22" s="81" t="s">
        <v>47</v>
      </c>
      <c r="B22" s="34">
        <f>SUM(B6:B21)</f>
        <v>1012817</v>
      </c>
      <c r="C22" s="69"/>
      <c r="D22" s="34">
        <f>SUM(D6:D21)</f>
        <v>1012817</v>
      </c>
      <c r="E22" s="34">
        <f>SUM(E6:E21)</f>
        <v>270000</v>
      </c>
      <c r="F22" s="34">
        <f>SUM(F6:F21)</f>
        <v>1012817</v>
      </c>
      <c r="G22" s="35">
        <f>SUM(G6:G21)</f>
        <v>0</v>
      </c>
    </row>
  </sheetData>
  <mergeCells count="2">
    <mergeCell ref="A1:G1"/>
    <mergeCell ref="D2:G2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9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BreakPreview" topLeftCell="A127" zoomScale="60" zoomScaleNormal="100" workbookViewId="0">
      <selection sqref="A1:E1"/>
    </sheetView>
  </sheetViews>
  <sheetFormatPr defaultRowHeight="12.75" x14ac:dyDescent="0.2"/>
  <cols>
    <col min="1" max="1" width="14.83203125" style="173" customWidth="1"/>
    <col min="2" max="2" width="58.83203125" style="174" customWidth="1"/>
    <col min="3" max="5" width="19.5" style="175" customWidth="1"/>
    <col min="6" max="16384" width="9.33203125" style="2"/>
  </cols>
  <sheetData>
    <row r="1" spans="1:5" s="1" customFormat="1" ht="16.5" customHeight="1" thickBot="1" x14ac:dyDescent="0.25">
      <c r="A1" s="383" t="s">
        <v>728</v>
      </c>
      <c r="B1" s="383"/>
      <c r="C1" s="383"/>
      <c r="D1" s="383"/>
      <c r="E1" s="383"/>
    </row>
    <row r="2" spans="1:5" s="41" customFormat="1" ht="21" customHeight="1" x14ac:dyDescent="0.2">
      <c r="A2" s="180" t="s">
        <v>45</v>
      </c>
      <c r="B2" s="162" t="s">
        <v>138</v>
      </c>
      <c r="C2" s="164" t="s">
        <v>41</v>
      </c>
      <c r="D2" s="164" t="s">
        <v>41</v>
      </c>
      <c r="E2" s="164" t="s">
        <v>41</v>
      </c>
    </row>
    <row r="3" spans="1:5" s="41" customFormat="1" ht="24.75" thickBot="1" x14ac:dyDescent="0.25">
      <c r="A3" s="221" t="s">
        <v>136</v>
      </c>
      <c r="B3" s="163" t="s">
        <v>327</v>
      </c>
      <c r="C3" s="218" t="s">
        <v>41</v>
      </c>
      <c r="D3" s="218" t="s">
        <v>41</v>
      </c>
      <c r="E3" s="218" t="s">
        <v>41</v>
      </c>
    </row>
    <row r="4" spans="1:5" s="42" customFormat="1" ht="15.95" customHeight="1" thickBot="1" x14ac:dyDescent="0.3">
      <c r="A4" s="85"/>
      <c r="B4" s="85"/>
      <c r="C4" s="86"/>
      <c r="D4" s="86"/>
      <c r="E4" s="86" t="s">
        <v>421</v>
      </c>
    </row>
    <row r="5" spans="1:5" ht="24.75" thickBot="1" x14ac:dyDescent="0.25">
      <c r="A5" s="181" t="s">
        <v>137</v>
      </c>
      <c r="B5" s="87" t="s">
        <v>42</v>
      </c>
      <c r="C5" s="165" t="s">
        <v>422</v>
      </c>
      <c r="D5" s="165" t="s">
        <v>423</v>
      </c>
      <c r="E5" s="165" t="s">
        <v>423</v>
      </c>
    </row>
    <row r="6" spans="1:5" s="37" customFormat="1" ht="12.95" customHeight="1" thickBot="1" x14ac:dyDescent="0.25">
      <c r="A6" s="82" t="s">
        <v>384</v>
      </c>
      <c r="B6" s="83" t="s">
        <v>385</v>
      </c>
      <c r="C6" s="84" t="s">
        <v>386</v>
      </c>
      <c r="D6" s="84" t="s">
        <v>435</v>
      </c>
      <c r="E6" s="84" t="s">
        <v>436</v>
      </c>
    </row>
    <row r="7" spans="1:5" s="37" customFormat="1" ht="15.95" customHeight="1" thickBot="1" x14ac:dyDescent="0.25">
      <c r="A7" s="88"/>
      <c r="B7" s="89" t="s">
        <v>43</v>
      </c>
      <c r="C7" s="166"/>
      <c r="D7" s="166"/>
      <c r="E7" s="166"/>
    </row>
    <row r="8" spans="1:5" s="37" customFormat="1" ht="12" customHeight="1" thickBot="1" x14ac:dyDescent="0.25">
      <c r="A8" s="18" t="s">
        <v>8</v>
      </c>
      <c r="B8" s="11" t="s">
        <v>161</v>
      </c>
      <c r="C8" s="108">
        <f>+C9+C10+C11+C12+C13+C14</f>
        <v>21746863</v>
      </c>
      <c r="D8" s="108">
        <f>+D9+D10+D11+D12+D13+D14</f>
        <v>24846112</v>
      </c>
      <c r="E8" s="108">
        <f>+E9+E10+E11+E12+E13+E14</f>
        <v>24846112</v>
      </c>
    </row>
    <row r="9" spans="1:5" s="43" customFormat="1" ht="12" customHeight="1" x14ac:dyDescent="0.2">
      <c r="A9" s="200" t="s">
        <v>76</v>
      </c>
      <c r="B9" s="188" t="s">
        <v>162</v>
      </c>
      <c r="C9" s="111">
        <f>'1.1.sz.mell.'!C6</f>
        <v>8901130</v>
      </c>
      <c r="D9" s="111">
        <f>'1.1.sz.mell.'!D6</f>
        <v>8901130</v>
      </c>
      <c r="E9" s="111">
        <f>'1.1.sz.mell.'!E6</f>
        <v>8901130</v>
      </c>
    </row>
    <row r="10" spans="1:5" s="44" customFormat="1" ht="12" customHeight="1" x14ac:dyDescent="0.2">
      <c r="A10" s="201" t="s">
        <v>77</v>
      </c>
      <c r="B10" s="189" t="s">
        <v>163</v>
      </c>
      <c r="C10" s="110">
        <f>'1.1.sz.mell.'!C7</f>
        <v>0</v>
      </c>
      <c r="D10" s="110">
        <f>'1.1.sz.mell.'!D7</f>
        <v>0</v>
      </c>
      <c r="E10" s="110">
        <f>'1.1.sz.mell.'!E7</f>
        <v>0</v>
      </c>
    </row>
    <row r="11" spans="1:5" s="44" customFormat="1" ht="12" customHeight="1" x14ac:dyDescent="0.2">
      <c r="A11" s="201" t="s">
        <v>78</v>
      </c>
      <c r="B11" s="189" t="s">
        <v>164</v>
      </c>
      <c r="C11" s="110">
        <f>'1.1.sz.mell.'!C8</f>
        <v>11045733</v>
      </c>
      <c r="D11" s="110">
        <f>'1.1.sz.mell.'!D8</f>
        <v>12110442</v>
      </c>
      <c r="E11" s="110">
        <f>'1.1.sz.mell.'!E8</f>
        <v>12110442</v>
      </c>
    </row>
    <row r="12" spans="1:5" s="44" customFormat="1" ht="12" customHeight="1" x14ac:dyDescent="0.2">
      <c r="A12" s="201" t="s">
        <v>79</v>
      </c>
      <c r="B12" s="189" t="s">
        <v>165</v>
      </c>
      <c r="C12" s="110">
        <f>'1.1.sz.mell.'!C9</f>
        <v>1800000</v>
      </c>
      <c r="D12" s="110">
        <f>'1.1.sz.mell.'!D9</f>
        <v>1800000</v>
      </c>
      <c r="E12" s="110">
        <f>'1.1.sz.mell.'!E9</f>
        <v>1800000</v>
      </c>
    </row>
    <row r="13" spans="1:5" s="44" customFormat="1" ht="12" customHeight="1" x14ac:dyDescent="0.2">
      <c r="A13" s="201" t="s">
        <v>99</v>
      </c>
      <c r="B13" s="189" t="s">
        <v>387</v>
      </c>
      <c r="C13" s="110">
        <f>'1.1.sz.mell.'!C10</f>
        <v>0</v>
      </c>
      <c r="D13" s="110">
        <f>'1.1.sz.mell.'!D11</f>
        <v>2034540</v>
      </c>
      <c r="E13" s="110">
        <f>'1.1.sz.mell.'!E11</f>
        <v>2034540</v>
      </c>
    </row>
    <row r="14" spans="1:5" s="43" customFormat="1" ht="12" customHeight="1" thickBot="1" x14ac:dyDescent="0.25">
      <c r="A14" s="202" t="s">
        <v>80</v>
      </c>
      <c r="B14" s="190" t="s">
        <v>388</v>
      </c>
      <c r="C14" s="110"/>
      <c r="D14" s="110"/>
      <c r="E14" s="110"/>
    </row>
    <row r="15" spans="1:5" s="43" customFormat="1" ht="27.75" customHeight="1" thickBot="1" x14ac:dyDescent="0.25">
      <c r="A15" s="18" t="s">
        <v>9</v>
      </c>
      <c r="B15" s="104" t="s">
        <v>168</v>
      </c>
      <c r="C15" s="108">
        <f>+C16+C17+C18+C19+C20</f>
        <v>1530115</v>
      </c>
      <c r="D15" s="108">
        <f>+D16+D17+D18+D19+D20</f>
        <v>22417060</v>
      </c>
      <c r="E15" s="108">
        <f>+E16+E17+E18+E19+E20</f>
        <v>22417060</v>
      </c>
    </row>
    <row r="16" spans="1:5" s="43" customFormat="1" ht="12" customHeight="1" x14ac:dyDescent="0.2">
      <c r="A16" s="200" t="s">
        <v>82</v>
      </c>
      <c r="B16" s="188" t="s">
        <v>169</v>
      </c>
      <c r="C16" s="111"/>
      <c r="D16" s="111"/>
      <c r="E16" s="111"/>
    </row>
    <row r="17" spans="1:5" s="43" customFormat="1" ht="12" customHeight="1" x14ac:dyDescent="0.2">
      <c r="A17" s="201" t="s">
        <v>83</v>
      </c>
      <c r="B17" s="189" t="s">
        <v>170</v>
      </c>
      <c r="C17" s="110"/>
      <c r="D17" s="110"/>
      <c r="E17" s="110"/>
    </row>
    <row r="18" spans="1:5" s="43" customFormat="1" ht="12" customHeight="1" x14ac:dyDescent="0.2">
      <c r="A18" s="201" t="s">
        <v>84</v>
      </c>
      <c r="B18" s="189" t="s">
        <v>332</v>
      </c>
      <c r="C18" s="110"/>
      <c r="D18" s="110">
        <f>'1.1.sz.mell.'!D15</f>
        <v>200000</v>
      </c>
      <c r="E18" s="110">
        <f>'1.1.sz.mell.'!E15</f>
        <v>200000</v>
      </c>
    </row>
    <row r="19" spans="1:5" s="43" customFormat="1" ht="12" customHeight="1" x14ac:dyDescent="0.2">
      <c r="A19" s="201" t="s">
        <v>85</v>
      </c>
      <c r="B19" s="189" t="s">
        <v>333</v>
      </c>
      <c r="C19" s="110"/>
      <c r="D19" s="110"/>
      <c r="E19" s="110"/>
    </row>
    <row r="20" spans="1:5" s="43" customFormat="1" ht="12" customHeight="1" x14ac:dyDescent="0.2">
      <c r="A20" s="201" t="s">
        <v>86</v>
      </c>
      <c r="B20" s="189" t="s">
        <v>171</v>
      </c>
      <c r="C20" s="110">
        <f>'1.1.sz.mell.'!C17</f>
        <v>1530115</v>
      </c>
      <c r="D20" s="110">
        <f>'1.1.sz.mell.'!D17</f>
        <v>22217060</v>
      </c>
      <c r="E20" s="110">
        <f>'1.1.sz.mell.'!E17</f>
        <v>22217060</v>
      </c>
    </row>
    <row r="21" spans="1:5" s="44" customFormat="1" ht="12" customHeight="1" thickBot="1" x14ac:dyDescent="0.25">
      <c r="A21" s="202" t="s">
        <v>95</v>
      </c>
      <c r="B21" s="190" t="s">
        <v>172</v>
      </c>
      <c r="C21" s="112"/>
      <c r="D21" s="112"/>
      <c r="E21" s="112"/>
    </row>
    <row r="22" spans="1:5" s="44" customFormat="1" ht="30.75" customHeight="1" thickBot="1" x14ac:dyDescent="0.25">
      <c r="A22" s="18" t="s">
        <v>10</v>
      </c>
      <c r="B22" s="11" t="s">
        <v>173</v>
      </c>
      <c r="C22" s="108">
        <f>+C23+C24+C25+C26+C27</f>
        <v>0</v>
      </c>
      <c r="D22" s="108">
        <f>+D23+D24+D25+D26+D27</f>
        <v>0</v>
      </c>
      <c r="E22" s="108">
        <f>+E23+E24+E25+E26+E27</f>
        <v>0</v>
      </c>
    </row>
    <row r="23" spans="1:5" s="44" customFormat="1" ht="12" customHeight="1" x14ac:dyDescent="0.2">
      <c r="A23" s="200" t="s">
        <v>65</v>
      </c>
      <c r="B23" s="188" t="s">
        <v>174</v>
      </c>
      <c r="C23" s="111"/>
      <c r="D23" s="111"/>
      <c r="E23" s="111"/>
    </row>
    <row r="24" spans="1:5" s="43" customFormat="1" ht="12" customHeight="1" x14ac:dyDescent="0.2">
      <c r="A24" s="201" t="s">
        <v>66</v>
      </c>
      <c r="B24" s="189" t="s">
        <v>175</v>
      </c>
      <c r="C24" s="110"/>
      <c r="D24" s="110"/>
      <c r="E24" s="110"/>
    </row>
    <row r="25" spans="1:5" s="44" customFormat="1" ht="12" customHeight="1" x14ac:dyDescent="0.2">
      <c r="A25" s="201" t="s">
        <v>67</v>
      </c>
      <c r="B25" s="189" t="s">
        <v>334</v>
      </c>
      <c r="C25" s="110"/>
      <c r="D25" s="110"/>
      <c r="E25" s="110"/>
    </row>
    <row r="26" spans="1:5" s="44" customFormat="1" ht="12" customHeight="1" x14ac:dyDescent="0.2">
      <c r="A26" s="201" t="s">
        <v>68</v>
      </c>
      <c r="B26" s="189" t="s">
        <v>335</v>
      </c>
      <c r="C26" s="110"/>
      <c r="D26" s="110"/>
      <c r="E26" s="110"/>
    </row>
    <row r="27" spans="1:5" s="44" customFormat="1" ht="12" customHeight="1" x14ac:dyDescent="0.2">
      <c r="A27" s="201" t="s">
        <v>111</v>
      </c>
      <c r="B27" s="189" t="s">
        <v>176</v>
      </c>
      <c r="C27" s="110"/>
      <c r="D27" s="110">
        <f>'1.1.sz.mell.'!D19</f>
        <v>0</v>
      </c>
      <c r="E27" s="110">
        <f>'1.1.sz.mell.'!E19</f>
        <v>0</v>
      </c>
    </row>
    <row r="28" spans="1:5" s="44" customFormat="1" ht="12" customHeight="1" thickBot="1" x14ac:dyDescent="0.25">
      <c r="A28" s="202" t="s">
        <v>112</v>
      </c>
      <c r="B28" s="190" t="s">
        <v>177</v>
      </c>
      <c r="C28" s="112"/>
      <c r="D28" s="112"/>
      <c r="E28" s="112"/>
    </row>
    <row r="29" spans="1:5" s="44" customFormat="1" ht="12" customHeight="1" thickBot="1" x14ac:dyDescent="0.25">
      <c r="A29" s="18" t="s">
        <v>113</v>
      </c>
      <c r="B29" s="11" t="s">
        <v>178</v>
      </c>
      <c r="C29" s="114">
        <f>+C30+C34+C35+C36</f>
        <v>1615000</v>
      </c>
      <c r="D29" s="114">
        <f>+D30+D34+D35+D36</f>
        <v>2540647</v>
      </c>
      <c r="E29" s="114">
        <f>+E30+E34+E35+E36</f>
        <v>2499043</v>
      </c>
    </row>
    <row r="30" spans="1:5" s="44" customFormat="1" ht="12" customHeight="1" x14ac:dyDescent="0.2">
      <c r="A30" s="200" t="s">
        <v>179</v>
      </c>
      <c r="B30" s="188" t="s">
        <v>389</v>
      </c>
      <c r="C30" s="183">
        <f>+C31+C32+C33</f>
        <v>700000</v>
      </c>
      <c r="D30" s="183">
        <f>+D31+D32+D33</f>
        <v>712455</v>
      </c>
      <c r="E30" s="183">
        <f>+E31+E32+E33</f>
        <v>712455</v>
      </c>
    </row>
    <row r="31" spans="1:5" s="44" customFormat="1" ht="12" customHeight="1" x14ac:dyDescent="0.2">
      <c r="A31" s="201" t="s">
        <v>180</v>
      </c>
      <c r="B31" s="189" t="s">
        <v>186</v>
      </c>
      <c r="C31" s="110">
        <f>'1.1.sz.mell.'!C28</f>
        <v>700000</v>
      </c>
      <c r="D31" s="110">
        <f>'1.1.sz.mell.'!D28</f>
        <v>712455</v>
      </c>
      <c r="E31" s="110">
        <f>'1.1.sz.mell.'!E28</f>
        <v>712455</v>
      </c>
    </row>
    <row r="32" spans="1:5" s="44" customFormat="1" ht="12" customHeight="1" x14ac:dyDescent="0.2">
      <c r="A32" s="201" t="s">
        <v>181</v>
      </c>
      <c r="B32" s="189" t="s">
        <v>187</v>
      </c>
      <c r="C32" s="110"/>
      <c r="D32" s="110"/>
      <c r="E32" s="110"/>
    </row>
    <row r="33" spans="1:5" s="44" customFormat="1" ht="12" customHeight="1" x14ac:dyDescent="0.2">
      <c r="A33" s="201" t="s">
        <v>390</v>
      </c>
      <c r="B33" s="219" t="s">
        <v>391</v>
      </c>
      <c r="C33" s="110">
        <v>0</v>
      </c>
      <c r="D33" s="110">
        <v>0</v>
      </c>
      <c r="E33" s="110">
        <v>0</v>
      </c>
    </row>
    <row r="34" spans="1:5" s="44" customFormat="1" ht="12" customHeight="1" x14ac:dyDescent="0.2">
      <c r="A34" s="201" t="s">
        <v>182</v>
      </c>
      <c r="B34" s="189" t="s">
        <v>188</v>
      </c>
      <c r="C34" s="110">
        <f>'1.1.sz.mell.'!C30</f>
        <v>850000</v>
      </c>
      <c r="D34" s="110">
        <f>'1.1.sz.mell.'!D30</f>
        <v>1763192</v>
      </c>
      <c r="E34" s="110">
        <f>'1.1.sz.mell.'!E30</f>
        <v>1763192</v>
      </c>
    </row>
    <row r="35" spans="1:5" s="44" customFormat="1" ht="12" customHeight="1" x14ac:dyDescent="0.2">
      <c r="A35" s="201" t="s">
        <v>183</v>
      </c>
      <c r="B35" s="189" t="s">
        <v>189</v>
      </c>
      <c r="C35" s="110"/>
      <c r="D35" s="110"/>
      <c r="E35" s="110"/>
    </row>
    <row r="36" spans="1:5" s="44" customFormat="1" ht="12" customHeight="1" thickBot="1" x14ac:dyDescent="0.25">
      <c r="A36" s="202" t="s">
        <v>184</v>
      </c>
      <c r="B36" s="190" t="s">
        <v>190</v>
      </c>
      <c r="C36" s="112">
        <f>'1.1.sz.mell.'!C32</f>
        <v>65000</v>
      </c>
      <c r="D36" s="112">
        <f>'1.1.sz.mell.'!D32</f>
        <v>65000</v>
      </c>
      <c r="E36" s="112">
        <f>'1.1.sz.mell.'!E32</f>
        <v>23396</v>
      </c>
    </row>
    <row r="37" spans="1:5" s="44" customFormat="1" ht="12" customHeight="1" thickBot="1" x14ac:dyDescent="0.25">
      <c r="A37" s="18" t="s">
        <v>12</v>
      </c>
      <c r="B37" s="11" t="s">
        <v>341</v>
      </c>
      <c r="C37" s="108">
        <f>SUM(C38:C48)</f>
        <v>1970002</v>
      </c>
      <c r="D37" s="108">
        <f>SUM(D38:D48)</f>
        <v>2963829</v>
      </c>
      <c r="E37" s="108">
        <f>SUM(E38:E48)</f>
        <v>2963829</v>
      </c>
    </row>
    <row r="38" spans="1:5" s="44" customFormat="1" ht="12" customHeight="1" x14ac:dyDescent="0.2">
      <c r="A38" s="200" t="s">
        <v>69</v>
      </c>
      <c r="B38" s="188" t="s">
        <v>193</v>
      </c>
      <c r="C38" s="111">
        <f>'1.1.sz.mell.'!C34</f>
        <v>0</v>
      </c>
      <c r="D38" s="111">
        <f>'1.1.sz.mell.'!D34</f>
        <v>363200</v>
      </c>
      <c r="E38" s="111">
        <f>'1.1.sz.mell.'!E34</f>
        <v>363200</v>
      </c>
    </row>
    <row r="39" spans="1:5" s="44" customFormat="1" ht="12" customHeight="1" x14ac:dyDescent="0.2">
      <c r="A39" s="201" t="s">
        <v>70</v>
      </c>
      <c r="B39" s="189" t="s">
        <v>194</v>
      </c>
      <c r="C39" s="110">
        <f>'1.1.sz.mell.'!C35:D35</f>
        <v>0</v>
      </c>
      <c r="D39" s="110">
        <f>'1.1.sz.mell.'!D35:F35</f>
        <v>232070</v>
      </c>
      <c r="E39" s="110">
        <f>'1.1.sz.mell.'!E35</f>
        <v>232070</v>
      </c>
    </row>
    <row r="40" spans="1:5" s="44" customFormat="1" ht="12" customHeight="1" x14ac:dyDescent="0.2">
      <c r="A40" s="201" t="s">
        <v>71</v>
      </c>
      <c r="B40" s="189" t="s">
        <v>195</v>
      </c>
      <c r="C40" s="110">
        <f>'1.1.sz.mell.'!C36</f>
        <v>0</v>
      </c>
      <c r="D40" s="110">
        <f>'1.1.sz.mell.'!D36</f>
        <v>0</v>
      </c>
      <c r="E40" s="110">
        <f>'1.1.sz.mell.'!E36</f>
        <v>0</v>
      </c>
    </row>
    <row r="41" spans="1:5" s="44" customFormat="1" ht="12" customHeight="1" x14ac:dyDescent="0.2">
      <c r="A41" s="201" t="s">
        <v>115</v>
      </c>
      <c r="B41" s="189" t="s">
        <v>196</v>
      </c>
      <c r="C41" s="110">
        <f>'1.1.sz.mell.'!C37</f>
        <v>1920000</v>
      </c>
      <c r="D41" s="110">
        <f>'1.1.sz.mell.'!D37</f>
        <v>2304000</v>
      </c>
      <c r="E41" s="110">
        <f>'1.1.sz.mell.'!E37</f>
        <v>2304000</v>
      </c>
    </row>
    <row r="42" spans="1:5" s="44" customFormat="1" ht="12" customHeight="1" x14ac:dyDescent="0.2">
      <c r="A42" s="201" t="s">
        <v>116</v>
      </c>
      <c r="B42" s="189" t="s">
        <v>197</v>
      </c>
      <c r="C42" s="110"/>
      <c r="D42" s="110"/>
      <c r="E42" s="110"/>
    </row>
    <row r="43" spans="1:5" s="44" customFormat="1" ht="12" customHeight="1" x14ac:dyDescent="0.2">
      <c r="A43" s="201" t="s">
        <v>117</v>
      </c>
      <c r="B43" s="189" t="s">
        <v>198</v>
      </c>
      <c r="C43" s="110">
        <f>'1.1.sz.mell.'!C39:D39</f>
        <v>0</v>
      </c>
      <c r="D43" s="110">
        <f>'1.1.sz.mell.'!D39:F39</f>
        <v>0</v>
      </c>
      <c r="E43" s="110">
        <f>'1.1.sz.mell.'!E39:G39</f>
        <v>0</v>
      </c>
    </row>
    <row r="44" spans="1:5" s="44" customFormat="1" ht="12" customHeight="1" x14ac:dyDescent="0.2">
      <c r="A44" s="201" t="s">
        <v>118</v>
      </c>
      <c r="B44" s="189" t="s">
        <v>199</v>
      </c>
      <c r="C44" s="110"/>
      <c r="D44" s="110"/>
      <c r="E44" s="110"/>
    </row>
    <row r="45" spans="1:5" s="44" customFormat="1" ht="12" customHeight="1" x14ac:dyDescent="0.2">
      <c r="A45" s="201" t="s">
        <v>119</v>
      </c>
      <c r="B45" s="189" t="s">
        <v>200</v>
      </c>
      <c r="C45" s="110">
        <f>SUM('1.1.sz.mell.'!C41)</f>
        <v>0</v>
      </c>
      <c r="D45" s="110">
        <f>SUM('1.1.sz.mell.'!D41)</f>
        <v>20</v>
      </c>
      <c r="E45" s="110">
        <f>SUM('1.1.sz.mell.'!E41)</f>
        <v>20</v>
      </c>
    </row>
    <row r="46" spans="1:5" s="44" customFormat="1" ht="12" customHeight="1" x14ac:dyDescent="0.2">
      <c r="A46" s="201" t="s">
        <v>191</v>
      </c>
      <c r="B46" s="189" t="s">
        <v>201</v>
      </c>
      <c r="C46" s="113"/>
      <c r="D46" s="113"/>
      <c r="E46" s="113"/>
    </row>
    <row r="47" spans="1:5" s="44" customFormat="1" ht="12" customHeight="1" x14ac:dyDescent="0.2">
      <c r="A47" s="202" t="s">
        <v>192</v>
      </c>
      <c r="B47" s="190" t="s">
        <v>339</v>
      </c>
      <c r="C47" s="179"/>
      <c r="D47" s="179"/>
      <c r="E47" s="179"/>
    </row>
    <row r="48" spans="1:5" s="44" customFormat="1" ht="12" customHeight="1" thickBot="1" x14ac:dyDescent="0.25">
      <c r="A48" s="202" t="s">
        <v>340</v>
      </c>
      <c r="B48" s="190" t="s">
        <v>202</v>
      </c>
      <c r="C48" s="179">
        <f>'1.1.sz.mell.'!C44</f>
        <v>50002</v>
      </c>
      <c r="D48" s="179">
        <f>'1.1.sz.mell.'!D44</f>
        <v>64539</v>
      </c>
      <c r="E48" s="179">
        <f>'1.1.sz.mell.'!E44</f>
        <v>64539</v>
      </c>
    </row>
    <row r="49" spans="1:5" s="44" customFormat="1" ht="12" customHeight="1" thickBot="1" x14ac:dyDescent="0.25">
      <c r="A49" s="18" t="s">
        <v>13</v>
      </c>
      <c r="B49" s="11" t="s">
        <v>203</v>
      </c>
      <c r="C49" s="108">
        <f>SUM(C50:C54)</f>
        <v>0</v>
      </c>
      <c r="D49" s="108">
        <f>SUM(D50:D54)</f>
        <v>0</v>
      </c>
      <c r="E49" s="108">
        <f>SUM(E50:E54)</f>
        <v>0</v>
      </c>
    </row>
    <row r="50" spans="1:5" s="44" customFormat="1" ht="12" customHeight="1" x14ac:dyDescent="0.2">
      <c r="A50" s="200" t="s">
        <v>72</v>
      </c>
      <c r="B50" s="188" t="s">
        <v>207</v>
      </c>
      <c r="C50" s="212"/>
      <c r="D50" s="212"/>
      <c r="E50" s="212"/>
    </row>
    <row r="51" spans="1:5" s="44" customFormat="1" ht="12" customHeight="1" x14ac:dyDescent="0.2">
      <c r="A51" s="201" t="s">
        <v>73</v>
      </c>
      <c r="B51" s="189" t="s">
        <v>208</v>
      </c>
      <c r="C51" s="113"/>
      <c r="D51" s="113"/>
      <c r="E51" s="113"/>
    </row>
    <row r="52" spans="1:5" s="44" customFormat="1" ht="12" customHeight="1" x14ac:dyDescent="0.2">
      <c r="A52" s="201" t="s">
        <v>204</v>
      </c>
      <c r="B52" s="189" t="s">
        <v>209</v>
      </c>
      <c r="C52" s="113"/>
      <c r="D52" s="113"/>
      <c r="E52" s="113"/>
    </row>
    <row r="53" spans="1:5" s="44" customFormat="1" ht="12" customHeight="1" x14ac:dyDescent="0.2">
      <c r="A53" s="201" t="s">
        <v>205</v>
      </c>
      <c r="B53" s="189" t="s">
        <v>210</v>
      </c>
      <c r="C53" s="113"/>
      <c r="D53" s="113"/>
      <c r="E53" s="113"/>
    </row>
    <row r="54" spans="1:5" s="44" customFormat="1" ht="12" customHeight="1" thickBot="1" x14ac:dyDescent="0.25">
      <c r="A54" s="202" t="s">
        <v>206</v>
      </c>
      <c r="B54" s="190" t="s">
        <v>211</v>
      </c>
      <c r="C54" s="179"/>
      <c r="D54" s="179"/>
      <c r="E54" s="179"/>
    </row>
    <row r="55" spans="1:5" s="44" customFormat="1" ht="12" customHeight="1" thickBot="1" x14ac:dyDescent="0.25">
      <c r="A55" s="18" t="s">
        <v>120</v>
      </c>
      <c r="B55" s="11" t="s">
        <v>212</v>
      </c>
      <c r="C55" s="108">
        <f>SUM(C56:C58)</f>
        <v>0</v>
      </c>
      <c r="D55" s="108">
        <f>SUM(D56:D58)</f>
        <v>0</v>
      </c>
      <c r="E55" s="108">
        <f>SUM(E56:E58)</f>
        <v>0</v>
      </c>
    </row>
    <row r="56" spans="1:5" s="44" customFormat="1" ht="12" customHeight="1" x14ac:dyDescent="0.2">
      <c r="A56" s="200" t="s">
        <v>74</v>
      </c>
      <c r="B56" s="188" t="s">
        <v>213</v>
      </c>
      <c r="C56" s="111"/>
      <c r="D56" s="111"/>
      <c r="E56" s="111"/>
    </row>
    <row r="57" spans="1:5" s="44" customFormat="1" ht="12" customHeight="1" x14ac:dyDescent="0.2">
      <c r="A57" s="201" t="s">
        <v>75</v>
      </c>
      <c r="B57" s="189" t="s">
        <v>336</v>
      </c>
      <c r="C57" s="110"/>
      <c r="D57" s="110">
        <v>0</v>
      </c>
      <c r="E57" s="110">
        <v>0</v>
      </c>
    </row>
    <row r="58" spans="1:5" s="44" customFormat="1" ht="12" customHeight="1" x14ac:dyDescent="0.2">
      <c r="A58" s="201" t="s">
        <v>216</v>
      </c>
      <c r="B58" s="189" t="s">
        <v>214</v>
      </c>
      <c r="C58" s="110"/>
      <c r="D58" s="110"/>
      <c r="E58" s="110"/>
    </row>
    <row r="59" spans="1:5" s="44" customFormat="1" ht="12" customHeight="1" thickBot="1" x14ac:dyDescent="0.25">
      <c r="A59" s="202" t="s">
        <v>217</v>
      </c>
      <c r="B59" s="190" t="s">
        <v>215</v>
      </c>
      <c r="C59" s="112"/>
      <c r="D59" s="112"/>
      <c r="E59" s="112"/>
    </row>
    <row r="60" spans="1:5" s="44" customFormat="1" ht="12" customHeight="1" thickBot="1" x14ac:dyDescent="0.25">
      <c r="A60" s="18" t="s">
        <v>15</v>
      </c>
      <c r="B60" s="104" t="s">
        <v>218</v>
      </c>
      <c r="C60" s="108">
        <f>SUM(C61:C63)</f>
        <v>0</v>
      </c>
      <c r="D60" s="108">
        <f>SUM(D61:D63)</f>
        <v>0</v>
      </c>
      <c r="E60" s="108">
        <f>SUM(E61:E63)</f>
        <v>0</v>
      </c>
    </row>
    <row r="61" spans="1:5" s="44" customFormat="1" ht="12" customHeight="1" x14ac:dyDescent="0.2">
      <c r="A61" s="200" t="s">
        <v>121</v>
      </c>
      <c r="B61" s="188" t="s">
        <v>220</v>
      </c>
      <c r="C61" s="113"/>
      <c r="D61" s="113"/>
      <c r="E61" s="113"/>
    </row>
    <row r="62" spans="1:5" s="44" customFormat="1" ht="12" customHeight="1" x14ac:dyDescent="0.2">
      <c r="A62" s="201" t="s">
        <v>122</v>
      </c>
      <c r="B62" s="189" t="s">
        <v>337</v>
      </c>
      <c r="C62" s="113"/>
      <c r="D62" s="113"/>
      <c r="E62" s="113"/>
    </row>
    <row r="63" spans="1:5" s="44" customFormat="1" ht="12" customHeight="1" x14ac:dyDescent="0.2">
      <c r="A63" s="201" t="s">
        <v>142</v>
      </c>
      <c r="B63" s="189" t="s">
        <v>221</v>
      </c>
      <c r="C63" s="113">
        <f>'1.1.sz.mell.'!C59:D59</f>
        <v>0</v>
      </c>
      <c r="D63" s="113">
        <f>'1.1.sz.mell.'!D59:F59</f>
        <v>0</v>
      </c>
      <c r="E63" s="113">
        <f>'1.1.sz.mell.'!E59:G59</f>
        <v>0</v>
      </c>
    </row>
    <row r="64" spans="1:5" s="44" customFormat="1" ht="12" customHeight="1" thickBot="1" x14ac:dyDescent="0.25">
      <c r="A64" s="202" t="s">
        <v>219</v>
      </c>
      <c r="B64" s="190" t="s">
        <v>222</v>
      </c>
      <c r="C64" s="113"/>
      <c r="D64" s="113"/>
      <c r="E64" s="113"/>
    </row>
    <row r="65" spans="1:5" s="44" customFormat="1" ht="12" customHeight="1" thickBot="1" x14ac:dyDescent="0.25">
      <c r="A65" s="18" t="s">
        <v>16</v>
      </c>
      <c r="B65" s="11" t="s">
        <v>223</v>
      </c>
      <c r="C65" s="114">
        <f>+C8+C15+C22+C29+C37+C49+C55+C60</f>
        <v>26861980</v>
      </c>
      <c r="D65" s="114">
        <f>+D8+D15+D22+D29+D37+D49+D55+D60</f>
        <v>52767648</v>
      </c>
      <c r="E65" s="114">
        <f>+E8+E15+E22+E29+E37+E49+E55+E60</f>
        <v>52726044</v>
      </c>
    </row>
    <row r="66" spans="1:5" s="44" customFormat="1" ht="12" customHeight="1" thickBot="1" x14ac:dyDescent="0.2">
      <c r="A66" s="203" t="s">
        <v>323</v>
      </c>
      <c r="B66" s="104" t="s">
        <v>225</v>
      </c>
      <c r="C66" s="108">
        <f>SUM(C67:C69)</f>
        <v>0</v>
      </c>
      <c r="D66" s="108">
        <f>SUM(D67:D69)</f>
        <v>0</v>
      </c>
      <c r="E66" s="108">
        <f>SUM(E67:E69)</f>
        <v>0</v>
      </c>
    </row>
    <row r="67" spans="1:5" s="44" customFormat="1" ht="12" customHeight="1" x14ac:dyDescent="0.2">
      <c r="A67" s="200" t="s">
        <v>257</v>
      </c>
      <c r="B67" s="188" t="s">
        <v>226</v>
      </c>
      <c r="C67" s="113"/>
      <c r="D67" s="113"/>
      <c r="E67" s="113"/>
    </row>
    <row r="68" spans="1:5" s="44" customFormat="1" ht="12" customHeight="1" x14ac:dyDescent="0.2">
      <c r="A68" s="201" t="s">
        <v>266</v>
      </c>
      <c r="B68" s="189" t="s">
        <v>227</v>
      </c>
      <c r="C68" s="113"/>
      <c r="D68" s="113"/>
      <c r="E68" s="113"/>
    </row>
    <row r="69" spans="1:5" s="44" customFormat="1" ht="12" customHeight="1" thickBot="1" x14ac:dyDescent="0.25">
      <c r="A69" s="202" t="s">
        <v>267</v>
      </c>
      <c r="B69" s="191" t="s">
        <v>228</v>
      </c>
      <c r="C69" s="113"/>
      <c r="D69" s="113"/>
      <c r="E69" s="113"/>
    </row>
    <row r="70" spans="1:5" s="44" customFormat="1" ht="12" customHeight="1" thickBot="1" x14ac:dyDescent="0.2">
      <c r="A70" s="203" t="s">
        <v>229</v>
      </c>
      <c r="B70" s="104" t="s">
        <v>230</v>
      </c>
      <c r="C70" s="108">
        <f>SUM(C71:C74)</f>
        <v>0</v>
      </c>
      <c r="D70" s="108">
        <f>SUM(D71:D74)</f>
        <v>0</v>
      </c>
      <c r="E70" s="108">
        <f>SUM(E71:E74)</f>
        <v>0</v>
      </c>
    </row>
    <row r="71" spans="1:5" s="44" customFormat="1" ht="12" customHeight="1" x14ac:dyDescent="0.2">
      <c r="A71" s="200" t="s">
        <v>100</v>
      </c>
      <c r="B71" s="188" t="s">
        <v>231</v>
      </c>
      <c r="C71" s="113"/>
      <c r="D71" s="113"/>
      <c r="E71" s="113"/>
    </row>
    <row r="72" spans="1:5" s="44" customFormat="1" ht="12" customHeight="1" x14ac:dyDescent="0.2">
      <c r="A72" s="201" t="s">
        <v>101</v>
      </c>
      <c r="B72" s="189" t="s">
        <v>232</v>
      </c>
      <c r="C72" s="113"/>
      <c r="D72" s="113"/>
      <c r="E72" s="113"/>
    </row>
    <row r="73" spans="1:5" s="44" customFormat="1" ht="12" customHeight="1" x14ac:dyDescent="0.2">
      <c r="A73" s="201" t="s">
        <v>258</v>
      </c>
      <c r="B73" s="189" t="s">
        <v>233</v>
      </c>
      <c r="C73" s="113"/>
      <c r="D73" s="113"/>
      <c r="E73" s="113"/>
    </row>
    <row r="74" spans="1:5" s="44" customFormat="1" ht="12" customHeight="1" thickBot="1" x14ac:dyDescent="0.25">
      <c r="A74" s="202" t="s">
        <v>259</v>
      </c>
      <c r="B74" s="190" t="s">
        <v>234</v>
      </c>
      <c r="C74" s="113"/>
      <c r="D74" s="113"/>
      <c r="E74" s="113"/>
    </row>
    <row r="75" spans="1:5" s="44" customFormat="1" ht="12" customHeight="1" thickBot="1" x14ac:dyDescent="0.2">
      <c r="A75" s="203" t="s">
        <v>235</v>
      </c>
      <c r="B75" s="104" t="s">
        <v>236</v>
      </c>
      <c r="C75" s="108">
        <f>SUM(C76:C77)</f>
        <v>23711830</v>
      </c>
      <c r="D75" s="108">
        <f>SUM(D76:D77)</f>
        <v>23711830</v>
      </c>
      <c r="E75" s="108">
        <f>SUM(E76:E77)</f>
        <v>23711830</v>
      </c>
    </row>
    <row r="76" spans="1:5" s="44" customFormat="1" ht="12" customHeight="1" x14ac:dyDescent="0.2">
      <c r="A76" s="200" t="s">
        <v>260</v>
      </c>
      <c r="B76" s="188" t="s">
        <v>237</v>
      </c>
      <c r="C76" s="113">
        <f>'1.1.sz.mell.'!C72:D72</f>
        <v>23711830</v>
      </c>
      <c r="D76" s="113">
        <f>'1.1.sz.mell.'!D72:F72</f>
        <v>23711830</v>
      </c>
      <c r="E76" s="113">
        <f>'1.1.sz.mell.'!E72:G72</f>
        <v>23711830</v>
      </c>
    </row>
    <row r="77" spans="1:5" s="44" customFormat="1" ht="12" customHeight="1" thickBot="1" x14ac:dyDescent="0.25">
      <c r="A77" s="202" t="s">
        <v>261</v>
      </c>
      <c r="B77" s="190" t="s">
        <v>238</v>
      </c>
      <c r="C77" s="113"/>
      <c r="D77" s="113"/>
      <c r="E77" s="113"/>
    </row>
    <row r="78" spans="1:5" s="43" customFormat="1" ht="12" customHeight="1" thickBot="1" x14ac:dyDescent="0.2">
      <c r="A78" s="203" t="s">
        <v>239</v>
      </c>
      <c r="B78" s="104" t="s">
        <v>240</v>
      </c>
      <c r="C78" s="108">
        <f>SUM(C79:C81)</f>
        <v>0</v>
      </c>
      <c r="D78" s="108">
        <f>SUM(D79:D81)</f>
        <v>977222</v>
      </c>
      <c r="E78" s="108">
        <f>SUM(E79:E81)</f>
        <v>977222</v>
      </c>
    </row>
    <row r="79" spans="1:5" s="44" customFormat="1" ht="12" customHeight="1" x14ac:dyDescent="0.2">
      <c r="A79" s="200" t="s">
        <v>262</v>
      </c>
      <c r="B79" s="188" t="s">
        <v>241</v>
      </c>
      <c r="C79" s="113"/>
      <c r="D79" s="113">
        <f>'1.1.sz.mell.'!D75</f>
        <v>977222</v>
      </c>
      <c r="E79" s="113">
        <f>'1.1.sz.mell.'!E75</f>
        <v>977222</v>
      </c>
    </row>
    <row r="80" spans="1:5" s="44" customFormat="1" ht="12" customHeight="1" x14ac:dyDescent="0.2">
      <c r="A80" s="201" t="s">
        <v>263</v>
      </c>
      <c r="B80" s="189" t="s">
        <v>242</v>
      </c>
      <c r="C80" s="113"/>
      <c r="D80" s="113"/>
      <c r="E80" s="113"/>
    </row>
    <row r="81" spans="1:5" s="44" customFormat="1" ht="12" customHeight="1" thickBot="1" x14ac:dyDescent="0.25">
      <c r="A81" s="202" t="s">
        <v>264</v>
      </c>
      <c r="B81" s="190" t="s">
        <v>243</v>
      </c>
      <c r="C81" s="113"/>
      <c r="D81" s="113"/>
      <c r="E81" s="113"/>
    </row>
    <row r="82" spans="1:5" s="44" customFormat="1" ht="12" customHeight="1" thickBot="1" x14ac:dyDescent="0.2">
      <c r="A82" s="203" t="s">
        <v>244</v>
      </c>
      <c r="B82" s="104" t="s">
        <v>265</v>
      </c>
      <c r="C82" s="108">
        <f>SUM(C83:C86)</f>
        <v>0</v>
      </c>
      <c r="D82" s="108">
        <f>SUM(D83:D86)</f>
        <v>0</v>
      </c>
      <c r="E82" s="108">
        <f>SUM(E83:E86)</f>
        <v>0</v>
      </c>
    </row>
    <row r="83" spans="1:5" s="44" customFormat="1" ht="12" customHeight="1" x14ac:dyDescent="0.2">
      <c r="A83" s="204" t="s">
        <v>245</v>
      </c>
      <c r="B83" s="188" t="s">
        <v>246</v>
      </c>
      <c r="C83" s="113"/>
      <c r="D83" s="113"/>
      <c r="E83" s="113"/>
    </row>
    <row r="84" spans="1:5" s="44" customFormat="1" ht="12" customHeight="1" x14ac:dyDescent="0.2">
      <c r="A84" s="205" t="s">
        <v>247</v>
      </c>
      <c r="B84" s="189" t="s">
        <v>248</v>
      </c>
      <c r="C84" s="113"/>
      <c r="D84" s="113"/>
      <c r="E84" s="113"/>
    </row>
    <row r="85" spans="1:5" s="44" customFormat="1" ht="12" customHeight="1" x14ac:dyDescent="0.2">
      <c r="A85" s="205" t="s">
        <v>249</v>
      </c>
      <c r="B85" s="189" t="s">
        <v>250</v>
      </c>
      <c r="C85" s="113"/>
      <c r="D85" s="113"/>
      <c r="E85" s="113"/>
    </row>
    <row r="86" spans="1:5" s="43" customFormat="1" ht="12" customHeight="1" thickBot="1" x14ac:dyDescent="0.25">
      <c r="A86" s="206" t="s">
        <v>251</v>
      </c>
      <c r="B86" s="190" t="s">
        <v>252</v>
      </c>
      <c r="C86" s="113"/>
      <c r="D86" s="113"/>
      <c r="E86" s="113"/>
    </row>
    <row r="87" spans="1:5" s="43" customFormat="1" ht="12" customHeight="1" thickBot="1" x14ac:dyDescent="0.2">
      <c r="A87" s="203" t="s">
        <v>253</v>
      </c>
      <c r="B87" s="104" t="s">
        <v>342</v>
      </c>
      <c r="C87" s="213"/>
      <c r="D87" s="213"/>
      <c r="E87" s="213"/>
    </row>
    <row r="88" spans="1:5" s="43" customFormat="1" ht="12" customHeight="1" thickBot="1" x14ac:dyDescent="0.2">
      <c r="A88" s="203" t="s">
        <v>392</v>
      </c>
      <c r="B88" s="104" t="s">
        <v>254</v>
      </c>
      <c r="C88" s="213"/>
      <c r="D88" s="213"/>
      <c r="E88" s="213"/>
    </row>
    <row r="89" spans="1:5" s="43" customFormat="1" ht="12" customHeight="1" thickBot="1" x14ac:dyDescent="0.2">
      <c r="A89" s="203" t="s">
        <v>393</v>
      </c>
      <c r="B89" s="192" t="s">
        <v>343</v>
      </c>
      <c r="C89" s="114">
        <f>+C66+C70+C75+C78+C82+C88+C87</f>
        <v>23711830</v>
      </c>
      <c r="D89" s="114">
        <f>+D66+D70+D75+D78+D82+D88+D87</f>
        <v>24689052</v>
      </c>
      <c r="E89" s="114">
        <f>+E66+E70+E75+E78+E82+E88+E87</f>
        <v>24689052</v>
      </c>
    </row>
    <row r="90" spans="1:5" s="43" customFormat="1" ht="12" customHeight="1" thickBot="1" x14ac:dyDescent="0.2">
      <c r="A90" s="207" t="s">
        <v>394</v>
      </c>
      <c r="B90" s="193" t="s">
        <v>395</v>
      </c>
      <c r="C90" s="114">
        <f>+C65+C89</f>
        <v>50573810</v>
      </c>
      <c r="D90" s="114">
        <f>+D65+D89</f>
        <v>77456700</v>
      </c>
      <c r="E90" s="114">
        <f>+E65+E89</f>
        <v>77415096</v>
      </c>
    </row>
    <row r="91" spans="1:5" s="44" customFormat="1" ht="15" customHeight="1" thickBot="1" x14ac:dyDescent="0.25">
      <c r="A91" s="90"/>
      <c r="B91" s="91"/>
      <c r="C91" s="168"/>
      <c r="D91" s="168"/>
      <c r="E91" s="168"/>
    </row>
    <row r="92" spans="1:5" s="37" customFormat="1" ht="16.5" customHeight="1" thickBot="1" x14ac:dyDescent="0.25">
      <c r="A92" s="92"/>
      <c r="B92" s="93" t="s">
        <v>44</v>
      </c>
      <c r="C92" s="169"/>
      <c r="D92" s="169"/>
      <c r="E92" s="169"/>
    </row>
    <row r="93" spans="1:5" s="45" customFormat="1" ht="12" customHeight="1" thickBot="1" x14ac:dyDescent="0.25">
      <c r="A93" s="182" t="s">
        <v>8</v>
      </c>
      <c r="B93" s="17" t="s">
        <v>396</v>
      </c>
      <c r="C93" s="107">
        <f>+C94+C95+C96+C97+C98</f>
        <v>49433936</v>
      </c>
      <c r="D93" s="107">
        <f>+D94+D95+D96+D97+D98</f>
        <v>75574009</v>
      </c>
      <c r="E93" s="107">
        <f>+E94+E95+E96+E97+E98</f>
        <v>52153672</v>
      </c>
    </row>
    <row r="94" spans="1:5" ht="12" customHeight="1" x14ac:dyDescent="0.2">
      <c r="A94" s="208" t="s">
        <v>76</v>
      </c>
      <c r="B94" s="7" t="s">
        <v>38</v>
      </c>
      <c r="C94" s="109">
        <f>'1.1.sz.mell.'!C93:F93</f>
        <v>10458346</v>
      </c>
      <c r="D94" s="109">
        <f>'1.1.sz.mell.'!D93:G93</f>
        <v>25016086</v>
      </c>
      <c r="E94" s="109">
        <f>'1.1.sz.mell.'!E93:H93</f>
        <v>25016086</v>
      </c>
    </row>
    <row r="95" spans="1:5" ht="12" customHeight="1" x14ac:dyDescent="0.2">
      <c r="A95" s="201" t="s">
        <v>77</v>
      </c>
      <c r="B95" s="5" t="s">
        <v>123</v>
      </c>
      <c r="C95" s="110">
        <f>'1.1.sz.mell.'!C94:D94</f>
        <v>1607999</v>
      </c>
      <c r="D95" s="110">
        <f>'1.1.sz.mell.'!D94:F94</f>
        <v>2887953</v>
      </c>
      <c r="E95" s="110">
        <f>'1.1.sz.mell.'!E94:G94</f>
        <v>2887953</v>
      </c>
    </row>
    <row r="96" spans="1:5" ht="12" customHeight="1" x14ac:dyDescent="0.2">
      <c r="A96" s="201" t="s">
        <v>78</v>
      </c>
      <c r="B96" s="5" t="s">
        <v>98</v>
      </c>
      <c r="C96" s="112">
        <f>'1.1.sz.mell.'!C95:D95</f>
        <v>10474980</v>
      </c>
      <c r="D96" s="112">
        <f>'1.1.sz.mell.'!D95:F95</f>
        <v>20964542</v>
      </c>
      <c r="E96" s="112">
        <f>'1.1.sz.mell.'!E95:G95</f>
        <v>19861684</v>
      </c>
    </row>
    <row r="97" spans="1:5" ht="12" customHeight="1" x14ac:dyDescent="0.2">
      <c r="A97" s="201" t="s">
        <v>79</v>
      </c>
      <c r="B97" s="8" t="s">
        <v>124</v>
      </c>
      <c r="C97" s="112">
        <f>'1.1.sz.mell.'!C96:D96</f>
        <v>9096000</v>
      </c>
      <c r="D97" s="112">
        <f>'1.1.sz.mell.'!D96:F96</f>
        <v>3857922</v>
      </c>
      <c r="E97" s="112">
        <f>'1.1.sz.mell.'!E96:G96</f>
        <v>3847922</v>
      </c>
    </row>
    <row r="98" spans="1:5" ht="12" customHeight="1" x14ac:dyDescent="0.2">
      <c r="A98" s="201" t="s">
        <v>90</v>
      </c>
      <c r="B98" s="10" t="s">
        <v>125</v>
      </c>
      <c r="C98" s="112">
        <f>'1.1.sz.mell.'!C97:D97</f>
        <v>17796611</v>
      </c>
      <c r="D98" s="112">
        <f>'1.1.sz.mell.'!D97:F97</f>
        <v>22847506</v>
      </c>
      <c r="E98" s="112">
        <f>'1.1.sz.mell.'!E97:G97</f>
        <v>540027</v>
      </c>
    </row>
    <row r="99" spans="1:5" ht="12" customHeight="1" x14ac:dyDescent="0.2">
      <c r="A99" s="201" t="s">
        <v>80</v>
      </c>
      <c r="B99" s="5" t="s">
        <v>397</v>
      </c>
      <c r="C99" s="112"/>
      <c r="D99" s="112">
        <v>0</v>
      </c>
      <c r="E99" s="112"/>
    </row>
    <row r="100" spans="1:5" ht="12" customHeight="1" x14ac:dyDescent="0.2">
      <c r="A100" s="201" t="s">
        <v>81</v>
      </c>
      <c r="B100" s="74" t="s">
        <v>346</v>
      </c>
      <c r="C100" s="112"/>
      <c r="D100" s="112"/>
      <c r="E100" s="112"/>
    </row>
    <row r="101" spans="1:5" ht="12" customHeight="1" x14ac:dyDescent="0.2">
      <c r="A101" s="201" t="s">
        <v>91</v>
      </c>
      <c r="B101" s="74" t="s">
        <v>347</v>
      </c>
      <c r="C101" s="112"/>
      <c r="D101" s="112"/>
      <c r="E101" s="112"/>
    </row>
    <row r="102" spans="1:5" ht="12" customHeight="1" x14ac:dyDescent="0.2">
      <c r="A102" s="201" t="s">
        <v>92</v>
      </c>
      <c r="B102" s="74" t="s">
        <v>271</v>
      </c>
      <c r="C102" s="112"/>
      <c r="D102" s="112"/>
      <c r="E102" s="112"/>
    </row>
    <row r="103" spans="1:5" ht="12" customHeight="1" x14ac:dyDescent="0.2">
      <c r="A103" s="201" t="s">
        <v>93</v>
      </c>
      <c r="B103" s="75" t="s">
        <v>272</v>
      </c>
      <c r="C103" s="112"/>
      <c r="D103" s="112"/>
      <c r="E103" s="112"/>
    </row>
    <row r="104" spans="1:5" ht="12" customHeight="1" x14ac:dyDescent="0.2">
      <c r="A104" s="201" t="s">
        <v>94</v>
      </c>
      <c r="B104" s="75" t="s">
        <v>273</v>
      </c>
      <c r="C104" s="112"/>
      <c r="D104" s="112"/>
      <c r="E104" s="112"/>
    </row>
    <row r="105" spans="1:5" ht="12" customHeight="1" x14ac:dyDescent="0.2">
      <c r="A105" s="201" t="s">
        <v>96</v>
      </c>
      <c r="B105" s="74" t="s">
        <v>274</v>
      </c>
      <c r="C105" s="112">
        <f>'1.1.sz.mell.'!C104:D104</f>
        <v>806000</v>
      </c>
      <c r="D105" s="112">
        <f>'1.1.sz.mell.'!D104:F104</f>
        <v>525027</v>
      </c>
      <c r="E105" s="112">
        <f>'1.1.sz.mell.'!E104:G104</f>
        <v>525027</v>
      </c>
    </row>
    <row r="106" spans="1:5" ht="12" customHeight="1" x14ac:dyDescent="0.2">
      <c r="A106" s="201" t="s">
        <v>126</v>
      </c>
      <c r="B106" s="74" t="s">
        <v>275</v>
      </c>
      <c r="C106" s="112"/>
      <c r="D106" s="112"/>
      <c r="E106" s="112"/>
    </row>
    <row r="107" spans="1:5" ht="12" customHeight="1" x14ac:dyDescent="0.2">
      <c r="A107" s="201" t="s">
        <v>269</v>
      </c>
      <c r="B107" s="75" t="s">
        <v>276</v>
      </c>
      <c r="C107" s="112"/>
      <c r="D107" s="112"/>
      <c r="E107" s="112"/>
    </row>
    <row r="108" spans="1:5" ht="12" customHeight="1" x14ac:dyDescent="0.2">
      <c r="A108" s="209" t="s">
        <v>270</v>
      </c>
      <c r="B108" s="76" t="s">
        <v>277</v>
      </c>
      <c r="C108" s="112"/>
      <c r="D108" s="112"/>
      <c r="E108" s="112"/>
    </row>
    <row r="109" spans="1:5" ht="12" customHeight="1" x14ac:dyDescent="0.2">
      <c r="A109" s="201" t="s">
        <v>348</v>
      </c>
      <c r="B109" s="76" t="s">
        <v>278</v>
      </c>
      <c r="C109" s="112"/>
      <c r="D109" s="112"/>
      <c r="E109" s="112"/>
    </row>
    <row r="110" spans="1:5" ht="12" customHeight="1" x14ac:dyDescent="0.2">
      <c r="A110" s="201" t="s">
        <v>349</v>
      </c>
      <c r="B110" s="75" t="s">
        <v>279</v>
      </c>
      <c r="C110" s="110">
        <f>'1.1.sz.mell.'!C109</f>
        <v>0</v>
      </c>
      <c r="D110" s="110">
        <f>'1.1.sz.mell.'!D109</f>
        <v>15000</v>
      </c>
      <c r="E110" s="110">
        <v>0</v>
      </c>
    </row>
    <row r="111" spans="1:5" ht="12" customHeight="1" x14ac:dyDescent="0.2">
      <c r="A111" s="201" t="s">
        <v>350</v>
      </c>
      <c r="B111" s="8" t="s">
        <v>39</v>
      </c>
      <c r="C111" s="110">
        <f>C112+C113</f>
        <v>16990611</v>
      </c>
      <c r="D111" s="110">
        <f>D112+D113</f>
        <v>22307479</v>
      </c>
      <c r="E111" s="110">
        <f>E112+E113</f>
        <v>0</v>
      </c>
    </row>
    <row r="112" spans="1:5" ht="12" customHeight="1" x14ac:dyDescent="0.2">
      <c r="A112" s="202" t="s">
        <v>352</v>
      </c>
      <c r="B112" s="5" t="s">
        <v>398</v>
      </c>
      <c r="C112" s="112">
        <f>'1.1.sz.mell.'!C110</f>
        <v>16990611</v>
      </c>
      <c r="D112" s="112">
        <f>'1.1.sz.mell.'!D110</f>
        <v>22307479</v>
      </c>
      <c r="E112" s="112">
        <f>'1.1.sz.mell.'!E110</f>
        <v>0</v>
      </c>
    </row>
    <row r="113" spans="1:5" ht="12" customHeight="1" thickBot="1" x14ac:dyDescent="0.25">
      <c r="A113" s="210" t="s">
        <v>353</v>
      </c>
      <c r="B113" s="77" t="s">
        <v>399</v>
      </c>
      <c r="C113" s="115"/>
      <c r="D113" s="115"/>
      <c r="E113" s="115"/>
    </row>
    <row r="114" spans="1:5" ht="12" customHeight="1" thickBot="1" x14ac:dyDescent="0.25">
      <c r="A114" s="18" t="s">
        <v>9</v>
      </c>
      <c r="B114" s="16" t="s">
        <v>280</v>
      </c>
      <c r="C114" s="108">
        <f>+C115+C117+C119</f>
        <v>270000</v>
      </c>
      <c r="D114" s="108">
        <f>+D115+D117+D119</f>
        <v>1012817</v>
      </c>
      <c r="E114" s="108">
        <f>+E115+E117+E119</f>
        <v>1012817</v>
      </c>
    </row>
    <row r="115" spans="1:5" ht="12" customHeight="1" x14ac:dyDescent="0.2">
      <c r="A115" s="200" t="s">
        <v>82</v>
      </c>
      <c r="B115" s="5" t="s">
        <v>141</v>
      </c>
      <c r="C115" s="111">
        <f>'1.1.sz.mell.'!C114:D114</f>
        <v>270000</v>
      </c>
      <c r="D115" s="111">
        <f>'1.1.sz.mell.'!D114:F114</f>
        <v>1012817</v>
      </c>
      <c r="E115" s="111">
        <f>'1.1.sz.mell.'!E114:G114</f>
        <v>1012817</v>
      </c>
    </row>
    <row r="116" spans="1:5" ht="12" customHeight="1" x14ac:dyDescent="0.2">
      <c r="A116" s="200" t="s">
        <v>83</v>
      </c>
      <c r="B116" s="9" t="s">
        <v>284</v>
      </c>
      <c r="C116" s="111"/>
      <c r="D116" s="111"/>
      <c r="E116" s="111"/>
    </row>
    <row r="117" spans="1:5" ht="12" customHeight="1" x14ac:dyDescent="0.2">
      <c r="A117" s="200" t="s">
        <v>84</v>
      </c>
      <c r="B117" s="9" t="s">
        <v>127</v>
      </c>
      <c r="C117" s="110">
        <f>'1.1.sz.mell.'!C116</f>
        <v>0</v>
      </c>
      <c r="D117" s="110">
        <f>'1.1.sz.mell.'!D116</f>
        <v>0</v>
      </c>
      <c r="E117" s="110">
        <f>'1.1.sz.mell.'!E116</f>
        <v>0</v>
      </c>
    </row>
    <row r="118" spans="1:5" ht="12" customHeight="1" x14ac:dyDescent="0.2">
      <c r="A118" s="200" t="s">
        <v>85</v>
      </c>
      <c r="B118" s="9" t="s">
        <v>285</v>
      </c>
      <c r="C118" s="97"/>
      <c r="D118" s="97"/>
      <c r="E118" s="97"/>
    </row>
    <row r="119" spans="1:5" ht="12" customHeight="1" x14ac:dyDescent="0.2">
      <c r="A119" s="200" t="s">
        <v>86</v>
      </c>
      <c r="B119" s="106" t="s">
        <v>143</v>
      </c>
      <c r="C119" s="97"/>
      <c r="D119" s="97">
        <v>0</v>
      </c>
      <c r="E119" s="97">
        <v>0</v>
      </c>
    </row>
    <row r="120" spans="1:5" ht="12" customHeight="1" x14ac:dyDescent="0.2">
      <c r="A120" s="200" t="s">
        <v>95</v>
      </c>
      <c r="B120" s="105" t="s">
        <v>338</v>
      </c>
      <c r="C120" s="97"/>
      <c r="D120" s="97"/>
      <c r="E120" s="97"/>
    </row>
    <row r="121" spans="1:5" ht="12" customHeight="1" x14ac:dyDescent="0.2">
      <c r="A121" s="200" t="s">
        <v>97</v>
      </c>
      <c r="B121" s="184" t="s">
        <v>290</v>
      </c>
      <c r="C121" s="97"/>
      <c r="D121" s="97"/>
      <c r="E121" s="97"/>
    </row>
    <row r="122" spans="1:5" ht="12" customHeight="1" x14ac:dyDescent="0.2">
      <c r="A122" s="200" t="s">
        <v>128</v>
      </c>
      <c r="B122" s="75" t="s">
        <v>273</v>
      </c>
      <c r="C122" s="97"/>
      <c r="D122" s="97"/>
      <c r="E122" s="97"/>
    </row>
    <row r="123" spans="1:5" ht="12" customHeight="1" x14ac:dyDescent="0.2">
      <c r="A123" s="200" t="s">
        <v>129</v>
      </c>
      <c r="B123" s="75" t="s">
        <v>289</v>
      </c>
      <c r="C123" s="97"/>
      <c r="D123" s="97"/>
      <c r="E123" s="97"/>
    </row>
    <row r="124" spans="1:5" ht="12" customHeight="1" x14ac:dyDescent="0.2">
      <c r="A124" s="200" t="s">
        <v>130</v>
      </c>
      <c r="B124" s="75" t="s">
        <v>288</v>
      </c>
      <c r="C124" s="97"/>
      <c r="D124" s="97"/>
      <c r="E124" s="97"/>
    </row>
    <row r="125" spans="1:5" ht="12" customHeight="1" x14ac:dyDescent="0.2">
      <c r="A125" s="200" t="s">
        <v>281</v>
      </c>
      <c r="B125" s="75" t="s">
        <v>276</v>
      </c>
      <c r="C125" s="97"/>
      <c r="D125" s="97"/>
      <c r="E125" s="97"/>
    </row>
    <row r="126" spans="1:5" ht="12" customHeight="1" x14ac:dyDescent="0.2">
      <c r="A126" s="200" t="s">
        <v>282</v>
      </c>
      <c r="B126" s="75" t="s">
        <v>287</v>
      </c>
      <c r="C126" s="97"/>
      <c r="D126" s="97"/>
      <c r="E126" s="97"/>
    </row>
    <row r="127" spans="1:5" ht="12" customHeight="1" thickBot="1" x14ac:dyDescent="0.25">
      <c r="A127" s="209" t="s">
        <v>283</v>
      </c>
      <c r="B127" s="75" t="s">
        <v>286</v>
      </c>
      <c r="C127" s="98"/>
      <c r="D127" s="98"/>
      <c r="E127" s="98"/>
    </row>
    <row r="128" spans="1:5" ht="12" customHeight="1" thickBot="1" x14ac:dyDescent="0.25">
      <c r="A128" s="18" t="s">
        <v>10</v>
      </c>
      <c r="B128" s="72" t="s">
        <v>356</v>
      </c>
      <c r="C128" s="108">
        <f>+C93+C114</f>
        <v>49703936</v>
      </c>
      <c r="D128" s="108">
        <f>+D93+D114</f>
        <v>76586826</v>
      </c>
      <c r="E128" s="108">
        <f>+E93+E114</f>
        <v>53166489</v>
      </c>
    </row>
    <row r="129" spans="1:13" ht="25.5" customHeight="1" thickBot="1" x14ac:dyDescent="0.25">
      <c r="A129" s="18" t="s">
        <v>11</v>
      </c>
      <c r="B129" s="72" t="s">
        <v>357</v>
      </c>
      <c r="C129" s="108">
        <f>+C130+C131+C132</f>
        <v>0</v>
      </c>
      <c r="D129" s="108">
        <f>+D130+D131+D132</f>
        <v>0</v>
      </c>
      <c r="E129" s="108">
        <f>+E130+E131+E132</f>
        <v>0</v>
      </c>
    </row>
    <row r="130" spans="1:13" s="45" customFormat="1" ht="12" customHeight="1" x14ac:dyDescent="0.2">
      <c r="A130" s="200" t="s">
        <v>179</v>
      </c>
      <c r="B130" s="6" t="s">
        <v>400</v>
      </c>
      <c r="C130" s="97">
        <f>'1.1.sz.mell.'!C129:D129</f>
        <v>0</v>
      </c>
      <c r="D130" s="97">
        <f>'1.1.sz.mell.'!D129:F129</f>
        <v>0</v>
      </c>
      <c r="E130" s="97">
        <f>'1.1.sz.mell.'!E129:G129</f>
        <v>0</v>
      </c>
    </row>
    <row r="131" spans="1:13" ht="12" customHeight="1" x14ac:dyDescent="0.2">
      <c r="A131" s="200" t="s">
        <v>182</v>
      </c>
      <c r="B131" s="6" t="s">
        <v>401</v>
      </c>
      <c r="C131" s="97"/>
      <c r="D131" s="97"/>
      <c r="E131" s="97"/>
    </row>
    <row r="132" spans="1:13" ht="12" customHeight="1" thickBot="1" x14ac:dyDescent="0.25">
      <c r="A132" s="209" t="s">
        <v>183</v>
      </c>
      <c r="B132" s="4" t="s">
        <v>402</v>
      </c>
      <c r="C132" s="97"/>
      <c r="D132" s="97"/>
      <c r="E132" s="97"/>
    </row>
    <row r="133" spans="1:13" ht="12" customHeight="1" thickBot="1" x14ac:dyDescent="0.25">
      <c r="A133" s="18" t="s">
        <v>12</v>
      </c>
      <c r="B133" s="72" t="s">
        <v>358</v>
      </c>
      <c r="C133" s="108">
        <f>+C134+C135+C136+C137+C138+C139</f>
        <v>0</v>
      </c>
      <c r="D133" s="108">
        <f>+D134+D135+D136+D137+D138+D139</f>
        <v>0</v>
      </c>
      <c r="E133" s="108">
        <f>+E134+E135+E136+E137+E138+E139</f>
        <v>0</v>
      </c>
    </row>
    <row r="134" spans="1:13" ht="12" customHeight="1" x14ac:dyDescent="0.2">
      <c r="A134" s="200" t="s">
        <v>69</v>
      </c>
      <c r="B134" s="6" t="s">
        <v>403</v>
      </c>
      <c r="C134" s="97"/>
      <c r="D134" s="97"/>
      <c r="E134" s="97"/>
    </row>
    <row r="135" spans="1:13" ht="12" customHeight="1" x14ac:dyDescent="0.2">
      <c r="A135" s="200" t="s">
        <v>70</v>
      </c>
      <c r="B135" s="6" t="s">
        <v>404</v>
      </c>
      <c r="C135" s="97"/>
      <c r="D135" s="97"/>
      <c r="E135" s="97"/>
    </row>
    <row r="136" spans="1:13" ht="12" customHeight="1" x14ac:dyDescent="0.2">
      <c r="A136" s="200" t="s">
        <v>71</v>
      </c>
      <c r="B136" s="6" t="s">
        <v>359</v>
      </c>
      <c r="C136" s="97"/>
      <c r="D136" s="97"/>
      <c r="E136" s="97"/>
    </row>
    <row r="137" spans="1:13" ht="12" customHeight="1" x14ac:dyDescent="0.2">
      <c r="A137" s="200" t="s">
        <v>115</v>
      </c>
      <c r="B137" s="6" t="s">
        <v>405</v>
      </c>
      <c r="C137" s="97"/>
      <c r="D137" s="97"/>
      <c r="E137" s="97"/>
    </row>
    <row r="138" spans="1:13" ht="12" customHeight="1" x14ac:dyDescent="0.2">
      <c r="A138" s="200" t="s">
        <v>116</v>
      </c>
      <c r="B138" s="6" t="s">
        <v>406</v>
      </c>
      <c r="C138" s="97"/>
      <c r="D138" s="97"/>
      <c r="E138" s="97"/>
    </row>
    <row r="139" spans="1:13" s="45" customFormat="1" ht="12" customHeight="1" thickBot="1" x14ac:dyDescent="0.25">
      <c r="A139" s="209" t="s">
        <v>117</v>
      </c>
      <c r="B139" s="4" t="s">
        <v>407</v>
      </c>
      <c r="C139" s="97"/>
      <c r="D139" s="97"/>
      <c r="E139" s="97"/>
    </row>
    <row r="140" spans="1:13" ht="12" customHeight="1" thickBot="1" x14ac:dyDescent="0.25">
      <c r="A140" s="18" t="s">
        <v>13</v>
      </c>
      <c r="B140" s="72" t="s">
        <v>408</v>
      </c>
      <c r="C140" s="114">
        <f>+C141+C142+C144+C145+C143</f>
        <v>869874</v>
      </c>
      <c r="D140" s="114">
        <f>+D141+D142+D144+D145+D143</f>
        <v>869874</v>
      </c>
      <c r="E140" s="114">
        <f>+E141+E142+E144+E145+E143</f>
        <v>869874</v>
      </c>
      <c r="M140" s="96"/>
    </row>
    <row r="141" spans="1:13" x14ac:dyDescent="0.2">
      <c r="A141" s="200" t="s">
        <v>72</v>
      </c>
      <c r="B141" s="6" t="s">
        <v>296</v>
      </c>
      <c r="C141" s="97"/>
      <c r="D141" s="97"/>
      <c r="E141" s="97"/>
    </row>
    <row r="142" spans="1:13" ht="12" customHeight="1" x14ac:dyDescent="0.2">
      <c r="A142" s="200" t="s">
        <v>73</v>
      </c>
      <c r="B142" s="6" t="s">
        <v>300</v>
      </c>
      <c r="C142" s="97">
        <f>SUM('1.1.sz.mell.'!C141)</f>
        <v>869874</v>
      </c>
      <c r="D142" s="97">
        <f>SUM('1.1.sz.mell.'!D141)</f>
        <v>869874</v>
      </c>
      <c r="E142" s="97">
        <f>SUM('1.1.sz.mell.'!E141)</f>
        <v>869874</v>
      </c>
    </row>
    <row r="143" spans="1:13" ht="12" customHeight="1" x14ac:dyDescent="0.2">
      <c r="A143" s="200" t="s">
        <v>204</v>
      </c>
      <c r="B143" s="6" t="s">
        <v>409</v>
      </c>
      <c r="C143" s="97"/>
      <c r="D143" s="97"/>
      <c r="E143" s="97"/>
    </row>
    <row r="144" spans="1:13" s="45" customFormat="1" ht="12" customHeight="1" x14ac:dyDescent="0.2">
      <c r="A144" s="200" t="s">
        <v>205</v>
      </c>
      <c r="B144" s="6" t="s">
        <v>381</v>
      </c>
      <c r="C144" s="97"/>
      <c r="D144" s="97"/>
      <c r="E144" s="97"/>
    </row>
    <row r="145" spans="1:5" s="45" customFormat="1" ht="12" customHeight="1" thickBot="1" x14ac:dyDescent="0.25">
      <c r="A145" s="209" t="s">
        <v>206</v>
      </c>
      <c r="B145" s="4" t="s">
        <v>319</v>
      </c>
      <c r="C145" s="97"/>
      <c r="D145" s="97"/>
      <c r="E145" s="97"/>
    </row>
    <row r="146" spans="1:5" s="45" customFormat="1" ht="12" customHeight="1" thickBot="1" x14ac:dyDescent="0.25">
      <c r="A146" s="18" t="s">
        <v>14</v>
      </c>
      <c r="B146" s="72" t="s">
        <v>366</v>
      </c>
      <c r="C146" s="116">
        <f>+C147+C148+C149+C150+C151</f>
        <v>0</v>
      </c>
      <c r="D146" s="116">
        <f>+D147+D148+D149+D150+D151</f>
        <v>0</v>
      </c>
      <c r="E146" s="116">
        <f>+E147+E148+E149+E150+E151</f>
        <v>0</v>
      </c>
    </row>
    <row r="147" spans="1:5" s="45" customFormat="1" ht="12" customHeight="1" x14ac:dyDescent="0.2">
      <c r="A147" s="200" t="s">
        <v>74</v>
      </c>
      <c r="B147" s="6" t="s">
        <v>410</v>
      </c>
      <c r="C147" s="97"/>
      <c r="D147" s="97"/>
      <c r="E147" s="97"/>
    </row>
    <row r="148" spans="1:5" s="45" customFormat="1" ht="12" customHeight="1" x14ac:dyDescent="0.2">
      <c r="A148" s="200" t="s">
        <v>75</v>
      </c>
      <c r="B148" s="6" t="s">
        <v>411</v>
      </c>
      <c r="C148" s="97"/>
      <c r="D148" s="97"/>
      <c r="E148" s="97"/>
    </row>
    <row r="149" spans="1:5" s="45" customFormat="1" ht="12" customHeight="1" x14ac:dyDescent="0.2">
      <c r="A149" s="200" t="s">
        <v>216</v>
      </c>
      <c r="B149" s="6" t="s">
        <v>412</v>
      </c>
      <c r="C149" s="97"/>
      <c r="D149" s="97"/>
      <c r="E149" s="97"/>
    </row>
    <row r="150" spans="1:5" s="45" customFormat="1" ht="12" customHeight="1" x14ac:dyDescent="0.2">
      <c r="A150" s="200" t="s">
        <v>217</v>
      </c>
      <c r="B150" s="6" t="s">
        <v>413</v>
      </c>
      <c r="C150" s="97"/>
      <c r="D150" s="97"/>
      <c r="E150" s="97"/>
    </row>
    <row r="151" spans="1:5" ht="12.75" customHeight="1" thickBot="1" x14ac:dyDescent="0.25">
      <c r="A151" s="209" t="s">
        <v>367</v>
      </c>
      <c r="B151" s="4" t="s">
        <v>414</v>
      </c>
      <c r="C151" s="98"/>
      <c r="D151" s="98"/>
      <c r="E151" s="98"/>
    </row>
    <row r="152" spans="1:5" ht="12.75" customHeight="1" thickBot="1" x14ac:dyDescent="0.25">
      <c r="A152" s="220" t="s">
        <v>15</v>
      </c>
      <c r="B152" s="72" t="s">
        <v>415</v>
      </c>
      <c r="C152" s="116"/>
      <c r="D152" s="116"/>
      <c r="E152" s="116"/>
    </row>
    <row r="153" spans="1:5" ht="12.75" customHeight="1" thickBot="1" x14ac:dyDescent="0.25">
      <c r="A153" s="220" t="s">
        <v>16</v>
      </c>
      <c r="B153" s="72" t="s">
        <v>371</v>
      </c>
      <c r="C153" s="116"/>
      <c r="D153" s="116"/>
      <c r="E153" s="116"/>
    </row>
    <row r="154" spans="1:5" ht="12" customHeight="1" thickBot="1" x14ac:dyDescent="0.25">
      <c r="A154" s="18" t="s">
        <v>17</v>
      </c>
      <c r="B154" s="72" t="s">
        <v>373</v>
      </c>
      <c r="C154" s="195">
        <f>+C129+C133+C140+C146+C152+C153</f>
        <v>869874</v>
      </c>
      <c r="D154" s="195">
        <f>+D129+D133+D140+D146+D152+D153</f>
        <v>869874</v>
      </c>
      <c r="E154" s="195">
        <f>+E129+E133+E140+E146+E152+E153</f>
        <v>869874</v>
      </c>
    </row>
    <row r="155" spans="1:5" ht="15" customHeight="1" thickBot="1" x14ac:dyDescent="0.25">
      <c r="A155" s="211" t="s">
        <v>18</v>
      </c>
      <c r="B155" s="170" t="s">
        <v>416</v>
      </c>
      <c r="C155" s="195">
        <f>+C128+C154</f>
        <v>50573810</v>
      </c>
      <c r="D155" s="195">
        <f>+D128+D154</f>
        <v>77456700</v>
      </c>
      <c r="E155" s="195">
        <f>+E128+E154</f>
        <v>54036363</v>
      </c>
    </row>
    <row r="156" spans="1:5" ht="13.5" thickBot="1" x14ac:dyDescent="0.25"/>
    <row r="157" spans="1:5" ht="15" customHeight="1" thickBot="1" x14ac:dyDescent="0.25">
      <c r="A157" s="94" t="s">
        <v>417</v>
      </c>
      <c r="B157" s="95"/>
      <c r="C157" s="70">
        <v>27</v>
      </c>
      <c r="D157" s="70">
        <v>27</v>
      </c>
      <c r="E157" s="70">
        <v>27</v>
      </c>
    </row>
    <row r="158" spans="1:5" ht="14.25" customHeight="1" thickBot="1" x14ac:dyDescent="0.25">
      <c r="A158" s="94" t="s">
        <v>418</v>
      </c>
      <c r="B158" s="95"/>
      <c r="C158" s="70">
        <v>18</v>
      </c>
      <c r="D158" s="70">
        <v>18</v>
      </c>
      <c r="E158" s="70">
        <v>18</v>
      </c>
    </row>
  </sheetData>
  <mergeCells count="1">
    <mergeCell ref="A1:E1"/>
  </mergeCells>
  <phoneticPr fontId="25" type="noConversion"/>
  <pageMargins left="0.7" right="0.7" top="0.75" bottom="0.75" header="0.3" footer="0.3"/>
  <pageSetup paperSize="9" scale="72" orientation="portrait" r:id="rId1"/>
  <headerFooter>
    <oddHeader>&amp;C2019. év vége Botykapeterd</oddHeader>
    <oddFooter>&amp;A</oddFooter>
  </headerFooter>
  <rowBreaks count="1" manualBreakCount="1">
    <brk id="7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  <pageSetUpPr fitToPage="1"/>
  </sheetPr>
  <dimension ref="A1:R81"/>
  <sheetViews>
    <sheetView view="pageLayout" topLeftCell="D28" zoomScaleNormal="100" zoomScaleSheetLayoutView="100" workbookViewId="0">
      <selection sqref="A1:O1"/>
    </sheetView>
  </sheetViews>
  <sheetFormatPr defaultRowHeight="15.75" x14ac:dyDescent="0.25"/>
  <cols>
    <col min="1" max="1" width="4.83203125" style="49" customWidth="1"/>
    <col min="2" max="2" width="31.1640625" style="66" customWidth="1"/>
    <col min="3" max="3" width="11.6640625" style="66" customWidth="1"/>
    <col min="4" max="4" width="9.83203125" style="66" customWidth="1"/>
    <col min="5" max="5" width="9.5" style="66" customWidth="1"/>
    <col min="6" max="6" width="10" style="66" customWidth="1"/>
    <col min="7" max="8" width="9.83203125" style="66" customWidth="1"/>
    <col min="9" max="9" width="10.1640625" style="66" bestFit="1" customWidth="1"/>
    <col min="10" max="13" width="9.5" style="66" customWidth="1"/>
    <col min="14" max="14" width="12" style="66" customWidth="1"/>
    <col min="15" max="15" width="13.1640625" style="49" customWidth="1"/>
    <col min="16" max="16" width="14.6640625" style="66" bestFit="1" customWidth="1"/>
    <col min="17" max="17" width="13.33203125" style="66" customWidth="1"/>
    <col min="18" max="18" width="15.83203125" style="66" customWidth="1"/>
    <col min="19" max="16384" width="9.33203125" style="66"/>
  </cols>
  <sheetData>
    <row r="1" spans="1:18" ht="31.5" customHeight="1" x14ac:dyDescent="0.25">
      <c r="A1" s="387" t="s">
        <v>455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</row>
    <row r="2" spans="1:18" ht="16.5" thickBot="1" x14ac:dyDescent="0.3">
      <c r="O2" s="3" t="s">
        <v>421</v>
      </c>
    </row>
    <row r="3" spans="1:18" s="49" customFormat="1" ht="26.1" customHeight="1" thickBot="1" x14ac:dyDescent="0.3">
      <c r="A3" s="46" t="s">
        <v>6</v>
      </c>
      <c r="B3" s="47" t="s">
        <v>45</v>
      </c>
      <c r="C3" s="47" t="s">
        <v>52</v>
      </c>
      <c r="D3" s="47" t="s">
        <v>53</v>
      </c>
      <c r="E3" s="47" t="s">
        <v>54</v>
      </c>
      <c r="F3" s="47" t="s">
        <v>55</v>
      </c>
      <c r="G3" s="47" t="s">
        <v>56</v>
      </c>
      <c r="H3" s="47" t="s">
        <v>57</v>
      </c>
      <c r="I3" s="47" t="s">
        <v>58</v>
      </c>
      <c r="J3" s="47" t="s">
        <v>59</v>
      </c>
      <c r="K3" s="47" t="s">
        <v>60</v>
      </c>
      <c r="L3" s="47" t="s">
        <v>61</v>
      </c>
      <c r="M3" s="47" t="s">
        <v>62</v>
      </c>
      <c r="N3" s="47" t="s">
        <v>63</v>
      </c>
      <c r="O3" s="48" t="s">
        <v>40</v>
      </c>
    </row>
    <row r="4" spans="1:18" s="51" customFormat="1" ht="15" customHeight="1" thickBot="1" x14ac:dyDescent="0.25">
      <c r="A4" s="50" t="s">
        <v>8</v>
      </c>
      <c r="B4" s="384" t="s">
        <v>43</v>
      </c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8" s="51" customFormat="1" ht="22.5" x14ac:dyDescent="0.2">
      <c r="A5" s="52" t="s">
        <v>9</v>
      </c>
      <c r="B5" s="217" t="s">
        <v>302</v>
      </c>
      <c r="C5" s="55">
        <f>O5/12</f>
        <v>2070509.3333333333</v>
      </c>
      <c r="D5" s="55">
        <v>2070509</v>
      </c>
      <c r="E5" s="55">
        <v>2070509</v>
      </c>
      <c r="F5" s="55">
        <v>2070509</v>
      </c>
      <c r="G5" s="55">
        <v>2070509</v>
      </c>
      <c r="H5" s="55">
        <v>2070509</v>
      </c>
      <c r="I5" s="55">
        <v>2070509</v>
      </c>
      <c r="J5" s="55">
        <v>2070509</v>
      </c>
      <c r="K5" s="55">
        <v>2070509</v>
      </c>
      <c r="L5" s="55">
        <v>2070509</v>
      </c>
      <c r="M5" s="55">
        <v>2070509</v>
      </c>
      <c r="N5" s="55">
        <f>O5-C5-D5-E5-F5-G5-H5-I5-J5-K5-L5-M5</f>
        <v>2070512.6666666679</v>
      </c>
      <c r="O5" s="53">
        <f>'4.SZ.MELL.'!D8</f>
        <v>24846112</v>
      </c>
      <c r="P5" s="222">
        <f>SUM(C5:N5)</f>
        <v>24846112</v>
      </c>
      <c r="Q5" s="51">
        <f>SUM(O5/12)</f>
        <v>2070509.3333333333</v>
      </c>
      <c r="R5" s="51">
        <v>1342932.7</v>
      </c>
    </row>
    <row r="6" spans="1:18" s="57" customFormat="1" ht="22.5" x14ac:dyDescent="0.2">
      <c r="A6" s="54" t="s">
        <v>10</v>
      </c>
      <c r="B6" s="101" t="s">
        <v>329</v>
      </c>
      <c r="C6" s="55">
        <f>O6/12</f>
        <v>1868088.3333333333</v>
      </c>
      <c r="D6" s="55">
        <v>1868088</v>
      </c>
      <c r="E6" s="55">
        <v>1868088</v>
      </c>
      <c r="F6" s="55">
        <v>1868088</v>
      </c>
      <c r="G6" s="55">
        <v>1868088</v>
      </c>
      <c r="H6" s="55">
        <v>1868088</v>
      </c>
      <c r="I6" s="55">
        <v>1868088</v>
      </c>
      <c r="J6" s="55">
        <v>1868088</v>
      </c>
      <c r="K6" s="55">
        <v>1868088</v>
      </c>
      <c r="L6" s="55">
        <v>1868088</v>
      </c>
      <c r="M6" s="55">
        <v>1868088</v>
      </c>
      <c r="N6" s="55">
        <f>O6-C6-D6-E6-F6-G6-H6-I6-J6-K6-L6-M6</f>
        <v>1868091.6666666679</v>
      </c>
      <c r="O6" s="56">
        <f>'4.SZ.MELL.'!D15</f>
        <v>22417060</v>
      </c>
      <c r="P6" s="222">
        <f>SUM(C6:N6)</f>
        <v>22417060</v>
      </c>
      <c r="Q6" s="57">
        <f>SUM(O6/12)</f>
        <v>1868088.3333333333</v>
      </c>
    </row>
    <row r="7" spans="1:18" s="57" customFormat="1" ht="22.5" x14ac:dyDescent="0.2">
      <c r="A7" s="54" t="s">
        <v>11</v>
      </c>
      <c r="B7" s="100" t="s">
        <v>330</v>
      </c>
      <c r="C7" s="55">
        <f>O7/12</f>
        <v>0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>
        <f>O7-C7-D7-E7-F7-G7-H7-I7-J7-K7-L7-M7</f>
        <v>0</v>
      </c>
      <c r="O7" s="59">
        <f>'4.SZ.MELL.'!D22</f>
        <v>0</v>
      </c>
      <c r="P7" s="222">
        <f t="shared" ref="P7:P24" si="0">SUM(C7:N7)</f>
        <v>0</v>
      </c>
      <c r="Q7" s="57">
        <f t="shared" ref="Q7:Q26" si="1">SUM(O7/12)</f>
        <v>0</v>
      </c>
    </row>
    <row r="8" spans="1:18" s="57" customFormat="1" ht="14.1" customHeight="1" x14ac:dyDescent="0.2">
      <c r="A8" s="54" t="s">
        <v>12</v>
      </c>
      <c r="B8" s="99" t="s">
        <v>114</v>
      </c>
      <c r="C8" s="55"/>
      <c r="D8" s="55"/>
      <c r="E8" s="55">
        <v>500000</v>
      </c>
      <c r="F8" s="55"/>
      <c r="G8" s="55">
        <v>0</v>
      </c>
      <c r="H8" s="55">
        <v>400000</v>
      </c>
      <c r="I8" s="55"/>
      <c r="J8" s="55"/>
      <c r="K8" s="55">
        <v>790036</v>
      </c>
      <c r="L8" s="55"/>
      <c r="M8" s="55"/>
      <c r="N8" s="55">
        <f>O8-C8-D8-E8-F8-G8-H8-I8-J8-K8-L8-M8</f>
        <v>809007</v>
      </c>
      <c r="O8" s="56">
        <f>'4.SZ.MELL.'!E29</f>
        <v>2499043</v>
      </c>
      <c r="P8" s="222">
        <f>SUM(C8:N8)</f>
        <v>2499043</v>
      </c>
      <c r="Q8" s="57">
        <f t="shared" si="1"/>
        <v>208253.58333333334</v>
      </c>
    </row>
    <row r="9" spans="1:18" s="57" customFormat="1" ht="14.1" customHeight="1" x14ac:dyDescent="0.2">
      <c r="A9" s="54" t="s">
        <v>13</v>
      </c>
      <c r="B9" s="99" t="s">
        <v>331</v>
      </c>
      <c r="C9" s="55">
        <f>O9/12</f>
        <v>246985.75</v>
      </c>
      <c r="D9" s="55">
        <v>246986</v>
      </c>
      <c r="E9" s="55">
        <v>246986</v>
      </c>
      <c r="F9" s="55">
        <v>246986</v>
      </c>
      <c r="G9" s="55">
        <v>246986</v>
      </c>
      <c r="H9" s="55">
        <v>246986</v>
      </c>
      <c r="I9" s="55">
        <v>246986</v>
      </c>
      <c r="J9" s="55">
        <v>246986</v>
      </c>
      <c r="K9" s="55">
        <v>246986</v>
      </c>
      <c r="L9" s="55">
        <v>246986</v>
      </c>
      <c r="M9" s="55">
        <v>246986</v>
      </c>
      <c r="N9" s="55">
        <f>O9-C9-D9-E9-F9-G9-H9-I9-J9-K9-L9-M9</f>
        <v>246983.25</v>
      </c>
      <c r="O9" s="56">
        <f>'4.SZ.MELL.'!E37</f>
        <v>2963829</v>
      </c>
      <c r="P9" s="222">
        <f>SUM(C9:N9)</f>
        <v>2963829</v>
      </c>
      <c r="Q9" s="57">
        <f>SUM(O9/12)</f>
        <v>246985.75</v>
      </c>
    </row>
    <row r="10" spans="1:18" s="57" customFormat="1" ht="14.1" customHeight="1" x14ac:dyDescent="0.2">
      <c r="A10" s="54" t="s">
        <v>14</v>
      </c>
      <c r="B10" s="99" t="s">
        <v>1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6">
        <f>'4.SZ.MELL.'!C49</f>
        <v>0</v>
      </c>
      <c r="P10" s="222">
        <f t="shared" si="0"/>
        <v>0</v>
      </c>
      <c r="Q10" s="57">
        <f t="shared" si="1"/>
        <v>0</v>
      </c>
      <c r="R10" s="255">
        <f>O5+O6+O7+O8+O9+O13</f>
        <v>77415096</v>
      </c>
    </row>
    <row r="11" spans="1:18" s="57" customFormat="1" ht="14.1" customHeight="1" x14ac:dyDescent="0.2">
      <c r="A11" s="54" t="s">
        <v>15</v>
      </c>
      <c r="B11" s="99" t="s">
        <v>304</v>
      </c>
      <c r="C11" s="55"/>
      <c r="D11" s="55"/>
      <c r="E11" s="55">
        <v>0</v>
      </c>
      <c r="F11" s="55"/>
      <c r="G11" s="55"/>
      <c r="H11" s="55"/>
      <c r="I11" s="55"/>
      <c r="J11" s="55"/>
      <c r="K11" s="55"/>
      <c r="L11" s="55"/>
      <c r="M11" s="55"/>
      <c r="N11" s="55"/>
      <c r="O11" s="56">
        <v>0</v>
      </c>
      <c r="P11" s="222">
        <f t="shared" si="0"/>
        <v>0</v>
      </c>
      <c r="Q11" s="57">
        <f t="shared" si="1"/>
        <v>0</v>
      </c>
    </row>
    <row r="12" spans="1:18" s="57" customFormat="1" ht="22.5" x14ac:dyDescent="0.2">
      <c r="A12" s="54" t="s">
        <v>16</v>
      </c>
      <c r="B12" s="101" t="s">
        <v>328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6">
        <f>'4.SZ.MELL.'!C60</f>
        <v>0</v>
      </c>
      <c r="P12" s="222">
        <f t="shared" si="0"/>
        <v>0</v>
      </c>
      <c r="Q12" s="57">
        <f t="shared" si="1"/>
        <v>0</v>
      </c>
    </row>
    <row r="13" spans="1:18" s="57" customFormat="1" ht="14.1" customHeight="1" thickBot="1" x14ac:dyDescent="0.25">
      <c r="A13" s="54" t="s">
        <v>17</v>
      </c>
      <c r="B13" s="99" t="s">
        <v>2</v>
      </c>
      <c r="C13" s="55">
        <v>24689052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6">
        <f>'4.SZ.MELL.'!D89</f>
        <v>24689052</v>
      </c>
      <c r="P13" s="222">
        <f t="shared" si="0"/>
        <v>24689052</v>
      </c>
      <c r="Q13" s="57">
        <f t="shared" si="1"/>
        <v>2057421</v>
      </c>
    </row>
    <row r="14" spans="1:18" s="51" customFormat="1" ht="15.95" customHeight="1" thickBot="1" x14ac:dyDescent="0.25">
      <c r="A14" s="50" t="s">
        <v>18</v>
      </c>
      <c r="B14" s="19" t="s">
        <v>87</v>
      </c>
      <c r="C14" s="60">
        <f t="shared" ref="C14:M14" si="2">SUM(C5:C13)</f>
        <v>28874635.416666668</v>
      </c>
      <c r="D14" s="60">
        <f t="shared" si="2"/>
        <v>4185583</v>
      </c>
      <c r="E14" s="60">
        <f t="shared" si="2"/>
        <v>4685583</v>
      </c>
      <c r="F14" s="60">
        <f t="shared" si="2"/>
        <v>4185583</v>
      </c>
      <c r="G14" s="60">
        <f t="shared" si="2"/>
        <v>4185583</v>
      </c>
      <c r="H14" s="60">
        <f t="shared" si="2"/>
        <v>4585583</v>
      </c>
      <c r="I14" s="60">
        <f t="shared" si="2"/>
        <v>4185583</v>
      </c>
      <c r="J14" s="60">
        <f t="shared" si="2"/>
        <v>4185583</v>
      </c>
      <c r="K14" s="60">
        <f t="shared" si="2"/>
        <v>4975619</v>
      </c>
      <c r="L14" s="60">
        <f t="shared" si="2"/>
        <v>4185583</v>
      </c>
      <c r="M14" s="60">
        <f t="shared" si="2"/>
        <v>4185583</v>
      </c>
      <c r="N14" s="60">
        <f>SUM(N5:N13)</f>
        <v>4994594.5833333358</v>
      </c>
      <c r="O14" s="61">
        <f>SUM(C14:N14)</f>
        <v>77415096</v>
      </c>
      <c r="P14" s="222">
        <f t="shared" si="0"/>
        <v>77415096</v>
      </c>
      <c r="Q14" s="57">
        <f t="shared" si="1"/>
        <v>6451258</v>
      </c>
    </row>
    <row r="15" spans="1:18" s="51" customFormat="1" ht="15" customHeight="1" thickBot="1" x14ac:dyDescent="0.25">
      <c r="A15" s="50" t="s">
        <v>19</v>
      </c>
      <c r="B15" s="384" t="s">
        <v>44</v>
      </c>
      <c r="C15" s="385"/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6"/>
      <c r="P15" s="222"/>
      <c r="Q15" s="57"/>
    </row>
    <row r="16" spans="1:18" s="57" customFormat="1" ht="14.1" customHeight="1" x14ac:dyDescent="0.2">
      <c r="A16" s="62" t="s">
        <v>20</v>
      </c>
      <c r="B16" s="102" t="s">
        <v>46</v>
      </c>
      <c r="C16" s="58">
        <f>O16/12</f>
        <v>2084673.8333333333</v>
      </c>
      <c r="D16" s="58">
        <v>2084674</v>
      </c>
      <c r="E16" s="58">
        <v>2084674</v>
      </c>
      <c r="F16" s="58">
        <v>2084674</v>
      </c>
      <c r="G16" s="58">
        <v>2084674</v>
      </c>
      <c r="H16" s="58">
        <v>2084674</v>
      </c>
      <c r="I16" s="58">
        <v>2084674</v>
      </c>
      <c r="J16" s="58">
        <v>2084674</v>
      </c>
      <c r="K16" s="58">
        <v>2084674</v>
      </c>
      <c r="L16" s="58">
        <v>2084674</v>
      </c>
      <c r="M16" s="58">
        <v>2084674</v>
      </c>
      <c r="N16" s="58">
        <f>O16-C16-D16-E16-F16-G16-H16-I16-J16-K16-L16-M16</f>
        <v>2084672.1666666679</v>
      </c>
      <c r="O16" s="59">
        <f>'4.SZ.MELL.'!E94</f>
        <v>25016086</v>
      </c>
      <c r="P16" s="222">
        <f>SUM(C16:N16)</f>
        <v>25016086</v>
      </c>
      <c r="Q16" s="57">
        <f t="shared" si="1"/>
        <v>2084673.8333333333</v>
      </c>
    </row>
    <row r="17" spans="1:18" s="57" customFormat="1" ht="27" customHeight="1" x14ac:dyDescent="0.2">
      <c r="A17" s="54" t="s">
        <v>21</v>
      </c>
      <c r="B17" s="101" t="s">
        <v>123</v>
      </c>
      <c r="C17" s="58">
        <f>O17/12</f>
        <v>240662.75</v>
      </c>
      <c r="D17" s="55">
        <v>240663</v>
      </c>
      <c r="E17" s="55">
        <v>240663</v>
      </c>
      <c r="F17" s="55">
        <v>240663</v>
      </c>
      <c r="G17" s="55">
        <v>240663</v>
      </c>
      <c r="H17" s="55">
        <v>240663</v>
      </c>
      <c r="I17" s="55">
        <v>240663</v>
      </c>
      <c r="J17" s="55">
        <v>240663</v>
      </c>
      <c r="K17" s="55">
        <v>240663</v>
      </c>
      <c r="L17" s="55">
        <v>240663</v>
      </c>
      <c r="M17" s="55">
        <v>240663</v>
      </c>
      <c r="N17" s="58">
        <f>O17-C17-D17-E17-F17-G17-H17-I17-J17-K17-L17-M17</f>
        <v>240660.25</v>
      </c>
      <c r="O17" s="56">
        <f>'4.SZ.MELL.'!E95</f>
        <v>2887953</v>
      </c>
      <c r="P17" s="222">
        <f t="shared" si="0"/>
        <v>2887953</v>
      </c>
      <c r="Q17" s="57">
        <f t="shared" si="1"/>
        <v>240662.75</v>
      </c>
      <c r="R17" s="255">
        <f>O16+O17+O18+O19+O20+O21+O22+O24</f>
        <v>54036363</v>
      </c>
    </row>
    <row r="18" spans="1:18" s="57" customFormat="1" ht="14.1" customHeight="1" x14ac:dyDescent="0.2">
      <c r="A18" s="54" t="s">
        <v>22</v>
      </c>
      <c r="B18" s="99" t="s">
        <v>98</v>
      </c>
      <c r="C18" s="58">
        <f>O18/12</f>
        <v>1655140.3333333333</v>
      </c>
      <c r="D18" s="55">
        <v>1655140</v>
      </c>
      <c r="E18" s="55">
        <v>1655140</v>
      </c>
      <c r="F18" s="55">
        <v>1655140</v>
      </c>
      <c r="G18" s="55">
        <v>1655140</v>
      </c>
      <c r="H18" s="55">
        <v>1655140</v>
      </c>
      <c r="I18" s="55">
        <v>1655140</v>
      </c>
      <c r="J18" s="55">
        <v>1655140</v>
      </c>
      <c r="K18" s="55">
        <v>1655140</v>
      </c>
      <c r="L18" s="55">
        <v>1655140</v>
      </c>
      <c r="M18" s="55">
        <v>1655140</v>
      </c>
      <c r="N18" s="58">
        <f>O18-C18-D18-E18-F18-G18-H18-I18-J18-K18-L18-M18</f>
        <v>1655143.6666666679</v>
      </c>
      <c r="O18" s="56">
        <f>'4.SZ.MELL.'!E96</f>
        <v>19861684</v>
      </c>
      <c r="P18" s="222">
        <f t="shared" si="0"/>
        <v>19861684</v>
      </c>
      <c r="Q18" s="57">
        <f t="shared" si="1"/>
        <v>1655140.3333333333</v>
      </c>
    </row>
    <row r="19" spans="1:18" s="57" customFormat="1" ht="14.1" customHeight="1" x14ac:dyDescent="0.2">
      <c r="A19" s="54" t="s">
        <v>23</v>
      </c>
      <c r="B19" s="99" t="s">
        <v>124</v>
      </c>
      <c r="C19" s="58">
        <f>O19/12</f>
        <v>320660.16666666669</v>
      </c>
      <c r="D19" s="55">
        <v>320660</v>
      </c>
      <c r="E19" s="55">
        <v>320660</v>
      </c>
      <c r="F19" s="55">
        <v>320660</v>
      </c>
      <c r="G19" s="55">
        <v>320660</v>
      </c>
      <c r="H19" s="55">
        <v>320660</v>
      </c>
      <c r="I19" s="55">
        <v>320660</v>
      </c>
      <c r="J19" s="55">
        <v>320660</v>
      </c>
      <c r="K19" s="55">
        <v>320660</v>
      </c>
      <c r="L19" s="55">
        <v>320660</v>
      </c>
      <c r="M19" s="55">
        <v>320660</v>
      </c>
      <c r="N19" s="58">
        <f>O19-C19-D19-E19-F19-G19-H19-I19-J19-K19-L19-M19</f>
        <v>320661.83333333349</v>
      </c>
      <c r="O19" s="56">
        <f>'4.SZ.MELL.'!E97</f>
        <v>3847922</v>
      </c>
      <c r="P19" s="222">
        <f t="shared" si="0"/>
        <v>3847922.0000000005</v>
      </c>
      <c r="Q19" s="57">
        <f t="shared" si="1"/>
        <v>320660.16666666669</v>
      </c>
    </row>
    <row r="20" spans="1:18" s="57" customFormat="1" ht="14.1" customHeight="1" x14ac:dyDescent="0.2">
      <c r="A20" s="54" t="s">
        <v>24</v>
      </c>
      <c r="B20" s="99" t="s">
        <v>3</v>
      </c>
      <c r="C20" s="58">
        <f>O20/12</f>
        <v>45002.25</v>
      </c>
      <c r="D20" s="55">
        <v>45002</v>
      </c>
      <c r="E20" s="55">
        <v>45002</v>
      </c>
      <c r="F20" s="55">
        <v>45002</v>
      </c>
      <c r="G20" s="55">
        <v>45002</v>
      </c>
      <c r="H20" s="55">
        <v>45002</v>
      </c>
      <c r="I20" s="55">
        <v>45002</v>
      </c>
      <c r="J20" s="55">
        <v>45002</v>
      </c>
      <c r="K20" s="55">
        <v>45002</v>
      </c>
      <c r="L20" s="55">
        <v>45002</v>
      </c>
      <c r="M20" s="55">
        <v>45002</v>
      </c>
      <c r="N20" s="58">
        <f>O20-C20-D20-E20-F20-G20-H20-I20-J20-K20-L20-M20</f>
        <v>45004.75</v>
      </c>
      <c r="O20" s="56">
        <f>'4.SZ.MELL.'!E98</f>
        <v>540027</v>
      </c>
      <c r="P20" s="222">
        <f t="shared" si="0"/>
        <v>540027</v>
      </c>
      <c r="Q20" s="57">
        <f t="shared" si="1"/>
        <v>45002.25</v>
      </c>
    </row>
    <row r="21" spans="1:18" s="57" customFormat="1" ht="14.1" customHeight="1" x14ac:dyDescent="0.2">
      <c r="A21" s="54" t="s">
        <v>25</v>
      </c>
      <c r="B21" s="99" t="s">
        <v>141</v>
      </c>
      <c r="C21" s="58"/>
      <c r="D21" s="55">
        <v>560000</v>
      </c>
      <c r="E21" s="55"/>
      <c r="F21" s="55"/>
      <c r="G21" s="55"/>
      <c r="H21" s="55">
        <v>0</v>
      </c>
      <c r="I21" s="55">
        <v>452817</v>
      </c>
      <c r="J21" s="55"/>
      <c r="K21" s="55"/>
      <c r="L21" s="55"/>
      <c r="M21" s="55"/>
      <c r="N21" s="55"/>
      <c r="O21" s="56">
        <f>'4.SZ.MELL.'!E115</f>
        <v>1012817</v>
      </c>
      <c r="P21" s="222">
        <f t="shared" si="0"/>
        <v>1012817</v>
      </c>
      <c r="Q21" s="57">
        <f t="shared" si="1"/>
        <v>84401.416666666672</v>
      </c>
    </row>
    <row r="22" spans="1:18" s="57" customFormat="1" x14ac:dyDescent="0.2">
      <c r="A22" s="54" t="s">
        <v>26</v>
      </c>
      <c r="B22" s="101" t="s">
        <v>127</v>
      </c>
      <c r="C22" s="55"/>
      <c r="D22" s="55">
        <v>0</v>
      </c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6">
        <f>'4.SZ.MELL.'!E117</f>
        <v>0</v>
      </c>
      <c r="P22" s="222">
        <f>SUM(C22:N22)</f>
        <v>0</v>
      </c>
      <c r="Q22" s="57">
        <f t="shared" si="1"/>
        <v>0</v>
      </c>
    </row>
    <row r="23" spans="1:18" s="57" customFormat="1" ht="14.1" customHeight="1" x14ac:dyDescent="0.2">
      <c r="A23" s="54" t="s">
        <v>27</v>
      </c>
      <c r="B23" s="99" t="s">
        <v>143</v>
      </c>
      <c r="C23" s="55"/>
      <c r="D23" s="55"/>
      <c r="E23" s="55"/>
      <c r="F23" s="55"/>
      <c r="G23" s="55"/>
      <c r="H23" s="55">
        <v>0</v>
      </c>
      <c r="I23" s="55"/>
      <c r="J23" s="55"/>
      <c r="K23" s="55"/>
      <c r="L23" s="55"/>
      <c r="M23" s="55"/>
      <c r="N23" s="55"/>
      <c r="O23" s="56">
        <v>0</v>
      </c>
      <c r="P23" s="222">
        <f t="shared" si="0"/>
        <v>0</v>
      </c>
      <c r="Q23" s="57">
        <f t="shared" si="1"/>
        <v>0</v>
      </c>
    </row>
    <row r="24" spans="1:18" s="57" customFormat="1" ht="14.1" customHeight="1" thickBot="1" x14ac:dyDescent="0.25">
      <c r="A24" s="54" t="s">
        <v>28</v>
      </c>
      <c r="B24" s="99" t="s">
        <v>4</v>
      </c>
      <c r="C24" s="55">
        <v>869874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6">
        <f>'4.SZ.MELL.'!C154</f>
        <v>869874</v>
      </c>
      <c r="P24" s="222">
        <f t="shared" si="0"/>
        <v>869874</v>
      </c>
      <c r="Q24" s="57">
        <f t="shared" si="1"/>
        <v>72489.5</v>
      </c>
    </row>
    <row r="25" spans="1:18" s="51" customFormat="1" ht="15.95" customHeight="1" thickBot="1" x14ac:dyDescent="0.25">
      <c r="A25" s="63" t="s">
        <v>29</v>
      </c>
      <c r="B25" s="19" t="s">
        <v>88</v>
      </c>
      <c r="C25" s="60">
        <f>SUM(C16:C24)</f>
        <v>5216013.333333333</v>
      </c>
      <c r="D25" s="60">
        <f t="shared" ref="D25:N25" si="3">SUM(D16:D24)</f>
        <v>4906139</v>
      </c>
      <c r="E25" s="60">
        <f t="shared" si="3"/>
        <v>4346139</v>
      </c>
      <c r="F25" s="60">
        <f t="shared" si="3"/>
        <v>4346139</v>
      </c>
      <c r="G25" s="60">
        <f t="shared" si="3"/>
        <v>4346139</v>
      </c>
      <c r="H25" s="60">
        <f t="shared" si="3"/>
        <v>4346139</v>
      </c>
      <c r="I25" s="60">
        <f t="shared" si="3"/>
        <v>4798956</v>
      </c>
      <c r="J25" s="60">
        <f t="shared" si="3"/>
        <v>4346139</v>
      </c>
      <c r="K25" s="60">
        <f t="shared" si="3"/>
        <v>4346139</v>
      </c>
      <c r="L25" s="60">
        <f t="shared" si="3"/>
        <v>4346139</v>
      </c>
      <c r="M25" s="60">
        <f>SUM(M16:M24)</f>
        <v>4346139</v>
      </c>
      <c r="N25" s="60">
        <f t="shared" si="3"/>
        <v>4346142.6666666698</v>
      </c>
      <c r="O25" s="61">
        <f>SUM(C25:N25)</f>
        <v>54036363</v>
      </c>
      <c r="P25" s="222">
        <f>SUM(C25:N25)</f>
        <v>54036363</v>
      </c>
      <c r="Q25" s="57">
        <f>SUM(O25/12)</f>
        <v>4503030.25</v>
      </c>
    </row>
    <row r="26" spans="1:18" ht="16.5" thickBot="1" x14ac:dyDescent="0.3">
      <c r="A26" s="63" t="s">
        <v>30</v>
      </c>
      <c r="B26" s="103" t="s">
        <v>89</v>
      </c>
      <c r="C26" s="64">
        <f>SUM(C14-C25)</f>
        <v>23658622.083333336</v>
      </c>
      <c r="D26" s="64">
        <f t="shared" ref="D26:O26" si="4">D14-D25</f>
        <v>-720556</v>
      </c>
      <c r="E26" s="64">
        <f t="shared" si="4"/>
        <v>339444</v>
      </c>
      <c r="F26" s="64">
        <f t="shared" si="4"/>
        <v>-160556</v>
      </c>
      <c r="G26" s="64">
        <f t="shared" si="4"/>
        <v>-160556</v>
      </c>
      <c r="H26" s="64">
        <f t="shared" si="4"/>
        <v>239444</v>
      </c>
      <c r="I26" s="64">
        <f t="shared" si="4"/>
        <v>-613373</v>
      </c>
      <c r="J26" s="64">
        <f t="shared" si="4"/>
        <v>-160556</v>
      </c>
      <c r="K26" s="64">
        <f t="shared" si="4"/>
        <v>629480</v>
      </c>
      <c r="L26" s="64">
        <f t="shared" si="4"/>
        <v>-160556</v>
      </c>
      <c r="M26" s="64">
        <f t="shared" si="4"/>
        <v>-160556</v>
      </c>
      <c r="N26" s="64">
        <f t="shared" si="4"/>
        <v>648451.91666666605</v>
      </c>
      <c r="O26" s="65">
        <f t="shared" si="4"/>
        <v>23378733</v>
      </c>
      <c r="P26" s="222"/>
      <c r="Q26" s="57">
        <f t="shared" si="1"/>
        <v>1948227.75</v>
      </c>
    </row>
    <row r="27" spans="1:18" x14ac:dyDescent="0.25">
      <c r="A27" s="67"/>
    </row>
    <row r="28" spans="1:18" x14ac:dyDescent="0.25">
      <c r="B28" s="68"/>
      <c r="C28" s="223"/>
      <c r="D28" s="223"/>
      <c r="O28" s="66"/>
    </row>
    <row r="29" spans="1:18" x14ac:dyDescent="0.25">
      <c r="O29" s="66"/>
    </row>
    <row r="30" spans="1:18" x14ac:dyDescent="0.25">
      <c r="O30" s="66"/>
    </row>
    <row r="31" spans="1:18" x14ac:dyDescent="0.25">
      <c r="O31" s="66"/>
    </row>
    <row r="32" spans="1:18" x14ac:dyDescent="0.25">
      <c r="O32" s="66"/>
    </row>
    <row r="33" spans="15:15" x14ac:dyDescent="0.25">
      <c r="O33" s="66"/>
    </row>
    <row r="34" spans="15:15" x14ac:dyDescent="0.25">
      <c r="O34" s="66"/>
    </row>
    <row r="35" spans="15:15" x14ac:dyDescent="0.25">
      <c r="O35" s="66"/>
    </row>
    <row r="36" spans="15:15" x14ac:dyDescent="0.25">
      <c r="O36" s="66"/>
    </row>
    <row r="37" spans="15:15" x14ac:dyDescent="0.25">
      <c r="O37" s="66"/>
    </row>
    <row r="38" spans="15:15" x14ac:dyDescent="0.25">
      <c r="O38" s="66"/>
    </row>
    <row r="39" spans="15:15" x14ac:dyDescent="0.25">
      <c r="O39" s="66"/>
    </row>
    <row r="40" spans="15:15" x14ac:dyDescent="0.25">
      <c r="O40" s="66"/>
    </row>
    <row r="41" spans="15:15" x14ac:dyDescent="0.25">
      <c r="O41" s="66"/>
    </row>
    <row r="42" spans="15:15" x14ac:dyDescent="0.25">
      <c r="O42" s="66"/>
    </row>
    <row r="43" spans="15:15" x14ac:dyDescent="0.25">
      <c r="O43" s="66"/>
    </row>
    <row r="44" spans="15:15" x14ac:dyDescent="0.25">
      <c r="O44" s="66"/>
    </row>
    <row r="45" spans="15:15" x14ac:dyDescent="0.25">
      <c r="O45" s="66"/>
    </row>
    <row r="46" spans="15:15" x14ac:dyDescent="0.25">
      <c r="O46" s="66"/>
    </row>
    <row r="47" spans="15:15" x14ac:dyDescent="0.25">
      <c r="O47" s="66"/>
    </row>
    <row r="48" spans="15:15" x14ac:dyDescent="0.25">
      <c r="O48" s="66"/>
    </row>
    <row r="49" spans="15:15" x14ac:dyDescent="0.25">
      <c r="O49" s="66"/>
    </row>
    <row r="50" spans="15:15" x14ac:dyDescent="0.25">
      <c r="O50" s="66"/>
    </row>
    <row r="51" spans="15:15" x14ac:dyDescent="0.25">
      <c r="O51" s="66"/>
    </row>
    <row r="52" spans="15:15" x14ac:dyDescent="0.25">
      <c r="O52" s="66"/>
    </row>
    <row r="53" spans="15:15" x14ac:dyDescent="0.25">
      <c r="O53" s="66"/>
    </row>
    <row r="54" spans="15:15" x14ac:dyDescent="0.25">
      <c r="O54" s="66"/>
    </row>
    <row r="55" spans="15:15" x14ac:dyDescent="0.25">
      <c r="O55" s="66"/>
    </row>
    <row r="56" spans="15:15" x14ac:dyDescent="0.25">
      <c r="O56" s="66"/>
    </row>
    <row r="57" spans="15:15" x14ac:dyDescent="0.25">
      <c r="O57" s="66"/>
    </row>
    <row r="58" spans="15:15" x14ac:dyDescent="0.25">
      <c r="O58" s="66"/>
    </row>
    <row r="59" spans="15:15" x14ac:dyDescent="0.25">
      <c r="O59" s="66"/>
    </row>
    <row r="60" spans="15:15" x14ac:dyDescent="0.25">
      <c r="O60" s="66"/>
    </row>
    <row r="61" spans="15:15" x14ac:dyDescent="0.25">
      <c r="O61" s="66"/>
    </row>
    <row r="62" spans="15:15" x14ac:dyDescent="0.25">
      <c r="O62" s="66"/>
    </row>
    <row r="63" spans="15:15" x14ac:dyDescent="0.25">
      <c r="O63" s="66"/>
    </row>
    <row r="64" spans="15:15" x14ac:dyDescent="0.25">
      <c r="O64" s="66"/>
    </row>
    <row r="65" spans="15:15" x14ac:dyDescent="0.25">
      <c r="O65" s="66"/>
    </row>
    <row r="66" spans="15:15" x14ac:dyDescent="0.25">
      <c r="O66" s="66"/>
    </row>
    <row r="67" spans="15:15" x14ac:dyDescent="0.25">
      <c r="O67" s="66"/>
    </row>
    <row r="68" spans="15:15" x14ac:dyDescent="0.25">
      <c r="O68" s="66"/>
    </row>
    <row r="69" spans="15:15" x14ac:dyDescent="0.25">
      <c r="O69" s="66"/>
    </row>
    <row r="70" spans="15:15" x14ac:dyDescent="0.25">
      <c r="O70" s="66"/>
    </row>
    <row r="71" spans="15:15" x14ac:dyDescent="0.25">
      <c r="O71" s="66"/>
    </row>
    <row r="72" spans="15:15" x14ac:dyDescent="0.25">
      <c r="O72" s="66"/>
    </row>
    <row r="73" spans="15:15" x14ac:dyDescent="0.25">
      <c r="O73" s="66"/>
    </row>
    <row r="74" spans="15:15" x14ac:dyDescent="0.25">
      <c r="O74" s="66"/>
    </row>
    <row r="75" spans="15:15" x14ac:dyDescent="0.25">
      <c r="O75" s="66"/>
    </row>
    <row r="76" spans="15:15" x14ac:dyDescent="0.25">
      <c r="O76" s="66"/>
    </row>
    <row r="77" spans="15:15" x14ac:dyDescent="0.25">
      <c r="O77" s="66"/>
    </row>
    <row r="78" spans="15:15" x14ac:dyDescent="0.25">
      <c r="O78" s="66"/>
    </row>
    <row r="79" spans="15:15" x14ac:dyDescent="0.25">
      <c r="O79" s="66"/>
    </row>
    <row r="80" spans="15:15" x14ac:dyDescent="0.25">
      <c r="O80" s="66"/>
    </row>
    <row r="81" spans="15:15" x14ac:dyDescent="0.25">
      <c r="O81" s="66"/>
    </row>
  </sheetData>
  <mergeCells count="3">
    <mergeCell ref="B4:O4"/>
    <mergeCell ref="B15:O15"/>
    <mergeCell ref="A1:O1"/>
  </mergeCells>
  <phoneticPr fontId="0" type="noConversion"/>
  <printOptions horizontalCentered="1"/>
  <pageMargins left="0.17" right="0.17" top="1.0687500000000001" bottom="0.98425196850393704" header="0.78740157480314965" footer="0.78740157480314965"/>
  <pageSetup paperSize="9" scale="75" orientation="landscape" r:id="rId1"/>
  <headerFooter alignWithMargins="0">
    <oddHeader>&amp;R&amp;"Times New Roman CE,Félkövér dőlt"&amp;11 5. melléklet az 5/2020.(VII.2.) önkormányzati rendelethez</oddHeader>
  </headerFooter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8"/>
  <sheetViews>
    <sheetView view="pageLayout" zoomScaleNormal="100" workbookViewId="0">
      <selection activeCell="B4" sqref="B4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 x14ac:dyDescent="0.25">
      <c r="A1" s="389" t="s">
        <v>454</v>
      </c>
      <c r="B1" s="389"/>
      <c r="C1" s="389"/>
      <c r="D1" s="389"/>
    </row>
    <row r="2" spans="1:4" ht="17.25" customHeight="1" x14ac:dyDescent="0.25">
      <c r="A2" s="240"/>
      <c r="B2" s="240"/>
      <c r="C2" s="240"/>
      <c r="D2" s="240"/>
    </row>
    <row r="3" spans="1:4" ht="13.5" thickBot="1" x14ac:dyDescent="0.25">
      <c r="A3" s="241"/>
      <c r="B3" s="241"/>
      <c r="C3" s="390" t="s">
        <v>421</v>
      </c>
      <c r="D3" s="390"/>
    </row>
    <row r="4" spans="1:4" ht="42.75" customHeight="1" x14ac:dyDescent="0.2">
      <c r="A4" s="242" t="s">
        <v>51</v>
      </c>
      <c r="B4" s="243" t="s">
        <v>427</v>
      </c>
      <c r="C4" s="243" t="s">
        <v>428</v>
      </c>
      <c r="D4" s="244" t="s">
        <v>429</v>
      </c>
    </row>
    <row r="5" spans="1:4" ht="21.75" customHeight="1" x14ac:dyDescent="0.2">
      <c r="A5" s="259" t="s">
        <v>8</v>
      </c>
      <c r="B5" s="260" t="s">
        <v>456</v>
      </c>
      <c r="C5" s="245" t="s">
        <v>457</v>
      </c>
      <c r="D5" s="246">
        <v>15000</v>
      </c>
    </row>
    <row r="6" spans="1:4" ht="15.95" customHeight="1" x14ac:dyDescent="0.2">
      <c r="A6" s="259" t="s">
        <v>9</v>
      </c>
      <c r="B6" s="258"/>
      <c r="C6" s="245"/>
      <c r="D6" s="246"/>
    </row>
    <row r="7" spans="1:4" ht="15.95" customHeight="1" x14ac:dyDescent="0.2">
      <c r="A7" s="247" t="s">
        <v>10</v>
      </c>
      <c r="B7" s="248"/>
      <c r="C7" s="245"/>
      <c r="D7" s="246"/>
    </row>
    <row r="8" spans="1:4" ht="15.95" customHeight="1" x14ac:dyDescent="0.2">
      <c r="A8" s="247" t="s">
        <v>11</v>
      </c>
      <c r="B8" s="245"/>
      <c r="C8" s="245"/>
      <c r="D8" s="246"/>
    </row>
    <row r="9" spans="1:4" ht="15.95" customHeight="1" x14ac:dyDescent="0.2">
      <c r="A9" s="247" t="s">
        <v>12</v>
      </c>
      <c r="B9" s="248"/>
      <c r="C9" s="245"/>
      <c r="D9" s="246"/>
    </row>
    <row r="10" spans="1:4" ht="15.95" customHeight="1" x14ac:dyDescent="0.2">
      <c r="A10" s="247" t="s">
        <v>13</v>
      </c>
      <c r="B10" s="245"/>
      <c r="C10" s="245"/>
      <c r="D10" s="246"/>
    </row>
    <row r="11" spans="1:4" ht="15.95" customHeight="1" x14ac:dyDescent="0.2">
      <c r="A11" s="247" t="s">
        <v>14</v>
      </c>
      <c r="B11" s="245"/>
      <c r="C11" s="245"/>
      <c r="D11" s="246"/>
    </row>
    <row r="12" spans="1:4" ht="22.5" customHeight="1" x14ac:dyDescent="0.2">
      <c r="A12" s="247" t="s">
        <v>15</v>
      </c>
      <c r="B12" s="248"/>
      <c r="C12" s="245"/>
      <c r="D12" s="246"/>
    </row>
    <row r="13" spans="1:4" ht="15.95" customHeight="1" x14ac:dyDescent="0.2">
      <c r="A13" s="247" t="s">
        <v>16</v>
      </c>
      <c r="B13" s="245"/>
      <c r="C13" s="245"/>
      <c r="D13" s="246"/>
    </row>
    <row r="14" spans="1:4" ht="15.95" customHeight="1" x14ac:dyDescent="0.2">
      <c r="A14" s="247" t="s">
        <v>17</v>
      </c>
      <c r="B14" s="245"/>
      <c r="C14" s="245"/>
      <c r="D14" s="246"/>
    </row>
    <row r="15" spans="1:4" ht="15.95" customHeight="1" x14ac:dyDescent="0.2">
      <c r="A15" s="247" t="s">
        <v>18</v>
      </c>
      <c r="B15" s="245"/>
      <c r="C15" s="245"/>
      <c r="D15" s="246"/>
    </row>
    <row r="16" spans="1:4" ht="15.95" customHeight="1" x14ac:dyDescent="0.2">
      <c r="A16" s="247" t="s">
        <v>19</v>
      </c>
      <c r="B16" s="245"/>
      <c r="C16" s="245"/>
      <c r="D16" s="246"/>
    </row>
    <row r="17" spans="1:4" ht="15.95" customHeight="1" x14ac:dyDescent="0.2">
      <c r="A17" s="247" t="s">
        <v>20</v>
      </c>
      <c r="B17" s="245"/>
      <c r="C17" s="245"/>
      <c r="D17" s="246"/>
    </row>
    <row r="18" spans="1:4" ht="15.95" customHeight="1" x14ac:dyDescent="0.2">
      <c r="A18" s="247" t="s">
        <v>21</v>
      </c>
      <c r="B18" s="245"/>
      <c r="C18" s="245"/>
      <c r="D18" s="246"/>
    </row>
    <row r="19" spans="1:4" ht="15.95" customHeight="1" x14ac:dyDescent="0.2">
      <c r="A19" s="247" t="s">
        <v>22</v>
      </c>
      <c r="B19" s="245"/>
      <c r="C19" s="245"/>
      <c r="D19" s="246"/>
    </row>
    <row r="20" spans="1:4" ht="15.95" customHeight="1" x14ac:dyDescent="0.2">
      <c r="A20" s="247" t="s">
        <v>23</v>
      </c>
      <c r="B20" s="245"/>
      <c r="C20" s="245"/>
      <c r="D20" s="246"/>
    </row>
    <row r="21" spans="1:4" ht="15.95" customHeight="1" x14ac:dyDescent="0.2">
      <c r="A21" s="247" t="s">
        <v>24</v>
      </c>
      <c r="B21" s="245"/>
      <c r="C21" s="245"/>
      <c r="D21" s="246"/>
    </row>
    <row r="22" spans="1:4" ht="15.95" customHeight="1" x14ac:dyDescent="0.2">
      <c r="A22" s="247" t="s">
        <v>25</v>
      </c>
      <c r="B22" s="245"/>
      <c r="C22" s="245"/>
      <c r="D22" s="246"/>
    </row>
    <row r="23" spans="1:4" ht="15.95" customHeight="1" x14ac:dyDescent="0.2">
      <c r="A23" s="247" t="s">
        <v>26</v>
      </c>
      <c r="B23" s="245"/>
      <c r="C23" s="245"/>
      <c r="D23" s="246"/>
    </row>
    <row r="24" spans="1:4" ht="15.95" customHeight="1" x14ac:dyDescent="0.2">
      <c r="A24" s="247" t="s">
        <v>27</v>
      </c>
      <c r="B24" s="245"/>
      <c r="C24" s="245"/>
      <c r="D24" s="246"/>
    </row>
    <row r="25" spans="1:4" ht="15.95" customHeight="1" x14ac:dyDescent="0.2">
      <c r="A25" s="247" t="s">
        <v>28</v>
      </c>
      <c r="B25" s="245"/>
      <c r="C25" s="245"/>
      <c r="D25" s="246"/>
    </row>
    <row r="26" spans="1:4" ht="15.95" customHeight="1" x14ac:dyDescent="0.2">
      <c r="A26" s="247" t="s">
        <v>29</v>
      </c>
      <c r="B26" s="245"/>
      <c r="C26" s="245"/>
      <c r="D26" s="246"/>
    </row>
    <row r="27" spans="1:4" ht="15.95" customHeight="1" x14ac:dyDescent="0.2">
      <c r="A27" s="247" t="s">
        <v>30</v>
      </c>
      <c r="B27" s="245"/>
      <c r="C27" s="245"/>
      <c r="D27" s="246"/>
    </row>
    <row r="28" spans="1:4" ht="15.95" customHeight="1" x14ac:dyDescent="0.2">
      <c r="A28" s="247" t="s">
        <v>31</v>
      </c>
      <c r="B28" s="245"/>
      <c r="C28" s="245"/>
      <c r="D28" s="246"/>
    </row>
    <row r="29" spans="1:4" ht="15.95" customHeight="1" x14ac:dyDescent="0.2">
      <c r="A29" s="247" t="s">
        <v>32</v>
      </c>
      <c r="B29" s="245"/>
      <c r="C29" s="245"/>
      <c r="D29" s="246"/>
    </row>
    <row r="30" spans="1:4" ht="15.95" customHeight="1" x14ac:dyDescent="0.2">
      <c r="A30" s="247" t="s">
        <v>33</v>
      </c>
      <c r="B30" s="245"/>
      <c r="C30" s="245"/>
      <c r="D30" s="246"/>
    </row>
    <row r="31" spans="1:4" ht="15.95" customHeight="1" x14ac:dyDescent="0.2">
      <c r="A31" s="247" t="s">
        <v>34</v>
      </c>
      <c r="B31" s="245"/>
      <c r="C31" s="245"/>
      <c r="D31" s="246"/>
    </row>
    <row r="32" spans="1:4" ht="15.95" customHeight="1" x14ac:dyDescent="0.2">
      <c r="A32" s="247" t="s">
        <v>35</v>
      </c>
      <c r="B32" s="245"/>
      <c r="C32" s="245"/>
      <c r="D32" s="246"/>
    </row>
    <row r="33" spans="1:4" ht="15.95" customHeight="1" x14ac:dyDescent="0.2">
      <c r="A33" s="247" t="s">
        <v>430</v>
      </c>
      <c r="B33" s="245"/>
      <c r="C33" s="245"/>
      <c r="D33" s="246"/>
    </row>
    <row r="34" spans="1:4" ht="15.95" customHeight="1" x14ac:dyDescent="0.2">
      <c r="A34" s="247" t="s">
        <v>431</v>
      </c>
      <c r="B34" s="245"/>
      <c r="C34" s="245"/>
      <c r="D34" s="249"/>
    </row>
    <row r="35" spans="1:4" ht="15.95" customHeight="1" x14ac:dyDescent="0.2">
      <c r="A35" s="247" t="s">
        <v>432</v>
      </c>
      <c r="B35" s="245"/>
      <c r="C35" s="245"/>
      <c r="D35" s="249"/>
    </row>
    <row r="36" spans="1:4" ht="15.95" customHeight="1" x14ac:dyDescent="0.2">
      <c r="A36" s="247" t="s">
        <v>433</v>
      </c>
      <c r="B36" s="245"/>
      <c r="C36" s="245"/>
      <c r="D36" s="249"/>
    </row>
    <row r="37" spans="1:4" ht="15.95" customHeight="1" thickBot="1" x14ac:dyDescent="0.25">
      <c r="A37" s="250" t="s">
        <v>434</v>
      </c>
      <c r="B37" s="251"/>
      <c r="C37" s="251"/>
      <c r="D37" s="252"/>
    </row>
    <row r="38" spans="1:4" ht="15.95" customHeight="1" thickBot="1" x14ac:dyDescent="0.25">
      <c r="A38" s="391" t="s">
        <v>40</v>
      </c>
      <c r="B38" s="392"/>
      <c r="C38" s="253"/>
      <c r="D38" s="254">
        <f>SUM(D5:D37)</f>
        <v>15000</v>
      </c>
    </row>
  </sheetData>
  <mergeCells count="3">
    <mergeCell ref="A1:D1"/>
    <mergeCell ref="C3:D3"/>
    <mergeCell ref="A38:B38"/>
  </mergeCells>
  <conditionalFormatting sqref="D38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 xml:space="preserve">&amp;R&amp;"Times New Roman CE,Félkövér dőlt"6. melléklet az 5/2020.(VII.2.) önkormányzati rendelethez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3</vt:i4>
      </vt:variant>
    </vt:vector>
  </HeadingPairs>
  <TitlesOfParts>
    <vt:vector size="14" baseType="lpstr">
      <vt:lpstr>1.1.sz.mell.</vt:lpstr>
      <vt:lpstr>1.2.SZ.MELL.KIADÁS (2)</vt:lpstr>
      <vt:lpstr>1.2.SZ.MELL BEVÉTEL</vt:lpstr>
      <vt:lpstr>2.1.sz.mell  </vt:lpstr>
      <vt:lpstr>2.2.sz.mell  </vt:lpstr>
      <vt:lpstr>3.SZ.MELLÉKLET</vt:lpstr>
      <vt:lpstr>4.SZ.MELL.</vt:lpstr>
      <vt:lpstr>5.SZ.MELL.</vt:lpstr>
      <vt:lpstr>.SZ.MELLÉKLET</vt:lpstr>
      <vt:lpstr>7.sz.mell.MARADVÁNY</vt:lpstr>
      <vt:lpstr>8.mell. MÉRLEG</vt:lpstr>
      <vt:lpstr>'1.1.sz.mell.'!Nyomtatási_terület</vt:lpstr>
      <vt:lpstr>'2.1.sz.mell  '!Nyomtatási_terület</vt:lpstr>
      <vt:lpstr>'5.SZ.MELL.'!Nyomtatási_terület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Kinga</cp:lastModifiedBy>
  <cp:lastPrinted>2020-07-02T18:19:48Z</cp:lastPrinted>
  <dcterms:created xsi:type="dcterms:W3CDTF">1999-10-30T10:30:45Z</dcterms:created>
  <dcterms:modified xsi:type="dcterms:W3CDTF">2020-07-02T18:29:58Z</dcterms:modified>
</cp:coreProperties>
</file>