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6300" tabRatio="737" activeTab="7"/>
  </bookViews>
  <sheets>
    <sheet name="tartalom jegyzék" sheetId="1" r:id="rId1"/>
    <sheet name="1-bev." sheetId="2" r:id="rId2"/>
    <sheet name="2-kiad." sheetId="3" r:id="rId3"/>
    <sheet name="3-egyébfelh" sheetId="4" r:id="rId4"/>
    <sheet name="4-likvid" sheetId="5" r:id="rId5"/>
    <sheet name="5-mérleg" sheetId="6" r:id="rId6"/>
    <sheet name="6-köt-önként fel." sheetId="7" r:id="rId7"/>
    <sheet name="7-gördülő" sheetId="8" r:id="rId8"/>
  </sheets>
  <externalReferences>
    <externalReference r:id="rId11"/>
  </externalReferences>
  <definedNames>
    <definedName name="_xlnm.Print_Titles" localSheetId="1">'1-bev.'!$1:$2</definedName>
    <definedName name="_xlnm.Print_Titles" localSheetId="2">'2-kiad.'!$1:$2</definedName>
    <definedName name="_xlnm.Print_Area" localSheetId="1">'1-bev.'!$A$1:$F$34</definedName>
    <definedName name="_xlnm.Print_Area" localSheetId="2">'2-kiad.'!$A$1:$F$31</definedName>
    <definedName name="_xlnm.Print_Area" localSheetId="5">'5-mérleg'!$A$1:$I$58</definedName>
  </definedNames>
  <calcPr fullCalcOnLoad="1"/>
</workbook>
</file>

<file path=xl/comments7.xml><?xml version="1.0" encoding="utf-8"?>
<comments xmlns="http://schemas.openxmlformats.org/spreadsheetml/2006/main">
  <authors>
    <author>jegyzo</author>
    <author>Román Ernő</author>
  </authors>
  <commentList>
    <comment ref="D10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ebből a képviselők tisztelet díja: 21.644 e Ft</t>
        </r>
      </text>
    </comment>
    <comment ref="E10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ebből a képviselői tiszteletdíjak járuléka: 5.844 e Ft</t>
        </r>
      </text>
    </comment>
    <comment ref="F10" authorId="1">
      <text>
        <r>
          <rPr>
            <b/>
            <sz val="9"/>
            <rFont val="Tahoma"/>
            <family val="2"/>
          </rPr>
          <t xml:space="preserve">MKT: - Polgármesteri keret,- kamatkiadások, + TIOP működési költségei
</t>
        </r>
      </text>
    </comment>
    <comment ref="G10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civil szervezetek támogatási kerete
</t>
        </r>
      </text>
    </comment>
    <comment ref="H10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civil szervezetek támogatási kerete
</t>
        </r>
      </text>
    </comment>
    <comment ref="J10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informatikai eszközök és szoftverek beszerzése</t>
        </r>
      </text>
    </comment>
    <comment ref="M10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köztisztviselők illetménykiegészítése: járulékokkal: 7050 e Ft
</t>
        </r>
      </text>
    </comment>
    <comment ref="F11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A pályázatokon kívüli egyéb feladatikra</t>
        </r>
      </text>
    </comment>
    <comment ref="P6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lakbérbevétel 2.400 e Ft, közmű 500 e Ft
</t>
        </r>
      </text>
    </comment>
    <comment ref="R10" authorId="1">
      <text>
        <r>
          <rPr>
            <b/>
            <sz val="9"/>
            <rFont val="Tahoma"/>
            <family val="2"/>
          </rPr>
          <t>MKT.: 38000eFt magyar államkötvény értékesítés 1800 eFt Tolmácsi földértékesítés</t>
        </r>
        <r>
          <rPr>
            <sz val="9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jegyzo:</t>
        </r>
        <r>
          <rPr>
            <sz val="8"/>
            <rFont val="Tahoma"/>
            <family val="2"/>
          </rPr>
          <t xml:space="preserve">
sajátos működési bevételek (pl helyi adó) és működési támogatások összesítve</t>
        </r>
      </text>
    </comment>
  </commentList>
</comments>
</file>

<file path=xl/sharedStrings.xml><?xml version="1.0" encoding="utf-8"?>
<sst xmlns="http://schemas.openxmlformats.org/spreadsheetml/2006/main" count="366" uniqueCount="293">
  <si>
    <t>Egyéb működési kiadások</t>
  </si>
  <si>
    <t>Egyéb felhalmozási kiadások</t>
  </si>
  <si>
    <t>Felhalmozási kamatkiadások</t>
  </si>
  <si>
    <t>Működési támogatások</t>
  </si>
  <si>
    <t>Egyéb működési bevételek</t>
  </si>
  <si>
    <t>Felhalmozási és tőke jellegű bevételek</t>
  </si>
  <si>
    <t>K I A D Á S O K</t>
  </si>
  <si>
    <t>B E V É T E L E K</t>
  </si>
  <si>
    <t>Megnevezés</t>
  </si>
  <si>
    <t>I. MŰKÖDÉSI KIADÁSOK</t>
  </si>
  <si>
    <t>I. MŰKÖDÉSI BEVÉTELEK</t>
  </si>
  <si>
    <t>1. Személyi juttatások</t>
  </si>
  <si>
    <t>1. Működési bevételek</t>
  </si>
  <si>
    <t>2. Munkaadókat terhelő járulékok</t>
  </si>
  <si>
    <t>2. Önkormányzat sajátos működési bevétele</t>
  </si>
  <si>
    <t>3. Dologi és egyéb folyó kiadások</t>
  </si>
  <si>
    <t>2.1 Helyi adók</t>
  </si>
  <si>
    <t>4. Egyéb működési kiadások</t>
  </si>
  <si>
    <t xml:space="preserve">       2.1.1  iparűzési adó</t>
  </si>
  <si>
    <t>4.1 Támogatásértékű működési kiadások</t>
  </si>
  <si>
    <t>4.2 Működési célú pénzeszközátadás államháztartáson kívülre</t>
  </si>
  <si>
    <t>4.3 Társadalom-, szociálpolitikai és egyéb juttatás, támogatás</t>
  </si>
  <si>
    <t xml:space="preserve">       2.1.4  kommunális adó</t>
  </si>
  <si>
    <t xml:space="preserve">4.4 Előző évi  működési célú előirányzat-maradvány, pénzmaradvány átadás </t>
  </si>
  <si>
    <t>2.2 Átengedett központi adók</t>
  </si>
  <si>
    <t>5. Ellátottak pénzbeli juttatásai</t>
  </si>
  <si>
    <t xml:space="preserve">       2.2.1 személyi jövedelemadó (8 %)</t>
  </si>
  <si>
    <t xml:space="preserve">       2.2.2 SZJA normatív módon</t>
  </si>
  <si>
    <t>2.3 Bírságok, pótlékok, egyéb sajátos bev.</t>
  </si>
  <si>
    <t>3. Működési támogatások</t>
  </si>
  <si>
    <t>3.1 Normatív hozzájárulások</t>
  </si>
  <si>
    <t>3.2 Központosított előirányzatok működési célúak</t>
  </si>
  <si>
    <t>3.3 Helyi önkormányzatok kiegészítő támogatása</t>
  </si>
  <si>
    <t>3.4 Normatív kötött felhasználású támogatások</t>
  </si>
  <si>
    <t>4. Egyéb működési bevételek</t>
  </si>
  <si>
    <t>4.1 Támogatás értékű működési bevételek</t>
  </si>
  <si>
    <t>4.2 Működési célú pénzeszköz átvétel államháztartáson kívülről</t>
  </si>
  <si>
    <t>4.3 Előző évi működési célú előirányzat-maradvány, pénzmaradvány átvétel</t>
  </si>
  <si>
    <t>4.4 Előző évi költségvetési kiegészítése, visszatérülések</t>
  </si>
  <si>
    <t>II.FELHALMOZÁSI KIADÁSOK</t>
  </si>
  <si>
    <t>II. FELHALMOZÁSI BEVÉTELEK</t>
  </si>
  <si>
    <t>1. Beruházási kiadások ÁFÁ-val</t>
  </si>
  <si>
    <t>1. Felhalmozási és tőke jellegű bevételek</t>
  </si>
  <si>
    <t>ebből: Európai Unios forrásból megvalósított</t>
  </si>
  <si>
    <t>1.1 Tárgyi eszközök, immateriális javak értékesítése</t>
  </si>
  <si>
    <t>2. Felújítási kiadások ÁFÁ-val</t>
  </si>
  <si>
    <t>1.2 Önkormányzatok sajátos felhalmozási és tőke bevételei</t>
  </si>
  <si>
    <t>ebből: Európai unios forrásból megvalósított</t>
  </si>
  <si>
    <t xml:space="preserve"> 1.3 Pénzügyi befektetések bevételei</t>
  </si>
  <si>
    <t>3. Egyéb felhalmozási kiadások</t>
  </si>
  <si>
    <t>2. Felhalmozási támogatások</t>
  </si>
  <si>
    <t>2.1 Központosított előirányzatokból fejlesztési célúak</t>
  </si>
  <si>
    <t>3.2 Felhalmozási célú pénzeszközátadás államháztartáson kívülre</t>
  </si>
  <si>
    <t>2.2 Fejlesztési célú támogatások</t>
  </si>
  <si>
    <t>3.2 Előző évi felhalmozási célú előirányzat-maradvány, pénzmaradvány átadás</t>
  </si>
  <si>
    <t>3. Egyéb felhalmozási bevételek</t>
  </si>
  <si>
    <t xml:space="preserve">3.1 Támogatásértékű felhalmozási bevételek </t>
  </si>
  <si>
    <t>3.2 Felhalmozási célú pénzeszköz átvétel államháztartáson kívülről</t>
  </si>
  <si>
    <t>3.3 Előző évi felhalmozási célú előirányzat-maradvány, pénzmaradvány átvétel</t>
  </si>
  <si>
    <t>III. TÁMOGATÁSI KÖLCSÖNÖK NYÚJTÁSA, TÖRLESZTÉSE</t>
  </si>
  <si>
    <t>IV. PÉNZFORGALOM NÉLKÜLI KIADÁSOK</t>
  </si>
  <si>
    <t>1.  Alap- és vállalkozási tevékenység közötti elszámolások</t>
  </si>
  <si>
    <t>2. Egyéb pénzforgalmi nélküli kiadások</t>
  </si>
  <si>
    <t>A. KÖLTSÉGVETÉSI KIADÁSOK MINDÖSSZESEN (I.+II.+III.+IV.)</t>
  </si>
  <si>
    <t>C. KÖLTSÉGVETÉSI HIÁNY BELSŐ FINANSZÍROZÁSÁRA SZOLGÁLÓ PÉNZFORGALOM NÉLKÜLI BEVÉTELEK</t>
  </si>
  <si>
    <t>V. ELŐZŐ ÉVEK ELŐIRÁNYZAT-MARADVÁNYÁNAK, PÉNZMARADVÁNYÁNAK ÉS VÁLLALKOZÁSI MARADVÁNYÁNAK IGÉNYBEVÉTELE</t>
  </si>
  <si>
    <t>1. Működési célra</t>
  </si>
  <si>
    <t>2. Felhalmozási célra</t>
  </si>
  <si>
    <t>E. A KÖLTSÉGVETÉSI TÖBBLET FELHASZNÁLÁSÁHOZ KAPCSOLÓDÓ FINANSZÍROZÁSI KIADÁSOK</t>
  </si>
  <si>
    <t>D. KÖLTSÉGVETÉSI HIÁNY BELSŐ FINANSZÍROZÁSÁT MEGHALADÓ ÖSSZEGÉNEK KÜLSŐ FINANSZÍROZÁSÁRA SZOLGÁLÓ BEVÉTELEK</t>
  </si>
  <si>
    <t>VI. ÉRTÉKPAPÍROK VÁSÁRLÁSÁNAK KIADÁSA</t>
  </si>
  <si>
    <t>VI. ÉRTÉKPAPÍROK ÉRTÉKESÍTÉSÉNEK BEVÉTELE</t>
  </si>
  <si>
    <t>1. Működési célú kiadások</t>
  </si>
  <si>
    <t>1. Működési célú bevételek</t>
  </si>
  <si>
    <t>2. Felhalmozási célú kiadások</t>
  </si>
  <si>
    <t>2. Felhalmozási célú bevételek</t>
  </si>
  <si>
    <t>VII. HITELEK TÖRLESZTÉSE ÉS KÖTVÉNYBEVÁLTÁS KIADÁSAI</t>
  </si>
  <si>
    <t>VII. HITELEKFELVÉTELE ÉS KÖTVÉNYKIBOCSÁTÁS BEVÉTELEI</t>
  </si>
  <si>
    <t>1. Működési célú hitel törlesztése és működési célú kötvénybeváltás kiadása</t>
  </si>
  <si>
    <t>1. Működési célú hitel felvétele és kötvénykibocsátás működési célra</t>
  </si>
  <si>
    <t>2. Felhalmozási célú hitel törlesztése és felhalmozási célú kötvénybeváltás kiadása</t>
  </si>
  <si>
    <t>2. Felhalmozási célú hitel felvétele és kötvénykibocsátás felhalmozási célra</t>
  </si>
  <si>
    <t>E.</t>
  </si>
  <si>
    <t>FINANSZÍROZÁSI KIADÁSOK ÖSSZESEN (VI.+VII.)</t>
  </si>
  <si>
    <t>D. FINANSZÍROZÁSI BEVÉTELEK ÖSSZESEN (V.+VI.+VII.)</t>
  </si>
  <si>
    <t>CÍM / ALCÍM</t>
  </si>
  <si>
    <t xml:space="preserve">ebből: társadalombiztosítástól kapott </t>
  </si>
  <si>
    <t>III. TÁMOGATÁSI KÖLCSÖNÖK VISSZATÉRÜLÉSE, IGÉNYBEVÉTELEK</t>
  </si>
  <si>
    <t>IV. PÉNFORGALOM NÉLKÜLI BEVÉTELEK</t>
  </si>
  <si>
    <t>V. ÍRÁNYÍTÓ SZERVTŐL KAPOTT TÁMOGATÁS</t>
  </si>
  <si>
    <t>1.1. Cím összesen</t>
  </si>
  <si>
    <t>KÖLTSÉGVETÉSI BEVÉTELEK ÖSSZESEN</t>
  </si>
  <si>
    <t>Cím-szám</t>
  </si>
  <si>
    <t xml:space="preserve">I. MŰKÖDÉSI KIADÁSOK </t>
  </si>
  <si>
    <t>II. FELHALMOZÁSI KIADÁSOK</t>
  </si>
  <si>
    <t>V. IRÁNYÍTÓ SZERV ALÁ TARTOZÓ KÖLTSÉGVETÉSI SZERVNEK FOLYÓSÍTOTT TÁMOGATÁS</t>
  </si>
  <si>
    <t>1.1 Cím összesen</t>
  </si>
  <si>
    <t>KÖLTSÉGVETÉSI KIADÁSOK ÖSSZESEN</t>
  </si>
  <si>
    <t>Szakfeladat</t>
  </si>
  <si>
    <t>Szakfeladat megnev.</t>
  </si>
  <si>
    <t>6. Beruházási kiadások ÁFÁ-val</t>
  </si>
  <si>
    <t>7. Felújítási kiadások ÁFÁ-val</t>
  </si>
  <si>
    <t>költségvetési kiadások összesen</t>
  </si>
  <si>
    <t>3. Felhalmozási és tőke bevételek</t>
  </si>
  <si>
    <t>4. Egyéb felhalmozási bevételek</t>
  </si>
  <si>
    <t xml:space="preserve">Iskolai intézményi étkeztetés            </t>
  </si>
  <si>
    <t xml:space="preserve">Közvilágítás                            </t>
  </si>
  <si>
    <t>Város-, községgazdálkodási m.n.s. szolg.</t>
  </si>
  <si>
    <t xml:space="preserve">Háziorvosi alapellátás                  </t>
  </si>
  <si>
    <t>6. Működési kamatkiadások</t>
  </si>
  <si>
    <t>4. Felhalmozási kamatkiadások</t>
  </si>
  <si>
    <t xml:space="preserve">6. Működési kamatkiadások </t>
  </si>
  <si>
    <t>9. Tartalék</t>
  </si>
  <si>
    <t>Költségvetési bevételek összesen</t>
  </si>
  <si>
    <t>5. Felhalmozási céltartalék</t>
  </si>
  <si>
    <t>6. Pénzm.</t>
  </si>
  <si>
    <t>10. Irányított szerveknek adott támogatás</t>
  </si>
  <si>
    <t>5. Felhalmozási céltartalékok</t>
  </si>
  <si>
    <t>5.</t>
  </si>
  <si>
    <t>10.</t>
  </si>
  <si>
    <t>5. Kamat kiadások</t>
  </si>
  <si>
    <t>IV. PÉNZFORGALOM NÉLKÜLI BEVÉTELEK</t>
  </si>
  <si>
    <t>III. TÁMOGATÁSI KÖLCSÖNÖK VISSZATÉRÜLÉSE</t>
  </si>
  <si>
    <t>B. KÖLTSÉGVETÉSI BEVÉTELEK MINDÖSSZESEN (I.+II.+III.+IV.+V)</t>
  </si>
  <si>
    <t>1.</t>
  </si>
  <si>
    <t>2.</t>
  </si>
  <si>
    <t>3.</t>
  </si>
  <si>
    <t>4.</t>
  </si>
  <si>
    <t>6.</t>
  </si>
  <si>
    <t>7.</t>
  </si>
  <si>
    <t>8.</t>
  </si>
  <si>
    <t>Munkaadókat terhelő járulékok</t>
  </si>
  <si>
    <t>Céltartalék</t>
  </si>
  <si>
    <t>MŰKÖDÉSI BEVÉTELEK</t>
  </si>
  <si>
    <t>Intézményi működési bevételek</t>
  </si>
  <si>
    <t xml:space="preserve">Önkormányzatok sajátos működési bevételei </t>
  </si>
  <si>
    <t xml:space="preserve">    helyi adók</t>
  </si>
  <si>
    <t xml:space="preserve">    bírság, pótlékok, egyéb sajátos működési bevétel</t>
  </si>
  <si>
    <t xml:space="preserve">    átengedett központi adók</t>
  </si>
  <si>
    <t>Működési célú előző évi pénzmaradvány igénybevétele</t>
  </si>
  <si>
    <t>Likviditási hitel</t>
  </si>
  <si>
    <t>MŰKÖDÉSI CÉLÚ BEVÉTELEK ÖSSZESEN:</t>
  </si>
  <si>
    <t>MŰKÖDÉSI KIADÁSOK</t>
  </si>
  <si>
    <t>Személyi juttatások</t>
  </si>
  <si>
    <t>Dologi kiadások</t>
  </si>
  <si>
    <t>Segélyezés</t>
  </si>
  <si>
    <t>Ellátottak pénzbeni juttatása</t>
  </si>
  <si>
    <t>Tartalék</t>
  </si>
  <si>
    <t>MŰKÖDÉSI CÉLÚ KIADÁSOK ÖSSZESEN:</t>
  </si>
  <si>
    <t>FELHALMOZÁSI CÉLÚ BEVÉTELEK</t>
  </si>
  <si>
    <t>Felhalmozási célú támogatás értékű bevételek</t>
  </si>
  <si>
    <t>Helyi adó</t>
  </si>
  <si>
    <t>Felhalmozási célú hitel</t>
  </si>
  <si>
    <t>FELHALMOZÁSI CÉLÚ BEVÉTELEK ÖSSZESEN:</t>
  </si>
  <si>
    <t>FELHALMOZÁSI CÉLÚ KIADÁSOK</t>
  </si>
  <si>
    <t>Beruházások</t>
  </si>
  <si>
    <t>Hitel</t>
  </si>
  <si>
    <t>FELHALMOZÁSI CÉLÚ KIADÁSOK ÖSSZESEN:</t>
  </si>
  <si>
    <t>ÖNKORMÁNYZAT BEVÉTELEI ÖSSZESEN</t>
  </si>
  <si>
    <t>ÖNKORMÁNYZAT KIADÁSAI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</si>
  <si>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</si>
  <si>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</si>
  <si>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</si>
  <si>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</si>
  <si>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</si>
  <si>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</si>
  <si>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</si>
  <si>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</si>
  <si>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</si>
  <si>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</si>
  <si>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</si>
  <si>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</si>
  <si>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</t>
  </si>
  <si>
    <t>Bevételek</t>
  </si>
  <si>
    <t>Intézményi működési bevétel</t>
  </si>
  <si>
    <t>Bírságok, pótlékok, egyéb sajátos bevételek</t>
  </si>
  <si>
    <t>Központi költségvetési támogatás</t>
  </si>
  <si>
    <t>Felhalmozási és tőkejellegű bevételek</t>
  </si>
  <si>
    <t>Támogatásértékű bevételek</t>
  </si>
  <si>
    <t>működési célra</t>
  </si>
  <si>
    <t>felhalmozási célra</t>
  </si>
  <si>
    <t>9.</t>
  </si>
  <si>
    <t>Átvett pénzeszközök</t>
  </si>
  <si>
    <t>Pénzmaradvány</t>
  </si>
  <si>
    <t>11.</t>
  </si>
  <si>
    <t>Bevételek összesen</t>
  </si>
  <si>
    <t>II.</t>
  </si>
  <si>
    <t>Kiadások</t>
  </si>
  <si>
    <t>Önkormányzat működési kiadásai</t>
  </si>
  <si>
    <t>személyi jellegű kifiz., munkaadói járulékok</t>
  </si>
  <si>
    <t>dologi kiadások</t>
  </si>
  <si>
    <t>ellátottak pénzpeni juttatásai</t>
  </si>
  <si>
    <t>Működési célra adott támogatások</t>
  </si>
  <si>
    <t xml:space="preserve">Önkormányzat felújítási, felhalmozási kiadásai </t>
  </si>
  <si>
    <t>Tartalékok</t>
  </si>
  <si>
    <t>Kiadások összesen</t>
  </si>
  <si>
    <t>Havi halmozott eltérés</t>
  </si>
  <si>
    <t>Óvodai étkeztetés</t>
  </si>
  <si>
    <t>ebből:Úniós forrásból megvalósuló</t>
  </si>
  <si>
    <t>8. Finanszírozási kiadások</t>
  </si>
  <si>
    <t>Hitelfelvétel</t>
  </si>
  <si>
    <t>5. Hitelfelvétel:</t>
  </si>
  <si>
    <t>5. Hitelfelvétel</t>
  </si>
  <si>
    <t>3.1 Finanszírozási kiadás</t>
  </si>
  <si>
    <t>5. Szociális juttatások</t>
  </si>
  <si>
    <t>4. Támogatás értékű kiadások, támogatások</t>
  </si>
  <si>
    <t xml:space="preserve">       2.2.3 Gépjárműadó (40%-a)</t>
  </si>
  <si>
    <t>2015. évre tervezett</t>
  </si>
  <si>
    <t>Közművelődési feladatok</t>
  </si>
  <si>
    <t>1. Önkormányzat</t>
  </si>
  <si>
    <t>Szakfeladatok összesen:</t>
  </si>
  <si>
    <t>1. Magyaralmás Önkormányzat</t>
  </si>
  <si>
    <t>Óvodai nevelés</t>
  </si>
  <si>
    <t>2. Egyéb működési bevételek (átvett pénzeszközök)</t>
  </si>
  <si>
    <t xml:space="preserve">       2.1.2  Talajterhelési díj</t>
  </si>
  <si>
    <t>Átengedett központi adók</t>
  </si>
  <si>
    <t>Kötelező feladatok:</t>
  </si>
  <si>
    <t>2016. évre tervezett</t>
  </si>
  <si>
    <t>011130</t>
  </si>
  <si>
    <t>Önk. Ált. igazgatási tevékenysége</t>
  </si>
  <si>
    <t>064010</t>
  </si>
  <si>
    <t>104051</t>
  </si>
  <si>
    <t>Gyermekvédelmi pénzbeli és term.-beni ellátások</t>
  </si>
  <si>
    <t>106020</t>
  </si>
  <si>
    <t>Lakásfenntartási támogatás</t>
  </si>
  <si>
    <t>105010</t>
  </si>
  <si>
    <t>Munkanélküli aktív korúak ellátása</t>
  </si>
  <si>
    <t>107060</t>
  </si>
  <si>
    <t>066020</t>
  </si>
  <si>
    <t>041233</t>
  </si>
  <si>
    <t>Közfoglalkoztatás</t>
  </si>
  <si>
    <t>072111</t>
  </si>
  <si>
    <t>082091</t>
  </si>
  <si>
    <t>096010</t>
  </si>
  <si>
    <t>096020</t>
  </si>
  <si>
    <t>091110</t>
  </si>
  <si>
    <t>013320</t>
  </si>
  <si>
    <t>Köztemető fenntartása</t>
  </si>
  <si>
    <t>013350</t>
  </si>
  <si>
    <t>Önkormányzati vagyonnal kapcs. Gazd.</t>
  </si>
  <si>
    <t>Adóbevételek és állami támogatások</t>
  </si>
  <si>
    <t>Önként vállalt feladatok:</t>
  </si>
  <si>
    <t>Rovat:</t>
  </si>
  <si>
    <t>K1</t>
  </si>
  <si>
    <t>K2</t>
  </si>
  <si>
    <t>K3</t>
  </si>
  <si>
    <t>K5</t>
  </si>
  <si>
    <t>K506</t>
  </si>
  <si>
    <t>K511</t>
  </si>
  <si>
    <t>K4</t>
  </si>
  <si>
    <t>K6</t>
  </si>
  <si>
    <t>K512</t>
  </si>
  <si>
    <t>B11</t>
  </si>
  <si>
    <t>B115</t>
  </si>
  <si>
    <t>B111</t>
  </si>
  <si>
    <t>B4</t>
  </si>
  <si>
    <t>B52</t>
  </si>
  <si>
    <t>B73</t>
  </si>
  <si>
    <t>B8131</t>
  </si>
  <si>
    <t>B354</t>
  </si>
  <si>
    <t>B36</t>
  </si>
  <si>
    <t>B34</t>
  </si>
  <si>
    <t>B63</t>
  </si>
  <si>
    <t>Pénzmaradvány felhasználás</t>
  </si>
  <si>
    <t>7. Tartalék</t>
  </si>
  <si>
    <t>562920</t>
  </si>
  <si>
    <t>Egyéb étkeztetés</t>
  </si>
  <si>
    <t xml:space="preserve">       2.1.3  építményadó</t>
  </si>
  <si>
    <t>Önk. Ált. ig. tev.- rendezvények</t>
  </si>
  <si>
    <t>Egyéb önkormányzati segélyezés</t>
  </si>
  <si>
    <t>Zichyújfalu Község ÖNKORMÁNYZAT 2015. ÉVI BEVÉTELI ELŐIRÁNYZATAI
(ezer Forintban)</t>
  </si>
  <si>
    <t xml:space="preserve">
Zichyújfalu Község ÖNKORMÁNYZAT 2015. ÉVI KIADÁSI ELŐIRÁNYZATAI 
(ezer Forintban)</t>
  </si>
  <si>
    <t>2015.  évi egyéb felhalmozási feladatok összesen</t>
  </si>
  <si>
    <t>térfigyelő kamerarendszer</t>
  </si>
  <si>
    <t>Útfelújításiu munkálatok</t>
  </si>
  <si>
    <t>2017. évre tervezett</t>
  </si>
  <si>
    <t>2015. év összesen</t>
  </si>
  <si>
    <t>1. Elvonások és befizetések</t>
  </si>
  <si>
    <t>telekvásárlás0</t>
  </si>
  <si>
    <t>Egyéb beruházások</t>
  </si>
  <si>
    <t>Fiananszírozási kiadások</t>
  </si>
  <si>
    <t>Elvonások és befizetések</t>
  </si>
  <si>
    <t>Finansz. Kiadások és befizetések</t>
  </si>
  <si>
    <t>4. számú melléklet:
Zichyújfalu Község ÖNKORMÁNYZATA
ELŐIRÁNYZAT FELHASZNÁLÁSI ÉS LIKVIDITÁSI TERVE 2015. ÉV
(ezer Forintban)</t>
  </si>
  <si>
    <t>1. melléklet: Zichyújfalu Önkormányzat bevételeinek részletezése</t>
  </si>
  <si>
    <t>2. melléklet: Zichyújfalu  Önkormányzat kiadásainak részletezése</t>
  </si>
  <si>
    <t>3. melléklet: Zichyújfalu  Község Önkormányzata  2015. évi egyéb felhalmozási kiadásai (ezer Forintban)</t>
  </si>
  <si>
    <t xml:space="preserve">4. melléklet: Zichyújfalu  KözségÖnkormányzata  2015. évi létszámadatai </t>
  </si>
  <si>
    <t>4. melléklet: Zichyújfalu  Község Önkormányzata  2015. évi előirányzatfelhasználási és likvidítási terve (ezer Forintban)</t>
  </si>
  <si>
    <t>5. melléklet: Zichyújfalu  Község Önkormányzata  2015. évi pénzforgalmi mérleg (ezer Forintban)</t>
  </si>
  <si>
    <t>6. melléklet: Zichyújfalu  Önkormányzata 2015. évi kötelező és önként vállalt feladatainak bevételei és kiadásai</t>
  </si>
  <si>
    <t>7. melléklet: Zichyújfalu  Község Önkormányzata  működési és fejlesztési célú bevételeinek és kiadásainak három éves mérlege (ezer Forintban)</t>
  </si>
  <si>
    <t>2015. évi módosított ei.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</si>
</sst>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0\ _F_t_-;\-* #,##0.0000\ _F_t_-;_-* &quot;-&quot;??\ _F_t_-;_-@_-"/>
    <numFmt numFmtId="166" formatCode="_-* #,##0.0\ _F_t_-;\-* #,##0.0\ _F_t_-;_-* &quot;-&quot;??\ _F_t_-;_-@_-"/>
    <numFmt numFmtId="167" formatCode="#,##0_ ;[Red]\-#,##0\ "/>
    <numFmt numFmtId="168" formatCode="#,###\-"/>
    <numFmt numFmtId="169" formatCode="0.0"/>
    <numFmt numFmtId="170" formatCode="0.0%"/>
    <numFmt numFmtId="171" formatCode="#,###"/>
    <numFmt numFmtId="172" formatCode="#,##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[$-40E]yyyy\.\ mmmm\ d\."/>
  </numFmts>
  <fonts count="54"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10"/>
      <color indexed="60"/>
      <name val="Arial"/>
      <family val="2"/>
    </font>
    <font>
      <sz val="14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Dot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thick">
        <color indexed="22"/>
      </bottom>
    </border>
    <border>
      <left/>
      <right/>
      <top/>
      <bottom style="thick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2" fillId="27" borderId="0" applyNumberFormat="0" applyBorder="0" applyProtection="0">
      <alignment horizontal="center" vertical="center" wrapText="1"/>
    </xf>
    <xf numFmtId="0" fontId="4" fillId="28" borderId="0" applyNumberFormat="0" applyAlignment="0" applyProtection="0"/>
    <xf numFmtId="0" fontId="7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4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0" fillId="30" borderId="6" applyNumberFormat="0" applyFont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2" borderId="1" applyNumberFormat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4" fillId="35" borderId="14" xfId="41" applyNumberForma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49" fontId="4" fillId="36" borderId="15" xfId="41" applyNumberFormat="1" applyFill="1" applyBorder="1" applyAlignment="1">
      <alignment horizontal="left" vertical="top"/>
    </xf>
    <xf numFmtId="49" fontId="4" fillId="37" borderId="14" xfId="41" applyNumberFormat="1" applyFill="1" applyBorder="1" applyAlignment="1">
      <alignment horizontal="left" vertical="top"/>
    </xf>
    <xf numFmtId="49" fontId="4" fillId="38" borderId="16" xfId="41" applyNumberFormat="1" applyFill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4" fillId="39" borderId="0" xfId="41" applyNumberForma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0" fillId="0" borderId="0" xfId="46" applyNumberFormat="1" applyFont="1" applyAlignment="1">
      <alignment vertical="center"/>
    </xf>
    <xf numFmtId="49" fontId="4" fillId="40" borderId="0" xfId="41" applyNumberForma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164" fontId="4" fillId="0" borderId="18" xfId="46" applyNumberFormat="1" applyFont="1" applyBorder="1" applyAlignment="1">
      <alignment horizontal="center" vertical="center" wrapText="1"/>
    </xf>
    <xf numFmtId="49" fontId="4" fillId="41" borderId="19" xfId="41" applyNumberFormat="1" applyFill="1" applyBorder="1" applyAlignment="1">
      <alignment horizontal="left" vertical="center"/>
    </xf>
    <xf numFmtId="49" fontId="4" fillId="42" borderId="20" xfId="41" applyNumberFormat="1" applyFill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64" fontId="4" fillId="0" borderId="22" xfId="46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0" fillId="0" borderId="23" xfId="46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24" xfId="46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164" fontId="5" fillId="0" borderId="23" xfId="46" applyNumberFormat="1" applyFont="1" applyBorder="1" applyAlignment="1">
      <alignment vertical="center"/>
    </xf>
    <xf numFmtId="164" fontId="4" fillId="0" borderId="23" xfId="46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64" fontId="4" fillId="0" borderId="26" xfId="46" applyNumberFormat="1" applyFont="1" applyBorder="1" applyAlignment="1">
      <alignment horizontal="right" vertical="center"/>
    </xf>
    <xf numFmtId="164" fontId="4" fillId="0" borderId="23" xfId="46" applyNumberFormat="1" applyFont="1" applyBorder="1" applyAlignment="1">
      <alignment horizontal="right" vertical="center"/>
    </xf>
    <xf numFmtId="164" fontId="4" fillId="43" borderId="27" xfId="41" applyNumberFormat="1" applyFill="1" applyBorder="1" applyAlignment="1">
      <alignment vertical="center"/>
    </xf>
    <xf numFmtId="164" fontId="4" fillId="44" borderId="20" xfId="46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164" fontId="0" fillId="0" borderId="28" xfId="46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 vertical="center"/>
    </xf>
    <xf numFmtId="164" fontId="4" fillId="0" borderId="26" xfId="46" applyNumberFormat="1" applyFont="1" applyBorder="1" applyAlignment="1">
      <alignment horizontal="center" vertical="center" wrapText="1"/>
    </xf>
    <xf numFmtId="164" fontId="0" fillId="0" borderId="0" xfId="46" applyNumberFormat="1" applyFont="1" applyAlignment="1">
      <alignment/>
    </xf>
    <xf numFmtId="164" fontId="4" fillId="0" borderId="30" xfId="46" applyNumberFormat="1" applyFont="1" applyBorder="1" applyAlignment="1">
      <alignment vertical="top" wrapText="1"/>
    </xf>
    <xf numFmtId="164" fontId="0" fillId="0" borderId="30" xfId="46" applyNumberFormat="1" applyFont="1" applyBorder="1" applyAlignment="1">
      <alignment vertical="top" wrapText="1"/>
    </xf>
    <xf numFmtId="164" fontId="0" fillId="0" borderId="28" xfId="46" applyNumberFormat="1" applyFont="1" applyBorder="1" applyAlignment="1">
      <alignment vertical="top" wrapText="1"/>
    </xf>
    <xf numFmtId="164" fontId="0" fillId="0" borderId="31" xfId="46" applyNumberFormat="1" applyFont="1" applyBorder="1" applyAlignment="1">
      <alignment vertical="top" wrapText="1"/>
    </xf>
    <xf numFmtId="164" fontId="4" fillId="44" borderId="26" xfId="46" applyNumberFormat="1" applyFont="1" applyFill="1" applyBorder="1" applyAlignment="1">
      <alignment vertical="top" wrapText="1"/>
    </xf>
    <xf numFmtId="164" fontId="0" fillId="0" borderId="30" xfId="46" applyNumberFormat="1" applyFont="1" applyBorder="1" applyAlignment="1">
      <alignment vertical="top" wrapText="1"/>
    </xf>
    <xf numFmtId="164" fontId="3" fillId="0" borderId="0" xfId="46" applyNumberFormat="1" applyFont="1" applyAlignment="1">
      <alignment vertical="top" wrapText="1"/>
    </xf>
    <xf numFmtId="164" fontId="0" fillId="0" borderId="32" xfId="46" applyNumberFormat="1" applyFont="1" applyBorder="1" applyAlignment="1">
      <alignment vertical="top" wrapText="1"/>
    </xf>
    <xf numFmtId="164" fontId="5" fillId="0" borderId="32" xfId="46" applyNumberFormat="1" applyFont="1" applyBorder="1" applyAlignment="1">
      <alignment vertical="top" wrapText="1"/>
    </xf>
    <xf numFmtId="164" fontId="3" fillId="0" borderId="0" xfId="46" applyNumberFormat="1" applyFont="1" applyBorder="1" applyAlignment="1">
      <alignment vertical="top" wrapText="1"/>
    </xf>
    <xf numFmtId="164" fontId="4" fillId="0" borderId="15" xfId="46" applyNumberFormat="1" applyFont="1" applyBorder="1" applyAlignment="1">
      <alignment horizontal="center" vertical="center" wrapText="1"/>
    </xf>
    <xf numFmtId="164" fontId="4" fillId="0" borderId="33" xfId="46" applyNumberFormat="1" applyFont="1" applyBorder="1" applyAlignment="1">
      <alignment horizontal="center" vertical="center" wrapText="1"/>
    </xf>
    <xf numFmtId="164" fontId="4" fillId="0" borderId="34" xfId="46" applyNumberFormat="1" applyFont="1" applyBorder="1" applyAlignment="1">
      <alignment/>
    </xf>
    <xf numFmtId="164" fontId="0" fillId="0" borderId="12" xfId="46" applyNumberFormat="1" applyFont="1" applyBorder="1" applyAlignment="1">
      <alignment vertical="center"/>
    </xf>
    <xf numFmtId="164" fontId="4" fillId="0" borderId="16" xfId="46" applyNumberFormat="1" applyFont="1" applyBorder="1" applyAlignment="1">
      <alignment horizontal="center" vertical="center" wrapText="1"/>
    </xf>
    <xf numFmtId="49" fontId="2" fillId="45" borderId="10" xfId="41" applyNumberFormat="1" applyFont="1" applyFill="1" applyBorder="1" applyAlignment="1">
      <alignment vertical="top"/>
    </xf>
    <xf numFmtId="49" fontId="2" fillId="46" borderId="11" xfId="41" applyNumberFormat="1" applyFont="1" applyFill="1" applyBorder="1" applyAlignment="1">
      <alignment vertical="top"/>
    </xf>
    <xf numFmtId="3" fontId="2" fillId="47" borderId="11" xfId="41" applyNumberFormat="1" applyFont="1" applyFill="1" applyBorder="1" applyAlignment="1">
      <alignment vertical="top" wrapText="1"/>
    </xf>
    <xf numFmtId="164" fontId="2" fillId="44" borderId="35" xfId="46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49" fontId="2" fillId="48" borderId="0" xfId="41" applyNumberFormat="1" applyFont="1" applyFill="1" applyBorder="1" applyAlignment="1">
      <alignment vertical="top"/>
    </xf>
    <xf numFmtId="49" fontId="2" fillId="49" borderId="0" xfId="41" applyNumberFormat="1" applyFont="1" applyFill="1" applyBorder="1" applyAlignment="1">
      <alignment vertical="top" wrapText="1"/>
    </xf>
    <xf numFmtId="0" fontId="2" fillId="50" borderId="0" xfId="41" applyFont="1" applyFill="1" applyBorder="1" applyAlignment="1">
      <alignment vertical="top" wrapText="1"/>
    </xf>
    <xf numFmtId="164" fontId="2" fillId="0" borderId="30" xfId="46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49" fontId="2" fillId="51" borderId="9" xfId="41" applyNumberFormat="1" applyFont="1" applyFill="1" applyBorder="1" applyAlignment="1">
      <alignment vertical="top"/>
    </xf>
    <xf numFmtId="3" fontId="2" fillId="52" borderId="0" xfId="41" applyNumberFormat="1" applyFont="1" applyFill="1" applyBorder="1" applyAlignment="1">
      <alignment vertical="top" wrapText="1"/>
    </xf>
    <xf numFmtId="164" fontId="2" fillId="44" borderId="30" xfId="46" applyNumberFormat="1" applyFont="1" applyFill="1" applyBorder="1" applyAlignment="1">
      <alignment vertical="top" wrapText="1"/>
    </xf>
    <xf numFmtId="0" fontId="2" fillId="53" borderId="11" xfId="41" applyFont="1" applyFill="1" applyBorder="1" applyAlignment="1">
      <alignment vertical="top" wrapText="1"/>
    </xf>
    <xf numFmtId="49" fontId="2" fillId="54" borderId="15" xfId="41" applyNumberFormat="1" applyFont="1" applyFill="1" applyBorder="1" applyAlignment="1">
      <alignment vertical="top"/>
    </xf>
    <xf numFmtId="49" fontId="2" fillId="55" borderId="14" xfId="41" applyNumberFormat="1" applyFont="1" applyFill="1" applyBorder="1" applyAlignment="1">
      <alignment vertical="top"/>
    </xf>
    <xf numFmtId="3" fontId="2" fillId="56" borderId="14" xfId="41" applyNumberFormat="1" applyFont="1" applyFill="1" applyBorder="1" applyAlignment="1">
      <alignment vertical="top" wrapText="1"/>
    </xf>
    <xf numFmtId="164" fontId="2" fillId="44" borderId="26" xfId="46" applyNumberFormat="1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49" fontId="2" fillId="57" borderId="14" xfId="41" applyNumberFormat="1" applyFont="1" applyFill="1" applyBorder="1" applyAlignment="1">
      <alignment vertical="top" wrapText="1"/>
    </xf>
    <xf numFmtId="0" fontId="2" fillId="58" borderId="14" xfId="41" applyFont="1" applyFill="1" applyBorder="1" applyAlignment="1">
      <alignment vertical="top" wrapText="1"/>
    </xf>
    <xf numFmtId="49" fontId="2" fillId="59" borderId="15" xfId="41" applyNumberFormat="1" applyFont="1" applyFill="1" applyBorder="1" applyAlignment="1">
      <alignment horizontal="left" vertical="top"/>
    </xf>
    <xf numFmtId="49" fontId="2" fillId="60" borderId="14" xfId="41" applyNumberFormat="1" applyFont="1" applyFill="1" applyBorder="1" applyAlignment="1">
      <alignment horizontal="left" vertical="top"/>
    </xf>
    <xf numFmtId="49" fontId="2" fillId="61" borderId="16" xfId="41" applyNumberFormat="1" applyFont="1" applyFill="1" applyBorder="1" applyAlignment="1">
      <alignment horizontal="left" vertical="top"/>
    </xf>
    <xf numFmtId="49" fontId="2" fillId="62" borderId="13" xfId="41" applyNumberFormat="1" applyFont="1" applyFill="1" applyBorder="1" applyAlignment="1">
      <alignment vertical="top" wrapText="1"/>
    </xf>
    <xf numFmtId="0" fontId="2" fillId="63" borderId="13" xfId="41" applyFont="1" applyFill="1" applyBorder="1" applyAlignment="1">
      <alignment vertical="top" wrapText="1"/>
    </xf>
    <xf numFmtId="164" fontId="13" fillId="0" borderId="0" xfId="46" applyNumberFormat="1" applyFont="1" applyAlignment="1">
      <alignment vertical="top" wrapText="1"/>
    </xf>
    <xf numFmtId="164" fontId="2" fillId="44" borderId="14" xfId="46" applyNumberFormat="1" applyFont="1" applyFill="1" applyBorder="1" applyAlignment="1">
      <alignment vertical="top" wrapText="1"/>
    </xf>
    <xf numFmtId="0" fontId="4" fillId="64" borderId="16" xfId="4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vertical="top" wrapText="1"/>
    </xf>
    <xf numFmtId="164" fontId="14" fillId="0" borderId="0" xfId="46" applyNumberFormat="1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9" fontId="2" fillId="65" borderId="11" xfId="41" applyNumberFormat="1" applyFont="1" applyFill="1" applyBorder="1" applyAlignment="1">
      <alignment vertical="top" wrapText="1"/>
    </xf>
    <xf numFmtId="49" fontId="2" fillId="66" borderId="12" xfId="41" applyNumberFormat="1" applyFont="1" applyFill="1" applyBorder="1" applyAlignment="1">
      <alignment vertical="top"/>
    </xf>
    <xf numFmtId="0" fontId="0" fillId="0" borderId="36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18" fillId="0" borderId="32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3" fontId="18" fillId="0" borderId="31" xfId="0" applyNumberFormat="1" applyFont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" fontId="18" fillId="0" borderId="35" xfId="0" applyNumberFormat="1" applyFont="1" applyBorder="1" applyAlignment="1">
      <alignment vertical="center"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19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43" xfId="0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5" fillId="0" borderId="4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7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7" fontId="0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4" fillId="0" borderId="51" xfId="0" applyFont="1" applyBorder="1" applyAlignment="1">
      <alignment horizontal="centerContinuous"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3" fontId="26" fillId="0" borderId="30" xfId="0" applyNumberFormat="1" applyFont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67" borderId="52" xfId="41" applyFill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164" fontId="4" fillId="0" borderId="11" xfId="46" applyNumberFormat="1" applyFont="1" applyBorder="1" applyAlignment="1">
      <alignment/>
    </xf>
    <xf numFmtId="164" fontId="4" fillId="0" borderId="13" xfId="46" applyNumberFormat="1" applyFont="1" applyBorder="1" applyAlignment="1">
      <alignment/>
    </xf>
    <xf numFmtId="164" fontId="4" fillId="0" borderId="0" xfId="46" applyNumberFormat="1" applyFont="1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26" xfId="46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horizontal="center" vertical="center" wrapText="1"/>
    </xf>
    <xf numFmtId="164" fontId="0" fillId="0" borderId="26" xfId="46" applyNumberFormat="1" applyFont="1" applyBorder="1" applyAlignment="1">
      <alignment/>
    </xf>
    <xf numFmtId="164" fontId="0" fillId="0" borderId="26" xfId="46" applyNumberFormat="1" applyFont="1" applyFill="1" applyBorder="1" applyAlignment="1">
      <alignment/>
    </xf>
    <xf numFmtId="164" fontId="2" fillId="0" borderId="31" xfId="46" applyNumberFormat="1" applyFont="1" applyBorder="1" applyAlignment="1">
      <alignment/>
    </xf>
    <xf numFmtId="164" fontId="0" fillId="0" borderId="0" xfId="0" applyNumberFormat="1" applyFont="1" applyAlignment="1">
      <alignment/>
    </xf>
    <xf numFmtId="49" fontId="4" fillId="68" borderId="0" xfId="41" applyNumberFormat="1" applyFont="1" applyFill="1" applyAlignment="1">
      <alignment horizontal="left"/>
    </xf>
    <xf numFmtId="0" fontId="4" fillId="69" borderId="0" xfId="41" applyFont="1" applyFill="1" applyAlignment="1">
      <alignment/>
    </xf>
    <xf numFmtId="164" fontId="2" fillId="0" borderId="26" xfId="46" applyNumberFormat="1" applyFont="1" applyBorder="1" applyAlignment="1">
      <alignment/>
    </xf>
    <xf numFmtId="49" fontId="4" fillId="0" borderId="0" xfId="41" applyNumberFormat="1" applyFont="1" applyFill="1" applyAlignment="1">
      <alignment horizontal="left"/>
    </xf>
    <xf numFmtId="0" fontId="4" fillId="0" borderId="0" xfId="41" applyFont="1" applyFill="1" applyAlignment="1">
      <alignment/>
    </xf>
    <xf numFmtId="164" fontId="2" fillId="0" borderId="0" xfId="46" applyNumberFormat="1" applyFont="1" applyBorder="1" applyAlignment="1">
      <alignment/>
    </xf>
    <xf numFmtId="164" fontId="4" fillId="0" borderId="26" xfId="46" applyNumberFormat="1" applyFont="1" applyBorder="1" applyAlignment="1">
      <alignment horizontal="left" vertical="center"/>
    </xf>
    <xf numFmtId="164" fontId="4" fillId="0" borderId="53" xfId="46" applyNumberFormat="1" applyFont="1" applyBorder="1" applyAlignment="1">
      <alignment horizontal="left" vertical="center"/>
    </xf>
    <xf numFmtId="164" fontId="4" fillId="0" borderId="54" xfId="46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5" xfId="46" applyNumberFormat="1" applyFont="1" applyBorder="1" applyAlignment="1">
      <alignment/>
    </xf>
    <xf numFmtId="164" fontId="0" fillId="0" borderId="31" xfId="46" applyNumberFormat="1" applyFont="1" applyFill="1" applyBorder="1" applyAlignment="1">
      <alignment/>
    </xf>
    <xf numFmtId="164" fontId="0" fillId="0" borderId="28" xfId="46" applyNumberFormat="1" applyFont="1" applyFill="1" applyBorder="1" applyAlignment="1">
      <alignment/>
    </xf>
    <xf numFmtId="164" fontId="0" fillId="0" borderId="28" xfId="46" applyNumberFormat="1" applyFont="1" applyBorder="1" applyAlignment="1">
      <alignment/>
    </xf>
    <xf numFmtId="164" fontId="0" fillId="0" borderId="12" xfId="46" applyNumberFormat="1" applyFont="1" applyBorder="1" applyAlignment="1">
      <alignment/>
    </xf>
    <xf numFmtId="164" fontId="0" fillId="0" borderId="0" xfId="46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4" fillId="0" borderId="0" xfId="46" applyNumberFormat="1" applyFont="1" applyAlignment="1">
      <alignment/>
    </xf>
    <xf numFmtId="49" fontId="4" fillId="0" borderId="0" xfId="0" applyNumberFormat="1" applyFont="1" applyAlignment="1">
      <alignment horizontal="left" vertical="center"/>
    </xf>
    <xf numFmtId="164" fontId="0" fillId="0" borderId="13" xfId="46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70" borderId="55" xfId="41" applyFill="1" applyBorder="1" applyAlignment="1">
      <alignment horizontal="left" vertical="center"/>
    </xf>
    <xf numFmtId="0" fontId="4" fillId="71" borderId="52" xfId="41" applyFill="1" applyBorder="1" applyAlignment="1">
      <alignment horizontal="left" vertical="center"/>
    </xf>
    <xf numFmtId="0" fontId="2" fillId="72" borderId="50" xfId="40" applyFont="1" applyFill="1" applyBorder="1">
      <alignment horizontal="center" vertical="center" wrapText="1"/>
    </xf>
    <xf numFmtId="0" fontId="2" fillId="73" borderId="51" xfId="40" applyFill="1" applyBorder="1">
      <alignment horizontal="center" vertical="center" wrapText="1"/>
    </xf>
    <xf numFmtId="0" fontId="2" fillId="74" borderId="56" xfId="40" applyFill="1" applyBorder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75" borderId="13" xfId="4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76" borderId="0" xfId="40" applyFont="1" applyFill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77" borderId="15" xfId="41" applyFill="1" applyBorder="1" applyAlignment="1">
      <alignment horizontal="left" vertical="top" wrapText="1"/>
    </xf>
    <xf numFmtId="0" fontId="4" fillId="78" borderId="14" xfId="41" applyFill="1" applyBorder="1" applyAlignment="1">
      <alignment horizontal="left" vertical="top" wrapText="1"/>
    </xf>
    <xf numFmtId="0" fontId="4" fillId="79" borderId="16" xfId="41" applyFill="1" applyBorder="1" applyAlignment="1">
      <alignment horizontal="left" vertical="top" wrapText="1"/>
    </xf>
    <xf numFmtId="49" fontId="2" fillId="80" borderId="10" xfId="41" applyNumberFormat="1" applyFont="1" applyFill="1" applyBorder="1" applyAlignment="1">
      <alignment horizontal="left" vertical="top" wrapText="1"/>
    </xf>
    <xf numFmtId="49" fontId="2" fillId="81" borderId="11" xfId="41" applyNumberFormat="1" applyFont="1" applyFill="1" applyBorder="1" applyAlignment="1">
      <alignment horizontal="left" vertical="top" wrapText="1"/>
    </xf>
    <xf numFmtId="49" fontId="2" fillId="82" borderId="36" xfId="41" applyNumberFormat="1" applyFont="1" applyFill="1" applyBorder="1" applyAlignment="1">
      <alignment horizontal="left" vertical="top" wrapText="1"/>
    </xf>
    <xf numFmtId="0" fontId="2" fillId="83" borderId="0" xfId="4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2" fillId="84" borderId="9" xfId="40" applyNumberFormat="1" applyFont="1" applyFill="1" applyBorder="1" applyAlignment="1">
      <alignment horizontal="center" vertical="center" wrapText="1"/>
    </xf>
    <xf numFmtId="3" fontId="2" fillId="85" borderId="0" xfId="40" applyNumberFormat="1" applyFont="1" applyFill="1" applyBorder="1" applyAlignment="1">
      <alignment horizontal="center" vertical="center" wrapText="1"/>
    </xf>
    <xf numFmtId="49" fontId="4" fillId="0" borderId="2" xfId="42" applyNumberFormat="1" applyFont="1" applyAlignment="1">
      <alignment horizontal="left" vertical="center" wrapText="1"/>
    </xf>
    <xf numFmtId="0" fontId="2" fillId="86" borderId="52" xfId="4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LI_munka\Magyaralmashoz\2013%20&#233;vi%20k&#246;lts&#233;gvet&#233;s\saj&#225;t\k&#246;lts&#233;gvet&#233;s_2013__rendelet_magyaralmas_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 jegyzék"/>
      <sheetName val="1-köt-önként fel."/>
      <sheetName val="2-mérleg össz"/>
      <sheetName val="3-mérleg"/>
      <sheetName val="4-bev."/>
      <sheetName val="5-kiad."/>
      <sheetName val="6-szakfeladatos"/>
      <sheetName val="7-beruh"/>
      <sheetName val="8-egyébfelh"/>
      <sheetName val="9-létszám"/>
      <sheetName val="10-gördülő"/>
      <sheetName val="11-közvetett"/>
      <sheetName val="12-normatíva"/>
      <sheetName val="13-likv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8"/>
  <sheetViews>
    <sheetView zoomScale="70" zoomScaleNormal="70" zoomScalePageLayoutView="0" workbookViewId="0" topLeftCell="A1">
      <selection activeCell="A9" sqref="A9:IV10"/>
    </sheetView>
  </sheetViews>
  <sheetFormatPr defaultColWidth="8.88671875" defaultRowHeight="15"/>
  <cols>
    <col min="1" max="1" width="100.77734375" style="179" customWidth="1"/>
  </cols>
  <sheetData>
    <row r="1" ht="15">
      <c r="A1" s="179" t="s">
        <v>284</v>
      </c>
    </row>
    <row r="2" ht="15">
      <c r="A2" s="179" t="s">
        <v>285</v>
      </c>
    </row>
    <row r="3" ht="15">
      <c r="A3" s="179" t="s">
        <v>286</v>
      </c>
    </row>
    <row r="4" ht="15">
      <c r="A4" s="179" t="s">
        <v>287</v>
      </c>
    </row>
    <row r="5" ht="20.25" customHeight="1">
      <c r="A5" s="179" t="s">
        <v>288</v>
      </c>
    </row>
    <row r="6" ht="15">
      <c r="A6" s="179" t="s">
        <v>289</v>
      </c>
    </row>
    <row r="7" ht="15">
      <c r="A7" s="179" t="s">
        <v>290</v>
      </c>
    </row>
    <row r="8" ht="30">
      <c r="A8" s="179" t="s">
        <v>291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view="pageLayout" zoomScaleSheetLayoutView="50" workbookViewId="0" topLeftCell="A1">
      <selection activeCell="J2" sqref="J2"/>
    </sheetView>
  </sheetViews>
  <sheetFormatPr defaultColWidth="8.88671875" defaultRowHeight="15"/>
  <cols>
    <col min="1" max="1" width="6.5546875" style="46" customWidth="1"/>
    <col min="2" max="3" width="2.88671875" style="37" customWidth="1"/>
    <col min="4" max="4" width="50.77734375" style="47" customWidth="1"/>
    <col min="5" max="5" width="8.10546875" style="47" customWidth="1"/>
    <col min="6" max="6" width="15.77734375" style="48" customWidth="1"/>
    <col min="7" max="16384" width="8.88671875" style="37" customWidth="1"/>
  </cols>
  <sheetData>
    <row r="1" spans="1:6" ht="66.75" customHeight="1" thickBot="1">
      <c r="A1" s="265" t="s">
        <v>270</v>
      </c>
      <c r="B1" s="266"/>
      <c r="C1" s="266"/>
      <c r="D1" s="266"/>
      <c r="E1" s="266"/>
      <c r="F1" s="267"/>
    </row>
    <row r="2" spans="1:6" s="38" customFormat="1" ht="66.75" customHeight="1" thickBot="1">
      <c r="A2" s="52" t="s">
        <v>85</v>
      </c>
      <c r="B2" s="268" t="s">
        <v>7</v>
      </c>
      <c r="C2" s="268"/>
      <c r="D2" s="268"/>
      <c r="E2" s="231" t="s">
        <v>242</v>
      </c>
      <c r="F2" s="53" t="s">
        <v>292</v>
      </c>
    </row>
    <row r="3" spans="1:6" ht="15.75">
      <c r="A3" s="54" t="s">
        <v>209</v>
      </c>
      <c r="B3" s="39"/>
      <c r="C3" s="39"/>
      <c r="D3" s="39"/>
      <c r="E3" s="39"/>
      <c r="F3" s="55"/>
    </row>
    <row r="4" spans="1:6" s="41" customFormat="1" ht="15.75">
      <c r="A4" s="56"/>
      <c r="B4" s="57" t="s">
        <v>10</v>
      </c>
      <c r="C4" s="32"/>
      <c r="D4" s="40"/>
      <c r="E4" s="40"/>
      <c r="F4" s="58">
        <f>+F5+F6+F10+F15+F21</f>
        <v>92610</v>
      </c>
    </row>
    <row r="5" spans="1:6" ht="15">
      <c r="A5" s="59"/>
      <c r="B5" s="60"/>
      <c r="C5" s="7" t="s">
        <v>12</v>
      </c>
      <c r="D5" s="42"/>
      <c r="E5" s="234" t="s">
        <v>255</v>
      </c>
      <c r="F5" s="61">
        <f>7855</f>
        <v>7855</v>
      </c>
    </row>
    <row r="6" spans="1:6" ht="15">
      <c r="A6" s="59"/>
      <c r="B6" s="62"/>
      <c r="C6" s="7" t="s">
        <v>14</v>
      </c>
      <c r="D6" s="8"/>
      <c r="E6" s="8"/>
      <c r="F6" s="61">
        <f>+F7+F8+F9</f>
        <v>30950</v>
      </c>
    </row>
    <row r="7" spans="1:6" ht="15">
      <c r="A7" s="59"/>
      <c r="B7" s="62"/>
      <c r="C7" s="12"/>
      <c r="D7" s="13" t="s">
        <v>16</v>
      </c>
      <c r="E7" s="13" t="s">
        <v>261</v>
      </c>
      <c r="F7" s="61">
        <v>29400</v>
      </c>
    </row>
    <row r="8" spans="1:6" ht="15">
      <c r="A8" s="59"/>
      <c r="B8" s="62"/>
      <c r="C8" s="12"/>
      <c r="D8" s="13" t="s">
        <v>24</v>
      </c>
      <c r="E8" s="13" t="s">
        <v>259</v>
      </c>
      <c r="F8" s="61">
        <v>1400</v>
      </c>
    </row>
    <row r="9" spans="1:6" ht="15">
      <c r="A9" s="59"/>
      <c r="B9" s="62"/>
      <c r="C9" s="12"/>
      <c r="D9" s="13" t="s">
        <v>28</v>
      </c>
      <c r="E9" s="13" t="s">
        <v>260</v>
      </c>
      <c r="F9" s="63">
        <v>150</v>
      </c>
    </row>
    <row r="10" spans="1:6" ht="15">
      <c r="A10" s="59"/>
      <c r="B10" s="62"/>
      <c r="C10" s="7" t="s">
        <v>29</v>
      </c>
      <c r="D10" s="8"/>
      <c r="E10" s="13" t="s">
        <v>252</v>
      </c>
      <c r="F10" s="61">
        <f>+F11+F12+F13+F14</f>
        <v>44714</v>
      </c>
    </row>
    <row r="11" spans="1:6" ht="15">
      <c r="A11" s="59"/>
      <c r="B11" s="62"/>
      <c r="C11" s="12"/>
      <c r="D11" s="13" t="s">
        <v>30</v>
      </c>
      <c r="E11" s="13" t="s">
        <v>254</v>
      </c>
      <c r="F11" s="61">
        <v>44714</v>
      </c>
    </row>
    <row r="12" spans="1:6" ht="15">
      <c r="A12" s="59"/>
      <c r="B12" s="62"/>
      <c r="C12" s="12"/>
      <c r="D12" s="13" t="s">
        <v>31</v>
      </c>
      <c r="E12" s="13" t="s">
        <v>253</v>
      </c>
      <c r="F12" s="61"/>
    </row>
    <row r="13" spans="1:6" ht="15">
      <c r="A13" s="59"/>
      <c r="B13" s="62"/>
      <c r="C13" s="12"/>
      <c r="D13" s="13" t="s">
        <v>32</v>
      </c>
      <c r="E13" s="13"/>
      <c r="F13" s="61"/>
    </row>
    <row r="14" spans="1:6" ht="15">
      <c r="A14" s="59"/>
      <c r="B14" s="62"/>
      <c r="C14" s="12"/>
      <c r="D14" s="13" t="s">
        <v>33</v>
      </c>
      <c r="E14" s="13"/>
      <c r="F14" s="61">
        <v>0</v>
      </c>
    </row>
    <row r="15" spans="1:6" ht="15">
      <c r="A15" s="59"/>
      <c r="B15" s="62"/>
      <c r="C15" s="7" t="s">
        <v>34</v>
      </c>
      <c r="D15" s="8"/>
      <c r="E15" s="13" t="s">
        <v>262</v>
      </c>
      <c r="F15" s="61">
        <f>+F16+F18+F19+F20</f>
        <v>9091</v>
      </c>
    </row>
    <row r="16" spans="1:6" ht="15">
      <c r="A16" s="59"/>
      <c r="B16" s="62"/>
      <c r="C16" s="12"/>
      <c r="D16" s="13" t="s">
        <v>35</v>
      </c>
      <c r="E16" s="13" t="s">
        <v>262</v>
      </c>
      <c r="F16" s="61">
        <v>9091</v>
      </c>
    </row>
    <row r="17" spans="1:6" ht="15">
      <c r="A17" s="64"/>
      <c r="B17" s="65"/>
      <c r="C17" s="43"/>
      <c r="D17" s="44" t="s">
        <v>86</v>
      </c>
      <c r="E17" s="44" t="s">
        <v>262</v>
      </c>
      <c r="F17" s="66"/>
    </row>
    <row r="18" spans="1:6" ht="15">
      <c r="A18" s="59"/>
      <c r="B18" s="62"/>
      <c r="C18" s="12"/>
      <c r="D18" s="13" t="s">
        <v>36</v>
      </c>
      <c r="E18" s="13"/>
      <c r="F18" s="61"/>
    </row>
    <row r="19" spans="1:6" ht="30">
      <c r="A19" s="59"/>
      <c r="B19" s="62"/>
      <c r="C19" s="12"/>
      <c r="D19" s="13" t="s">
        <v>37</v>
      </c>
      <c r="E19" s="13"/>
      <c r="F19" s="61"/>
    </row>
    <row r="20" spans="1:6" ht="15">
      <c r="A20" s="59"/>
      <c r="B20" s="62"/>
      <c r="C20" s="12"/>
      <c r="D20" s="13" t="s">
        <v>38</v>
      </c>
      <c r="E20" s="13"/>
      <c r="F20" s="61"/>
    </row>
    <row r="21" spans="1:6" ht="15">
      <c r="A21" s="59"/>
      <c r="B21" s="62"/>
      <c r="C21" s="7" t="s">
        <v>201</v>
      </c>
      <c r="D21" s="13"/>
      <c r="E21" s="13"/>
      <c r="F21" s="61"/>
    </row>
    <row r="22" spans="1:6" s="45" customFormat="1" ht="15.75">
      <c r="A22" s="56"/>
      <c r="B22" s="57" t="s">
        <v>40</v>
      </c>
      <c r="C22" s="32"/>
      <c r="D22" s="40"/>
      <c r="E22" s="40"/>
      <c r="F22" s="67">
        <f>+F23+F25</f>
        <v>31465</v>
      </c>
    </row>
    <row r="23" spans="1:6" ht="15">
      <c r="A23" s="59"/>
      <c r="B23" s="62"/>
      <c r="C23" s="7" t="s">
        <v>42</v>
      </c>
      <c r="D23" s="13"/>
      <c r="E23" s="13"/>
      <c r="F23" s="61">
        <f>+F24</f>
        <v>0</v>
      </c>
    </row>
    <row r="24" spans="1:6" ht="15">
      <c r="A24" s="59"/>
      <c r="B24" s="62"/>
      <c r="C24" s="7"/>
      <c r="D24" s="13" t="s">
        <v>44</v>
      </c>
      <c r="E24" s="13" t="s">
        <v>256</v>
      </c>
      <c r="F24" s="61"/>
    </row>
    <row r="25" spans="1:6" ht="15">
      <c r="A25" s="59"/>
      <c r="B25" s="62"/>
      <c r="C25" s="7" t="s">
        <v>55</v>
      </c>
      <c r="D25" s="13"/>
      <c r="E25" s="13"/>
      <c r="F25" s="61">
        <f>+F26+F27+F28</f>
        <v>31465</v>
      </c>
    </row>
    <row r="26" spans="1:6" ht="15">
      <c r="A26" s="59"/>
      <c r="B26" s="62"/>
      <c r="C26" s="7"/>
      <c r="D26" s="13" t="s">
        <v>56</v>
      </c>
      <c r="E26" s="13" t="s">
        <v>257</v>
      </c>
      <c r="F26" s="61"/>
    </row>
    <row r="27" spans="1:6" ht="30">
      <c r="A27" s="59"/>
      <c r="B27" s="62"/>
      <c r="C27" s="7"/>
      <c r="D27" s="13" t="s">
        <v>57</v>
      </c>
      <c r="E27" s="13"/>
      <c r="F27" s="61"/>
    </row>
    <row r="28" spans="1:6" ht="30">
      <c r="A28" s="59"/>
      <c r="B28" s="62"/>
      <c r="C28" s="7"/>
      <c r="D28" s="13" t="s">
        <v>58</v>
      </c>
      <c r="E28" s="13" t="s">
        <v>258</v>
      </c>
      <c r="F28" s="61">
        <v>31465</v>
      </c>
    </row>
    <row r="29" spans="1:6" ht="15.75">
      <c r="A29" s="56"/>
      <c r="B29" s="57" t="s">
        <v>87</v>
      </c>
      <c r="C29" s="32"/>
      <c r="D29" s="40"/>
      <c r="E29" s="40"/>
      <c r="F29" s="67"/>
    </row>
    <row r="30" spans="1:6" ht="15.75">
      <c r="A30" s="56"/>
      <c r="B30" s="57" t="s">
        <v>88</v>
      </c>
      <c r="C30" s="32"/>
      <c r="D30" s="40"/>
      <c r="E30" s="40"/>
      <c r="F30" s="67">
        <f>+F31</f>
        <v>0</v>
      </c>
    </row>
    <row r="31" spans="1:6" ht="15">
      <c r="A31" s="59"/>
      <c r="B31" s="62"/>
      <c r="C31" s="7" t="s">
        <v>61</v>
      </c>
      <c r="D31" s="13"/>
      <c r="E31" s="13"/>
      <c r="F31" s="61"/>
    </row>
    <row r="32" spans="1:6" ht="15.75">
      <c r="A32" s="56"/>
      <c r="B32" s="68" t="s">
        <v>89</v>
      </c>
      <c r="C32" s="69"/>
      <c r="D32" s="70"/>
      <c r="E32" s="70"/>
      <c r="F32" s="67"/>
    </row>
    <row r="33" spans="1:6" s="41" customFormat="1" ht="15.75">
      <c r="A33" s="71"/>
      <c r="B33" s="72" t="s">
        <v>90</v>
      </c>
      <c r="C33" s="73"/>
      <c r="D33" s="74"/>
      <c r="E33" s="74"/>
      <c r="F33" s="76">
        <f>+F4+F22+F29+F30+F32</f>
        <v>124075</v>
      </c>
    </row>
    <row r="34" spans="1:6" ht="16.5" thickBot="1">
      <c r="A34" s="263" t="s">
        <v>91</v>
      </c>
      <c r="B34" s="264"/>
      <c r="C34" s="264"/>
      <c r="D34" s="264"/>
      <c r="E34" s="225"/>
      <c r="F34" s="77">
        <f>F33</f>
        <v>124075</v>
      </c>
    </row>
  </sheetData>
  <sheetProtection/>
  <mergeCells count="3">
    <mergeCell ref="A34:D34"/>
    <mergeCell ref="A1:F1"/>
    <mergeCell ref="B2:D2"/>
  </mergeCells>
  <printOptions/>
  <pageMargins left="0.25" right="0.25" top="0.75" bottom="0.75" header="0.3" footer="0.3"/>
  <pageSetup fitToHeight="0" horizontalDpi="600" verticalDpi="600" orientation="portrait" paperSize="9" scale="53" r:id="rId1"/>
  <headerFooter>
    <oddHeader>&amp;C1. melléklet a 4/2016.(V.31.)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view="pageLayout" zoomScaleSheetLayoutView="50" workbookViewId="0" topLeftCell="A1">
      <selection activeCell="H7" sqref="H7"/>
    </sheetView>
  </sheetViews>
  <sheetFormatPr defaultColWidth="8.88671875" defaultRowHeight="15"/>
  <cols>
    <col min="1" max="1" width="8.4453125" style="50" customWidth="1"/>
    <col min="2" max="3" width="3.3359375" style="37" customWidth="1"/>
    <col min="4" max="4" width="50.77734375" style="47" customWidth="1"/>
    <col min="5" max="5" width="9.10546875" style="47" customWidth="1"/>
    <col min="6" max="6" width="15.77734375" style="48" customWidth="1"/>
    <col min="7" max="16384" width="8.88671875" style="37" customWidth="1"/>
  </cols>
  <sheetData>
    <row r="1" spans="1:6" ht="57.75" customHeight="1" thickBot="1">
      <c r="A1" s="265" t="s">
        <v>271</v>
      </c>
      <c r="B1" s="266"/>
      <c r="C1" s="266"/>
      <c r="D1" s="266"/>
      <c r="E1" s="266"/>
      <c r="F1" s="267"/>
    </row>
    <row r="2" spans="1:6" s="38" customFormat="1" ht="66" customHeight="1" thickBot="1">
      <c r="A2" s="52" t="s">
        <v>92</v>
      </c>
      <c r="B2" s="268" t="s">
        <v>6</v>
      </c>
      <c r="C2" s="268"/>
      <c r="D2" s="268"/>
      <c r="E2" s="231" t="s">
        <v>242</v>
      </c>
      <c r="F2" s="53" t="s">
        <v>292</v>
      </c>
    </row>
    <row r="3" spans="1:6" ht="15.75">
      <c r="A3" s="54" t="s">
        <v>209</v>
      </c>
      <c r="B3" s="39"/>
      <c r="C3" s="39"/>
      <c r="D3" s="49"/>
      <c r="E3" s="49"/>
      <c r="F3" s="78"/>
    </row>
    <row r="4" spans="1:6" s="41" customFormat="1" ht="15.75">
      <c r="A4" s="56"/>
      <c r="B4" s="57" t="s">
        <v>93</v>
      </c>
      <c r="C4" s="32"/>
      <c r="D4" s="40"/>
      <c r="E4" s="2"/>
      <c r="F4" s="58">
        <f>+F5+F6+F7+F8+F13+F14+F15</f>
        <v>101007</v>
      </c>
    </row>
    <row r="5" spans="1:6" ht="15">
      <c r="A5" s="79"/>
      <c r="B5" s="12"/>
      <c r="C5" s="7" t="s">
        <v>11</v>
      </c>
      <c r="D5" s="8"/>
      <c r="E5" s="232" t="s">
        <v>243</v>
      </c>
      <c r="F5" s="61">
        <v>27865</v>
      </c>
    </row>
    <row r="6" spans="1:6" ht="15">
      <c r="A6" s="79"/>
      <c r="B6" s="12"/>
      <c r="C6" s="7" t="s">
        <v>13</v>
      </c>
      <c r="D6" s="8"/>
      <c r="E6" s="232" t="s">
        <v>244</v>
      </c>
      <c r="F6" s="61">
        <v>5843</v>
      </c>
    </row>
    <row r="7" spans="1:6" ht="15">
      <c r="A7" s="79"/>
      <c r="B7" s="12"/>
      <c r="C7" s="7" t="s">
        <v>15</v>
      </c>
      <c r="D7" s="8"/>
      <c r="E7" s="232" t="s">
        <v>245</v>
      </c>
      <c r="F7" s="61">
        <v>28093</v>
      </c>
    </row>
    <row r="8" spans="1:6" ht="15">
      <c r="A8" s="79"/>
      <c r="B8" s="12"/>
      <c r="C8" s="7" t="s">
        <v>17</v>
      </c>
      <c r="D8" s="8"/>
      <c r="E8" s="232" t="s">
        <v>246</v>
      </c>
      <c r="F8" s="61">
        <f>+F9+F10+F11+F12</f>
        <v>18296</v>
      </c>
    </row>
    <row r="9" spans="1:6" ht="15">
      <c r="A9" s="79"/>
      <c r="B9" s="12"/>
      <c r="C9" s="12"/>
      <c r="D9" s="13" t="s">
        <v>19</v>
      </c>
      <c r="E9" s="232" t="s">
        <v>247</v>
      </c>
      <c r="F9" s="61">
        <v>12579</v>
      </c>
    </row>
    <row r="10" spans="1:6" ht="15">
      <c r="A10" s="79"/>
      <c r="B10" s="12"/>
      <c r="C10" s="12"/>
      <c r="D10" s="13" t="s">
        <v>20</v>
      </c>
      <c r="E10" s="232" t="s">
        <v>248</v>
      </c>
      <c r="F10" s="61">
        <v>916</v>
      </c>
    </row>
    <row r="11" spans="1:6" ht="15">
      <c r="A11" s="79"/>
      <c r="B11" s="12"/>
      <c r="C11" s="12"/>
      <c r="D11" s="13" t="s">
        <v>21</v>
      </c>
      <c r="E11" s="232" t="s">
        <v>249</v>
      </c>
      <c r="F11" s="61">
        <v>4801</v>
      </c>
    </row>
    <row r="12" spans="1:6" ht="30">
      <c r="A12" s="79"/>
      <c r="B12" s="12"/>
      <c r="C12" s="12"/>
      <c r="D12" s="13" t="s">
        <v>23</v>
      </c>
      <c r="E12" s="232"/>
      <c r="F12" s="61"/>
    </row>
    <row r="13" spans="1:6" ht="15">
      <c r="A13" s="79"/>
      <c r="B13" s="12"/>
      <c r="C13" s="7" t="s">
        <v>25</v>
      </c>
      <c r="D13" s="8"/>
      <c r="E13" s="233"/>
      <c r="F13" s="61"/>
    </row>
    <row r="14" spans="1:6" s="41" customFormat="1" ht="15.75">
      <c r="A14" s="79"/>
      <c r="B14" s="12"/>
      <c r="C14" s="7" t="s">
        <v>109</v>
      </c>
      <c r="D14" s="8"/>
      <c r="E14" s="233"/>
      <c r="F14" s="80"/>
    </row>
    <row r="15" spans="1:6" s="41" customFormat="1" ht="15.75">
      <c r="A15" s="79"/>
      <c r="B15" s="12"/>
      <c r="C15" s="7" t="s">
        <v>264</v>
      </c>
      <c r="D15" s="8"/>
      <c r="E15" s="232" t="s">
        <v>251</v>
      </c>
      <c r="F15" s="97">
        <v>20910</v>
      </c>
    </row>
    <row r="16" spans="1:6" ht="15.75">
      <c r="A16" s="56"/>
      <c r="B16" s="57" t="s">
        <v>94</v>
      </c>
      <c r="C16" s="32"/>
      <c r="D16" s="40"/>
      <c r="E16" s="2"/>
      <c r="F16" s="58">
        <f>+F17+F18+F19+F23+F24</f>
        <v>14852</v>
      </c>
    </row>
    <row r="17" spans="1:6" ht="15">
      <c r="A17" s="79"/>
      <c r="B17" s="12"/>
      <c r="C17" s="7" t="s">
        <v>41</v>
      </c>
      <c r="D17" s="8"/>
      <c r="E17" s="232" t="s">
        <v>250</v>
      </c>
      <c r="F17" s="61">
        <v>6852</v>
      </c>
    </row>
    <row r="18" spans="1:6" ht="15">
      <c r="A18" s="79"/>
      <c r="B18" s="12"/>
      <c r="C18" s="7" t="s">
        <v>45</v>
      </c>
      <c r="D18" s="8"/>
      <c r="E18" s="233"/>
      <c r="F18" s="61">
        <v>8000</v>
      </c>
    </row>
    <row r="19" spans="1:6" ht="15">
      <c r="A19" s="79"/>
      <c r="B19" s="12"/>
      <c r="C19" s="7" t="s">
        <v>49</v>
      </c>
      <c r="D19" s="8"/>
      <c r="E19" s="233"/>
      <c r="F19" s="61">
        <f>+F20+F21+F22</f>
        <v>0</v>
      </c>
    </row>
    <row r="20" spans="1:6" ht="15">
      <c r="A20" s="79"/>
      <c r="B20" s="12"/>
      <c r="C20" s="12"/>
      <c r="D20" s="13" t="s">
        <v>203</v>
      </c>
      <c r="E20" s="232"/>
      <c r="F20" s="61"/>
    </row>
    <row r="21" spans="1:6" ht="30">
      <c r="A21" s="79"/>
      <c r="B21" s="12"/>
      <c r="C21" s="12"/>
      <c r="D21" s="13" t="s">
        <v>52</v>
      </c>
      <c r="E21" s="232"/>
      <c r="F21" s="61"/>
    </row>
    <row r="22" spans="1:6" s="41" customFormat="1" ht="30">
      <c r="A22" s="79"/>
      <c r="B22" s="12"/>
      <c r="C22" s="12"/>
      <c r="D22" s="13" t="s">
        <v>54</v>
      </c>
      <c r="E22" s="232"/>
      <c r="F22" s="61"/>
    </row>
    <row r="23" spans="1:6" s="41" customFormat="1" ht="15.75">
      <c r="A23" s="79"/>
      <c r="B23" s="12"/>
      <c r="C23" s="7" t="s">
        <v>110</v>
      </c>
      <c r="D23" s="13"/>
      <c r="E23" s="232"/>
      <c r="F23" s="80"/>
    </row>
    <row r="24" spans="1:6" s="41" customFormat="1" ht="15.75">
      <c r="A24" s="79"/>
      <c r="B24" s="12"/>
      <c r="C24" s="7" t="s">
        <v>114</v>
      </c>
      <c r="D24" s="13"/>
      <c r="E24" s="232"/>
      <c r="F24" s="97"/>
    </row>
    <row r="25" spans="1:6" ht="15.75">
      <c r="A25" s="56"/>
      <c r="B25" s="57" t="s">
        <v>59</v>
      </c>
      <c r="C25" s="32"/>
      <c r="D25" s="40"/>
      <c r="E25" s="2"/>
      <c r="F25" s="58"/>
    </row>
    <row r="26" spans="1:6" s="41" customFormat="1" ht="33.75" customHeight="1">
      <c r="A26" s="56"/>
      <c r="B26" s="57" t="s">
        <v>60</v>
      </c>
      <c r="C26" s="32"/>
      <c r="D26" s="40"/>
      <c r="E26" s="2"/>
      <c r="F26" s="58">
        <f>+F27+F28</f>
        <v>8216</v>
      </c>
    </row>
    <row r="27" spans="1:6" s="41" customFormat="1" ht="15.75">
      <c r="A27" s="79"/>
      <c r="B27" s="12"/>
      <c r="C27" s="7" t="s">
        <v>277</v>
      </c>
      <c r="D27" s="8"/>
      <c r="E27" s="233"/>
      <c r="F27" s="61">
        <v>6435</v>
      </c>
    </row>
    <row r="28" spans="1:6" ht="15">
      <c r="A28" s="79"/>
      <c r="B28" s="12"/>
      <c r="C28" s="7" t="s">
        <v>62</v>
      </c>
      <c r="D28" s="8"/>
      <c r="E28" s="233"/>
      <c r="F28" s="61">
        <v>1781</v>
      </c>
    </row>
    <row r="29" spans="1:6" ht="42.75" customHeight="1">
      <c r="A29" s="56"/>
      <c r="B29" s="269" t="s">
        <v>95</v>
      </c>
      <c r="C29" s="270"/>
      <c r="D29" s="271"/>
      <c r="E29" s="224"/>
      <c r="F29" s="58"/>
    </row>
    <row r="30" spans="1:6" ht="15.75">
      <c r="A30" s="81"/>
      <c r="B30" s="72" t="s">
        <v>96</v>
      </c>
      <c r="C30" s="73"/>
      <c r="D30" s="74"/>
      <c r="E30" s="223"/>
      <c r="F30" s="75">
        <f>+F4+F16+F25+F26+F29</f>
        <v>124075</v>
      </c>
    </row>
    <row r="31" spans="1:6" ht="16.5" thickBot="1">
      <c r="A31" s="263" t="s">
        <v>97</v>
      </c>
      <c r="B31" s="264"/>
      <c r="C31" s="264"/>
      <c r="D31" s="264"/>
      <c r="E31" s="225"/>
      <c r="F31" s="77">
        <f>F30</f>
        <v>124075</v>
      </c>
    </row>
  </sheetData>
  <sheetProtection/>
  <mergeCells count="4">
    <mergeCell ref="A31:D31"/>
    <mergeCell ref="A1:F1"/>
    <mergeCell ref="B2:D2"/>
    <mergeCell ref="B29:D29"/>
  </mergeCells>
  <printOptions/>
  <pageMargins left="0.25" right="0.25" top="0.75" bottom="0.75" header="0.3" footer="0.3"/>
  <pageSetup fitToHeight="0" horizontalDpi="300" verticalDpi="300" orientation="portrait" paperSize="9" scale="63" r:id="rId1"/>
  <headerFooter>
    <oddHeader>&amp;C2. melléklet a 4/2016.(V.31.)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0"/>
  <sheetViews>
    <sheetView view="pageLayout" workbookViewId="0" topLeftCell="A1">
      <selection activeCell="B2" sqref="B2"/>
    </sheetView>
  </sheetViews>
  <sheetFormatPr defaultColWidth="8.88671875" defaultRowHeight="15"/>
  <cols>
    <col min="1" max="1" width="53.4453125" style="192" customWidth="1"/>
    <col min="2" max="2" width="15.77734375" style="205" customWidth="1"/>
    <col min="3" max="4" width="6.6640625" style="205" customWidth="1"/>
    <col min="5" max="16384" width="8.88671875" style="180" customWidth="1"/>
  </cols>
  <sheetData>
    <row r="1" spans="1:4" ht="38.25" customHeight="1">
      <c r="A1" s="272" t="str">
        <f>'tartalom jegyzék'!A3</f>
        <v>3. melléklet: Zichyújfalu  Község Önkormányzata  2015. évi egyéb felhalmozási kiadásai (ezer Forintban)</v>
      </c>
      <c r="B1" s="272"/>
      <c r="C1" s="192"/>
      <c r="D1" s="192"/>
    </row>
    <row r="2" spans="1:4" ht="35.25" customHeight="1">
      <c r="A2" s="204" t="s">
        <v>8</v>
      </c>
      <c r="B2" s="82" t="s">
        <v>292</v>
      </c>
      <c r="C2" s="192"/>
      <c r="D2" s="192"/>
    </row>
    <row r="3" spans="1:4" ht="24.75" customHeight="1">
      <c r="A3" s="222" t="s">
        <v>278</v>
      </c>
      <c r="B3" s="235">
        <v>1200</v>
      </c>
      <c r="C3" s="192"/>
      <c r="D3" s="192"/>
    </row>
    <row r="4" spans="1:4" ht="24.75" customHeight="1">
      <c r="A4" s="222" t="s">
        <v>273</v>
      </c>
      <c r="B4" s="235">
        <v>3545</v>
      </c>
      <c r="C4" s="192"/>
      <c r="D4" s="192"/>
    </row>
    <row r="5" spans="1:4" ht="24.75" customHeight="1">
      <c r="A5" s="222" t="s">
        <v>279</v>
      </c>
      <c r="B5" s="235">
        <v>2107</v>
      </c>
      <c r="C5" s="192"/>
      <c r="D5" s="192"/>
    </row>
    <row r="6" spans="1:4" ht="24.75" customHeight="1">
      <c r="A6" s="222" t="s">
        <v>274</v>
      </c>
      <c r="B6" s="235">
        <v>8000</v>
      </c>
      <c r="C6" s="192"/>
      <c r="D6" s="192"/>
    </row>
    <row r="7" spans="1:4" ht="18" customHeight="1">
      <c r="A7" s="204" t="s">
        <v>272</v>
      </c>
      <c r="B7" s="196">
        <f>SUM(B3:B6)</f>
        <v>14852</v>
      </c>
      <c r="C7" s="192"/>
      <c r="D7" s="192"/>
    </row>
    <row r="8" spans="1:4" ht="18" customHeight="1">
      <c r="A8" s="2"/>
      <c r="B8" s="208"/>
      <c r="C8" s="192"/>
      <c r="D8" s="192"/>
    </row>
    <row r="9" spans="1:4" ht="18" customHeight="1">
      <c r="A9" s="209"/>
      <c r="B9" s="210"/>
      <c r="C9" s="192"/>
      <c r="D9" s="192"/>
    </row>
    <row r="10" spans="1:4" ht="15">
      <c r="A10" s="209"/>
      <c r="B10" s="210"/>
      <c r="C10" s="206"/>
      <c r="D10" s="192"/>
    </row>
    <row r="11" spans="1:4" ht="15">
      <c r="A11" s="209"/>
      <c r="B11" s="210"/>
      <c r="C11" s="207"/>
      <c r="D11" s="185"/>
    </row>
    <row r="12" spans="1:4" ht="15">
      <c r="A12" s="209"/>
      <c r="B12" s="210"/>
      <c r="C12" s="206"/>
      <c r="D12" s="192"/>
    </row>
    <row r="13" spans="1:4" ht="15">
      <c r="A13" s="209"/>
      <c r="B13" s="210"/>
      <c r="C13" s="206"/>
      <c r="D13" s="192"/>
    </row>
    <row r="14" spans="1:4" ht="15">
      <c r="A14" s="209"/>
      <c r="B14" s="210"/>
      <c r="C14" s="206"/>
      <c r="D14" s="192"/>
    </row>
    <row r="15" spans="1:4" ht="15">
      <c r="A15" s="209"/>
      <c r="B15" s="210"/>
      <c r="C15" s="206"/>
      <c r="D15" s="192"/>
    </row>
    <row r="16" spans="1:4" ht="15">
      <c r="A16" s="209"/>
      <c r="B16" s="210"/>
      <c r="C16" s="206"/>
      <c r="D16" s="192"/>
    </row>
    <row r="17" spans="1:4" ht="15">
      <c r="A17" s="209"/>
      <c r="B17" s="210"/>
      <c r="C17" s="206"/>
      <c r="D17" s="192"/>
    </row>
    <row r="18" spans="1:4" ht="15">
      <c r="A18" s="209"/>
      <c r="B18" s="210"/>
      <c r="C18" s="206"/>
      <c r="D18" s="192"/>
    </row>
    <row r="19" spans="3:4" ht="15">
      <c r="C19" s="192"/>
      <c r="D19" s="192"/>
    </row>
    <row r="20" spans="3:4" ht="15.75">
      <c r="C20" s="208"/>
      <c r="D20" s="208"/>
    </row>
    <row r="21" spans="3:4" ht="15">
      <c r="C21" s="210"/>
      <c r="D21" s="210"/>
    </row>
    <row r="22" spans="3:4" ht="15">
      <c r="C22" s="210"/>
      <c r="D22" s="210"/>
    </row>
    <row r="23" spans="3:4" ht="15">
      <c r="C23" s="210"/>
      <c r="D23" s="210"/>
    </row>
    <row r="24" spans="3:4" ht="15">
      <c r="C24" s="210"/>
      <c r="D24" s="210"/>
    </row>
    <row r="25" spans="3:4" ht="15">
      <c r="C25" s="210"/>
      <c r="D25" s="210"/>
    </row>
    <row r="26" spans="3:4" ht="15">
      <c r="C26" s="210"/>
      <c r="D26" s="210"/>
    </row>
    <row r="27" spans="3:4" ht="15">
      <c r="C27" s="210"/>
      <c r="D27" s="210"/>
    </row>
    <row r="28" spans="3:4" ht="15">
      <c r="C28" s="210"/>
      <c r="D28" s="210"/>
    </row>
    <row r="29" spans="3:4" ht="15">
      <c r="C29" s="210"/>
      <c r="D29" s="210"/>
    </row>
    <row r="30" spans="3:4" ht="15">
      <c r="C30" s="210"/>
      <c r="D30" s="210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&amp;C3. melléklet a 4/2016.(V.31.)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1"/>
  <sheetViews>
    <sheetView view="pageLayout" zoomScaleNormal="75" workbookViewId="0" topLeftCell="A1">
      <selection activeCell="M7" sqref="M7"/>
    </sheetView>
  </sheetViews>
  <sheetFormatPr defaultColWidth="8.88671875" defaultRowHeight="15"/>
  <cols>
    <col min="1" max="1" width="1.77734375" style="145" customWidth="1"/>
    <col min="2" max="2" width="1.5625" style="145" customWidth="1"/>
    <col min="3" max="3" width="25.21484375" style="145" customWidth="1"/>
    <col min="4" max="4" width="6.6640625" style="145" customWidth="1"/>
    <col min="5" max="5" width="6.77734375" style="145" customWidth="1"/>
    <col min="6" max="6" width="7.21484375" style="145" customWidth="1"/>
    <col min="7" max="7" width="6.99609375" style="145" customWidth="1"/>
    <col min="8" max="8" width="7.10546875" style="145" customWidth="1"/>
    <col min="9" max="9" width="6.88671875" style="145" customWidth="1"/>
    <col min="10" max="10" width="7.5546875" style="145" customWidth="1"/>
    <col min="11" max="11" width="7.77734375" style="145" customWidth="1"/>
    <col min="12" max="12" width="8.10546875" style="145" customWidth="1"/>
    <col min="13" max="13" width="7.5546875" style="145" customWidth="1"/>
    <col min="14" max="14" width="7.88671875" style="145" customWidth="1"/>
    <col min="15" max="15" width="7.99609375" style="145" customWidth="1"/>
    <col min="16" max="16" width="8.88671875" style="145" bestFit="1" customWidth="1"/>
  </cols>
  <sheetData>
    <row r="1" spans="1:16" ht="88.5" customHeight="1">
      <c r="A1" s="279" t="s">
        <v>283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9:16" ht="15.75" thickBot="1">
      <c r="I3" s="285"/>
      <c r="J3" s="285"/>
      <c r="O3" s="286"/>
      <c r="P3" s="286"/>
    </row>
    <row r="4" spans="1:16" ht="23.25" thickBot="1">
      <c r="A4" s="280" t="s">
        <v>8</v>
      </c>
      <c r="B4" s="281"/>
      <c r="C4" s="282"/>
      <c r="D4" s="148" t="s">
        <v>160</v>
      </c>
      <c r="E4" s="148" t="s">
        <v>161</v>
      </c>
      <c r="F4" s="148" t="s">
        <v>162</v>
      </c>
      <c r="G4" s="148" t="s">
        <v>163</v>
      </c>
      <c r="H4" s="148" t="s">
        <v>164</v>
      </c>
      <c r="I4" s="148" t="s">
        <v>165</v>
      </c>
      <c r="J4" s="148" t="s">
        <v>166</v>
      </c>
      <c r="K4" s="148" t="s">
        <v>167</v>
      </c>
      <c r="L4" s="148" t="s">
        <v>168</v>
      </c>
      <c r="M4" s="148" t="s">
        <v>169</v>
      </c>
      <c r="N4" s="148" t="s">
        <v>170</v>
      </c>
      <c r="O4" s="148" t="s">
        <v>171</v>
      </c>
      <c r="P4" s="236" t="s">
        <v>276</v>
      </c>
    </row>
    <row r="5" spans="1:16" ht="15">
      <c r="A5" s="149" t="s">
        <v>172</v>
      </c>
      <c r="B5" s="150" t="s">
        <v>173</v>
      </c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3"/>
    </row>
    <row r="6" spans="1:16" ht="15">
      <c r="A6" s="154" t="s">
        <v>124</v>
      </c>
      <c r="B6" s="155" t="s">
        <v>174</v>
      </c>
      <c r="C6" s="156"/>
      <c r="D6" s="157">
        <v>655</v>
      </c>
      <c r="E6" s="157">
        <v>655</v>
      </c>
      <c r="F6" s="157">
        <v>655</v>
      </c>
      <c r="G6" s="157">
        <v>645</v>
      </c>
      <c r="H6" s="157">
        <v>655</v>
      </c>
      <c r="I6" s="157">
        <v>655</v>
      </c>
      <c r="J6" s="157">
        <v>655</v>
      </c>
      <c r="K6" s="157">
        <v>655</v>
      </c>
      <c r="L6" s="157">
        <v>660</v>
      </c>
      <c r="M6" s="157">
        <v>655</v>
      </c>
      <c r="N6" s="157">
        <v>655</v>
      </c>
      <c r="O6" s="157">
        <v>655</v>
      </c>
      <c r="P6" s="158">
        <f>SUM(D6:O6)</f>
        <v>7855</v>
      </c>
    </row>
    <row r="7" spans="1:16" ht="15">
      <c r="A7" s="154" t="s">
        <v>125</v>
      </c>
      <c r="B7" s="159" t="s">
        <v>151</v>
      </c>
      <c r="C7" s="160"/>
      <c r="D7" s="161">
        <v>440</v>
      </c>
      <c r="E7" s="161">
        <v>440</v>
      </c>
      <c r="F7" s="161">
        <v>12300</v>
      </c>
      <c r="G7" s="161">
        <v>630</v>
      </c>
      <c r="H7" s="161">
        <v>380</v>
      </c>
      <c r="I7" s="161">
        <v>380</v>
      </c>
      <c r="J7" s="161">
        <v>380</v>
      </c>
      <c r="K7" s="161">
        <v>380</v>
      </c>
      <c r="L7" s="161">
        <v>12560</v>
      </c>
      <c r="M7" s="161">
        <v>750</v>
      </c>
      <c r="N7" s="161">
        <v>380</v>
      </c>
      <c r="O7" s="161">
        <v>380</v>
      </c>
      <c r="P7" s="158">
        <f aca="true" t="shared" si="0" ref="P7:P18">SUM(D7:O7)</f>
        <v>29400</v>
      </c>
    </row>
    <row r="8" spans="1:16" ht="15">
      <c r="A8" s="154" t="s">
        <v>126</v>
      </c>
      <c r="B8" s="218" t="s">
        <v>215</v>
      </c>
      <c r="C8" s="156"/>
      <c r="D8" s="157">
        <v>20</v>
      </c>
      <c r="E8" s="157">
        <v>20</v>
      </c>
      <c r="F8" s="157">
        <v>20</v>
      </c>
      <c r="G8" s="157">
        <v>560</v>
      </c>
      <c r="H8" s="157">
        <v>50</v>
      </c>
      <c r="I8" s="157">
        <v>20</v>
      </c>
      <c r="J8" s="157">
        <v>20</v>
      </c>
      <c r="K8" s="157">
        <v>20</v>
      </c>
      <c r="L8" s="157">
        <v>510</v>
      </c>
      <c r="M8" s="157">
        <v>120</v>
      </c>
      <c r="N8" s="157">
        <v>20</v>
      </c>
      <c r="O8" s="157">
        <v>20</v>
      </c>
      <c r="P8" s="158">
        <f t="shared" si="0"/>
        <v>1400</v>
      </c>
    </row>
    <row r="9" spans="1:16" ht="15">
      <c r="A9" s="219" t="s">
        <v>127</v>
      </c>
      <c r="B9" s="155" t="s">
        <v>175</v>
      </c>
      <c r="C9" s="156"/>
      <c r="D9" s="157">
        <v>10</v>
      </c>
      <c r="E9" s="157">
        <v>10</v>
      </c>
      <c r="F9" s="157">
        <v>10</v>
      </c>
      <c r="G9" s="157">
        <v>45</v>
      </c>
      <c r="H9" s="157">
        <v>10</v>
      </c>
      <c r="I9" s="157">
        <v>10</v>
      </c>
      <c r="J9" s="157">
        <v>9</v>
      </c>
      <c r="K9" s="157">
        <v>10</v>
      </c>
      <c r="L9" s="157">
        <v>9</v>
      </c>
      <c r="M9" s="157">
        <v>9</v>
      </c>
      <c r="N9" s="157">
        <v>9</v>
      </c>
      <c r="O9" s="157">
        <v>9</v>
      </c>
      <c r="P9" s="158">
        <f t="shared" si="0"/>
        <v>150</v>
      </c>
    </row>
    <row r="10" spans="1:16" ht="15">
      <c r="A10" s="220" t="s">
        <v>118</v>
      </c>
      <c r="B10" s="159" t="s">
        <v>176</v>
      </c>
      <c r="C10" s="160"/>
      <c r="D10" s="157">
        <v>3728</v>
      </c>
      <c r="E10" s="157">
        <v>3726</v>
      </c>
      <c r="F10" s="157">
        <v>3726</v>
      </c>
      <c r="G10" s="157">
        <v>3726</v>
      </c>
      <c r="H10" s="157">
        <v>3726</v>
      </c>
      <c r="I10" s="157">
        <v>3726</v>
      </c>
      <c r="J10" s="157">
        <v>3726</v>
      </c>
      <c r="K10" s="157">
        <v>3726</v>
      </c>
      <c r="L10" s="157">
        <v>3726</v>
      </c>
      <c r="M10" s="157">
        <v>3726</v>
      </c>
      <c r="N10" s="157">
        <v>3726</v>
      </c>
      <c r="O10" s="157">
        <v>3726</v>
      </c>
      <c r="P10" s="158">
        <f t="shared" si="0"/>
        <v>44714</v>
      </c>
    </row>
    <row r="11" spans="1:16" ht="15">
      <c r="A11" s="219" t="s">
        <v>128</v>
      </c>
      <c r="B11" s="155" t="s">
        <v>177</v>
      </c>
      <c r="C11" s="156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58">
        <f t="shared" si="0"/>
        <v>0</v>
      </c>
    </row>
    <row r="12" spans="1:16" ht="15">
      <c r="A12" s="219" t="s">
        <v>129</v>
      </c>
      <c r="B12" s="283" t="s">
        <v>178</v>
      </c>
      <c r="C12" s="284"/>
      <c r="D12" s="161">
        <v>758</v>
      </c>
      <c r="E12" s="161">
        <v>758</v>
      </c>
      <c r="F12" s="161">
        <v>758</v>
      </c>
      <c r="G12" s="161">
        <v>753</v>
      </c>
      <c r="H12" s="161">
        <v>758</v>
      </c>
      <c r="I12" s="161">
        <v>758</v>
      </c>
      <c r="J12" s="161">
        <v>758</v>
      </c>
      <c r="K12" s="161">
        <v>758</v>
      </c>
      <c r="L12" s="161">
        <v>758</v>
      </c>
      <c r="M12" s="161">
        <v>758</v>
      </c>
      <c r="N12" s="161">
        <v>758</v>
      </c>
      <c r="O12" s="161">
        <v>758</v>
      </c>
      <c r="P12" s="158">
        <f t="shared" si="0"/>
        <v>9091</v>
      </c>
    </row>
    <row r="13" spans="1:16" ht="15">
      <c r="A13" s="154"/>
      <c r="B13" s="162"/>
      <c r="C13" s="160" t="s">
        <v>179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58">
        <f t="shared" si="0"/>
        <v>0</v>
      </c>
    </row>
    <row r="14" spans="1:16" ht="15">
      <c r="A14" s="154"/>
      <c r="B14" s="162"/>
      <c r="C14" s="156" t="s">
        <v>180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58">
        <f t="shared" si="0"/>
        <v>0</v>
      </c>
    </row>
    <row r="15" spans="1:16" ht="15">
      <c r="A15" s="221" t="s">
        <v>130</v>
      </c>
      <c r="B15" s="164" t="s">
        <v>182</v>
      </c>
      <c r="C15" s="160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58">
        <f t="shared" si="0"/>
        <v>0</v>
      </c>
    </row>
    <row r="16" spans="1:16" ht="15">
      <c r="A16" s="221" t="s">
        <v>181</v>
      </c>
      <c r="B16" s="159" t="s">
        <v>183</v>
      </c>
      <c r="C16" s="160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>
        <v>31465</v>
      </c>
      <c r="P16" s="158">
        <f t="shared" si="0"/>
        <v>31465</v>
      </c>
    </row>
    <row r="17" spans="1:16" ht="15">
      <c r="A17" s="221" t="s">
        <v>119</v>
      </c>
      <c r="B17" s="159" t="s">
        <v>152</v>
      </c>
      <c r="C17" s="160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58">
        <f t="shared" si="0"/>
        <v>0</v>
      </c>
    </row>
    <row r="18" spans="1:16" ht="15.75" thickBot="1">
      <c r="A18" s="221" t="s">
        <v>184</v>
      </c>
      <c r="B18" s="159" t="s">
        <v>140</v>
      </c>
      <c r="C18" s="160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58">
        <f t="shared" si="0"/>
        <v>0</v>
      </c>
    </row>
    <row r="19" spans="1:16" ht="16.5" thickBot="1">
      <c r="A19" s="273" t="s">
        <v>185</v>
      </c>
      <c r="B19" s="274"/>
      <c r="C19" s="275"/>
      <c r="D19" s="166">
        <f>SUM(D6:D18)</f>
        <v>5611</v>
      </c>
      <c r="E19" s="166">
        <f>SUM(E6:E18)</f>
        <v>5609</v>
      </c>
      <c r="F19" s="166">
        <f>SUM(F6:F17)</f>
        <v>17469</v>
      </c>
      <c r="G19" s="166">
        <f>SUM(G6:G18)</f>
        <v>6359</v>
      </c>
      <c r="H19" s="166">
        <f aca="true" t="shared" si="1" ref="H19:O19">SUM(H6:H17)</f>
        <v>5579</v>
      </c>
      <c r="I19" s="166">
        <f t="shared" si="1"/>
        <v>5549</v>
      </c>
      <c r="J19" s="166">
        <f>SUM(J6:J18)</f>
        <v>5548</v>
      </c>
      <c r="K19" s="166">
        <f>SUM(K6:K18)</f>
        <v>5549</v>
      </c>
      <c r="L19" s="166">
        <f>SUM(L6:L18)</f>
        <v>18223</v>
      </c>
      <c r="M19" s="166">
        <f t="shared" si="1"/>
        <v>6018</v>
      </c>
      <c r="N19" s="166">
        <f t="shared" si="1"/>
        <v>5548</v>
      </c>
      <c r="O19" s="166">
        <f t="shared" si="1"/>
        <v>37013</v>
      </c>
      <c r="P19" s="147">
        <f>SUM(D19:O19)</f>
        <v>124075</v>
      </c>
    </row>
    <row r="20" spans="1:16" ht="15">
      <c r="A20" s="149" t="s">
        <v>186</v>
      </c>
      <c r="B20" s="150" t="s">
        <v>187</v>
      </c>
      <c r="C20" s="167"/>
      <c r="D20" s="168"/>
      <c r="E20" s="169"/>
      <c r="F20" s="169"/>
      <c r="G20" s="169"/>
      <c r="H20" s="169"/>
      <c r="I20" s="169"/>
      <c r="J20" s="168"/>
      <c r="K20" s="169"/>
      <c r="L20" s="169"/>
      <c r="M20" s="169"/>
      <c r="N20" s="169"/>
      <c r="O20" s="169"/>
      <c r="P20" s="170"/>
    </row>
    <row r="21" spans="1:16" ht="15">
      <c r="A21" s="163" t="s">
        <v>124</v>
      </c>
      <c r="B21" s="159" t="s">
        <v>188</v>
      </c>
      <c r="C21" s="160"/>
      <c r="D21" s="157"/>
      <c r="E21" s="161"/>
      <c r="F21" s="161"/>
      <c r="G21" s="161"/>
      <c r="H21" s="161"/>
      <c r="I21" s="161"/>
      <c r="J21" s="157"/>
      <c r="K21" s="161"/>
      <c r="L21" s="161"/>
      <c r="M21" s="161"/>
      <c r="N21" s="161"/>
      <c r="O21" s="161"/>
      <c r="P21" s="158"/>
    </row>
    <row r="22" spans="1:16" ht="15">
      <c r="A22" s="154"/>
      <c r="B22" s="155"/>
      <c r="C22" s="156" t="s">
        <v>189</v>
      </c>
      <c r="D22" s="157">
        <v>2809</v>
      </c>
      <c r="E22" s="157">
        <v>2809</v>
      </c>
      <c r="F22" s="157">
        <v>2809</v>
      </c>
      <c r="G22" s="157">
        <v>2809</v>
      </c>
      <c r="H22" s="157">
        <v>2809</v>
      </c>
      <c r="I22" s="157">
        <v>2809</v>
      </c>
      <c r="J22" s="157">
        <v>2809</v>
      </c>
      <c r="K22" s="157">
        <v>2809</v>
      </c>
      <c r="L22" s="157">
        <v>2809</v>
      </c>
      <c r="M22" s="157">
        <v>2809</v>
      </c>
      <c r="N22" s="157">
        <v>2809</v>
      </c>
      <c r="O22" s="157">
        <v>2809</v>
      </c>
      <c r="P22" s="158">
        <f>SUM(D22:O22)</f>
        <v>33708</v>
      </c>
    </row>
    <row r="23" spans="1:16" ht="15">
      <c r="A23" s="154"/>
      <c r="B23" s="155"/>
      <c r="C23" s="156" t="s">
        <v>190</v>
      </c>
      <c r="D23" s="157">
        <v>2342</v>
      </c>
      <c r="E23" s="157">
        <v>2341</v>
      </c>
      <c r="F23" s="157">
        <v>2341</v>
      </c>
      <c r="G23" s="157">
        <v>2341</v>
      </c>
      <c r="H23" s="157">
        <v>2341</v>
      </c>
      <c r="I23" s="157">
        <v>2341</v>
      </c>
      <c r="J23" s="157">
        <v>2341</v>
      </c>
      <c r="K23" s="157">
        <v>2341</v>
      </c>
      <c r="L23" s="157">
        <v>2341</v>
      </c>
      <c r="M23" s="157">
        <v>2341</v>
      </c>
      <c r="N23" s="157">
        <v>2341</v>
      </c>
      <c r="O23" s="157">
        <v>2341</v>
      </c>
      <c r="P23" s="158">
        <f>SUM(D23:O23)</f>
        <v>28093</v>
      </c>
    </row>
    <row r="24" spans="1:16" ht="15">
      <c r="A24" s="154"/>
      <c r="B24" s="155"/>
      <c r="C24" s="156" t="s">
        <v>191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>
        <f aca="true" t="shared" si="2" ref="P24:P29">SUM(D24:O24)</f>
        <v>0</v>
      </c>
    </row>
    <row r="25" spans="1:16" ht="15">
      <c r="A25" s="154" t="s">
        <v>125</v>
      </c>
      <c r="B25" s="155" t="s">
        <v>145</v>
      </c>
      <c r="C25" s="156"/>
      <c r="D25" s="157">
        <v>400</v>
      </c>
      <c r="E25" s="157">
        <v>400</v>
      </c>
      <c r="F25" s="157">
        <v>400</v>
      </c>
      <c r="G25" s="157">
        <v>400</v>
      </c>
      <c r="H25" s="157">
        <v>400</v>
      </c>
      <c r="I25" s="157">
        <v>400</v>
      </c>
      <c r="J25" s="157">
        <v>400</v>
      </c>
      <c r="K25" s="157">
        <v>401</v>
      </c>
      <c r="L25" s="157">
        <v>400</v>
      </c>
      <c r="M25" s="157">
        <v>400</v>
      </c>
      <c r="N25" s="157">
        <v>400</v>
      </c>
      <c r="O25" s="157">
        <v>400</v>
      </c>
      <c r="P25" s="158">
        <f t="shared" si="2"/>
        <v>4801</v>
      </c>
    </row>
    <row r="26" spans="1:16" ht="15">
      <c r="A26" s="154" t="s">
        <v>126</v>
      </c>
      <c r="B26" s="155" t="s">
        <v>192</v>
      </c>
      <c r="C26" s="156"/>
      <c r="D26" s="157">
        <v>1125</v>
      </c>
      <c r="E26" s="157">
        <v>1125</v>
      </c>
      <c r="F26" s="157">
        <v>1125</v>
      </c>
      <c r="G26" s="157">
        <v>1125</v>
      </c>
      <c r="H26" s="157">
        <v>1125</v>
      </c>
      <c r="I26" s="157">
        <v>1125</v>
      </c>
      <c r="J26" s="157">
        <v>1125</v>
      </c>
      <c r="K26" s="157">
        <v>1125</v>
      </c>
      <c r="L26" s="157">
        <v>1125</v>
      </c>
      <c r="M26" s="157">
        <v>1125</v>
      </c>
      <c r="N26" s="157">
        <v>1120</v>
      </c>
      <c r="O26" s="157">
        <v>1125</v>
      </c>
      <c r="P26" s="158">
        <f t="shared" si="2"/>
        <v>13495</v>
      </c>
    </row>
    <row r="27" spans="1:16" ht="15">
      <c r="A27" s="154" t="s">
        <v>127</v>
      </c>
      <c r="B27" s="155" t="s">
        <v>193</v>
      </c>
      <c r="C27" s="156"/>
      <c r="D27" s="157"/>
      <c r="E27" s="157"/>
      <c r="F27" s="157"/>
      <c r="G27" s="157"/>
      <c r="H27" s="157">
        <v>14852</v>
      </c>
      <c r="I27" s="157"/>
      <c r="J27" s="157"/>
      <c r="K27" s="157"/>
      <c r="L27" s="157"/>
      <c r="M27" s="157"/>
      <c r="N27" s="157"/>
      <c r="O27" s="157"/>
      <c r="P27" s="158">
        <f t="shared" si="2"/>
        <v>14852</v>
      </c>
    </row>
    <row r="28" spans="1:16" ht="15">
      <c r="A28" s="154" t="s">
        <v>118</v>
      </c>
      <c r="B28" s="218" t="s">
        <v>282</v>
      </c>
      <c r="C28" s="156"/>
      <c r="D28" s="157"/>
      <c r="E28" s="157"/>
      <c r="F28" s="157"/>
      <c r="G28" s="157"/>
      <c r="H28" s="157">
        <v>1781</v>
      </c>
      <c r="I28" s="161"/>
      <c r="J28" s="157"/>
      <c r="K28" s="157">
        <v>6435</v>
      </c>
      <c r="L28" s="157"/>
      <c r="M28" s="157"/>
      <c r="N28" s="157"/>
      <c r="O28" s="157"/>
      <c r="P28" s="158">
        <f t="shared" si="2"/>
        <v>8216</v>
      </c>
    </row>
    <row r="29" spans="1:16" ht="15.75" thickBot="1">
      <c r="A29" s="171" t="s">
        <v>128</v>
      </c>
      <c r="B29" s="172" t="s">
        <v>194</v>
      </c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>
        <v>20910</v>
      </c>
      <c r="P29" s="158">
        <f t="shared" si="2"/>
        <v>20910</v>
      </c>
    </row>
    <row r="30" spans="1:16" ht="16.5" thickBot="1">
      <c r="A30" s="273" t="s">
        <v>195</v>
      </c>
      <c r="B30" s="274"/>
      <c r="C30" s="275"/>
      <c r="D30" s="166">
        <f>SUM(D21:D29)</f>
        <v>6676</v>
      </c>
      <c r="E30" s="166">
        <f>SUM(E21:E29)</f>
        <v>6675</v>
      </c>
      <c r="F30" s="166">
        <f aca="true" t="shared" si="3" ref="F30:O30">SUM(F21:F29)</f>
        <v>6675</v>
      </c>
      <c r="G30" s="166">
        <f t="shared" si="3"/>
        <v>6675</v>
      </c>
      <c r="H30" s="166">
        <f t="shared" si="3"/>
        <v>23308</v>
      </c>
      <c r="I30" s="166">
        <f t="shared" si="3"/>
        <v>6675</v>
      </c>
      <c r="J30" s="166">
        <f t="shared" si="3"/>
        <v>6675</v>
      </c>
      <c r="K30" s="166">
        <f t="shared" si="3"/>
        <v>13111</v>
      </c>
      <c r="L30" s="166">
        <f t="shared" si="3"/>
        <v>6675</v>
      </c>
      <c r="M30" s="166">
        <f t="shared" si="3"/>
        <v>6675</v>
      </c>
      <c r="N30" s="166">
        <f t="shared" si="3"/>
        <v>6670</v>
      </c>
      <c r="O30" s="166">
        <f t="shared" si="3"/>
        <v>27585</v>
      </c>
      <c r="P30" s="147">
        <f>SUM(D30:O30)</f>
        <v>124075</v>
      </c>
    </row>
    <row r="31" spans="1:16" ht="15.75" thickBot="1">
      <c r="A31" s="276" t="s">
        <v>196</v>
      </c>
      <c r="B31" s="277"/>
      <c r="C31" s="278"/>
      <c r="D31" s="175">
        <f>D19-D30</f>
        <v>-1065</v>
      </c>
      <c r="E31" s="175">
        <f>SUM(D19:E19)-SUM(D30:E30)</f>
        <v>-2131</v>
      </c>
      <c r="F31" s="175">
        <f>SUM(D19:F19)-SUM(D30:F30)</f>
        <v>8663</v>
      </c>
      <c r="G31" s="175">
        <f>SUM(D19:G19)-SUM(D30:G30)</f>
        <v>8347</v>
      </c>
      <c r="H31" s="175">
        <f>SUM(D19:H19)-SUM(D30:H30)</f>
        <v>-9382</v>
      </c>
      <c r="I31" s="175">
        <f>SUM(D19:I19)-SUM(D30:I30)</f>
        <v>-10508</v>
      </c>
      <c r="J31" s="175">
        <f>SUM(D19:J19)-SUM(D30:J30)</f>
        <v>-11635</v>
      </c>
      <c r="K31" s="175">
        <f>SUM(D19:K19)-SUM(D30:K30)</f>
        <v>-19197</v>
      </c>
      <c r="L31" s="175">
        <f>SUM(D19:L19)-SUM(D30:L30)</f>
        <v>-7649</v>
      </c>
      <c r="M31" s="175">
        <f>SUM(D19:M19)-SUM(D30:M30)</f>
        <v>-8306</v>
      </c>
      <c r="N31" s="175">
        <f>SUM(D19:N19)-SUM(D30:N30)</f>
        <v>-9428</v>
      </c>
      <c r="O31" s="175">
        <f>SUM(D19:O19)-SUM(D30:O30)</f>
        <v>0</v>
      </c>
      <c r="P31" s="176"/>
    </row>
  </sheetData>
  <sheetProtection/>
  <mergeCells count="8">
    <mergeCell ref="A30:C30"/>
    <mergeCell ref="A31:C31"/>
    <mergeCell ref="A1:P1"/>
    <mergeCell ref="A4:C4"/>
    <mergeCell ref="B12:C12"/>
    <mergeCell ref="A19:C19"/>
    <mergeCell ref="I3:J3"/>
    <mergeCell ref="O3:P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&amp;C4. melléklet a 4/2016.(V.31.)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59"/>
  <sheetViews>
    <sheetView view="pageLayout" zoomScaleNormal="70" zoomScaleSheetLayoutView="100" workbookViewId="0" topLeftCell="D1">
      <pane ySplit="1" topLeftCell="A1" activePane="topLeft" state="split"/>
      <selection pane="topLeft" activeCell="C21" sqref="C21"/>
      <selection pane="bottomLeft" activeCell="I3" sqref="I3"/>
    </sheetView>
  </sheetViews>
  <sheetFormatPr defaultColWidth="8.88671875" defaultRowHeight="15"/>
  <cols>
    <col min="1" max="2" width="2.77734375" style="35" customWidth="1"/>
    <col min="3" max="3" width="65.77734375" style="1" customWidth="1"/>
    <col min="4" max="4" width="15.77734375" style="90" customWidth="1"/>
    <col min="5" max="5" width="5.88671875" style="17" customWidth="1"/>
    <col min="6" max="7" width="4.3359375" style="36" customWidth="1"/>
    <col min="8" max="8" width="65.77734375" style="1" customWidth="1"/>
    <col min="9" max="9" width="15.77734375" style="90" customWidth="1"/>
    <col min="10" max="10" width="12.3359375" style="128" bestFit="1" customWidth="1"/>
    <col min="11" max="11" width="9.88671875" style="1" customWidth="1"/>
    <col min="12" max="16384" width="8.88671875" style="1" customWidth="1"/>
  </cols>
  <sheetData>
    <row r="1" spans="1:9" ht="58.5" customHeight="1">
      <c r="A1" s="293" t="str">
        <f>'tartalom jegyzék'!A6</f>
        <v>5. melléklet: Zichyújfalu  Község Önkormányzata  2015. évi pénzforgalmi mérleg (ezer Forintban)</v>
      </c>
      <c r="B1" s="293"/>
      <c r="C1" s="293"/>
      <c r="D1" s="293"/>
      <c r="E1" s="293"/>
      <c r="F1" s="293"/>
      <c r="G1" s="293"/>
      <c r="H1" s="293"/>
      <c r="I1" s="293"/>
    </row>
    <row r="2" spans="1:11" s="4" customFormat="1" ht="15.75" customHeight="1">
      <c r="A2" s="299" t="s">
        <v>6</v>
      </c>
      <c r="B2" s="300"/>
      <c r="C2" s="300"/>
      <c r="D2" s="300"/>
      <c r="E2" s="2"/>
      <c r="F2" s="299" t="s">
        <v>7</v>
      </c>
      <c r="G2" s="300"/>
      <c r="H2" s="300"/>
      <c r="I2" s="300"/>
      <c r="J2" s="129"/>
      <c r="K2" s="3"/>
    </row>
    <row r="3" spans="1:10" s="4" customFormat="1" ht="31.5">
      <c r="A3" s="296" t="s">
        <v>8</v>
      </c>
      <c r="B3" s="297"/>
      <c r="C3" s="298"/>
      <c r="D3" s="82" t="s">
        <v>292</v>
      </c>
      <c r="E3" s="2"/>
      <c r="F3" s="296" t="s">
        <v>8</v>
      </c>
      <c r="G3" s="297"/>
      <c r="H3" s="297"/>
      <c r="I3" s="82" t="s">
        <v>292</v>
      </c>
      <c r="J3" s="130"/>
    </row>
    <row r="4" spans="1:10" s="108" customFormat="1" ht="18">
      <c r="A4" s="99" t="s">
        <v>9</v>
      </c>
      <c r="B4" s="100"/>
      <c r="C4" s="101"/>
      <c r="D4" s="102">
        <f>D5+D6+D7+D8+D13+D14+D15</f>
        <v>101007</v>
      </c>
      <c r="E4" s="103"/>
      <c r="F4" s="109" t="s">
        <v>10</v>
      </c>
      <c r="G4" s="105"/>
      <c r="H4" s="106"/>
      <c r="I4" s="107">
        <f>I5+I6+I17+I22+I27</f>
        <v>92610</v>
      </c>
      <c r="J4" s="131">
        <f>+I4-D4</f>
        <v>-8397</v>
      </c>
    </row>
    <row r="5" spans="1:9" ht="15.75">
      <c r="A5" s="6"/>
      <c r="B5" s="7" t="s">
        <v>11</v>
      </c>
      <c r="C5" s="8"/>
      <c r="D5" s="85">
        <f>'2-kiad.'!F5</f>
        <v>27865</v>
      </c>
      <c r="E5" s="5"/>
      <c r="F5" s="9"/>
      <c r="G5" s="10" t="s">
        <v>12</v>
      </c>
      <c r="H5" s="11"/>
      <c r="I5" s="85">
        <f>'1-bev.'!F5</f>
        <v>7855</v>
      </c>
    </row>
    <row r="6" spans="1:9" ht="15.75">
      <c r="A6" s="6"/>
      <c r="B6" s="7" t="s">
        <v>13</v>
      </c>
      <c r="C6" s="8"/>
      <c r="D6" s="85">
        <f>'2-kiad.'!F6</f>
        <v>5843</v>
      </c>
      <c r="E6" s="5"/>
      <c r="F6" s="6"/>
      <c r="G6" s="7" t="s">
        <v>14</v>
      </c>
      <c r="H6" s="8"/>
      <c r="I6" s="85">
        <f>+I7+I12+I16</f>
        <v>30950</v>
      </c>
    </row>
    <row r="7" spans="1:9" ht="15.75">
      <c r="A7" s="6"/>
      <c r="B7" s="7" t="s">
        <v>15</v>
      </c>
      <c r="C7" s="8"/>
      <c r="D7" s="85">
        <f>'2-kiad.'!F7</f>
        <v>28093</v>
      </c>
      <c r="E7" s="5"/>
      <c r="F7" s="6"/>
      <c r="G7" s="12"/>
      <c r="H7" s="13" t="s">
        <v>16</v>
      </c>
      <c r="I7" s="85">
        <v>29400</v>
      </c>
    </row>
    <row r="8" spans="1:9" ht="15.75">
      <c r="A8" s="6"/>
      <c r="B8" s="7" t="s">
        <v>17</v>
      </c>
      <c r="C8" s="8"/>
      <c r="D8" s="85">
        <f>D9+D10+D11+D12</f>
        <v>18296</v>
      </c>
      <c r="E8" s="14"/>
      <c r="F8" s="6"/>
      <c r="G8" s="15"/>
      <c r="H8" s="16" t="s">
        <v>18</v>
      </c>
      <c r="I8" s="85">
        <v>6000</v>
      </c>
    </row>
    <row r="9" spans="1:9" ht="15.75">
      <c r="A9" s="6"/>
      <c r="B9" s="12"/>
      <c r="C9" s="13" t="s">
        <v>19</v>
      </c>
      <c r="D9" s="85">
        <f>'2-kiad.'!F9</f>
        <v>12579</v>
      </c>
      <c r="E9" s="5"/>
      <c r="F9" s="6"/>
      <c r="G9" s="15"/>
      <c r="H9" s="16" t="s">
        <v>214</v>
      </c>
      <c r="I9" s="85"/>
    </row>
    <row r="10" spans="1:9" ht="15.75">
      <c r="A10" s="6"/>
      <c r="B10" s="12"/>
      <c r="C10" s="13" t="s">
        <v>20</v>
      </c>
      <c r="D10" s="85">
        <f>'2-kiad.'!F10</f>
        <v>916</v>
      </c>
      <c r="E10" s="14"/>
      <c r="F10" s="6"/>
      <c r="G10" s="15"/>
      <c r="H10" s="16" t="s">
        <v>267</v>
      </c>
      <c r="I10" s="85">
        <v>20500</v>
      </c>
    </row>
    <row r="11" spans="1:9" ht="15.75">
      <c r="A11" s="6"/>
      <c r="B11" s="12"/>
      <c r="C11" s="13" t="s">
        <v>21</v>
      </c>
      <c r="D11" s="85">
        <f>'2-kiad.'!F11</f>
        <v>4801</v>
      </c>
      <c r="E11" s="5"/>
      <c r="F11" s="6"/>
      <c r="G11" s="15"/>
      <c r="H11" s="16" t="s">
        <v>22</v>
      </c>
      <c r="I11" s="85">
        <v>2900</v>
      </c>
    </row>
    <row r="12" spans="1:16" ht="15.75">
      <c r="A12" s="6"/>
      <c r="B12" s="12"/>
      <c r="C12" s="13" t="s">
        <v>23</v>
      </c>
      <c r="D12" s="85"/>
      <c r="E12" s="14"/>
      <c r="F12" s="6"/>
      <c r="G12" s="12"/>
      <c r="H12" s="13" t="s">
        <v>24</v>
      </c>
      <c r="I12" s="85">
        <v>1400</v>
      </c>
      <c r="J12" s="132"/>
      <c r="P12" s="17"/>
    </row>
    <row r="13" spans="1:16" ht="15.75">
      <c r="A13" s="6"/>
      <c r="B13" s="7" t="s">
        <v>25</v>
      </c>
      <c r="C13" s="8"/>
      <c r="D13" s="85"/>
      <c r="E13" s="5"/>
      <c r="F13" s="6"/>
      <c r="G13" s="15"/>
      <c r="H13" s="16" t="s">
        <v>26</v>
      </c>
      <c r="I13" s="85"/>
      <c r="J13" s="132"/>
      <c r="P13" s="17"/>
    </row>
    <row r="14" spans="1:16" ht="15.75">
      <c r="A14" s="6"/>
      <c r="B14" s="7" t="s">
        <v>111</v>
      </c>
      <c r="C14" s="5"/>
      <c r="D14" s="85">
        <f>'2-kiad.'!F14</f>
        <v>0</v>
      </c>
      <c r="E14" s="14"/>
      <c r="F14" s="6"/>
      <c r="G14" s="15"/>
      <c r="H14" s="16" t="s">
        <v>27</v>
      </c>
      <c r="I14" s="85"/>
      <c r="J14" s="132"/>
      <c r="P14" s="17"/>
    </row>
    <row r="15" spans="1:16" ht="15.75">
      <c r="A15" s="6"/>
      <c r="B15" s="7" t="s">
        <v>264</v>
      </c>
      <c r="C15" s="5"/>
      <c r="D15" s="85">
        <f>'2-kiad.'!F15</f>
        <v>20910</v>
      </c>
      <c r="E15" s="5"/>
      <c r="F15" s="6"/>
      <c r="G15" s="15"/>
      <c r="H15" s="16" t="s">
        <v>206</v>
      </c>
      <c r="I15" s="85">
        <v>1400</v>
      </c>
      <c r="J15" s="132"/>
      <c r="P15" s="17"/>
    </row>
    <row r="16" spans="1:16" ht="15.75">
      <c r="A16" s="6"/>
      <c r="B16" s="15"/>
      <c r="C16" s="5"/>
      <c r="D16" s="91"/>
      <c r="E16" s="14"/>
      <c r="F16" s="6"/>
      <c r="G16" s="12"/>
      <c r="H16" s="13" t="s">
        <v>28</v>
      </c>
      <c r="I16" s="85">
        <v>150</v>
      </c>
      <c r="J16" s="132"/>
      <c r="P16" s="17"/>
    </row>
    <row r="17" spans="1:9" ht="15.75">
      <c r="A17" s="6"/>
      <c r="B17" s="15"/>
      <c r="C17" s="5"/>
      <c r="D17" s="91"/>
      <c r="E17" s="5"/>
      <c r="F17" s="6"/>
      <c r="G17" s="7" t="s">
        <v>29</v>
      </c>
      <c r="H17" s="8"/>
      <c r="I17" s="85">
        <f>I18+I19+I20+I21</f>
        <v>44714</v>
      </c>
    </row>
    <row r="18" spans="1:9" ht="15.75">
      <c r="A18" s="6"/>
      <c r="B18" s="15"/>
      <c r="C18" s="5"/>
      <c r="D18" s="91"/>
      <c r="E18" s="14"/>
      <c r="F18" s="6"/>
      <c r="G18" s="12"/>
      <c r="H18" s="13" t="s">
        <v>30</v>
      </c>
      <c r="I18" s="85">
        <v>44714</v>
      </c>
    </row>
    <row r="19" spans="1:9" ht="15.75">
      <c r="A19" s="6"/>
      <c r="B19" s="15"/>
      <c r="C19" s="5"/>
      <c r="D19" s="91"/>
      <c r="E19" s="5"/>
      <c r="F19" s="6"/>
      <c r="G19" s="12"/>
      <c r="H19" s="13" t="s">
        <v>31</v>
      </c>
      <c r="I19" s="85"/>
    </row>
    <row r="20" spans="1:9" ht="15.75">
      <c r="A20" s="6"/>
      <c r="B20" s="15"/>
      <c r="C20" s="5"/>
      <c r="D20" s="91"/>
      <c r="E20" s="14"/>
      <c r="F20" s="6"/>
      <c r="G20" s="12"/>
      <c r="H20" s="13" t="s">
        <v>32</v>
      </c>
      <c r="I20" s="85">
        <f>'1-bev.'!F13</f>
        <v>0</v>
      </c>
    </row>
    <row r="21" spans="1:9" ht="15.75">
      <c r="A21" s="6"/>
      <c r="B21" s="15"/>
      <c r="C21" s="5"/>
      <c r="D21" s="91"/>
      <c r="E21" s="5"/>
      <c r="F21" s="6"/>
      <c r="G21" s="12"/>
      <c r="H21" s="13" t="s">
        <v>33</v>
      </c>
      <c r="I21" s="85">
        <f>'1-bev.'!F14</f>
        <v>0</v>
      </c>
    </row>
    <row r="22" spans="1:9" ht="15.75">
      <c r="A22" s="6"/>
      <c r="B22" s="15"/>
      <c r="C22" s="5"/>
      <c r="D22" s="91"/>
      <c r="E22" s="5"/>
      <c r="F22" s="6"/>
      <c r="G22" s="7" t="s">
        <v>34</v>
      </c>
      <c r="H22" s="8"/>
      <c r="I22" s="85">
        <f>I23+I24+I25+I26</f>
        <v>9091</v>
      </c>
    </row>
    <row r="23" spans="1:9" ht="15.75">
      <c r="A23" s="6"/>
      <c r="B23" s="15"/>
      <c r="C23" s="5"/>
      <c r="D23" s="91"/>
      <c r="E23" s="5"/>
      <c r="F23" s="6"/>
      <c r="G23" s="12"/>
      <c r="H23" s="13" t="s">
        <v>35</v>
      </c>
      <c r="I23" s="85">
        <f>'1-bev.'!F16</f>
        <v>9091</v>
      </c>
    </row>
    <row r="24" spans="1:9" ht="15.75">
      <c r="A24" s="6"/>
      <c r="B24" s="15"/>
      <c r="C24" s="5"/>
      <c r="D24" s="91"/>
      <c r="E24" s="5"/>
      <c r="F24" s="6"/>
      <c r="G24" s="12"/>
      <c r="H24" s="13" t="s">
        <v>36</v>
      </c>
      <c r="I24" s="85"/>
    </row>
    <row r="25" spans="1:9" ht="15.75">
      <c r="A25" s="6"/>
      <c r="B25" s="15"/>
      <c r="C25" s="5"/>
      <c r="D25" s="91"/>
      <c r="E25" s="5"/>
      <c r="F25" s="6"/>
      <c r="G25" s="12"/>
      <c r="H25" s="13" t="s">
        <v>37</v>
      </c>
      <c r="I25" s="85"/>
    </row>
    <row r="26" spans="1:9" ht="15.75">
      <c r="A26" s="18"/>
      <c r="B26" s="19"/>
      <c r="C26" s="20"/>
      <c r="D26" s="87"/>
      <c r="E26" s="5"/>
      <c r="F26" s="18"/>
      <c r="G26" s="21"/>
      <c r="H26" s="22" t="s">
        <v>38</v>
      </c>
      <c r="I26" s="86"/>
    </row>
    <row r="27" spans="1:9" ht="15.75">
      <c r="A27" s="6"/>
      <c r="B27" s="15"/>
      <c r="C27" s="5"/>
      <c r="D27" s="91"/>
      <c r="E27" s="5"/>
      <c r="F27" s="6"/>
      <c r="G27" s="7" t="s">
        <v>202</v>
      </c>
      <c r="H27" s="13"/>
      <c r="I27" s="85"/>
    </row>
    <row r="28" spans="1:10" s="108" customFormat="1" ht="18">
      <c r="A28" s="109" t="s">
        <v>39</v>
      </c>
      <c r="B28" s="104"/>
      <c r="C28" s="110"/>
      <c r="D28" s="111">
        <f>D29+D31+D33+D37+D38</f>
        <v>14852</v>
      </c>
      <c r="E28" s="103"/>
      <c r="F28" s="99" t="s">
        <v>40</v>
      </c>
      <c r="G28" s="100"/>
      <c r="H28" s="112"/>
      <c r="I28" s="102">
        <f>I29+I33+I36</f>
        <v>31465</v>
      </c>
      <c r="J28" s="131">
        <f>+I28-D28</f>
        <v>16613</v>
      </c>
    </row>
    <row r="29" spans="1:15" s="17" customFormat="1" ht="15.75">
      <c r="A29" s="6"/>
      <c r="B29" s="7" t="s">
        <v>41</v>
      </c>
      <c r="C29" s="8"/>
      <c r="D29" s="85">
        <f>'2-kiad.'!F17</f>
        <v>6852</v>
      </c>
      <c r="E29" s="5"/>
      <c r="F29" s="6"/>
      <c r="G29" s="7" t="s">
        <v>42</v>
      </c>
      <c r="H29" s="13"/>
      <c r="I29" s="85">
        <f>I30</f>
        <v>0</v>
      </c>
      <c r="J29" s="132"/>
      <c r="K29" s="1"/>
      <c r="L29" s="1"/>
      <c r="M29" s="1"/>
      <c r="N29" s="1"/>
      <c r="O29" s="1"/>
    </row>
    <row r="30" spans="1:15" s="14" customFormat="1" ht="15.75">
      <c r="A30" s="6"/>
      <c r="C30" s="23" t="s">
        <v>43</v>
      </c>
      <c r="D30" s="92"/>
      <c r="E30" s="5"/>
      <c r="F30" s="6"/>
      <c r="G30" s="7"/>
      <c r="H30" s="13" t="s">
        <v>44</v>
      </c>
      <c r="I30" s="85">
        <f>'1-bev.'!F24</f>
        <v>0</v>
      </c>
      <c r="J30" s="133"/>
      <c r="K30" s="24"/>
      <c r="L30" s="24"/>
      <c r="M30" s="24"/>
      <c r="N30" s="24"/>
      <c r="O30" s="24"/>
    </row>
    <row r="31" spans="1:15" s="17" customFormat="1" ht="15.75">
      <c r="A31" s="6"/>
      <c r="B31" s="7" t="s">
        <v>45</v>
      </c>
      <c r="C31" s="8"/>
      <c r="D31" s="85">
        <f>'2-kiad.'!F18</f>
        <v>8000</v>
      </c>
      <c r="E31" s="5"/>
      <c r="F31" s="6"/>
      <c r="G31" s="7"/>
      <c r="H31" s="13" t="s">
        <v>46</v>
      </c>
      <c r="I31" s="85"/>
      <c r="J31" s="132"/>
      <c r="K31" s="1"/>
      <c r="L31" s="1"/>
      <c r="M31" s="1"/>
      <c r="N31" s="1"/>
      <c r="O31" s="1"/>
    </row>
    <row r="32" spans="1:15" s="17" customFormat="1" ht="15.75">
      <c r="A32" s="6"/>
      <c r="C32" s="23" t="s">
        <v>47</v>
      </c>
      <c r="D32" s="92"/>
      <c r="E32" s="5"/>
      <c r="F32" s="6"/>
      <c r="G32" s="7"/>
      <c r="H32" s="13" t="s">
        <v>48</v>
      </c>
      <c r="I32" s="85"/>
      <c r="J32" s="132"/>
      <c r="K32" s="1"/>
      <c r="L32" s="1"/>
      <c r="M32" s="1"/>
      <c r="N32" s="1"/>
      <c r="O32" s="1"/>
    </row>
    <row r="33" spans="1:15" s="17" customFormat="1" ht="15.75">
      <c r="A33" s="6"/>
      <c r="B33" s="7" t="s">
        <v>49</v>
      </c>
      <c r="C33" s="8"/>
      <c r="D33" s="85">
        <f>D34+D35+D36</f>
        <v>0</v>
      </c>
      <c r="E33" s="5"/>
      <c r="F33" s="6"/>
      <c r="G33" s="7" t="s">
        <v>50</v>
      </c>
      <c r="H33" s="13"/>
      <c r="I33" s="85">
        <f>I34+I35</f>
        <v>0</v>
      </c>
      <c r="J33" s="132"/>
      <c r="K33" s="1"/>
      <c r="L33" s="1"/>
      <c r="M33" s="1"/>
      <c r="N33" s="1"/>
      <c r="O33" s="1"/>
    </row>
    <row r="34" spans="1:15" s="17" customFormat="1" ht="15.75">
      <c r="A34" s="6"/>
      <c r="B34" s="12"/>
      <c r="C34" s="13" t="s">
        <v>203</v>
      </c>
      <c r="D34" s="85">
        <f>'2-kiad.'!F20</f>
        <v>0</v>
      </c>
      <c r="E34" s="5"/>
      <c r="F34" s="6"/>
      <c r="G34" s="7"/>
      <c r="H34" s="13" t="s">
        <v>51</v>
      </c>
      <c r="I34" s="85"/>
      <c r="J34" s="132"/>
      <c r="K34" s="1"/>
      <c r="L34" s="1"/>
      <c r="M34" s="1"/>
      <c r="N34" s="1"/>
      <c r="O34" s="1"/>
    </row>
    <row r="35" spans="1:15" s="17" customFormat="1" ht="15.75">
      <c r="A35" s="6"/>
      <c r="B35" s="12"/>
      <c r="C35" s="13" t="s">
        <v>52</v>
      </c>
      <c r="D35" s="85">
        <f>'2-kiad.'!F21</f>
        <v>0</v>
      </c>
      <c r="E35" s="5"/>
      <c r="F35" s="6"/>
      <c r="G35" s="7"/>
      <c r="H35" s="13" t="s">
        <v>53</v>
      </c>
      <c r="I35" s="85"/>
      <c r="J35" s="132"/>
      <c r="K35" s="1"/>
      <c r="L35" s="1"/>
      <c r="M35" s="1"/>
      <c r="N35" s="1"/>
      <c r="O35" s="1"/>
    </row>
    <row r="36" spans="1:15" s="17" customFormat="1" ht="15.75">
      <c r="A36" s="6"/>
      <c r="B36" s="12"/>
      <c r="C36" s="13" t="s">
        <v>54</v>
      </c>
      <c r="D36" s="85"/>
      <c r="E36" s="5"/>
      <c r="F36" s="6"/>
      <c r="G36" s="7" t="s">
        <v>55</v>
      </c>
      <c r="H36" s="13"/>
      <c r="I36" s="85">
        <f>I37+I38+I39</f>
        <v>31465</v>
      </c>
      <c r="J36" s="132"/>
      <c r="K36" s="1"/>
      <c r="L36" s="1"/>
      <c r="M36" s="1"/>
      <c r="N36" s="1"/>
      <c r="O36" s="1"/>
    </row>
    <row r="37" spans="1:15" s="17" customFormat="1" ht="15.75">
      <c r="A37" s="6"/>
      <c r="B37" s="7" t="s">
        <v>110</v>
      </c>
      <c r="C37" s="5"/>
      <c r="D37" s="85">
        <f>'2-kiad.'!F23</f>
        <v>0</v>
      </c>
      <c r="E37" s="5"/>
      <c r="F37" s="6"/>
      <c r="G37" s="7"/>
      <c r="H37" s="13" t="s">
        <v>56</v>
      </c>
      <c r="I37" s="85">
        <f>'1-bev.'!F26</f>
        <v>0</v>
      </c>
      <c r="J37" s="132"/>
      <c r="K37" s="1"/>
      <c r="L37" s="1"/>
      <c r="M37" s="1"/>
      <c r="N37" s="1"/>
      <c r="O37" s="1"/>
    </row>
    <row r="38" spans="1:15" s="17" customFormat="1" ht="15.75">
      <c r="A38" s="6"/>
      <c r="B38" s="7" t="s">
        <v>117</v>
      </c>
      <c r="C38" s="5"/>
      <c r="D38" s="85"/>
      <c r="E38" s="5"/>
      <c r="F38" s="6"/>
      <c r="G38" s="7"/>
      <c r="H38" s="13" t="s">
        <v>57</v>
      </c>
      <c r="I38" s="85">
        <f>'1-bev.'!F27</f>
        <v>0</v>
      </c>
      <c r="J38" s="132"/>
      <c r="K38" s="1"/>
      <c r="L38" s="1"/>
      <c r="M38" s="1"/>
      <c r="N38" s="1"/>
      <c r="O38" s="1"/>
    </row>
    <row r="39" spans="1:15" s="17" customFormat="1" ht="15.75">
      <c r="A39" s="6"/>
      <c r="B39" s="15"/>
      <c r="C39" s="5"/>
      <c r="D39" s="91"/>
      <c r="E39" s="5"/>
      <c r="F39" s="6"/>
      <c r="G39" s="7"/>
      <c r="H39" s="13" t="s">
        <v>58</v>
      </c>
      <c r="I39" s="85">
        <f>'1-bev.'!F28</f>
        <v>31465</v>
      </c>
      <c r="J39" s="132"/>
      <c r="K39" s="1"/>
      <c r="L39" s="1"/>
      <c r="M39" s="1"/>
      <c r="N39" s="1"/>
      <c r="O39" s="1"/>
    </row>
    <row r="40" spans="1:15" s="117" customFormat="1" ht="18">
      <c r="A40" s="113" t="s">
        <v>59</v>
      </c>
      <c r="B40" s="114"/>
      <c r="C40" s="115"/>
      <c r="D40" s="116"/>
      <c r="E40" s="103"/>
      <c r="F40" s="99" t="s">
        <v>122</v>
      </c>
      <c r="G40" s="118"/>
      <c r="H40" s="119"/>
      <c r="I40" s="116"/>
      <c r="J40" s="134"/>
      <c r="K40" s="108"/>
      <c r="L40" s="108"/>
      <c r="M40" s="108"/>
      <c r="N40" s="108"/>
      <c r="O40" s="108"/>
    </row>
    <row r="41" spans="1:10" s="108" customFormat="1" ht="18">
      <c r="A41" s="109" t="s">
        <v>60</v>
      </c>
      <c r="B41" s="104"/>
      <c r="C41" s="110"/>
      <c r="D41" s="111">
        <f>D42+D43</f>
        <v>8216</v>
      </c>
      <c r="E41" s="103"/>
      <c r="F41" s="109" t="s">
        <v>121</v>
      </c>
      <c r="G41" s="140"/>
      <c r="H41" s="112"/>
      <c r="I41" s="116">
        <f>I42</f>
        <v>0</v>
      </c>
      <c r="J41" s="135"/>
    </row>
    <row r="42" spans="1:9" ht="15.75">
      <c r="A42" s="6"/>
      <c r="B42" s="7" t="s">
        <v>277</v>
      </c>
      <c r="C42" s="26"/>
      <c r="D42" s="84">
        <v>6435</v>
      </c>
      <c r="E42" s="5"/>
      <c r="F42" s="9"/>
      <c r="G42" s="10" t="s">
        <v>61</v>
      </c>
      <c r="H42" s="142"/>
      <c r="I42" s="89"/>
    </row>
    <row r="43" spans="1:15" s="17" customFormat="1" ht="15.75">
      <c r="A43" s="6"/>
      <c r="B43" s="7" t="s">
        <v>62</v>
      </c>
      <c r="C43" s="26"/>
      <c r="D43" s="84">
        <v>1781</v>
      </c>
      <c r="E43" s="26"/>
      <c r="F43" s="18"/>
      <c r="G43" s="143"/>
      <c r="H43" s="144"/>
      <c r="I43" s="89"/>
      <c r="J43" s="132"/>
      <c r="K43" s="1"/>
      <c r="L43" s="1"/>
      <c r="M43" s="1"/>
      <c r="N43" s="1"/>
      <c r="O43" s="1"/>
    </row>
    <row r="44" spans="1:10" s="108" customFormat="1" ht="18">
      <c r="A44" s="120" t="s">
        <v>63</v>
      </c>
      <c r="B44" s="121"/>
      <c r="C44" s="122"/>
      <c r="D44" s="116">
        <f>D4+D28+D40+D41</f>
        <v>124075</v>
      </c>
      <c r="E44" s="103"/>
      <c r="F44" s="141" t="s">
        <v>123</v>
      </c>
      <c r="G44" s="123"/>
      <c r="H44" s="124"/>
      <c r="I44" s="126">
        <f>I4+I28+I40+I41</f>
        <v>124075</v>
      </c>
      <c r="J44" s="131">
        <f>+I44-D44</f>
        <v>0</v>
      </c>
    </row>
    <row r="45" spans="1:15" s="17" customFormat="1" ht="18" customHeight="1">
      <c r="A45" s="113" t="s">
        <v>95</v>
      </c>
      <c r="B45" s="114"/>
      <c r="C45" s="115"/>
      <c r="D45" s="116">
        <f>'2-kiad.'!F29</f>
        <v>0</v>
      </c>
      <c r="E45" s="26"/>
      <c r="F45" s="113" t="s">
        <v>89</v>
      </c>
      <c r="G45" s="25"/>
      <c r="H45" s="127"/>
      <c r="I45" s="88"/>
      <c r="J45" s="131"/>
      <c r="K45" s="1"/>
      <c r="L45" s="1"/>
      <c r="M45" s="1"/>
      <c r="N45" s="1"/>
      <c r="O45" s="1"/>
    </row>
    <row r="46" spans="4:10" ht="15">
      <c r="D46" s="83"/>
      <c r="I46" s="83"/>
      <c r="J46" s="136"/>
    </row>
    <row r="47" spans="4:10" s="108" customFormat="1" ht="51" customHeight="1">
      <c r="D47" s="125"/>
      <c r="E47" s="103"/>
      <c r="F47" s="290" t="s">
        <v>64</v>
      </c>
      <c r="G47" s="291"/>
      <c r="H47" s="292"/>
      <c r="I47" s="102"/>
      <c r="J47" s="135"/>
    </row>
    <row r="48" spans="4:15" s="17" customFormat="1" ht="31.5" customHeight="1">
      <c r="D48" s="93"/>
      <c r="E48" s="14"/>
      <c r="F48" s="6"/>
      <c r="G48" s="294" t="s">
        <v>65</v>
      </c>
      <c r="H48" s="295"/>
      <c r="I48" s="85">
        <f>SUM(I50)</f>
        <v>0</v>
      </c>
      <c r="J48" s="132"/>
      <c r="K48" s="1"/>
      <c r="L48" s="1"/>
      <c r="M48" s="1"/>
      <c r="N48" s="1"/>
      <c r="O48" s="1"/>
    </row>
    <row r="49" spans="4:15" s="17" customFormat="1" ht="15.75">
      <c r="D49" s="93"/>
      <c r="E49" s="14"/>
      <c r="F49" s="6"/>
      <c r="G49" s="15"/>
      <c r="H49" s="30" t="s">
        <v>66</v>
      </c>
      <c r="I49" s="85"/>
      <c r="J49" s="132"/>
      <c r="K49" s="1"/>
      <c r="L49" s="1"/>
      <c r="M49" s="1"/>
      <c r="N49" s="1"/>
      <c r="O49" s="1"/>
    </row>
    <row r="50" spans="4:15" s="17" customFormat="1" ht="15.75">
      <c r="D50" s="93"/>
      <c r="E50" s="14"/>
      <c r="F50" s="18"/>
      <c r="G50" s="19"/>
      <c r="H50" s="31" t="s">
        <v>67</v>
      </c>
      <c r="I50" s="86"/>
      <c r="J50" s="132"/>
      <c r="K50" s="1"/>
      <c r="L50" s="1"/>
      <c r="M50" s="1"/>
      <c r="N50" s="1"/>
      <c r="O50" s="1"/>
    </row>
    <row r="51" spans="1:15" s="117" customFormat="1" ht="40.5" customHeight="1">
      <c r="A51" s="290" t="s">
        <v>68</v>
      </c>
      <c r="B51" s="291"/>
      <c r="C51" s="292"/>
      <c r="D51" s="102"/>
      <c r="F51" s="290" t="s">
        <v>69</v>
      </c>
      <c r="G51" s="291"/>
      <c r="H51" s="292"/>
      <c r="I51" s="102"/>
      <c r="J51" s="135"/>
      <c r="K51" s="108"/>
      <c r="L51" s="108"/>
      <c r="M51" s="108"/>
      <c r="N51" s="108"/>
      <c r="O51" s="108"/>
    </row>
    <row r="52" spans="1:15" s="17" customFormat="1" ht="15.75">
      <c r="A52" s="6"/>
      <c r="B52" s="32" t="s">
        <v>70</v>
      </c>
      <c r="C52" s="33"/>
      <c r="D52" s="84"/>
      <c r="E52" s="14"/>
      <c r="F52" s="6"/>
      <c r="G52" s="34" t="s">
        <v>71</v>
      </c>
      <c r="H52" s="14"/>
      <c r="I52" s="85"/>
      <c r="J52" s="128"/>
      <c r="K52" s="1"/>
      <c r="L52" s="1"/>
      <c r="M52" s="1"/>
      <c r="N52" s="1"/>
      <c r="O52" s="1"/>
    </row>
    <row r="53" spans="1:15" s="17" customFormat="1" ht="15.75">
      <c r="A53" s="6"/>
      <c r="B53" s="15"/>
      <c r="C53" s="13" t="s">
        <v>72</v>
      </c>
      <c r="D53" s="91"/>
      <c r="E53" s="14"/>
      <c r="F53" s="6"/>
      <c r="G53" s="15"/>
      <c r="H53" s="30" t="s">
        <v>73</v>
      </c>
      <c r="I53" s="85"/>
      <c r="J53" s="128"/>
      <c r="K53" s="1"/>
      <c r="L53" s="1"/>
      <c r="M53" s="1"/>
      <c r="N53" s="1"/>
      <c r="O53" s="1"/>
    </row>
    <row r="54" spans="1:15" s="17" customFormat="1" ht="15.75">
      <c r="A54" s="6"/>
      <c r="B54" s="15"/>
      <c r="C54" s="13" t="s">
        <v>74</v>
      </c>
      <c r="D54" s="91"/>
      <c r="E54" s="14"/>
      <c r="F54" s="6"/>
      <c r="G54" s="15"/>
      <c r="H54" s="30" t="s">
        <v>75</v>
      </c>
      <c r="I54" s="85"/>
      <c r="J54" s="128"/>
      <c r="K54" s="1"/>
      <c r="L54" s="1"/>
      <c r="M54" s="1"/>
      <c r="N54" s="1"/>
      <c r="O54" s="1"/>
    </row>
    <row r="55" spans="1:15" s="17" customFormat="1" ht="15.75">
      <c r="A55" s="6"/>
      <c r="B55" s="32" t="s">
        <v>76</v>
      </c>
      <c r="C55" s="33"/>
      <c r="D55" s="84">
        <f>D56+D57</f>
        <v>0</v>
      </c>
      <c r="E55" s="14"/>
      <c r="F55" s="6"/>
      <c r="G55" s="34" t="s">
        <v>77</v>
      </c>
      <c r="H55" s="14"/>
      <c r="I55" s="85">
        <f>I56+I57</f>
        <v>0</v>
      </c>
      <c r="J55" s="128"/>
      <c r="K55" s="1"/>
      <c r="L55" s="1"/>
      <c r="M55" s="1"/>
      <c r="N55" s="1"/>
      <c r="O55" s="1"/>
    </row>
    <row r="56" spans="1:9" ht="15.75">
      <c r="A56" s="6"/>
      <c r="B56" s="15"/>
      <c r="C56" s="13" t="s">
        <v>78</v>
      </c>
      <c r="D56" s="91"/>
      <c r="E56" s="14"/>
      <c r="F56" s="6"/>
      <c r="G56" s="15"/>
      <c r="H56" s="30" t="s">
        <v>79</v>
      </c>
      <c r="I56" s="85"/>
    </row>
    <row r="57" spans="1:9" ht="15.75">
      <c r="A57" s="6"/>
      <c r="B57" s="15"/>
      <c r="C57" s="13" t="s">
        <v>80</v>
      </c>
      <c r="D57" s="91"/>
      <c r="E57" s="14"/>
      <c r="F57" s="18"/>
      <c r="G57" s="19"/>
      <c r="H57" s="31" t="s">
        <v>81</v>
      </c>
      <c r="I57" s="86">
        <v>0</v>
      </c>
    </row>
    <row r="58" spans="1:10" ht="18">
      <c r="A58" s="27" t="s">
        <v>82</v>
      </c>
      <c r="B58" s="28"/>
      <c r="C58" s="29" t="s">
        <v>83</v>
      </c>
      <c r="D58" s="88">
        <f>D52+D55</f>
        <v>0</v>
      </c>
      <c r="E58" s="5"/>
      <c r="F58" s="287" t="s">
        <v>84</v>
      </c>
      <c r="G58" s="288"/>
      <c r="H58" s="289"/>
      <c r="I58" s="88">
        <f>I48+I52+I55</f>
        <v>0</v>
      </c>
      <c r="J58" s="131"/>
    </row>
    <row r="59" spans="1:10" s="128" customFormat="1" ht="18">
      <c r="A59" s="137"/>
      <c r="B59" s="137"/>
      <c r="D59" s="138">
        <f>+D44+D58</f>
        <v>124075</v>
      </c>
      <c r="E59" s="132"/>
      <c r="F59" s="139"/>
      <c r="G59" s="139"/>
      <c r="I59" s="138">
        <f>+I44+I58</f>
        <v>124075</v>
      </c>
      <c r="J59" s="131">
        <f>+D59-I59</f>
        <v>0</v>
      </c>
    </row>
  </sheetData>
  <sheetProtection/>
  <mergeCells count="10">
    <mergeCell ref="F58:H58"/>
    <mergeCell ref="F47:H47"/>
    <mergeCell ref="A1:I1"/>
    <mergeCell ref="G48:H48"/>
    <mergeCell ref="A51:C51"/>
    <mergeCell ref="F51:H51"/>
    <mergeCell ref="A3:C3"/>
    <mergeCell ref="F3:H3"/>
    <mergeCell ref="A2:D2"/>
    <mergeCell ref="F2:I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8" scale="65" r:id="rId1"/>
  <headerFooter>
    <oddHeader>&amp;C5. melléklet a 4/2016.(V.31.) önkormányzati rendelethez</oddHeader>
  </headerFooter>
  <colBreaks count="1" manualBreakCount="1">
    <brk id="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6"/>
  <sheetViews>
    <sheetView view="pageLayout" zoomScaleNormal="70" workbookViewId="0" topLeftCell="D1">
      <selection activeCell="E5" sqref="E5"/>
    </sheetView>
  </sheetViews>
  <sheetFormatPr defaultColWidth="8.88671875" defaultRowHeight="15"/>
  <cols>
    <col min="1" max="1" width="12.99609375" style="180" bestFit="1" customWidth="1"/>
    <col min="2" max="2" width="11.77734375" style="258" customWidth="1"/>
    <col min="3" max="3" width="53.99609375" style="180" customWidth="1"/>
    <col min="4" max="22" width="15.77734375" style="257" customWidth="1"/>
    <col min="23" max="23" width="12.77734375" style="180" bestFit="1" customWidth="1"/>
    <col min="24" max="24" width="11.99609375" style="180" bestFit="1" customWidth="1"/>
    <col min="25" max="16384" width="8.88671875" style="180" customWidth="1"/>
  </cols>
  <sheetData>
    <row r="1" spans="1:22" ht="72" customHeight="1" thickBot="1">
      <c r="A1" s="239"/>
      <c r="B1" s="301" t="str">
        <f>'tartalom jegyzék'!A7</f>
        <v>6. melléklet: Zichyújfalu  Önkormányzata 2015. évi kötelező és önként vállalt feladatainak bevételei és kiadásai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2" spans="1:22" ht="72" customHeight="1">
      <c r="A2" s="240"/>
      <c r="B2" s="226" t="s">
        <v>98</v>
      </c>
      <c r="C2" s="51" t="s">
        <v>99</v>
      </c>
      <c r="D2" s="82" t="s">
        <v>11</v>
      </c>
      <c r="E2" s="82" t="s">
        <v>13</v>
      </c>
      <c r="F2" s="82" t="s">
        <v>15</v>
      </c>
      <c r="G2" s="82" t="s">
        <v>205</v>
      </c>
      <c r="H2" s="82" t="s">
        <v>120</v>
      </c>
      <c r="I2" s="82" t="s">
        <v>204</v>
      </c>
      <c r="J2" s="82" t="s">
        <v>100</v>
      </c>
      <c r="K2" s="82" t="s">
        <v>101</v>
      </c>
      <c r="L2" s="82" t="s">
        <v>199</v>
      </c>
      <c r="M2" s="82" t="s">
        <v>112</v>
      </c>
      <c r="N2" s="94" t="s">
        <v>116</v>
      </c>
      <c r="O2" s="95" t="s">
        <v>102</v>
      </c>
      <c r="P2" s="98" t="s">
        <v>12</v>
      </c>
      <c r="Q2" s="82" t="s">
        <v>213</v>
      </c>
      <c r="R2" s="82" t="s">
        <v>103</v>
      </c>
      <c r="S2" s="82" t="s">
        <v>104</v>
      </c>
      <c r="T2" s="94" t="s">
        <v>200</v>
      </c>
      <c r="U2" s="94" t="s">
        <v>115</v>
      </c>
      <c r="V2" s="95" t="s">
        <v>113</v>
      </c>
    </row>
    <row r="3" spans="1:22" ht="18">
      <c r="A3" s="240"/>
      <c r="B3" s="241" t="s">
        <v>211</v>
      </c>
      <c r="C3" s="242"/>
      <c r="D3" s="243">
        <f>D5</f>
        <v>27865</v>
      </c>
      <c r="E3" s="243">
        <f>E5</f>
        <v>5843</v>
      </c>
      <c r="F3" s="243">
        <f>F5+F26</f>
        <v>28093</v>
      </c>
      <c r="G3" s="243">
        <f aca="true" t="shared" si="0" ref="G3:N3">G5</f>
        <v>13495</v>
      </c>
      <c r="H3" s="243">
        <f t="shared" si="0"/>
        <v>0</v>
      </c>
      <c r="I3" s="243">
        <f t="shared" si="0"/>
        <v>4801</v>
      </c>
      <c r="J3" s="243">
        <f t="shared" si="0"/>
        <v>6852</v>
      </c>
      <c r="K3" s="243">
        <f t="shared" si="0"/>
        <v>8000</v>
      </c>
      <c r="L3" s="243">
        <f t="shared" si="0"/>
        <v>8216</v>
      </c>
      <c r="M3" s="243">
        <f t="shared" si="0"/>
        <v>20910</v>
      </c>
      <c r="N3" s="243">
        <f t="shared" si="0"/>
        <v>0</v>
      </c>
      <c r="O3" s="243">
        <f aca="true" t="shared" si="1" ref="O3:O22">SUM(D3:N3)</f>
        <v>124075</v>
      </c>
      <c r="P3" s="243">
        <f aca="true" t="shared" si="2" ref="P3:V3">P5</f>
        <v>7855</v>
      </c>
      <c r="Q3" s="243">
        <f t="shared" si="2"/>
        <v>84755</v>
      </c>
      <c r="R3" s="243">
        <f t="shared" si="2"/>
        <v>0</v>
      </c>
      <c r="S3" s="243">
        <f t="shared" si="2"/>
        <v>0</v>
      </c>
      <c r="T3" s="243">
        <f t="shared" si="2"/>
        <v>0</v>
      </c>
      <c r="U3" s="243">
        <f t="shared" si="2"/>
        <v>31465</v>
      </c>
      <c r="V3" s="243">
        <f t="shared" si="2"/>
        <v>124075</v>
      </c>
    </row>
    <row r="4" spans="1:22" ht="18">
      <c r="A4" s="240"/>
      <c r="B4" s="244" t="s">
        <v>216</v>
      </c>
      <c r="C4" s="245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6"/>
      <c r="P4" s="246"/>
      <c r="Q4" s="246"/>
      <c r="R4" s="246"/>
      <c r="S4" s="246"/>
      <c r="T4" s="246"/>
      <c r="U4" s="246"/>
      <c r="V4" s="246"/>
    </row>
    <row r="5" spans="2:24" ht="33.75" customHeight="1" thickBot="1">
      <c r="B5" s="303" t="s">
        <v>210</v>
      </c>
      <c r="C5" s="303"/>
      <c r="D5" s="247">
        <f aca="true" t="shared" si="3" ref="D5:N5">SUM(D6:D22)</f>
        <v>27865</v>
      </c>
      <c r="E5" s="247">
        <f t="shared" si="3"/>
        <v>5843</v>
      </c>
      <c r="F5" s="247">
        <f t="shared" si="3"/>
        <v>27143</v>
      </c>
      <c r="G5" s="247">
        <f t="shared" si="3"/>
        <v>13495</v>
      </c>
      <c r="H5" s="247">
        <f t="shared" si="3"/>
        <v>0</v>
      </c>
      <c r="I5" s="247">
        <f t="shared" si="3"/>
        <v>4801</v>
      </c>
      <c r="J5" s="247">
        <f t="shared" si="3"/>
        <v>6852</v>
      </c>
      <c r="K5" s="247">
        <f t="shared" si="3"/>
        <v>8000</v>
      </c>
      <c r="L5" s="247">
        <f t="shared" si="3"/>
        <v>8216</v>
      </c>
      <c r="M5" s="247">
        <f t="shared" si="3"/>
        <v>20910</v>
      </c>
      <c r="N5" s="247">
        <f t="shared" si="3"/>
        <v>0</v>
      </c>
      <c r="O5" s="248">
        <f t="shared" si="1"/>
        <v>123125</v>
      </c>
      <c r="P5" s="249">
        <f aca="true" t="shared" si="4" ref="P5:V5">SUM(P6:P22)</f>
        <v>7855</v>
      </c>
      <c r="Q5" s="249">
        <f t="shared" si="4"/>
        <v>84755</v>
      </c>
      <c r="R5" s="249">
        <f t="shared" si="4"/>
        <v>0</v>
      </c>
      <c r="S5" s="249">
        <f t="shared" si="4"/>
        <v>0</v>
      </c>
      <c r="T5" s="249">
        <f t="shared" si="4"/>
        <v>0</v>
      </c>
      <c r="U5" s="249">
        <f t="shared" si="4"/>
        <v>31465</v>
      </c>
      <c r="V5" s="248">
        <f t="shared" si="4"/>
        <v>124075</v>
      </c>
      <c r="X5" s="240"/>
    </row>
    <row r="6" spans="2:23" ht="16.5" thickTop="1">
      <c r="B6" s="250" t="s">
        <v>238</v>
      </c>
      <c r="C6" s="251" t="s">
        <v>239</v>
      </c>
      <c r="D6" s="237"/>
      <c r="E6" s="237"/>
      <c r="F6" s="237"/>
      <c r="G6" s="238"/>
      <c r="H6" s="238"/>
      <c r="I6" s="238"/>
      <c r="J6" s="237"/>
      <c r="K6" s="237"/>
      <c r="L6" s="237"/>
      <c r="M6" s="237"/>
      <c r="N6" s="252"/>
      <c r="O6" s="96">
        <f t="shared" si="1"/>
        <v>0</v>
      </c>
      <c r="P6" s="253">
        <v>2230</v>
      </c>
      <c r="Q6" s="254"/>
      <c r="R6" s="255"/>
      <c r="S6" s="256"/>
      <c r="T6" s="237"/>
      <c r="U6" s="252"/>
      <c r="V6" s="96">
        <f aca="true" t="shared" si="5" ref="V6:V26">SUM(P6:U6)</f>
        <v>2230</v>
      </c>
      <c r="W6" s="240">
        <f aca="true" t="shared" si="6" ref="W6:W22">+V6-O6</f>
        <v>2230</v>
      </c>
    </row>
    <row r="7" spans="2:23" ht="15.75">
      <c r="B7" s="250" t="s">
        <v>233</v>
      </c>
      <c r="C7" s="251" t="s">
        <v>197</v>
      </c>
      <c r="D7" s="237"/>
      <c r="E7" s="237"/>
      <c r="F7" s="237">
        <v>5000</v>
      </c>
      <c r="G7" s="238"/>
      <c r="H7" s="238"/>
      <c r="I7" s="238"/>
      <c r="J7" s="237"/>
      <c r="K7" s="237"/>
      <c r="L7" s="237"/>
      <c r="M7" s="237"/>
      <c r="N7" s="252"/>
      <c r="O7" s="96">
        <f t="shared" si="1"/>
        <v>5000</v>
      </c>
      <c r="P7" s="253">
        <v>1595</v>
      </c>
      <c r="Q7" s="254"/>
      <c r="R7" s="255"/>
      <c r="S7" s="256"/>
      <c r="T7" s="237"/>
      <c r="U7" s="252"/>
      <c r="V7" s="96">
        <f t="shared" si="5"/>
        <v>1595</v>
      </c>
      <c r="W7" s="240">
        <f t="shared" si="6"/>
        <v>-3405</v>
      </c>
    </row>
    <row r="8" spans="2:23" ht="15.75">
      <c r="B8" s="250" t="s">
        <v>234</v>
      </c>
      <c r="C8" s="251" t="s">
        <v>105</v>
      </c>
      <c r="D8" s="237">
        <v>4791</v>
      </c>
      <c r="E8" s="237">
        <v>1326</v>
      </c>
      <c r="F8" s="237">
        <v>5913</v>
      </c>
      <c r="G8" s="238"/>
      <c r="H8" s="238"/>
      <c r="I8" s="238"/>
      <c r="J8" s="237"/>
      <c r="K8" s="237"/>
      <c r="L8" s="237"/>
      <c r="M8" s="237"/>
      <c r="N8" s="252"/>
      <c r="O8" s="96">
        <f t="shared" si="1"/>
        <v>12030</v>
      </c>
      <c r="P8" s="253">
        <v>3950</v>
      </c>
      <c r="Q8" s="254"/>
      <c r="R8" s="255"/>
      <c r="S8" s="256"/>
      <c r="T8" s="237"/>
      <c r="U8" s="252"/>
      <c r="V8" s="96">
        <f t="shared" si="5"/>
        <v>3950</v>
      </c>
      <c r="W8" s="240">
        <f t="shared" si="6"/>
        <v>-8080</v>
      </c>
    </row>
    <row r="9" spans="2:23" ht="15.75">
      <c r="B9" s="250" t="s">
        <v>265</v>
      </c>
      <c r="C9" s="251" t="s">
        <v>266</v>
      </c>
      <c r="D9" s="237"/>
      <c r="E9" s="237"/>
      <c r="F9" s="237"/>
      <c r="G9" s="238"/>
      <c r="H9" s="238"/>
      <c r="I9" s="238"/>
      <c r="J9" s="237"/>
      <c r="K9" s="237"/>
      <c r="L9" s="237"/>
      <c r="M9" s="237"/>
      <c r="N9" s="252"/>
      <c r="O9" s="96">
        <f t="shared" si="1"/>
        <v>0</v>
      </c>
      <c r="P9" s="253"/>
      <c r="Q9" s="254"/>
      <c r="R9" s="255"/>
      <c r="S9" s="256"/>
      <c r="T9" s="237"/>
      <c r="U9" s="252"/>
      <c r="V9" s="96">
        <f t="shared" si="5"/>
        <v>0</v>
      </c>
      <c r="W9" s="240">
        <f t="shared" si="6"/>
        <v>0</v>
      </c>
    </row>
    <row r="10" spans="2:23" ht="15.75">
      <c r="B10" s="250" t="s">
        <v>218</v>
      </c>
      <c r="C10" s="251" t="s">
        <v>219</v>
      </c>
      <c r="D10" s="237">
        <v>7584</v>
      </c>
      <c r="E10" s="237">
        <v>2066</v>
      </c>
      <c r="F10" s="237">
        <v>7207</v>
      </c>
      <c r="G10" s="238">
        <v>13495</v>
      </c>
      <c r="H10" s="238"/>
      <c r="I10" s="238"/>
      <c r="J10" s="237"/>
      <c r="K10" s="237"/>
      <c r="L10" s="237">
        <v>8216</v>
      </c>
      <c r="M10" s="237">
        <v>20910</v>
      </c>
      <c r="N10" s="252"/>
      <c r="O10" s="96">
        <f t="shared" si="1"/>
        <v>59478</v>
      </c>
      <c r="P10" s="253"/>
      <c r="Q10" s="254"/>
      <c r="R10" s="255"/>
      <c r="S10" s="256"/>
      <c r="T10" s="237"/>
      <c r="U10" s="252">
        <v>31465</v>
      </c>
      <c r="V10" s="96">
        <f t="shared" si="5"/>
        <v>31465</v>
      </c>
      <c r="W10" s="240">
        <f t="shared" si="6"/>
        <v>-28013</v>
      </c>
    </row>
    <row r="11" spans="2:23" ht="15.75">
      <c r="B11" s="250" t="s">
        <v>228</v>
      </c>
      <c r="C11" s="251" t="s">
        <v>107</v>
      </c>
      <c r="D11" s="237"/>
      <c r="E11" s="237"/>
      <c r="F11" s="237">
        <v>5174</v>
      </c>
      <c r="G11" s="238"/>
      <c r="H11" s="238"/>
      <c r="I11" s="238"/>
      <c r="J11" s="237">
        <v>6852</v>
      </c>
      <c r="K11" s="237">
        <v>8000</v>
      </c>
      <c r="L11" s="237"/>
      <c r="M11" s="237"/>
      <c r="N11" s="252"/>
      <c r="O11" s="96">
        <f t="shared" si="1"/>
        <v>20026</v>
      </c>
      <c r="P11" s="253">
        <v>80</v>
      </c>
      <c r="Q11" s="254"/>
      <c r="R11" s="255"/>
      <c r="S11" s="256"/>
      <c r="T11" s="237"/>
      <c r="U11" s="252"/>
      <c r="V11" s="96">
        <f t="shared" si="5"/>
        <v>80</v>
      </c>
      <c r="W11" s="240">
        <f t="shared" si="6"/>
        <v>-19946</v>
      </c>
    </row>
    <row r="12" spans="2:23" ht="15.75">
      <c r="B12" s="250" t="s">
        <v>220</v>
      </c>
      <c r="C12" s="251" t="s">
        <v>106</v>
      </c>
      <c r="D12" s="237"/>
      <c r="E12" s="237"/>
      <c r="F12" s="237">
        <v>2096</v>
      </c>
      <c r="G12" s="238"/>
      <c r="H12" s="238"/>
      <c r="I12" s="238"/>
      <c r="J12" s="237"/>
      <c r="K12" s="237"/>
      <c r="L12" s="237"/>
      <c r="M12" s="237"/>
      <c r="N12" s="252"/>
      <c r="O12" s="96">
        <f t="shared" si="1"/>
        <v>2096</v>
      </c>
      <c r="P12" s="253"/>
      <c r="Q12" s="254"/>
      <c r="R12" s="255"/>
      <c r="S12" s="256"/>
      <c r="T12" s="237"/>
      <c r="U12" s="252"/>
      <c r="V12" s="96">
        <f t="shared" si="5"/>
        <v>0</v>
      </c>
      <c r="W12" s="240">
        <f t="shared" si="6"/>
        <v>-2096</v>
      </c>
    </row>
    <row r="13" spans="2:23" ht="15.75">
      <c r="B13" s="250" t="s">
        <v>235</v>
      </c>
      <c r="C13" s="251" t="s">
        <v>212</v>
      </c>
      <c r="D13" s="237"/>
      <c r="E13" s="237"/>
      <c r="F13" s="237"/>
      <c r="G13" s="238"/>
      <c r="H13" s="238"/>
      <c r="I13" s="238"/>
      <c r="J13" s="237"/>
      <c r="K13" s="237"/>
      <c r="L13" s="237"/>
      <c r="M13" s="237"/>
      <c r="N13" s="252"/>
      <c r="O13" s="96">
        <f t="shared" si="1"/>
        <v>0</v>
      </c>
      <c r="P13" s="253"/>
      <c r="Q13" s="254"/>
      <c r="R13" s="255"/>
      <c r="S13" s="256"/>
      <c r="T13" s="237"/>
      <c r="U13" s="252"/>
      <c r="V13" s="96">
        <f t="shared" si="5"/>
        <v>0</v>
      </c>
      <c r="W13" s="240"/>
    </row>
    <row r="14" spans="2:23" ht="15.75">
      <c r="B14" s="250"/>
      <c r="C14" s="251" t="s">
        <v>240</v>
      </c>
      <c r="D14" s="237"/>
      <c r="E14" s="237"/>
      <c r="F14" s="237"/>
      <c r="G14" s="238"/>
      <c r="H14" s="238"/>
      <c r="I14" s="238"/>
      <c r="J14" s="237"/>
      <c r="K14" s="237"/>
      <c r="L14" s="237"/>
      <c r="M14" s="237"/>
      <c r="O14" s="96">
        <f t="shared" si="1"/>
        <v>0</v>
      </c>
      <c r="P14" s="253"/>
      <c r="Q14" s="254">
        <v>75664</v>
      </c>
      <c r="R14" s="255"/>
      <c r="S14" s="256"/>
      <c r="T14" s="237"/>
      <c r="U14" s="252"/>
      <c r="V14" s="96">
        <f t="shared" si="5"/>
        <v>75664</v>
      </c>
      <c r="W14" s="240">
        <f t="shared" si="6"/>
        <v>75664</v>
      </c>
    </row>
    <row r="15" spans="2:23" ht="15.75">
      <c r="B15" s="250" t="s">
        <v>231</v>
      </c>
      <c r="C15" s="251" t="s">
        <v>108</v>
      </c>
      <c r="D15" s="237"/>
      <c r="E15" s="237"/>
      <c r="F15" s="237">
        <v>1099</v>
      </c>
      <c r="G15" s="238"/>
      <c r="H15" s="238"/>
      <c r="I15" s="238"/>
      <c r="J15" s="237"/>
      <c r="K15" s="237"/>
      <c r="L15" s="237"/>
      <c r="M15" s="237"/>
      <c r="N15" s="252"/>
      <c r="O15" s="96"/>
      <c r="P15" s="253"/>
      <c r="Q15" s="254"/>
      <c r="R15" s="255"/>
      <c r="S15" s="256"/>
      <c r="T15" s="237"/>
      <c r="U15" s="252"/>
      <c r="V15" s="96">
        <f t="shared" si="5"/>
        <v>0</v>
      </c>
      <c r="W15" s="240"/>
    </row>
    <row r="16" spans="2:23" ht="15.75">
      <c r="B16" s="250" t="s">
        <v>225</v>
      </c>
      <c r="C16" s="251" t="s">
        <v>226</v>
      </c>
      <c r="D16" s="237"/>
      <c r="E16" s="237"/>
      <c r="F16" s="237"/>
      <c r="G16" s="237"/>
      <c r="H16" s="237"/>
      <c r="I16" s="237">
        <v>1010</v>
      </c>
      <c r="J16" s="237"/>
      <c r="K16" s="237"/>
      <c r="L16" s="237"/>
      <c r="M16" s="237"/>
      <c r="N16" s="252"/>
      <c r="O16" s="96">
        <f t="shared" si="1"/>
        <v>1010</v>
      </c>
      <c r="P16" s="253"/>
      <c r="Q16" s="254"/>
      <c r="R16" s="255"/>
      <c r="S16" s="256"/>
      <c r="T16" s="237"/>
      <c r="U16" s="252"/>
      <c r="V16" s="96">
        <f t="shared" si="5"/>
        <v>0</v>
      </c>
      <c r="W16" s="240">
        <f t="shared" si="6"/>
        <v>-1010</v>
      </c>
    </row>
    <row r="17" spans="2:23" ht="15.75">
      <c r="B17" s="250" t="s">
        <v>223</v>
      </c>
      <c r="C17" s="251" t="s">
        <v>224</v>
      </c>
      <c r="D17" s="237"/>
      <c r="E17" s="237"/>
      <c r="F17" s="237"/>
      <c r="G17" s="237"/>
      <c r="H17" s="237"/>
      <c r="I17" s="237">
        <v>450</v>
      </c>
      <c r="J17" s="237"/>
      <c r="K17" s="237"/>
      <c r="L17" s="237"/>
      <c r="M17" s="237"/>
      <c r="N17" s="252"/>
      <c r="O17" s="96">
        <f t="shared" si="1"/>
        <v>450</v>
      </c>
      <c r="P17" s="253"/>
      <c r="Q17" s="254"/>
      <c r="R17" s="255"/>
      <c r="S17" s="256"/>
      <c r="T17" s="237"/>
      <c r="U17" s="252"/>
      <c r="V17" s="96">
        <f t="shared" si="5"/>
        <v>0</v>
      </c>
      <c r="W17" s="240">
        <f t="shared" si="6"/>
        <v>-450</v>
      </c>
    </row>
    <row r="18" spans="2:23" ht="15.75">
      <c r="B18" s="250" t="s">
        <v>227</v>
      </c>
      <c r="C18" s="262" t="s">
        <v>269</v>
      </c>
      <c r="D18" s="237"/>
      <c r="E18" s="237"/>
      <c r="F18" s="237"/>
      <c r="G18" s="237"/>
      <c r="H18" s="237"/>
      <c r="I18" s="237">
        <v>3341</v>
      </c>
      <c r="J18" s="237"/>
      <c r="K18" s="237"/>
      <c r="L18" s="237"/>
      <c r="M18" s="237"/>
      <c r="N18" s="252"/>
      <c r="O18" s="96">
        <f t="shared" si="1"/>
        <v>3341</v>
      </c>
      <c r="P18" s="253"/>
      <c r="Q18" s="254"/>
      <c r="R18" s="255"/>
      <c r="S18" s="256"/>
      <c r="T18" s="237"/>
      <c r="U18" s="252"/>
      <c r="V18" s="96">
        <f t="shared" si="5"/>
        <v>0</v>
      </c>
      <c r="W18" s="240">
        <f t="shared" si="6"/>
        <v>-3341</v>
      </c>
    </row>
    <row r="19" spans="2:23" ht="15.75">
      <c r="B19" s="250" t="s">
        <v>221</v>
      </c>
      <c r="C19" s="251" t="s">
        <v>222</v>
      </c>
      <c r="D19" s="237"/>
      <c r="E19" s="237"/>
      <c r="F19" s="237"/>
      <c r="G19" s="237"/>
      <c r="H19" s="237"/>
      <c r="I19" s="238"/>
      <c r="J19" s="237"/>
      <c r="K19" s="237"/>
      <c r="L19" s="237"/>
      <c r="M19" s="237"/>
      <c r="N19" s="252"/>
      <c r="O19" s="96">
        <f t="shared" si="1"/>
        <v>0</v>
      </c>
      <c r="P19" s="253"/>
      <c r="Q19" s="254"/>
      <c r="R19" s="255"/>
      <c r="S19" s="256"/>
      <c r="T19" s="237"/>
      <c r="U19" s="252"/>
      <c r="V19" s="96">
        <f t="shared" si="5"/>
        <v>0</v>
      </c>
      <c r="W19" s="240">
        <f t="shared" si="6"/>
        <v>0</v>
      </c>
    </row>
    <row r="20" spans="2:23" ht="15.75">
      <c r="B20" s="250" t="s">
        <v>229</v>
      </c>
      <c r="C20" s="251" t="s">
        <v>230</v>
      </c>
      <c r="D20" s="237">
        <v>15210</v>
      </c>
      <c r="E20" s="237">
        <v>2383</v>
      </c>
      <c r="F20" s="237"/>
      <c r="G20" s="238"/>
      <c r="H20" s="238"/>
      <c r="I20" s="238"/>
      <c r="J20" s="237"/>
      <c r="K20" s="237"/>
      <c r="L20" s="237"/>
      <c r="M20" s="237"/>
      <c r="N20" s="252"/>
      <c r="O20" s="96">
        <f t="shared" si="1"/>
        <v>17593</v>
      </c>
      <c r="P20" s="253"/>
      <c r="Q20" s="254">
        <v>9091</v>
      </c>
      <c r="R20" s="255"/>
      <c r="S20" s="256"/>
      <c r="T20" s="237"/>
      <c r="U20" s="252"/>
      <c r="V20" s="96">
        <f t="shared" si="5"/>
        <v>9091</v>
      </c>
      <c r="W20" s="240">
        <f t="shared" si="6"/>
        <v>-8502</v>
      </c>
    </row>
    <row r="21" spans="2:23" ht="15.75">
      <c r="B21" s="250" t="s">
        <v>236</v>
      </c>
      <c r="C21" s="251" t="s">
        <v>237</v>
      </c>
      <c r="D21" s="237"/>
      <c r="E21" s="237"/>
      <c r="F21" s="237">
        <v>362</v>
      </c>
      <c r="G21" s="238"/>
      <c r="H21" s="238"/>
      <c r="I21" s="238"/>
      <c r="J21" s="237"/>
      <c r="K21" s="237"/>
      <c r="L21" s="237"/>
      <c r="M21" s="237"/>
      <c r="N21" s="252"/>
      <c r="O21" s="96">
        <f t="shared" si="1"/>
        <v>362</v>
      </c>
      <c r="P21" s="253"/>
      <c r="Q21" s="254"/>
      <c r="R21" s="255"/>
      <c r="S21" s="256"/>
      <c r="T21" s="237"/>
      <c r="U21" s="252"/>
      <c r="V21" s="96">
        <f t="shared" si="5"/>
        <v>0</v>
      </c>
      <c r="W21" s="240">
        <f t="shared" si="6"/>
        <v>-362</v>
      </c>
    </row>
    <row r="22" spans="2:23" ht="15.75">
      <c r="B22" s="250" t="s">
        <v>232</v>
      </c>
      <c r="C22" s="251" t="s">
        <v>208</v>
      </c>
      <c r="D22" s="237">
        <v>280</v>
      </c>
      <c r="E22" s="237">
        <v>68</v>
      </c>
      <c r="F22" s="237">
        <v>292</v>
      </c>
      <c r="G22" s="237"/>
      <c r="H22" s="237"/>
      <c r="I22" s="237"/>
      <c r="J22" s="237"/>
      <c r="K22" s="237"/>
      <c r="L22" s="237"/>
      <c r="M22" s="237"/>
      <c r="N22" s="237"/>
      <c r="O22" s="96">
        <f t="shared" si="1"/>
        <v>640</v>
      </c>
      <c r="P22" s="253"/>
      <c r="Q22" s="254"/>
      <c r="R22" s="255"/>
      <c r="S22" s="256"/>
      <c r="T22" s="237"/>
      <c r="U22" s="252"/>
      <c r="V22" s="96">
        <f t="shared" si="5"/>
        <v>0</v>
      </c>
      <c r="W22" s="240">
        <f t="shared" si="6"/>
        <v>-640</v>
      </c>
    </row>
    <row r="23" ht="15.75">
      <c r="V23" s="228"/>
    </row>
    <row r="24" spans="2:22" ht="15.75">
      <c r="B24" s="227" t="s">
        <v>241</v>
      </c>
      <c r="D24" s="259"/>
      <c r="E24" s="259"/>
      <c r="F24" s="259"/>
      <c r="V24" s="230"/>
    </row>
    <row r="25" spans="2:22" ht="30.75" customHeight="1">
      <c r="B25" s="260" t="s">
        <v>210</v>
      </c>
      <c r="D25" s="259"/>
      <c r="E25" s="259"/>
      <c r="F25" s="259">
        <f>SUM(F26)</f>
        <v>950</v>
      </c>
      <c r="O25" s="229">
        <f>SUM(D25:N25)</f>
        <v>950</v>
      </c>
      <c r="P25" s="261"/>
      <c r="Q25" s="261"/>
      <c r="R25" s="261"/>
      <c r="S25" s="261"/>
      <c r="T25" s="261"/>
      <c r="U25" s="261"/>
      <c r="V25" s="229"/>
    </row>
    <row r="26" spans="2:23" ht="15.75">
      <c r="B26" s="250" t="s">
        <v>218</v>
      </c>
      <c r="C26" s="251" t="s">
        <v>268</v>
      </c>
      <c r="D26" s="237"/>
      <c r="E26" s="237"/>
      <c r="F26" s="237">
        <v>950</v>
      </c>
      <c r="G26" s="237"/>
      <c r="H26" s="237"/>
      <c r="I26" s="237"/>
      <c r="J26" s="237"/>
      <c r="K26" s="237"/>
      <c r="L26" s="237"/>
      <c r="M26" s="237"/>
      <c r="N26" s="237"/>
      <c r="O26" s="96">
        <f>SUM(D26:N26)</f>
        <v>950</v>
      </c>
      <c r="P26" s="253"/>
      <c r="Q26" s="254"/>
      <c r="R26" s="255"/>
      <c r="S26" s="256"/>
      <c r="T26" s="237"/>
      <c r="U26" s="252"/>
      <c r="V26" s="96">
        <f t="shared" si="5"/>
        <v>0</v>
      </c>
      <c r="W26" s="240">
        <f>+V26-O26</f>
        <v>-950</v>
      </c>
    </row>
  </sheetData>
  <sheetProtection/>
  <mergeCells count="2">
    <mergeCell ref="B1:V1"/>
    <mergeCell ref="B5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4" r:id="rId3"/>
  <headerFooter>
    <oddHeader>&amp;C6. melléklet a 4/2016.(V.31.) önkormányzati rendelethez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62"/>
  <sheetViews>
    <sheetView tabSelected="1" view="pageLayout" workbookViewId="0" topLeftCell="A1">
      <selection activeCell="H15" sqref="H15"/>
    </sheetView>
  </sheetViews>
  <sheetFormatPr defaultColWidth="8.88671875" defaultRowHeight="15"/>
  <cols>
    <col min="1" max="1" width="2.3359375" style="192" customWidth="1"/>
    <col min="2" max="2" width="57.21484375" style="192" customWidth="1"/>
    <col min="3" max="5" width="15.77734375" style="192" customWidth="1"/>
    <col min="6" max="16384" width="8.88671875" style="180" customWidth="1"/>
  </cols>
  <sheetData>
    <row r="1" spans="1:5" ht="41.25" customHeight="1" thickBot="1">
      <c r="A1" s="304" t="str">
        <f>'tartalom jegyzék'!A8</f>
        <v>7. melléklet: Zichyújfalu  Község Önkormányzata  működési és fejlesztési célú bevételeinek és kiadásainak három éves mérlege (ezer Forintban)</v>
      </c>
      <c r="B1" s="304"/>
      <c r="C1" s="304"/>
      <c r="D1" s="304"/>
      <c r="E1" s="304"/>
    </row>
    <row r="2" spans="1:5" s="211" customFormat="1" ht="31.5" customHeight="1" thickBot="1">
      <c r="A2" s="203"/>
      <c r="B2" s="212"/>
      <c r="C2" s="178" t="s">
        <v>207</v>
      </c>
      <c r="D2" s="178" t="s">
        <v>217</v>
      </c>
      <c r="E2" s="178" t="s">
        <v>275</v>
      </c>
    </row>
    <row r="3" spans="1:5" ht="15.75">
      <c r="A3" s="194" t="s">
        <v>133</v>
      </c>
      <c r="B3" s="181"/>
      <c r="C3" s="182"/>
      <c r="D3" s="182"/>
      <c r="E3" s="183"/>
    </row>
    <row r="4" spans="1:5" ht="15">
      <c r="A4" s="184"/>
      <c r="B4" s="185" t="s">
        <v>134</v>
      </c>
      <c r="C4" s="186">
        <f>'1-bev.'!F5</f>
        <v>7855</v>
      </c>
      <c r="D4" s="186">
        <v>8100</v>
      </c>
      <c r="E4" s="187">
        <v>8350</v>
      </c>
    </row>
    <row r="5" spans="1:5" ht="15">
      <c r="A5" s="184"/>
      <c r="B5" s="185" t="s">
        <v>135</v>
      </c>
      <c r="C5" s="186"/>
      <c r="D5" s="186"/>
      <c r="E5" s="187"/>
    </row>
    <row r="6" spans="1:5" ht="15">
      <c r="A6" s="184"/>
      <c r="B6" s="185" t="s">
        <v>136</v>
      </c>
      <c r="C6" s="186">
        <f>'1-bev.'!F7</f>
        <v>29400</v>
      </c>
      <c r="D6" s="186">
        <f>C6*1.033</f>
        <v>30370.199999999997</v>
      </c>
      <c r="E6" s="187">
        <f>C6*1.066</f>
        <v>31340.4</v>
      </c>
    </row>
    <row r="7" spans="1:5" ht="15">
      <c r="A7" s="184"/>
      <c r="B7" s="185" t="s">
        <v>137</v>
      </c>
      <c r="C7" s="186">
        <v>150</v>
      </c>
      <c r="D7" s="186">
        <f>C7*1.033</f>
        <v>154.95</v>
      </c>
      <c r="E7" s="187">
        <f>C7*1.066</f>
        <v>159.9</v>
      </c>
    </row>
    <row r="8" spans="1:5" ht="15">
      <c r="A8" s="184"/>
      <c r="B8" s="185" t="s">
        <v>138</v>
      </c>
      <c r="C8" s="186">
        <v>1400</v>
      </c>
      <c r="D8" s="186">
        <f>C8*1.033</f>
        <v>1446.1999999999998</v>
      </c>
      <c r="E8" s="187">
        <f>C8*1.066</f>
        <v>1492.4</v>
      </c>
    </row>
    <row r="9" spans="1:5" ht="15">
      <c r="A9" s="184"/>
      <c r="B9" s="185" t="s">
        <v>3</v>
      </c>
      <c r="C9" s="186">
        <f>'1-bev.'!F10</f>
        <v>44714</v>
      </c>
      <c r="D9" s="186">
        <f>C9*1.033-1</f>
        <v>46188.562</v>
      </c>
      <c r="E9" s="187">
        <f>C9*1.066</f>
        <v>47665.124</v>
      </c>
    </row>
    <row r="10" spans="1:5" ht="15">
      <c r="A10" s="184"/>
      <c r="B10" s="185" t="s">
        <v>4</v>
      </c>
      <c r="C10" s="186">
        <v>9091</v>
      </c>
      <c r="D10" s="186">
        <f>C10*1.033</f>
        <v>9391.002999999999</v>
      </c>
      <c r="E10" s="187">
        <f>C10*1.066</f>
        <v>9691.006000000001</v>
      </c>
    </row>
    <row r="11" spans="1:5" ht="15">
      <c r="A11" s="184"/>
      <c r="B11" s="185" t="s">
        <v>139</v>
      </c>
      <c r="C11" s="186">
        <v>31465</v>
      </c>
      <c r="D11" s="186">
        <v>21000</v>
      </c>
      <c r="E11" s="187">
        <v>25100</v>
      </c>
    </row>
    <row r="12" spans="1:5" ht="15">
      <c r="A12" s="184"/>
      <c r="B12" s="185" t="s">
        <v>140</v>
      </c>
      <c r="C12" s="186"/>
      <c r="D12" s="186"/>
      <c r="E12" s="187"/>
    </row>
    <row r="13" spans="1:5" ht="15.75">
      <c r="A13" s="188"/>
      <c r="B13" s="195" t="s">
        <v>141</v>
      </c>
      <c r="C13" s="196">
        <f>SUM(C4:C12)</f>
        <v>124075</v>
      </c>
      <c r="D13" s="196">
        <f>SUM(D4:D12)</f>
        <v>116650.91499999998</v>
      </c>
      <c r="E13" s="197">
        <f>SUM(E4:E12)</f>
        <v>123798.83000000002</v>
      </c>
    </row>
    <row r="14" spans="1:5" ht="15.75">
      <c r="A14" s="198" t="s">
        <v>142</v>
      </c>
      <c r="B14" s="199"/>
      <c r="C14" s="186"/>
      <c r="D14" s="186"/>
      <c r="E14" s="187"/>
    </row>
    <row r="15" spans="1:5" ht="15">
      <c r="A15" s="184"/>
      <c r="B15" s="185" t="s">
        <v>143</v>
      </c>
      <c r="C15" s="186">
        <f>'2-kiad.'!F5</f>
        <v>27865</v>
      </c>
      <c r="D15" s="186">
        <v>13100</v>
      </c>
      <c r="E15" s="187">
        <f>D15*1.038</f>
        <v>13597.800000000001</v>
      </c>
    </row>
    <row r="16" spans="1:5" ht="15">
      <c r="A16" s="184"/>
      <c r="B16" s="185" t="s">
        <v>131</v>
      </c>
      <c r="C16" s="186">
        <f>'2-kiad.'!F6</f>
        <v>5843</v>
      </c>
      <c r="D16" s="186">
        <v>3610</v>
      </c>
      <c r="E16" s="187">
        <f>D16*1.038</f>
        <v>3747.1800000000003</v>
      </c>
    </row>
    <row r="17" spans="1:5" ht="15">
      <c r="A17" s="184"/>
      <c r="B17" s="185" t="s">
        <v>144</v>
      </c>
      <c r="C17" s="186">
        <f>'2-kiad.'!F7</f>
        <v>28093</v>
      </c>
      <c r="D17" s="186">
        <f>C17*105%</f>
        <v>29497.65</v>
      </c>
      <c r="E17" s="187">
        <v>38311</v>
      </c>
    </row>
    <row r="18" spans="1:5" ht="15">
      <c r="A18" s="184"/>
      <c r="B18" s="185" t="s">
        <v>0</v>
      </c>
      <c r="C18" s="186">
        <f>'2-kiad.'!F8</f>
        <v>18296</v>
      </c>
      <c r="D18" s="186">
        <v>21917</v>
      </c>
      <c r="E18" s="187">
        <v>24107</v>
      </c>
    </row>
    <row r="19" spans="1:5" ht="15">
      <c r="A19" s="184"/>
      <c r="B19" s="185" t="s">
        <v>146</v>
      </c>
      <c r="C19" s="186">
        <f>'[1]3-mérleg'!D13</f>
        <v>0</v>
      </c>
      <c r="D19" s="186">
        <f>C19*1.033</f>
        <v>0</v>
      </c>
      <c r="E19" s="187">
        <f>C19*1.066</f>
        <v>0</v>
      </c>
    </row>
    <row r="20" spans="1:5" ht="15">
      <c r="A20" s="184"/>
      <c r="B20" s="12" t="s">
        <v>281</v>
      </c>
      <c r="C20" s="186">
        <v>6435</v>
      </c>
      <c r="D20" s="186">
        <f>C20*1.033</f>
        <v>6647.355</v>
      </c>
      <c r="E20" s="187">
        <f>C20*1.066</f>
        <v>6859.71</v>
      </c>
    </row>
    <row r="21" spans="1:5" ht="15">
      <c r="A21" s="184"/>
      <c r="B21" s="185" t="s">
        <v>147</v>
      </c>
      <c r="C21" s="186">
        <f>'2-kiad.'!F15</f>
        <v>20910</v>
      </c>
      <c r="D21" s="186">
        <v>27879</v>
      </c>
      <c r="E21" s="187">
        <v>23676</v>
      </c>
    </row>
    <row r="22" spans="1:5" ht="15">
      <c r="A22" s="184"/>
      <c r="B22" s="12" t="s">
        <v>280</v>
      </c>
      <c r="C22" s="186">
        <v>1781</v>
      </c>
      <c r="D22" s="186"/>
      <c r="E22" s="189"/>
    </row>
    <row r="23" spans="1:5" ht="16.5" thickBot="1">
      <c r="A23" s="190"/>
      <c r="B23" s="200" t="s">
        <v>148</v>
      </c>
      <c r="C23" s="201">
        <f>C15+C16+C17+C18+C19+C20+C21+C22</f>
        <v>109223</v>
      </c>
      <c r="D23" s="201">
        <f>D15+D16+D17+D18+D19+D20+D231+D22+D21</f>
        <v>102651.00499999999</v>
      </c>
      <c r="E23" s="201">
        <f>E15+E16+E17+E18+E19+E20+E231+E22+E21</f>
        <v>110298.69000000002</v>
      </c>
    </row>
    <row r="24" spans="1:5" ht="15.75">
      <c r="A24" s="198" t="s">
        <v>149</v>
      </c>
      <c r="B24" s="185"/>
      <c r="C24" s="186"/>
      <c r="D24" s="186"/>
      <c r="E24" s="187"/>
    </row>
    <row r="25" spans="1:5" ht="15">
      <c r="A25" s="184"/>
      <c r="B25" s="185" t="s">
        <v>5</v>
      </c>
      <c r="C25" s="186">
        <f>'1-bev.'!F23</f>
        <v>0</v>
      </c>
      <c r="D25" s="186"/>
      <c r="E25" s="186"/>
    </row>
    <row r="26" spans="1:5" ht="15">
      <c r="A26" s="184"/>
      <c r="B26" s="185" t="s">
        <v>150</v>
      </c>
      <c r="C26" s="186">
        <f>'1-bev.'!F26</f>
        <v>0</v>
      </c>
      <c r="D26" s="186"/>
      <c r="E26" s="187"/>
    </row>
    <row r="27" spans="1:5" ht="15">
      <c r="A27" s="184"/>
      <c r="B27" s="7" t="s">
        <v>263</v>
      </c>
      <c r="C27" s="186"/>
      <c r="D27" s="186"/>
      <c r="E27" s="187"/>
    </row>
    <row r="28" spans="1:5" ht="16.5" thickBot="1">
      <c r="A28" s="188"/>
      <c r="B28" s="195" t="s">
        <v>153</v>
      </c>
      <c r="C28" s="201">
        <f>C25+C26+C27</f>
        <v>0</v>
      </c>
      <c r="D28" s="201">
        <f>D25+D26+D27</f>
        <v>0</v>
      </c>
      <c r="E28" s="201">
        <f>E25+E26+E27</f>
        <v>0</v>
      </c>
    </row>
    <row r="29" spans="1:5" ht="15.75">
      <c r="A29" s="202" t="s">
        <v>154</v>
      </c>
      <c r="B29" s="199"/>
      <c r="C29" s="186"/>
      <c r="D29" s="186"/>
      <c r="E29" s="187"/>
    </row>
    <row r="30" spans="1:5" ht="15.75">
      <c r="A30" s="198"/>
      <c r="B30" s="185" t="s">
        <v>155</v>
      </c>
      <c r="C30" s="186">
        <f>'2-kiad.'!F17</f>
        <v>6852</v>
      </c>
      <c r="D30" s="186">
        <v>14000</v>
      </c>
      <c r="E30" s="187">
        <v>13500</v>
      </c>
    </row>
    <row r="31" spans="1:5" s="217" customFormat="1" ht="14.25">
      <c r="A31" s="213"/>
      <c r="B31" s="214" t="s">
        <v>198</v>
      </c>
      <c r="C31" s="215"/>
      <c r="D31" s="215"/>
      <c r="E31" s="216"/>
    </row>
    <row r="32" spans="1:5" ht="15">
      <c r="A32" s="184"/>
      <c r="B32" s="191" t="s">
        <v>1</v>
      </c>
      <c r="C32" s="186">
        <v>8000</v>
      </c>
      <c r="D32" s="186"/>
      <c r="E32" s="187"/>
    </row>
    <row r="33" spans="1:5" ht="15">
      <c r="A33" s="184"/>
      <c r="B33" s="185" t="s">
        <v>2</v>
      </c>
      <c r="C33" s="186"/>
      <c r="D33" s="186"/>
      <c r="E33" s="186"/>
    </row>
    <row r="34" spans="1:5" ht="15">
      <c r="A34" s="184"/>
      <c r="B34" s="185" t="s">
        <v>156</v>
      </c>
      <c r="C34" s="186"/>
      <c r="D34" s="186"/>
      <c r="E34" s="187"/>
    </row>
    <row r="35" spans="1:5" ht="15">
      <c r="A35" s="184"/>
      <c r="B35" s="185" t="s">
        <v>132</v>
      </c>
      <c r="C35" s="186"/>
      <c r="D35" s="186"/>
      <c r="E35" s="187"/>
    </row>
    <row r="36" spans="1:5" ht="16.5" thickBot="1">
      <c r="A36" s="188"/>
      <c r="B36" s="195" t="s">
        <v>157</v>
      </c>
      <c r="C36" s="201">
        <f>C33+C32+C34+C35+C30</f>
        <v>14852</v>
      </c>
      <c r="D36" s="201">
        <f>D33++D32+D34+D35+D30</f>
        <v>14000</v>
      </c>
      <c r="E36" s="201">
        <f>E33++E32+E34+E35+E30</f>
        <v>13500</v>
      </c>
    </row>
    <row r="37" spans="1:5" ht="16.5" thickBot="1">
      <c r="A37" s="305" t="s">
        <v>158</v>
      </c>
      <c r="B37" s="306"/>
      <c r="C37" s="146">
        <f>SUM(C13,C28)</f>
        <v>124075</v>
      </c>
      <c r="D37" s="146">
        <f>SUM(D13,D28)</f>
        <v>116650.91499999998</v>
      </c>
      <c r="E37" s="147">
        <f>SUM(E13,E28)</f>
        <v>123798.83000000002</v>
      </c>
    </row>
    <row r="38" spans="1:5" ht="16.5" thickBot="1">
      <c r="A38" s="305" t="s">
        <v>159</v>
      </c>
      <c r="B38" s="306"/>
      <c r="C38" s="146">
        <f>SUM(C23,C36)</f>
        <v>124075</v>
      </c>
      <c r="D38" s="146">
        <f>SUM(D23,D36)</f>
        <v>116651.00499999999</v>
      </c>
      <c r="E38" s="147">
        <f>SUM(E23,E36)</f>
        <v>123798.69000000002</v>
      </c>
    </row>
    <row r="39" spans="4:5" ht="15">
      <c r="D39" s="193"/>
      <c r="E39" s="193"/>
    </row>
    <row r="41" spans="2:5" ht="15">
      <c r="B41" s="180"/>
      <c r="C41" s="180"/>
      <c r="D41" s="180"/>
      <c r="E41" s="180"/>
    </row>
    <row r="42" spans="2:5" ht="15">
      <c r="B42" s="180"/>
      <c r="C42" s="180"/>
      <c r="D42" s="180"/>
      <c r="E42" s="180"/>
    </row>
    <row r="43" spans="2:5" ht="15">
      <c r="B43" s="180"/>
      <c r="C43" s="180"/>
      <c r="D43" s="180"/>
      <c r="E43" s="180"/>
    </row>
    <row r="44" spans="2:5" ht="15">
      <c r="B44" s="180"/>
      <c r="C44" s="180"/>
      <c r="D44" s="180"/>
      <c r="E44" s="180"/>
    </row>
    <row r="45" spans="2:5" ht="15">
      <c r="B45" s="180"/>
      <c r="C45" s="180"/>
      <c r="D45" s="180"/>
      <c r="E45" s="180"/>
    </row>
    <row r="46" spans="2:5" ht="15">
      <c r="B46" s="180"/>
      <c r="C46" s="180"/>
      <c r="D46" s="180"/>
      <c r="E46" s="180"/>
    </row>
    <row r="47" spans="2:5" ht="15">
      <c r="B47" s="180"/>
      <c r="C47" s="180"/>
      <c r="D47" s="180"/>
      <c r="E47" s="180"/>
    </row>
    <row r="48" spans="2:5" ht="15">
      <c r="B48" s="180"/>
      <c r="C48" s="180"/>
      <c r="D48" s="180"/>
      <c r="E48" s="180"/>
    </row>
    <row r="49" spans="2:5" ht="15">
      <c r="B49" s="180"/>
      <c r="C49" s="180"/>
      <c r="D49" s="180"/>
      <c r="E49" s="180"/>
    </row>
    <row r="50" spans="2:5" ht="15">
      <c r="B50" s="180"/>
      <c r="C50" s="180"/>
      <c r="D50" s="180"/>
      <c r="E50" s="180"/>
    </row>
    <row r="51" spans="2:5" ht="15">
      <c r="B51" s="180"/>
      <c r="C51" s="180"/>
      <c r="D51" s="180"/>
      <c r="E51" s="180"/>
    </row>
    <row r="52" spans="2:5" ht="15">
      <c r="B52" s="180"/>
      <c r="C52" s="180"/>
      <c r="D52" s="180"/>
      <c r="E52" s="180"/>
    </row>
    <row r="53" spans="2:5" ht="15">
      <c r="B53" s="180"/>
      <c r="C53" s="180"/>
      <c r="D53" s="180"/>
      <c r="E53" s="180"/>
    </row>
    <row r="54" spans="2:5" ht="15">
      <c r="B54" s="180"/>
      <c r="C54" s="180"/>
      <c r="D54" s="180"/>
      <c r="E54" s="180"/>
    </row>
    <row r="55" spans="2:5" ht="15">
      <c r="B55" s="180"/>
      <c r="C55" s="180"/>
      <c r="D55" s="180"/>
      <c r="E55" s="180"/>
    </row>
    <row r="56" spans="2:5" ht="15">
      <c r="B56" s="180"/>
      <c r="C56" s="180"/>
      <c r="D56" s="180"/>
      <c r="E56" s="180"/>
    </row>
    <row r="57" spans="2:5" ht="15">
      <c r="B57" s="180"/>
      <c r="C57" s="180"/>
      <c r="D57" s="180"/>
      <c r="E57" s="180"/>
    </row>
    <row r="58" spans="2:5" ht="15">
      <c r="B58" s="180"/>
      <c r="C58" s="180"/>
      <c r="D58" s="180"/>
      <c r="E58" s="180"/>
    </row>
    <row r="59" spans="2:5" ht="15">
      <c r="B59" s="180"/>
      <c r="C59" s="180"/>
      <c r="D59" s="180"/>
      <c r="E59" s="180"/>
    </row>
    <row r="60" spans="2:5" ht="15">
      <c r="B60" s="180"/>
      <c r="C60" s="180"/>
      <c r="D60" s="180"/>
      <c r="E60" s="180"/>
    </row>
    <row r="61" spans="2:5" ht="15">
      <c r="B61" s="180"/>
      <c r="C61" s="180"/>
      <c r="D61" s="180"/>
      <c r="E61" s="180"/>
    </row>
    <row r="62" spans="2:5" ht="15">
      <c r="B62" s="180"/>
      <c r="C62" s="180"/>
      <c r="D62" s="180"/>
      <c r="E62" s="180"/>
    </row>
  </sheetData>
  <sheetProtection/>
  <mergeCells count="3">
    <mergeCell ref="A1:E1"/>
    <mergeCell ref="A37:B37"/>
    <mergeCell ref="A38:B38"/>
  </mergeCells>
  <printOptions/>
  <pageMargins left="0.7" right="0.7" top="0.75" bottom="0.75" header="0.3" footer="0.3"/>
  <pageSetup fitToHeight="1" fitToWidth="1" horizontalDpi="600" verticalDpi="600" orientation="portrait" paperSize="9" scale="69" r:id="rId1"/>
  <headerFooter>
    <oddHeader>&amp;C7. melléklet a 4/2016.(V.31.)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Lőrinci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D</cp:lastModifiedBy>
  <cp:lastPrinted>2016-05-27T10:25:30Z</cp:lastPrinted>
  <dcterms:created xsi:type="dcterms:W3CDTF">2011-02-03T15:18:01Z</dcterms:created>
  <dcterms:modified xsi:type="dcterms:W3CDTF">2016-06-01T11:29:55Z</dcterms:modified>
  <cp:category/>
  <cp:version/>
  <cp:contentType/>
  <cp:contentStatus/>
</cp:coreProperties>
</file>