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85" windowWidth="14400" windowHeight="6450" firstSheet="4" activeTab="13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 " sheetId="51" r:id="rId7"/>
    <sheet name="7. sz. tábla" sheetId="62" r:id="rId8"/>
    <sheet name="8.sz.tábla" sheetId="67" r:id="rId9"/>
    <sheet name="9.sz.tábla" sheetId="85" r:id="rId10"/>
    <sheet name="10.sz.tábla" sheetId="86" r:id="rId11"/>
    <sheet name="11.sz.tábla" sheetId="87" r:id="rId12"/>
    <sheet name="12.sz.tábla" sheetId="88" r:id="rId13"/>
    <sheet name="13.sz.tábla" sheetId="89" r:id="rId14"/>
  </sheets>
  <externalReferences>
    <externalReference r:id="rId15"/>
    <externalReference r:id="rId16"/>
  </externalReferences>
  <definedNames>
    <definedName name="_xlnm.Print_Titles" localSheetId="1">'2.sz.tábla'!$3:$4</definedName>
    <definedName name="_xlnm.Print_Area" localSheetId="0">'1.sz.tábla '!$A$3:$D$34</definedName>
    <definedName name="_xlnm.Print_Area" localSheetId="10">'10.sz.tábla'!$A$4:$E$31</definedName>
    <definedName name="_xlnm.Print_Area" localSheetId="1">'2.sz.tábla'!$A$3:$D$75</definedName>
    <definedName name="_xlnm.Print_Area" localSheetId="2">'2a. tábla'!$A$3:$F$45</definedName>
    <definedName name="_xlnm.Print_Area" localSheetId="3">'3.sz.tábla '!$A$5:$D$36</definedName>
    <definedName name="_xlnm.Print_Area" localSheetId="4">'4.sz.tábla'!$A$2:$D$22</definedName>
    <definedName name="_xlnm.Print_Area" localSheetId="5">'5. sz. tábla'!$A$1:$D$27</definedName>
    <definedName name="_xlnm.Print_Area" localSheetId="6">'6. sz. tábla '!$A$1:$H$61</definedName>
    <definedName name="_xlnm.Print_Area" localSheetId="7">'7. sz. tábla'!$A$2:$H$89</definedName>
    <definedName name="_xlnm.Print_Area" localSheetId="8">'8.sz.tábla'!$A$3:$N$36</definedName>
    <definedName name="onev">[1]kod!$BT$34:$BT$3186</definedName>
  </definedNames>
  <calcPr calcId="145621"/>
</workbook>
</file>

<file path=xl/calcChain.xml><?xml version="1.0" encoding="utf-8"?>
<calcChain xmlns="http://schemas.openxmlformats.org/spreadsheetml/2006/main">
  <c r="H39" i="89" l="1"/>
  <c r="G39" i="89"/>
  <c r="F39" i="89"/>
  <c r="E39" i="89"/>
  <c r="E60" i="88"/>
  <c r="D60" i="88"/>
  <c r="C60" i="88"/>
  <c r="B60" i="88"/>
  <c r="F58" i="88"/>
  <c r="F57" i="88"/>
  <c r="F56" i="88"/>
  <c r="F55" i="88"/>
  <c r="F54" i="88"/>
  <c r="F60" i="88" s="1"/>
  <c r="E51" i="88"/>
  <c r="D51" i="88"/>
  <c r="C51" i="88"/>
  <c r="B51" i="88"/>
  <c r="F50" i="88"/>
  <c r="F49" i="88"/>
  <c r="F48" i="88"/>
  <c r="F51" i="88" s="1"/>
  <c r="E41" i="88"/>
  <c r="D41" i="88"/>
  <c r="C41" i="88"/>
  <c r="B41" i="88"/>
  <c r="F40" i="88"/>
  <c r="F39" i="88"/>
  <c r="F38" i="88"/>
  <c r="F37" i="88"/>
  <c r="F36" i="88"/>
  <c r="F35" i="88"/>
  <c r="F41" i="88" s="1"/>
  <c r="E32" i="88"/>
  <c r="D32" i="88"/>
  <c r="C32" i="88"/>
  <c r="B32" i="88"/>
  <c r="F32" i="88" s="1"/>
  <c r="F31" i="88"/>
  <c r="F30" i="88"/>
  <c r="F29" i="88"/>
  <c r="E22" i="88"/>
  <c r="D22" i="88"/>
  <c r="C22" i="88"/>
  <c r="B22" i="88"/>
  <c r="F21" i="88"/>
  <c r="F20" i="88"/>
  <c r="F19" i="88"/>
  <c r="F18" i="88"/>
  <c r="F17" i="88"/>
  <c r="F16" i="88"/>
  <c r="F22" i="88" s="1"/>
  <c r="B13" i="88"/>
  <c r="F12" i="88"/>
  <c r="F11" i="88"/>
  <c r="F10" i="88"/>
  <c r="F13" i="88" s="1"/>
  <c r="K28" i="87"/>
  <c r="L28" i="87" s="1"/>
  <c r="L26" i="87"/>
  <c r="L29" i="87" s="1"/>
  <c r="K26" i="87"/>
  <c r="K29" i="87" s="1"/>
  <c r="J26" i="87"/>
  <c r="J29" i="87" s="1"/>
  <c r="I26" i="87"/>
  <c r="I29" i="87" s="1"/>
  <c r="H26" i="87"/>
  <c r="H29" i="87" s="1"/>
  <c r="G26" i="87"/>
  <c r="G29" i="87" s="1"/>
  <c r="F26" i="87"/>
  <c r="F29" i="87" s="1"/>
  <c r="E26" i="87"/>
  <c r="E29" i="87" s="1"/>
  <c r="D26" i="87"/>
  <c r="D29" i="87" s="1"/>
  <c r="L24" i="87"/>
  <c r="K24" i="87"/>
  <c r="J24" i="87"/>
  <c r="H24" i="87"/>
  <c r="G24" i="87"/>
  <c r="F24" i="87"/>
  <c r="E24" i="87"/>
  <c r="D24" i="87"/>
  <c r="L22" i="87"/>
  <c r="K22" i="87"/>
  <c r="J22" i="87"/>
  <c r="H22" i="87"/>
  <c r="G22" i="87"/>
  <c r="F22" i="87"/>
  <c r="E22" i="87"/>
  <c r="D22" i="87"/>
  <c r="L20" i="87"/>
  <c r="K20" i="87"/>
  <c r="J20" i="87"/>
  <c r="I20" i="87"/>
  <c r="H20" i="87"/>
  <c r="G20" i="87"/>
  <c r="F20" i="87"/>
  <c r="E20" i="87"/>
  <c r="D20" i="87"/>
  <c r="L17" i="87"/>
  <c r="K17" i="87"/>
  <c r="J17" i="87"/>
  <c r="I17" i="87"/>
  <c r="H17" i="87"/>
  <c r="G17" i="87"/>
  <c r="F17" i="87"/>
  <c r="E17" i="87"/>
  <c r="D17" i="87"/>
  <c r="L14" i="87"/>
  <c r="K14" i="87"/>
  <c r="J14" i="87"/>
  <c r="H14" i="87"/>
  <c r="G14" i="87"/>
  <c r="F14" i="87"/>
  <c r="E14" i="87"/>
  <c r="D14" i="87"/>
  <c r="D30" i="86"/>
  <c r="D29" i="86"/>
  <c r="F28" i="86"/>
  <c r="D28" i="86" s="1"/>
  <c r="F27" i="86"/>
  <c r="D27" i="86" s="1"/>
  <c r="D26" i="86"/>
  <c r="D25" i="86"/>
  <c r="F24" i="86"/>
  <c r="D24" i="86" s="1"/>
  <c r="F23" i="86"/>
  <c r="D23" i="86" s="1"/>
  <c r="F22" i="86"/>
  <c r="D22" i="86" s="1"/>
  <c r="F21" i="86"/>
  <c r="F31" i="86" s="1"/>
  <c r="E20" i="86"/>
  <c r="E31" i="86" s="1"/>
  <c r="E11" i="86"/>
  <c r="D11" i="86"/>
  <c r="F25" i="85"/>
  <c r="E25" i="85"/>
  <c r="D25" i="85"/>
  <c r="C25" i="85"/>
  <c r="F14" i="85"/>
  <c r="F15" i="85" s="1"/>
  <c r="E14" i="85"/>
  <c r="E15" i="85" s="1"/>
  <c r="D14" i="85"/>
  <c r="D15" i="85" s="1"/>
  <c r="C14" i="85"/>
  <c r="C15" i="85" s="1"/>
  <c r="D21" i="86" l="1"/>
  <c r="D20" i="86" s="1"/>
  <c r="D31" i="86" s="1"/>
  <c r="H33" i="67" l="1"/>
  <c r="I33" i="67"/>
  <c r="J33" i="67"/>
  <c r="K33" i="67"/>
  <c r="L33" i="67"/>
  <c r="M33" i="67"/>
  <c r="G33" i="67"/>
  <c r="H28" i="67"/>
  <c r="I28" i="67"/>
  <c r="J28" i="67"/>
  <c r="K28" i="67"/>
  <c r="L28" i="67"/>
  <c r="M28" i="67"/>
  <c r="G28" i="67"/>
  <c r="H25" i="67"/>
  <c r="I25" i="67"/>
  <c r="J25" i="67"/>
  <c r="K25" i="67"/>
  <c r="L25" i="67"/>
  <c r="M25" i="67"/>
  <c r="G25" i="67"/>
  <c r="H23" i="67"/>
  <c r="I23" i="67"/>
  <c r="J23" i="67"/>
  <c r="K23" i="67"/>
  <c r="L23" i="67"/>
  <c r="M23" i="67"/>
  <c r="G23" i="67"/>
  <c r="H22" i="67"/>
  <c r="I22" i="67"/>
  <c r="J22" i="67"/>
  <c r="K22" i="67"/>
  <c r="L22" i="67"/>
  <c r="M22" i="67"/>
  <c r="G22" i="67"/>
  <c r="H21" i="67"/>
  <c r="I21" i="67"/>
  <c r="J21" i="67"/>
  <c r="K21" i="67"/>
  <c r="L21" i="67"/>
  <c r="M21" i="67"/>
  <c r="G21" i="67"/>
  <c r="H20" i="67"/>
  <c r="I20" i="67"/>
  <c r="J20" i="67"/>
  <c r="K20" i="67"/>
  <c r="L20" i="67"/>
  <c r="M20" i="67"/>
  <c r="G20" i="67"/>
  <c r="H17" i="67"/>
  <c r="I17" i="67"/>
  <c r="J17" i="67"/>
  <c r="K17" i="67"/>
  <c r="L17" i="67"/>
  <c r="M17" i="67"/>
  <c r="G17" i="67"/>
  <c r="M9" i="67"/>
  <c r="J9" i="67"/>
  <c r="K9" i="67"/>
  <c r="G9" i="67"/>
  <c r="H8" i="67"/>
  <c r="I8" i="67"/>
  <c r="J8" i="67"/>
  <c r="K8" i="67"/>
  <c r="L8" i="67"/>
  <c r="M8" i="67"/>
  <c r="G8" i="67"/>
  <c r="H7" i="67"/>
  <c r="I7" i="67"/>
  <c r="J7" i="67"/>
  <c r="K7" i="67"/>
  <c r="L7" i="67"/>
  <c r="M7" i="67"/>
  <c r="G7" i="67"/>
  <c r="G11" i="51" l="1"/>
  <c r="F11" i="51"/>
  <c r="C19" i="41"/>
  <c r="C26" i="42" l="1"/>
  <c r="B9" i="40"/>
  <c r="C71" i="41" l="1"/>
  <c r="C16" i="41"/>
  <c r="D26" i="40"/>
  <c r="D25" i="40"/>
  <c r="C24" i="40"/>
  <c r="C18" i="40"/>
  <c r="C17" i="40"/>
  <c r="C8" i="40"/>
  <c r="C7" i="40"/>
  <c r="C10" i="83"/>
  <c r="C9" i="83" s="1"/>
  <c r="D7" i="83"/>
  <c r="C4" i="83"/>
  <c r="C26" i="50"/>
  <c r="C21" i="50"/>
  <c r="D16" i="50"/>
  <c r="D17" i="50"/>
  <c r="D15" i="50"/>
  <c r="D5" i="50"/>
  <c r="D6" i="50"/>
  <c r="D7" i="50"/>
  <c r="D8" i="50"/>
  <c r="D9" i="50"/>
  <c r="D10" i="50"/>
  <c r="D11" i="50"/>
  <c r="D12" i="50"/>
  <c r="D13" i="50"/>
  <c r="D3" i="50"/>
  <c r="C4" i="50"/>
  <c r="D4" i="50" s="1"/>
  <c r="C9" i="40" l="1"/>
  <c r="C3" i="83"/>
  <c r="C32" i="40" s="1"/>
  <c r="B24" i="40" l="1"/>
  <c r="C14" i="50"/>
  <c r="C2" i="50"/>
  <c r="B14" i="50"/>
  <c r="B2" i="50"/>
  <c r="D13" i="83" l="1"/>
  <c r="P10" i="67" l="1"/>
  <c r="O24" i="67"/>
  <c r="G59" i="62"/>
  <c r="F59" i="62"/>
  <c r="H49" i="62"/>
  <c r="H51" i="62"/>
  <c r="H53" i="62"/>
  <c r="H54" i="62"/>
  <c r="H55" i="62"/>
  <c r="H56" i="62"/>
  <c r="H57" i="62"/>
  <c r="H60" i="62"/>
  <c r="H38" i="62"/>
  <c r="H20" i="62"/>
  <c r="H22" i="62"/>
  <c r="H25" i="62"/>
  <c r="H26" i="62"/>
  <c r="H27" i="62"/>
  <c r="C59" i="62"/>
  <c r="B59" i="62"/>
  <c r="C52" i="62"/>
  <c r="B52" i="62"/>
  <c r="C51" i="62"/>
  <c r="B51" i="62"/>
  <c r="D39" i="62"/>
  <c r="D40" i="62"/>
  <c r="D41" i="62"/>
  <c r="D42" i="62"/>
  <c r="D43" i="62"/>
  <c r="D44" i="62"/>
  <c r="D45" i="62"/>
  <c r="D47" i="62"/>
  <c r="D49" i="62"/>
  <c r="D53" i="62"/>
  <c r="D54" i="62"/>
  <c r="D55" i="62"/>
  <c r="D56" i="62"/>
  <c r="D57" i="62"/>
  <c r="D60" i="62"/>
  <c r="D11" i="62"/>
  <c r="D12" i="62"/>
  <c r="D13" i="62"/>
  <c r="D14" i="62"/>
  <c r="D15" i="62"/>
  <c r="D16" i="62"/>
  <c r="D20" i="62"/>
  <c r="D24" i="62"/>
  <c r="D25" i="62"/>
  <c r="D26" i="62"/>
  <c r="D27" i="62"/>
  <c r="H29" i="51"/>
  <c r="H32" i="51"/>
  <c r="H33" i="51"/>
  <c r="H34" i="51"/>
  <c r="H35" i="51"/>
  <c r="H39" i="51"/>
  <c r="H40" i="51"/>
  <c r="H41" i="51"/>
  <c r="H42" i="51"/>
  <c r="G21" i="51"/>
  <c r="F21" i="51"/>
  <c r="F18" i="51"/>
  <c r="F6" i="51"/>
  <c r="H10" i="51"/>
  <c r="H13" i="51"/>
  <c r="H19" i="51"/>
  <c r="H20" i="51"/>
  <c r="H22" i="51"/>
  <c r="F5" i="51"/>
  <c r="B39" i="51"/>
  <c r="D31" i="51"/>
  <c r="D32" i="51"/>
  <c r="D33" i="51"/>
  <c r="D34" i="51"/>
  <c r="D35" i="51"/>
  <c r="D40" i="51"/>
  <c r="D41" i="51"/>
  <c r="D42" i="51"/>
  <c r="B22" i="51"/>
  <c r="C20" i="51"/>
  <c r="B20" i="51"/>
  <c r="D8" i="51"/>
  <c r="D9" i="51"/>
  <c r="D10" i="51"/>
  <c r="D11" i="51"/>
  <c r="D12" i="51"/>
  <c r="D13" i="51"/>
  <c r="D14" i="51"/>
  <c r="D16" i="51"/>
  <c r="D21" i="51"/>
  <c r="B69" i="41"/>
  <c r="B13" i="42" s="1"/>
  <c r="D51" i="62" l="1"/>
  <c r="D50" i="62"/>
  <c r="H52" i="62"/>
  <c r="D52" i="62"/>
  <c r="D20" i="51"/>
  <c r="H21" i="51"/>
  <c r="H59" i="62"/>
  <c r="H50" i="62"/>
  <c r="D59" i="62"/>
  <c r="D38" i="62"/>
  <c r="D27" i="42"/>
  <c r="B12" i="42" l="1"/>
  <c r="C31" i="42"/>
  <c r="C25" i="42"/>
  <c r="C9" i="42"/>
  <c r="D26" i="42"/>
  <c r="C61" i="41"/>
  <c r="C10" i="42" s="1"/>
  <c r="C52" i="41"/>
  <c r="C40" i="41"/>
  <c r="C35" i="41"/>
  <c r="C32" i="41"/>
  <c r="C28" i="41"/>
  <c r="C21" i="41"/>
  <c r="C20" i="41" s="1"/>
  <c r="C28" i="51" s="1"/>
  <c r="D10" i="41"/>
  <c r="D11" i="41"/>
  <c r="D12" i="41"/>
  <c r="D13" i="41"/>
  <c r="D14" i="41"/>
  <c r="D15" i="41"/>
  <c r="D18" i="41"/>
  <c r="D22" i="41"/>
  <c r="D23" i="41"/>
  <c r="D24" i="41"/>
  <c r="D25" i="41"/>
  <c r="D26" i="41"/>
  <c r="D29" i="41"/>
  <c r="D30" i="41"/>
  <c r="D33" i="41"/>
  <c r="D34" i="41"/>
  <c r="D36" i="41"/>
  <c r="D37" i="41"/>
  <c r="D38" i="41"/>
  <c r="D39" i="41"/>
  <c r="D41" i="41"/>
  <c r="D42" i="41"/>
  <c r="D43" i="41"/>
  <c r="D44" i="41"/>
  <c r="D46" i="41"/>
  <c r="D47" i="41"/>
  <c r="D48" i="41"/>
  <c r="D49" i="41"/>
  <c r="D50" i="41"/>
  <c r="D51" i="41"/>
  <c r="D53" i="41"/>
  <c r="D54" i="41"/>
  <c r="D55" i="41"/>
  <c r="D56" i="41"/>
  <c r="D58" i="41"/>
  <c r="D59" i="41"/>
  <c r="D60" i="41"/>
  <c r="D62" i="41"/>
  <c r="D63" i="41"/>
  <c r="D64" i="41"/>
  <c r="D67" i="41"/>
  <c r="D68" i="41"/>
  <c r="D70" i="41"/>
  <c r="D71" i="41"/>
  <c r="D10" i="40"/>
  <c r="D11" i="40"/>
  <c r="D12" i="40"/>
  <c r="D13" i="40"/>
  <c r="D14" i="40"/>
  <c r="D15" i="40"/>
  <c r="D16" i="40"/>
  <c r="D17" i="40"/>
  <c r="D18" i="40"/>
  <c r="D20" i="40"/>
  <c r="D21" i="40"/>
  <c r="D22" i="40"/>
  <c r="D23" i="40"/>
  <c r="D27" i="40"/>
  <c r="D30" i="40"/>
  <c r="D31" i="40"/>
  <c r="D33" i="40"/>
  <c r="D34" i="40"/>
  <c r="D5" i="83"/>
  <c r="D4" i="83"/>
  <c r="D8" i="83"/>
  <c r="D10" i="83"/>
  <c r="D11" i="83"/>
  <c r="D12" i="83"/>
  <c r="D14" i="83"/>
  <c r="D19" i="50"/>
  <c r="D20" i="50"/>
  <c r="D22" i="50"/>
  <c r="D24" i="50"/>
  <c r="D25" i="50"/>
  <c r="O14" i="67" l="1"/>
  <c r="C30" i="51"/>
  <c r="C22" i="51"/>
  <c r="D22" i="51" s="1"/>
  <c r="C69" i="41"/>
  <c r="C13" i="42" s="1"/>
  <c r="O17" i="67" s="1"/>
  <c r="C66" i="41"/>
  <c r="C18" i="51" s="1"/>
  <c r="C39" i="51"/>
  <c r="D39" i="51" s="1"/>
  <c r="C8" i="42"/>
  <c r="O13" i="67" s="1"/>
  <c r="C29" i="51"/>
  <c r="O23" i="67"/>
  <c r="G8" i="51"/>
  <c r="G7" i="51"/>
  <c r="O22" i="67"/>
  <c r="D8" i="40"/>
  <c r="O21" i="67"/>
  <c r="G6" i="51"/>
  <c r="H6" i="51" s="1"/>
  <c r="D7" i="40"/>
  <c r="O20" i="67"/>
  <c r="G5" i="51"/>
  <c r="H5" i="51" s="1"/>
  <c r="C23" i="50"/>
  <c r="O33" i="67" s="1"/>
  <c r="G18" i="51"/>
  <c r="H18" i="51" s="1"/>
  <c r="D26" i="50"/>
  <c r="O30" i="67"/>
  <c r="G31" i="51"/>
  <c r="G30" i="51"/>
  <c r="O29" i="67"/>
  <c r="O28" i="67"/>
  <c r="G28" i="51"/>
  <c r="G21" i="62" s="1"/>
  <c r="O26" i="67"/>
  <c r="G14" i="51"/>
  <c r="C5" i="42"/>
  <c r="O12" i="67" s="1"/>
  <c r="O15" i="67" s="1"/>
  <c r="C7" i="42"/>
  <c r="C12" i="42"/>
  <c r="C35" i="40"/>
  <c r="G12" i="51" s="1"/>
  <c r="O25" i="67"/>
  <c r="C22" i="42"/>
  <c r="C32" i="42"/>
  <c r="C27" i="50"/>
  <c r="C21" i="42"/>
  <c r="C23" i="42"/>
  <c r="C33" i="42"/>
  <c r="C31" i="41"/>
  <c r="F42" i="82"/>
  <c r="C9" i="41" s="1"/>
  <c r="F36" i="82"/>
  <c r="F33" i="82"/>
  <c r="F32" i="82" s="1"/>
  <c r="F25" i="82"/>
  <c r="F22" i="82"/>
  <c r="F19" i="82"/>
  <c r="F10" i="82"/>
  <c r="O31" i="67" l="1"/>
  <c r="C72" i="41"/>
  <c r="C14" i="42"/>
  <c r="O18" i="67"/>
  <c r="C17" i="51"/>
  <c r="O8" i="67"/>
  <c r="C7" i="51"/>
  <c r="O27" i="67"/>
  <c r="G23" i="62"/>
  <c r="C20" i="42"/>
  <c r="G14" i="62"/>
  <c r="D12" i="42"/>
  <c r="C8" i="41"/>
  <c r="C22" i="83"/>
  <c r="C27" i="41"/>
  <c r="O32" i="67" l="1"/>
  <c r="O34" i="67" s="1"/>
  <c r="G9" i="51"/>
  <c r="C6" i="42"/>
  <c r="C28" i="40"/>
  <c r="O9" i="67" l="1"/>
  <c r="C6" i="51"/>
  <c r="C36" i="40"/>
  <c r="C19" i="42" l="1"/>
  <c r="C18" i="42" s="1"/>
  <c r="C29" i="42" s="1"/>
  <c r="C34" i="42" s="1"/>
  <c r="D14" i="50" l="1"/>
  <c r="F30" i="51"/>
  <c r="D6" i="83"/>
  <c r="F23" i="62" l="1"/>
  <c r="H23" i="62" s="1"/>
  <c r="H30" i="51"/>
  <c r="B31" i="67"/>
  <c r="B27" i="67"/>
  <c r="B32" i="67" l="1"/>
  <c r="B34" i="67" l="1"/>
  <c r="F15" i="62" l="1"/>
  <c r="C10" i="62"/>
  <c r="G38" i="51"/>
  <c r="H38" i="51" s="1"/>
  <c r="G17" i="51" l="1"/>
  <c r="G18" i="62" s="1"/>
  <c r="G13" i="62"/>
  <c r="G9" i="62"/>
  <c r="G15" i="51"/>
  <c r="B38" i="51"/>
  <c r="C38" i="51"/>
  <c r="C23" i="62"/>
  <c r="C22" i="62"/>
  <c r="C21" i="62"/>
  <c r="C9" i="62"/>
  <c r="C8" i="62"/>
  <c r="B35" i="41"/>
  <c r="D35" i="41" s="1"/>
  <c r="F28" i="51"/>
  <c r="B25" i="42"/>
  <c r="F14" i="51" s="1"/>
  <c r="H14" i="51" s="1"/>
  <c r="F8" i="51"/>
  <c r="H8" i="51" s="1"/>
  <c r="F7" i="51"/>
  <c r="H7" i="51" s="1"/>
  <c r="B32" i="42"/>
  <c r="B31" i="42"/>
  <c r="B30" i="42"/>
  <c r="B23" i="50"/>
  <c r="B22" i="42"/>
  <c r="B66" i="41"/>
  <c r="B18" i="51" s="1"/>
  <c r="D18" i="51" s="1"/>
  <c r="B61" i="41"/>
  <c r="D61" i="41" s="1"/>
  <c r="B52" i="41"/>
  <c r="B29" i="51" s="1"/>
  <c r="D29" i="51" s="1"/>
  <c r="B32" i="41"/>
  <c r="B28" i="41"/>
  <c r="D28" i="41" s="1"/>
  <c r="B21" i="41"/>
  <c r="D16" i="41"/>
  <c r="E25" i="82"/>
  <c r="D23" i="50" l="1"/>
  <c r="B22" i="62"/>
  <c r="D22" i="62" s="1"/>
  <c r="F9" i="62"/>
  <c r="H9" i="62" s="1"/>
  <c r="B21" i="42"/>
  <c r="F21" i="62"/>
  <c r="H21" i="62" s="1"/>
  <c r="H28" i="51"/>
  <c r="D38" i="51"/>
  <c r="D25" i="42"/>
  <c r="D24" i="40"/>
  <c r="D9" i="40"/>
  <c r="B40" i="41"/>
  <c r="D40" i="41" s="1"/>
  <c r="D45" i="41"/>
  <c r="D69" i="41"/>
  <c r="B20" i="41"/>
  <c r="B5" i="42" s="1"/>
  <c r="D5" i="42" s="1"/>
  <c r="D21" i="41"/>
  <c r="B31" i="41"/>
  <c r="D31" i="41" s="1"/>
  <c r="D32" i="41"/>
  <c r="D52" i="41"/>
  <c r="D66" i="41"/>
  <c r="E72" i="41" s="1"/>
  <c r="D2" i="50"/>
  <c r="D13" i="42"/>
  <c r="D22" i="42"/>
  <c r="B33" i="42"/>
  <c r="D33" i="42" s="1"/>
  <c r="D30" i="42"/>
  <c r="D32" i="42"/>
  <c r="D21" i="42"/>
  <c r="D31" i="42"/>
  <c r="B10" i="42"/>
  <c r="B8" i="42"/>
  <c r="D8" i="42" s="1"/>
  <c r="F17" i="51"/>
  <c r="B14" i="42"/>
  <c r="B72" i="41"/>
  <c r="D72" i="41" s="1"/>
  <c r="D10" i="42" l="1"/>
  <c r="B30" i="51"/>
  <c r="B27" i="41"/>
  <c r="D27" i="41" s="1"/>
  <c r="B7" i="42"/>
  <c r="B7" i="51" s="1"/>
  <c r="D20" i="41"/>
  <c r="B28" i="51"/>
  <c r="F18" i="62"/>
  <c r="H18" i="62" s="1"/>
  <c r="H17" i="51"/>
  <c r="D14" i="42"/>
  <c r="D7" i="42"/>
  <c r="B6" i="42"/>
  <c r="B6" i="51" s="1"/>
  <c r="D6" i="51" s="1"/>
  <c r="D30" i="51" l="1"/>
  <c r="B23" i="62"/>
  <c r="D23" i="62" s="1"/>
  <c r="D7" i="51"/>
  <c r="B9" i="62"/>
  <c r="D9" i="62" s="1"/>
  <c r="D28" i="51"/>
  <c r="B21" i="62"/>
  <c r="D21" i="62" s="1"/>
  <c r="D6" i="42"/>
  <c r="N33" i="67" l="1"/>
  <c r="P33" i="67" s="1"/>
  <c r="C31" i="67"/>
  <c r="D31" i="67"/>
  <c r="E31" i="67"/>
  <c r="F31" i="67"/>
  <c r="G31" i="67"/>
  <c r="H31" i="67"/>
  <c r="I31" i="67"/>
  <c r="J31" i="67"/>
  <c r="K31" i="67"/>
  <c r="L31" i="67"/>
  <c r="M31" i="67"/>
  <c r="C27" i="67"/>
  <c r="D27" i="67"/>
  <c r="E27" i="67"/>
  <c r="F27" i="67"/>
  <c r="G27" i="67"/>
  <c r="H27" i="67"/>
  <c r="I27" i="67"/>
  <c r="J27" i="67"/>
  <c r="K27" i="67"/>
  <c r="L27" i="67"/>
  <c r="M27" i="67"/>
  <c r="K15" i="67"/>
  <c r="E15" i="67"/>
  <c r="C11" i="67"/>
  <c r="D11" i="67"/>
  <c r="E11" i="67"/>
  <c r="E16" i="67" s="1"/>
  <c r="E19" i="67" s="1"/>
  <c r="F11" i="67"/>
  <c r="G11" i="67"/>
  <c r="H11" i="67"/>
  <c r="I11" i="67"/>
  <c r="J11" i="67"/>
  <c r="K11" i="67"/>
  <c r="K16" i="67" s="1"/>
  <c r="K19" i="67" s="1"/>
  <c r="L11" i="67"/>
  <c r="M11" i="67"/>
  <c r="N35" i="67"/>
  <c r="N30" i="67"/>
  <c r="P30" i="67" s="1"/>
  <c r="N29" i="67"/>
  <c r="P29" i="67" s="1"/>
  <c r="N28" i="67"/>
  <c r="P28" i="67" s="1"/>
  <c r="N26" i="67"/>
  <c r="P26" i="67" s="1"/>
  <c r="N25" i="67"/>
  <c r="P25" i="67" s="1"/>
  <c r="N24" i="67"/>
  <c r="P24" i="67" s="1"/>
  <c r="N23" i="67"/>
  <c r="P23" i="67" s="1"/>
  <c r="N22" i="67"/>
  <c r="P22" i="67" s="1"/>
  <c r="N21" i="67"/>
  <c r="P21" i="67" s="1"/>
  <c r="N20" i="67"/>
  <c r="P20" i="67" s="1"/>
  <c r="N18" i="67"/>
  <c r="P18" i="67" s="1"/>
  <c r="N17" i="67"/>
  <c r="P17" i="67" s="1"/>
  <c r="M15" i="67"/>
  <c r="L15" i="67"/>
  <c r="J15" i="67"/>
  <c r="I15" i="67"/>
  <c r="H15" i="67"/>
  <c r="G15" i="67"/>
  <c r="F15" i="67"/>
  <c r="D15" i="67"/>
  <c r="C15" i="67"/>
  <c r="B15" i="67"/>
  <c r="N14" i="67"/>
  <c r="P14" i="67" s="1"/>
  <c r="N13" i="67"/>
  <c r="P13" i="67" s="1"/>
  <c r="N12" i="67"/>
  <c r="P12" i="67" s="1"/>
  <c r="B11" i="67"/>
  <c r="N10" i="67"/>
  <c r="N9" i="67"/>
  <c r="P9" i="67" s="1"/>
  <c r="N8" i="67"/>
  <c r="P8" i="67" s="1"/>
  <c r="N7" i="67"/>
  <c r="G24" i="62"/>
  <c r="G16" i="62"/>
  <c r="H16" i="62" s="1"/>
  <c r="F16" i="62"/>
  <c r="G15" i="62"/>
  <c r="H15" i="62" s="1"/>
  <c r="G12" i="62"/>
  <c r="F12" i="62"/>
  <c r="G10" i="62"/>
  <c r="F10" i="62"/>
  <c r="G8" i="62"/>
  <c r="F8" i="62"/>
  <c r="G7" i="62"/>
  <c r="F7" i="62"/>
  <c r="B10" i="62"/>
  <c r="D10" i="62" s="1"/>
  <c r="B8" i="62"/>
  <c r="D8" i="62" s="1"/>
  <c r="B19" i="51"/>
  <c r="C19" i="51"/>
  <c r="B9" i="83"/>
  <c r="N27" i="67" l="1"/>
  <c r="P27" i="67" s="1"/>
  <c r="H7" i="62"/>
  <c r="D9" i="83"/>
  <c r="H43" i="62"/>
  <c r="N31" i="67"/>
  <c r="P31" i="67" s="1"/>
  <c r="H8" i="62"/>
  <c r="H10" i="62"/>
  <c r="H12" i="62"/>
  <c r="G11" i="62"/>
  <c r="B29" i="62"/>
  <c r="D19" i="51"/>
  <c r="C29" i="62"/>
  <c r="C59" i="51"/>
  <c r="G17" i="62"/>
  <c r="B35" i="40"/>
  <c r="C32" i="67"/>
  <c r="E32" i="67"/>
  <c r="E34" i="67" s="1"/>
  <c r="G32" i="67"/>
  <c r="G34" i="67" s="1"/>
  <c r="I32" i="67"/>
  <c r="I34" i="67" s="1"/>
  <c r="K32" i="67"/>
  <c r="K34" i="67" s="1"/>
  <c r="M32" i="67"/>
  <c r="M34" i="67" s="1"/>
  <c r="D32" i="67"/>
  <c r="D34" i="67" s="1"/>
  <c r="F32" i="67"/>
  <c r="H32" i="67"/>
  <c r="H34" i="67" s="1"/>
  <c r="J32" i="67"/>
  <c r="J34" i="67" s="1"/>
  <c r="L32" i="67"/>
  <c r="L34" i="67" s="1"/>
  <c r="L16" i="67"/>
  <c r="L19" i="67" s="1"/>
  <c r="J16" i="67"/>
  <c r="J19" i="67" s="1"/>
  <c r="H16" i="67"/>
  <c r="H19" i="67" s="1"/>
  <c r="F16" i="67"/>
  <c r="F19" i="67" s="1"/>
  <c r="D16" i="67"/>
  <c r="D19" i="67" s="1"/>
  <c r="M16" i="67"/>
  <c r="M19" i="67" s="1"/>
  <c r="I16" i="67"/>
  <c r="I19" i="67" s="1"/>
  <c r="G16" i="67"/>
  <c r="G19" i="67" s="1"/>
  <c r="C16" i="67"/>
  <c r="C19" i="67" s="1"/>
  <c r="N15" i="67"/>
  <c r="P15" i="67" s="1"/>
  <c r="N11" i="67"/>
  <c r="B16" i="67"/>
  <c r="B36" i="67" s="1"/>
  <c r="C34" i="67" l="1"/>
  <c r="N32" i="67"/>
  <c r="P32" i="67" s="1"/>
  <c r="D35" i="40"/>
  <c r="F12" i="51"/>
  <c r="D29" i="62"/>
  <c r="F34" i="67"/>
  <c r="C6" i="67"/>
  <c r="C36" i="67" s="1"/>
  <c r="D6" i="67" s="1"/>
  <c r="D36" i="67" s="1"/>
  <c r="B19" i="67"/>
  <c r="N16" i="67"/>
  <c r="N34" i="67" l="1"/>
  <c r="P34" i="67" s="1"/>
  <c r="F14" i="62"/>
  <c r="H14" i="62" s="1"/>
  <c r="H12" i="51"/>
  <c r="N19" i="67"/>
  <c r="N36" i="67" l="1"/>
  <c r="E6" i="67"/>
  <c r="E36" i="67" s="1"/>
  <c r="B21" i="50"/>
  <c r="F31" i="51" s="1"/>
  <c r="B3" i="83"/>
  <c r="B32" i="40" s="1"/>
  <c r="D32" i="40" s="1"/>
  <c r="H31" i="51" l="1"/>
  <c r="F24" i="62"/>
  <c r="H24" i="62" s="1"/>
  <c r="D3" i="83"/>
  <c r="D21" i="50"/>
  <c r="E27" i="50" s="1"/>
  <c r="B22" i="83"/>
  <c r="D22" i="83" s="1"/>
  <c r="B23" i="42"/>
  <c r="B27" i="50"/>
  <c r="D27" i="50" s="1"/>
  <c r="F6" i="67"/>
  <c r="F36" i="67" s="1"/>
  <c r="F9" i="51" l="1"/>
  <c r="H11" i="51"/>
  <c r="F13" i="62"/>
  <c r="B28" i="40"/>
  <c r="D28" i="40" s="1"/>
  <c r="E36" i="40" s="1"/>
  <c r="D29" i="40"/>
  <c r="D23" i="42"/>
  <c r="G6" i="67"/>
  <c r="G36" i="67" s="1"/>
  <c r="E36" i="82"/>
  <c r="H13" i="62" l="1"/>
  <c r="F11" i="62"/>
  <c r="H9" i="51"/>
  <c r="F15" i="51"/>
  <c r="H15" i="51" s="1"/>
  <c r="B36" i="40"/>
  <c r="B19" i="42" s="1"/>
  <c r="H6" i="67"/>
  <c r="H36" i="67" s="1"/>
  <c r="E8" i="82"/>
  <c r="D36" i="40" l="1"/>
  <c r="D19" i="42"/>
  <c r="B18" i="42"/>
  <c r="D18" i="42" s="1"/>
  <c r="F17" i="62"/>
  <c r="H17" i="62" s="1"/>
  <c r="H11" i="62"/>
  <c r="E7" i="82"/>
  <c r="F8" i="82"/>
  <c r="F7" i="82" s="1"/>
  <c r="F6" i="82" s="1"/>
  <c r="F5" i="82" s="1"/>
  <c r="I6" i="67"/>
  <c r="I36" i="67" s="1"/>
  <c r="E42" i="82"/>
  <c r="B9" i="41" s="1"/>
  <c r="D9" i="41" s="1"/>
  <c r="E33" i="82"/>
  <c r="E32" i="82" s="1"/>
  <c r="B8" i="41" s="1"/>
  <c r="D8" i="41" s="1"/>
  <c r="E22" i="82"/>
  <c r="E19" i="82"/>
  <c r="E10" i="82"/>
  <c r="E6" i="82" s="1"/>
  <c r="E5" i="82" s="1"/>
  <c r="B7" i="41" s="1"/>
  <c r="C7" i="41" l="1"/>
  <c r="F45" i="82"/>
  <c r="B6" i="41"/>
  <c r="B5" i="41" s="1"/>
  <c r="E45" i="82"/>
  <c r="J6" i="67"/>
  <c r="J36" i="67" s="1"/>
  <c r="G45" i="82" l="1"/>
  <c r="D7" i="41"/>
  <c r="C6" i="41"/>
  <c r="B4" i="42"/>
  <c r="B5" i="51" s="1"/>
  <c r="B7" i="62" s="1"/>
  <c r="K6" i="67"/>
  <c r="K36" i="67" s="1"/>
  <c r="H57" i="51"/>
  <c r="C40" i="51"/>
  <c r="D6" i="41" l="1"/>
  <c r="E5" i="41" s="1"/>
  <c r="C5" i="41"/>
  <c r="D59" i="51"/>
  <c r="H51" i="51"/>
  <c r="H23" i="51"/>
  <c r="L6" i="67"/>
  <c r="L36" i="67" s="1"/>
  <c r="H56" i="51"/>
  <c r="H55" i="51" s="1"/>
  <c r="D5" i="41" l="1"/>
  <c r="C4" i="42"/>
  <c r="C65" i="41"/>
  <c r="M6" i="67"/>
  <c r="M36" i="67" s="1"/>
  <c r="B57" i="41"/>
  <c r="D57" i="41" s="1"/>
  <c r="B20" i="42"/>
  <c r="D20" i="42" s="1"/>
  <c r="O7" i="67" l="1"/>
  <c r="C5" i="51"/>
  <c r="E73" i="41"/>
  <c r="C11" i="42"/>
  <c r="C15" i="42" s="1"/>
  <c r="C35" i="42" s="1"/>
  <c r="D4" i="42"/>
  <c r="C73" i="41"/>
  <c r="B29" i="42"/>
  <c r="B9" i="42"/>
  <c r="B65" i="41"/>
  <c r="B73" i="41" s="1"/>
  <c r="D5" i="51" l="1"/>
  <c r="C7" i="62"/>
  <c r="O11" i="67"/>
  <c r="P7" i="67"/>
  <c r="D73" i="41"/>
  <c r="D65" i="41"/>
  <c r="B34" i="42"/>
  <c r="D34" i="42" s="1"/>
  <c r="D29" i="42"/>
  <c r="B11" i="42"/>
  <c r="D9" i="42"/>
  <c r="C17" i="62" l="1"/>
  <c r="D7" i="62"/>
  <c r="O16" i="67"/>
  <c r="P11" i="67"/>
  <c r="B15" i="42"/>
  <c r="D11" i="42"/>
  <c r="O19" i="67" l="1"/>
  <c r="P16" i="67"/>
  <c r="D15" i="42"/>
  <c r="B35" i="42"/>
  <c r="G51" i="51"/>
  <c r="O36" i="67" l="1"/>
  <c r="P19" i="67"/>
  <c r="D35" i="42"/>
  <c r="G23" i="51"/>
  <c r="G56" i="51" l="1"/>
  <c r="C60" i="51"/>
  <c r="C58" i="51" s="1"/>
  <c r="C36" i="51"/>
  <c r="C56" i="51"/>
  <c r="C55" i="51" s="1"/>
  <c r="C18" i="62" s="1"/>
  <c r="C15" i="51"/>
  <c r="F38" i="51"/>
  <c r="F36" i="51"/>
  <c r="F51" i="51"/>
  <c r="B59" i="51"/>
  <c r="B40" i="51"/>
  <c r="B60" i="51" s="1"/>
  <c r="B36" i="51"/>
  <c r="D36" i="51" s="1"/>
  <c r="B17" i="51"/>
  <c r="D17" i="51" s="1"/>
  <c r="D56" i="51" s="1"/>
  <c r="D55" i="51" s="1"/>
  <c r="B15" i="51"/>
  <c r="B51" i="51" s="1"/>
  <c r="G28" i="62"/>
  <c r="H87" i="62"/>
  <c r="G87" i="62"/>
  <c r="F87" i="62"/>
  <c r="D84" i="62"/>
  <c r="D87" i="62" s="1"/>
  <c r="C84" i="62"/>
  <c r="C87" i="62" s="1"/>
  <c r="B84" i="62"/>
  <c r="B87" i="62" s="1"/>
  <c r="H76" i="62"/>
  <c r="H78" i="62" s="1"/>
  <c r="G76" i="62"/>
  <c r="G78" i="62" s="1"/>
  <c r="F76" i="62"/>
  <c r="F78" i="62" s="1"/>
  <c r="D76" i="62"/>
  <c r="D78" i="62" s="1"/>
  <c r="C76" i="62"/>
  <c r="C78" i="62" s="1"/>
  <c r="B76" i="62"/>
  <c r="B78" i="62" s="1"/>
  <c r="G58" i="62"/>
  <c r="G61" i="62" s="1"/>
  <c r="F58" i="62"/>
  <c r="C58" i="62"/>
  <c r="C61" i="62" s="1"/>
  <c r="B58" i="62"/>
  <c r="G46" i="62"/>
  <c r="F46" i="62"/>
  <c r="F48" i="62" s="1"/>
  <c r="C46" i="62"/>
  <c r="C48" i="62" s="1"/>
  <c r="B46" i="62"/>
  <c r="F28" i="62"/>
  <c r="C28" i="62"/>
  <c r="C30" i="62" s="1"/>
  <c r="B28" i="62"/>
  <c r="G19" i="62"/>
  <c r="B17" i="62"/>
  <c r="D17" i="62" s="1"/>
  <c r="F23" i="51"/>
  <c r="F52" i="51"/>
  <c r="B56" i="51"/>
  <c r="F53" i="51" l="1"/>
  <c r="F37" i="51"/>
  <c r="H28" i="62"/>
  <c r="F61" i="62"/>
  <c r="H61" i="62" s="1"/>
  <c r="H58" i="62"/>
  <c r="G48" i="62"/>
  <c r="H48" i="62" s="1"/>
  <c r="H46" i="62"/>
  <c r="B30" i="62"/>
  <c r="D30" i="62" s="1"/>
  <c r="D28" i="62"/>
  <c r="B61" i="62"/>
  <c r="D61" i="62" s="1"/>
  <c r="D58" i="62"/>
  <c r="B48" i="62"/>
  <c r="D48" i="62" s="1"/>
  <c r="D46" i="62"/>
  <c r="D52" i="51"/>
  <c r="F16" i="51"/>
  <c r="D15" i="51"/>
  <c r="B52" i="51"/>
  <c r="B53" i="51" s="1"/>
  <c r="B23" i="51"/>
  <c r="C51" i="51"/>
  <c r="G16" i="51"/>
  <c r="C52" i="51"/>
  <c r="F56" i="51"/>
  <c r="F19" i="62"/>
  <c r="H19" i="62" s="1"/>
  <c r="F57" i="51"/>
  <c r="F29" i="62"/>
  <c r="F30" i="62" s="1"/>
  <c r="G57" i="51"/>
  <c r="G29" i="62"/>
  <c r="B55" i="51"/>
  <c r="B18" i="62" s="1"/>
  <c r="B19" i="62" s="1"/>
  <c r="B43" i="51"/>
  <c r="D60" i="51"/>
  <c r="G55" i="51"/>
  <c r="F43" i="51"/>
  <c r="C43" i="51"/>
  <c r="C23" i="51"/>
  <c r="B58" i="51"/>
  <c r="G36" i="51"/>
  <c r="G37" i="51" s="1"/>
  <c r="H37" i="51" s="1"/>
  <c r="F54" i="51" l="1"/>
  <c r="G30" i="62"/>
  <c r="H30" i="62" s="1"/>
  <c r="H29" i="62"/>
  <c r="D18" i="62"/>
  <c r="B88" i="62"/>
  <c r="H36" i="51"/>
  <c r="H52" i="51" s="1"/>
  <c r="H53" i="51" s="1"/>
  <c r="H61" i="51" s="1"/>
  <c r="H62" i="51" s="1"/>
  <c r="H16" i="51"/>
  <c r="D43" i="51"/>
  <c r="C53" i="51"/>
  <c r="D23" i="51"/>
  <c r="D51" i="51"/>
  <c r="D53" i="51" s="1"/>
  <c r="D58" i="51"/>
  <c r="F31" i="62"/>
  <c r="F88" i="62"/>
  <c r="B31" i="62"/>
  <c r="F55" i="51"/>
  <c r="F61" i="51" s="1"/>
  <c r="F62" i="51" s="1"/>
  <c r="B61" i="51"/>
  <c r="G52" i="51"/>
  <c r="G43" i="51"/>
  <c r="H43" i="51" s="1"/>
  <c r="C19" i="62"/>
  <c r="D19" i="62" s="1"/>
  <c r="G31" i="62" l="1"/>
  <c r="G88" i="62"/>
  <c r="H88" i="62"/>
  <c r="H31" i="62"/>
  <c r="D31" i="62"/>
  <c r="D88" i="62"/>
  <c r="H54" i="51"/>
  <c r="D61" i="51"/>
  <c r="C31" i="62"/>
  <c r="C88" i="62"/>
  <c r="C61" i="51"/>
  <c r="G53" i="51"/>
  <c r="G61" i="51" l="1"/>
  <c r="G62" i="51" s="1"/>
  <c r="G54" i="51"/>
</calcChain>
</file>

<file path=xl/sharedStrings.xml><?xml version="1.0" encoding="utf-8"?>
<sst xmlns="http://schemas.openxmlformats.org/spreadsheetml/2006/main" count="777" uniqueCount="473">
  <si>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</si>
  <si>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</si>
  <si>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</si>
  <si>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</si>
  <si>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</si>
  <si>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</si>
  <si>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</si>
  <si>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</si>
  <si>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</si>
  <si>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</si>
  <si>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</si>
  <si>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</si>
  <si>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</si>
  <si>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</si>
  <si>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</si>
  <si>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</si>
  <si>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</si>
  <si>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</si>
  <si>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</si>
  <si>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</si>
  <si>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</si>
  <si>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</si>
  <si>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</si>
  <si>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</si>
  <si>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</si>
  <si>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</si>
  <si>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</si>
  <si>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</si>
  <si>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</si>
  <si>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</si>
  <si>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</si>
  <si>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</si>
  <si>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</si>
  <si>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</si>
  <si>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</si>
  <si>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</si>
  <si>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</si>
  <si>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</si>
  <si>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</si>
  <si>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</si>
  <si>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</si>
  <si>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</si>
  <si>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</si>
  <si>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</si>
  <si>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</si>
  <si>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</si>
  <si>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</si>
  <si>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</si>
  <si>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</si>
  <si>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</si>
  <si>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</si>
  <si>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</si>
  <si>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</si>
  <si>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</si>
  <si>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</si>
  <si>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</si>
  <si>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</si>
  <si>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</si>
  <si>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</si>
  <si>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</si>
  <si>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</si>
  <si>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</si>
  <si>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</si>
  <si>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</si>
  <si>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</si>
  <si>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</si>
  <si>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</si>
  <si>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</si>
  <si>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</si>
  <si>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LÉTSZÁM</t>
  </si>
  <si>
    <t>MUTATÓ</t>
  </si>
  <si>
    <t>FAJLAGOS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</si>
  <si>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</si>
  <si>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</si>
  <si>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</si>
  <si>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</si>
  <si>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</si>
  <si>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</si>
  <si>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</si>
  <si>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</si>
  <si>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</si>
  <si>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</si>
  <si>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</si>
  <si>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</si>
  <si>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</si>
  <si>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</si>
  <si>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Megnevezés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</si>
  <si>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</si>
  <si>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</si>
  <si>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</si>
  <si>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</si>
  <si>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</si>
  <si>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1. Személyi juttatások</t>
  </si>
  <si>
    <t>4. Ellátottak pénzbeli juttatásai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</si>
  <si>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</si>
  <si>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</si>
  <si>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</si>
  <si>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</si>
  <si>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</si>
  <si>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</si>
  <si>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</si>
  <si>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</si>
  <si>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</si>
  <si>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</si>
  <si>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</si>
  <si>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 xml:space="preserve">1. Működési bevételek </t>
  </si>
  <si>
    <t>2. Működési kiadások</t>
  </si>
  <si>
    <t>1. Működési célú támogatások államháztartáson belülről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</si>
  <si>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</si>
  <si>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</si>
  <si>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</si>
  <si>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</si>
  <si>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</si>
  <si>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</si>
  <si>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</si>
  <si>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</si>
  <si>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</si>
  <si>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</si>
  <si>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</si>
  <si>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</si>
  <si>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</si>
  <si>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7. Hitelfelvétel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</si>
  <si>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</si>
  <si>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</si>
  <si>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</si>
  <si>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</si>
  <si>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</si>
  <si>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</si>
  <si>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</si>
  <si>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</si>
  <si>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</si>
  <si>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</si>
  <si>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</si>
  <si>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</si>
  <si>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</si>
  <si>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</si>
  <si>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</si>
  <si>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</si>
  <si>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</si>
  <si>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>ELŐIRÁNYZAT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</si>
  <si>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</si>
  <si>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</si>
  <si>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</si>
  <si>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</si>
  <si>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</si>
  <si>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</si>
  <si>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</si>
  <si>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</si>
  <si>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</si>
  <si>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</si>
  <si>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</si>
  <si>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</si>
  <si>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</si>
  <si>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</si>
  <si>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</si>
  <si>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</si>
  <si>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</si>
  <si>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</si>
  <si>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</si>
  <si>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</si>
  <si>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</si>
  <si>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</si>
  <si>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</si>
  <si>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</si>
  <si>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</si>
  <si>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</si>
  <si>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</si>
  <si>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</si>
  <si>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</si>
  <si>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</si>
  <si>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</si>
  <si>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</si>
  <si>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</si>
  <si>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</si>
  <si>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</si>
  <si>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</si>
  <si>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</si>
  <si>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</si>
  <si>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</si>
  <si>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</si>
  <si>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</si>
  <si>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</si>
  <si>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</si>
  <si>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</si>
  <si>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</si>
  <si>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</si>
  <si>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</si>
  <si>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</si>
  <si>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</si>
  <si>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</si>
  <si>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</si>
  <si>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</si>
  <si>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</si>
  <si>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</si>
  <si>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</si>
  <si>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</si>
  <si>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</si>
  <si>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</si>
  <si>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</si>
  <si>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</si>
  <si>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</si>
  <si>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</si>
  <si>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</si>
  <si>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</si>
  <si>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</si>
  <si>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</si>
  <si>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</si>
  <si>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</si>
  <si>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</si>
  <si>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Nyitó pénzkészlet</t>
  </si>
  <si>
    <t>Közhatalmi bevételek</t>
  </si>
  <si>
    <t>Működési bevételek összesen:</t>
  </si>
  <si>
    <t>Felhalmozási bevételek összesen</t>
  </si>
  <si>
    <t>Ellátottak pénzbeli juttatásai</t>
  </si>
  <si>
    <t>Működési kiadások összesen:</t>
  </si>
  <si>
    <t>Beruházások</t>
  </si>
  <si>
    <t>Felújítások</t>
  </si>
  <si>
    <t>Felhalmozási célú kiadások összesen</t>
  </si>
  <si>
    <t>Finanszírozási kiadások (hitel törlesztés, értékpapír visszavásárlás)</t>
  </si>
  <si>
    <t>Záró pénzkészlet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</si>
  <si>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</si>
  <si>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</si>
  <si>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</si>
  <si>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</si>
  <si>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</si>
  <si>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</si>
  <si>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</si>
  <si>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</si>
  <si>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</si>
  <si>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>6. Pénzforgalom nélküli kiadások (tartalék)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</si>
  <si>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</si>
  <si>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</si>
  <si>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</si>
  <si>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</si>
  <si>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</si>
  <si>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</si>
  <si>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</si>
  <si>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</si>
  <si>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Állami támogatás megelőlegezés visszafizetése</t>
  </si>
  <si>
    <t>7. Állami támogatás megelőlegezés visszafizetése</t>
  </si>
  <si>
    <t>8. Hitelek törlesztése</t>
  </si>
  <si>
    <t>8. Állami támogatás megelőlegezés visszafizetése</t>
  </si>
  <si>
    <t>9. Betét vásárlás</t>
  </si>
  <si>
    <t>3.3. Felhalmozási célú visszatérítendő támogatások, kölcsönök nyújtása áh-n belülre</t>
  </si>
  <si>
    <t>Önkormányzati támogatás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</si>
  <si>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</si>
  <si>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</si>
  <si>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</si>
  <si>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</si>
  <si>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</si>
  <si>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</si>
  <si>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</si>
  <si>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</si>
  <si>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</si>
  <si>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</si>
  <si>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</si>
  <si>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</si>
  <si>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</si>
  <si>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</si>
  <si>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</si>
  <si>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</si>
  <si>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</si>
  <si>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</si>
  <si>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</si>
  <si>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</si>
  <si>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Balatonfüredi közös Önkorm Hivatal</t>
  </si>
  <si>
    <t>2. Működési célú támogatások államháztartáson kívülre</t>
  </si>
  <si>
    <t>Pe átadás Bfüredi Önk Tűzoltóságnak</t>
  </si>
  <si>
    <t>3. Működési célú visszatérítendő támogatások, kölcsönök nyújtása, törlesztése</t>
  </si>
  <si>
    <t>Egyéb működési célú kiadások összesen:</t>
  </si>
  <si>
    <t>Bf. Többcélú Társulás</t>
  </si>
  <si>
    <t>I. BERUHÁZÁSOK</t>
  </si>
  <si>
    <t>II. FELÚJÍTÁSOK</t>
  </si>
  <si>
    <t>III. EGYÉB FELHALMOZÁSI KIADÁSOK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</si>
  <si>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</si>
  <si>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</si>
  <si>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</si>
  <si>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</si>
  <si>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</si>
  <si>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</si>
  <si>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</si>
  <si>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Szeptem-ber</t>
  </si>
  <si>
    <t>Működési célú támogatások államháztartáson belülről</t>
  </si>
  <si>
    <t>Működési célú átvett pénzeszk. Áh-n kívülről</t>
  </si>
  <si>
    <t>Felhalmozási célú támogatások államháztartáson belülről</t>
  </si>
  <si>
    <t xml:space="preserve">Felhalmozási bevételek  </t>
  </si>
  <si>
    <t>Felhalm. célú átvett pénzeszk. Áh-n kívülről</t>
  </si>
  <si>
    <t>Költségvetési maradvány igénybevétele</t>
  </si>
  <si>
    <t>Személyi juttatások</t>
  </si>
  <si>
    <t>Munkaadót terhelő járulékok és szoc. hj. adó</t>
  </si>
  <si>
    <t>Dologi kiadások</t>
  </si>
  <si>
    <t>Egyéb működési célú támogatások áh-n kívülre</t>
  </si>
  <si>
    <t>Egyéb működési célú támogatások áh-n belülre</t>
  </si>
  <si>
    <t>Korrekció (előző évi kifizetés miatt)</t>
  </si>
  <si>
    <t>Finanszírozási bevételek (hitel, kötvény, értékpapír, állami tám.megelőlegezés)</t>
  </si>
  <si>
    <t>Falugondnoki vagy tanyagondnoki</t>
  </si>
  <si>
    <t>2.1. Forgatási célú értékpapír beváltása</t>
  </si>
  <si>
    <t>10. Forgatási célú értékpapír vás.</t>
  </si>
  <si>
    <t>2.4. Államháztartáson belüli megelőlegezések</t>
  </si>
  <si>
    <t>2016. évről áthúzódó bérkompenzáció támogatása</t>
  </si>
  <si>
    <t>6. Értékpapír beváltása</t>
  </si>
  <si>
    <t>I.MÓDOSÍTÁS</t>
  </si>
  <si>
    <t>ELTÉRÉS</t>
  </si>
  <si>
    <t>2017. ÉVI EREDETI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</si>
  <si>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</si>
  <si>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</si>
  <si>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</si>
  <si>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 xml:space="preserve"> Az Önkormányzat  működési bevételei és kiadásai  2017. év I.MÓDOSÍTÁS</t>
  </si>
  <si>
    <t>I.MÓD.</t>
  </si>
  <si>
    <t xml:space="preserve"> Az Önkormányzat  kötelező feladatok bevételei és kiadásai  2017. év I.MÓDOSÍTÁS</t>
  </si>
  <si>
    <t xml:space="preserve"> Az Önkormányzat felhalmozási bevételei és kiadásai  2017. év I.MÓDOSÍTÁS</t>
  </si>
  <si>
    <t>Bevétele és kiadások mérlege 2017. év I.MÓDOSÍTÁS</t>
  </si>
  <si>
    <t xml:space="preserve"> Az Önkormányzat önként vállalt feladatok bevételei és kiadásai  2017. év I.MÓDOSÍTÁS</t>
  </si>
  <si>
    <t xml:space="preserve"> Az Önkormányzat állami (államigazgatási) feladatok bevételei és kiadásai  2017. év I.MÓDOSÍTÁS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</si>
  <si>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 I.MÓDOSÍTÁS</t>
    </r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</si>
  <si>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</si>
  <si>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</si>
  <si>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</si>
  <si>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</si>
  <si>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</si>
  <si>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</si>
  <si>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</si>
  <si>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</si>
  <si>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</si>
  <si>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</si>
  <si>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</si>
  <si>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</si>
  <si>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</si>
  <si>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</si>
  <si>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</si>
  <si>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</si>
  <si>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>Pe Átadás Védőnői szolgra</t>
  </si>
  <si>
    <t>Pe Átadás Fogorvosi szolg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</si>
  <si>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</si>
  <si>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</si>
  <si>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</si>
  <si>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</si>
  <si>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</si>
  <si>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</si>
  <si>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</si>
  <si>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 Területalapú támogatás</t>
  </si>
  <si>
    <t xml:space="preserve">      Közfoglalkoztatottak támogatás</t>
  </si>
  <si>
    <t xml:space="preserve">         NKA Vászoly Községről szóló köny kiadása</t>
  </si>
  <si>
    <t>Közoktatási Intézményfenntartó Társulás Pécsely  Óvoda felhalm. támogatás</t>
  </si>
  <si>
    <t xml:space="preserve">        Építési ktg+műszaki ellenőr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</si>
  <si>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</si>
  <si>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megnevezés</t>
  </si>
  <si>
    <t>2017.</t>
  </si>
  <si>
    <t>2018.</t>
  </si>
  <si>
    <t>2019.</t>
  </si>
  <si>
    <t>2020.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</si>
  <si>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</si>
  <si>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</si>
  <si>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</si>
  <si>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</si>
  <si>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</si>
  <si>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</si>
  <si>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</si>
  <si>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</si>
  <si>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</si>
  <si>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Az önkormányzat által adott közvetett támogatások</t>
  </si>
  <si>
    <t xml:space="preserve">                                (kedvezmények) 2017. év                       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</si>
  <si>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</si>
  <si>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</si>
  <si>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</si>
  <si>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</si>
  <si>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</si>
  <si>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</si>
  <si>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</si>
  <si>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</si>
  <si>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</si>
  <si>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</si>
  <si>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</si>
  <si>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</si>
  <si>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</si>
  <si>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</si>
  <si>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</si>
  <si>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</si>
  <si>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</si>
  <si>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</si>
  <si>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</si>
  <si>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</si>
  <si>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</si>
  <si>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</si>
  <si>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</si>
  <si>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</si>
  <si>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</si>
  <si>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</si>
  <si>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</si>
  <si>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</si>
  <si>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</si>
  <si>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</si>
  <si>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</si>
  <si>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</si>
  <si>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</si>
  <si>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2017. előtti</t>
  </si>
  <si>
    <t>2016. évi költségvetés terhére fizetendő</t>
  </si>
  <si>
    <t>2021.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</si>
  <si>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</si>
  <si>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</si>
  <si>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</si>
  <si>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</si>
  <si>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</si>
  <si>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</si>
  <si>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</si>
  <si>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</si>
  <si>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</si>
  <si>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</si>
  <si>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</si>
  <si>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</si>
  <si>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</si>
  <si>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</si>
  <si>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</si>
  <si>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</si>
  <si>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</si>
  <si>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</si>
  <si>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</si>
  <si>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</si>
  <si>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</si>
  <si>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</si>
  <si>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Pajta felújítás</t>
  </si>
  <si>
    <t>Összesen: (1+4+9)</t>
  </si>
  <si>
    <t xml:space="preserve">EU Projekt megnevezése: </t>
  </si>
  <si>
    <t>Bevételek</t>
  </si>
  <si>
    <t>2017 év</t>
  </si>
  <si>
    <t>2018 év</t>
  </si>
  <si>
    <t>2019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</si>
  <si>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</si>
  <si>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</si>
  <si>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</si>
  <si>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</si>
  <si>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</si>
  <si>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</si>
  <si>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</si>
  <si>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</si>
  <si>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</si>
  <si>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</si>
  <si>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</si>
  <si>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</si>
  <si>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</si>
  <si>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</si>
  <si>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</si>
  <si>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</si>
  <si>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</si>
  <si>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</si>
  <si>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2020.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</si>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</sst>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45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Times New Roman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 CE"/>
      <family val="1"/>
      <charset val="238"/>
    </font>
    <font>
      <b/>
      <i/>
      <u/>
      <sz val="1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2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2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2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2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4" fillId="0" borderId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36" fillId="0" borderId="0"/>
    <xf numFmtId="0" fontId="22" fillId="0" borderId="0"/>
    <xf numFmtId="0" fontId="43" fillId="0" borderId="0"/>
    <xf numFmtId="0" fontId="36" fillId="0" borderId="0"/>
    <xf numFmtId="0" fontId="22" fillId="0" borderId="0"/>
  </cellStyleXfs>
  <cellXfs count="520">
    <xf numFmtId="0" fontId="0" fillId="0" borderId="0" xfId="0"/>
    <xf numFmtId="0" fontId="0" fillId="0" borderId="0" xfId="0" applyFont="1"/>
    <xf numFmtId="0" fontId="20" fillId="0" borderId="0" xfId="0" applyFont="1"/>
    <xf numFmtId="3" fontId="20" fillId="0" borderId="0" xfId="0" applyNumberFormat="1" applyFont="1"/>
    <xf numFmtId="0" fontId="26" fillId="0" borderId="0" xfId="50" applyFont="1" applyAlignment="1">
      <alignment horizontal="center" wrapText="1"/>
    </xf>
    <xf numFmtId="0" fontId="27" fillId="0" borderId="0" xfId="50" applyFont="1"/>
    <xf numFmtId="0" fontId="27" fillId="0" borderId="12" xfId="50" applyFont="1" applyBorder="1"/>
    <xf numFmtId="3" fontId="26" fillId="0" borderId="12" xfId="50" applyNumberFormat="1" applyFont="1" applyBorder="1" applyAlignment="1">
      <alignment horizontal="right" wrapText="1"/>
    </xf>
    <xf numFmtId="3" fontId="27" fillId="0" borderId="12" xfId="50" applyNumberFormat="1" applyFont="1" applyBorder="1"/>
    <xf numFmtId="3" fontId="26" fillId="29" borderId="12" xfId="50" applyNumberFormat="1" applyFont="1" applyFill="1" applyBorder="1" applyAlignment="1">
      <alignment horizontal="right" wrapText="1"/>
    </xf>
    <xf numFmtId="0" fontId="26" fillId="0" borderId="12" xfId="50" applyFont="1" applyBorder="1"/>
    <xf numFmtId="3" fontId="0" fillId="0" borderId="0" xfId="0" applyNumberFormat="1" applyFont="1"/>
    <xf numFmtId="0" fontId="0" fillId="0" borderId="0" xfId="0" applyFont="1" applyFill="1"/>
    <xf numFmtId="0" fontId="20" fillId="0" borderId="0" xfId="0" applyFont="1" applyFill="1"/>
    <xf numFmtId="3" fontId="20" fillId="0" borderId="12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/>
    <xf numFmtId="3" fontId="23" fillId="0" borderId="12" xfId="0" applyNumberFormat="1" applyFont="1" applyFill="1" applyBorder="1"/>
    <xf numFmtId="3" fontId="20" fillId="0" borderId="12" xfId="0" applyNumberFormat="1" applyFont="1" applyFill="1" applyBorder="1"/>
    <xf numFmtId="3" fontId="20" fillId="0" borderId="12" xfId="0" applyNumberFormat="1" applyFont="1" applyFill="1" applyBorder="1" applyAlignment="1">
      <alignment horizontal="right"/>
    </xf>
    <xf numFmtId="3" fontId="20" fillId="0" borderId="15" xfId="0" applyNumberFormat="1" applyFont="1" applyFill="1" applyBorder="1" applyAlignment="1">
      <alignment horizontal="right"/>
    </xf>
    <xf numFmtId="3" fontId="20" fillId="0" borderId="15" xfId="0" applyNumberFormat="1" applyFont="1" applyFill="1" applyBorder="1"/>
    <xf numFmtId="3" fontId="20" fillId="0" borderId="17" xfId="0" applyNumberFormat="1" applyFont="1" applyFill="1" applyBorder="1"/>
    <xf numFmtId="3" fontId="0" fillId="0" borderId="22" xfId="0" applyNumberFormat="1" applyFont="1" applyFill="1" applyBorder="1"/>
    <xf numFmtId="3" fontId="28" fillId="0" borderId="22" xfId="0" applyNumberFormat="1" applyFont="1" applyFill="1" applyBorder="1"/>
    <xf numFmtId="3" fontId="0" fillId="0" borderId="0" xfId="0" applyNumberFormat="1" applyFont="1" applyFill="1" applyBorder="1"/>
    <xf numFmtId="0" fontId="0" fillId="0" borderId="12" xfId="0" applyFont="1" applyFill="1" applyBorder="1"/>
    <xf numFmtId="0" fontId="20" fillId="0" borderId="12" xfId="0" applyFont="1" applyFill="1" applyBorder="1" applyAlignment="1">
      <alignment horizontal="center" wrapText="1"/>
    </xf>
    <xf numFmtId="3" fontId="0" fillId="0" borderId="12" xfId="0" applyNumberFormat="1" applyFont="1" applyFill="1" applyBorder="1" applyAlignment="1">
      <alignment horizontal="right" wrapText="1"/>
    </xf>
    <xf numFmtId="0" fontId="20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center" wrapText="1"/>
    </xf>
    <xf numFmtId="3" fontId="20" fillId="0" borderId="15" xfId="0" applyNumberFormat="1" applyFont="1" applyFill="1" applyBorder="1" applyAlignment="1">
      <alignment horizontal="right" wrapText="1"/>
    </xf>
    <xf numFmtId="3" fontId="20" fillId="0" borderId="18" xfId="0" applyNumberFormat="1" applyFont="1" applyFill="1" applyBorder="1"/>
    <xf numFmtId="49" fontId="0" fillId="0" borderId="0" xfId="0" applyNumberFormat="1" applyFont="1" applyFill="1" applyAlignment="1">
      <alignment horizontal="left" wrapText="1"/>
    </xf>
    <xf numFmtId="49" fontId="0" fillId="0" borderId="14" xfId="0" applyNumberFormat="1" applyFont="1" applyFill="1" applyBorder="1" applyAlignment="1">
      <alignment horizontal="left" wrapText="1"/>
    </xf>
    <xf numFmtId="49" fontId="20" fillId="0" borderId="14" xfId="0" applyNumberFormat="1" applyFont="1" applyFill="1" applyBorder="1" applyAlignment="1">
      <alignment horizontal="left" wrapText="1"/>
    </xf>
    <xf numFmtId="49" fontId="23" fillId="0" borderId="14" xfId="0" applyNumberFormat="1" applyFont="1" applyFill="1" applyBorder="1" applyAlignment="1">
      <alignment horizontal="left" wrapText="1"/>
    </xf>
    <xf numFmtId="49" fontId="20" fillId="0" borderId="16" xfId="0" applyNumberFormat="1" applyFont="1" applyFill="1" applyBorder="1" applyAlignment="1">
      <alignment horizontal="left" wrapText="1"/>
    </xf>
    <xf numFmtId="49" fontId="0" fillId="0" borderId="0" xfId="0" applyNumberFormat="1" applyFont="1" applyAlignment="1">
      <alignment horizontal="left" wrapText="1"/>
    </xf>
    <xf numFmtId="3" fontId="26" fillId="0" borderId="12" xfId="50" applyNumberFormat="1" applyFont="1" applyBorder="1"/>
    <xf numFmtId="0" fontId="26" fillId="0" borderId="19" xfId="50" applyFont="1" applyBorder="1" applyAlignment="1">
      <alignment horizontal="center" vertical="center" wrapText="1"/>
    </xf>
    <xf numFmtId="0" fontId="26" fillId="0" borderId="20" xfId="50" applyFont="1" applyBorder="1" applyAlignment="1">
      <alignment horizontal="center" vertical="center" wrapText="1"/>
    </xf>
    <xf numFmtId="0" fontId="27" fillId="0" borderId="14" xfId="50" applyFont="1" applyBorder="1" applyAlignment="1">
      <alignment horizontal="left" wrapText="1"/>
    </xf>
    <xf numFmtId="3" fontId="27" fillId="0" borderId="15" xfId="50" applyNumberFormat="1" applyFont="1" applyBorder="1"/>
    <xf numFmtId="0" fontId="26" fillId="0" borderId="14" xfId="50" applyFont="1" applyBorder="1" applyAlignment="1">
      <alignment horizontal="left" wrapText="1"/>
    </xf>
    <xf numFmtId="3" fontId="26" fillId="0" borderId="15" xfId="50" applyNumberFormat="1" applyFont="1" applyBorder="1"/>
    <xf numFmtId="0" fontId="26" fillId="29" borderId="14" xfId="50" applyFont="1" applyFill="1" applyBorder="1" applyAlignment="1">
      <alignment horizontal="left" wrapText="1"/>
    </xf>
    <xf numFmtId="0" fontId="26" fillId="0" borderId="20" xfId="50" applyFont="1" applyBorder="1" applyAlignment="1">
      <alignment horizontal="center" vertical="center"/>
    </xf>
    <xf numFmtId="0" fontId="26" fillId="0" borderId="12" xfId="50" applyFont="1" applyBorder="1" applyAlignment="1">
      <alignment horizontal="center" vertical="center"/>
    </xf>
    <xf numFmtId="0" fontId="27" fillId="29" borderId="14" xfId="49" applyFont="1" applyFill="1" applyBorder="1" applyAlignment="1">
      <alignment wrapText="1"/>
    </xf>
    <xf numFmtId="0" fontId="26" fillId="0" borderId="14" xfId="49" applyFont="1" applyBorder="1" applyAlignment="1">
      <alignment horizontal="left" wrapText="1"/>
    </xf>
    <xf numFmtId="3" fontId="27" fillId="0" borderId="14" xfId="43" applyNumberFormat="1" applyFont="1" applyFill="1" applyBorder="1" applyAlignment="1">
      <alignment wrapText="1"/>
    </xf>
    <xf numFmtId="0" fontId="27" fillId="0" borderId="0" xfId="50" applyFont="1" applyAlignment="1">
      <alignment horizontal="center" vertical="center"/>
    </xf>
    <xf numFmtId="0" fontId="26" fillId="0" borderId="0" xfId="50" applyFont="1"/>
    <xf numFmtId="0" fontId="26" fillId="0" borderId="0" xfId="50" applyFont="1" applyBorder="1"/>
    <xf numFmtId="0" fontId="26" fillId="29" borderId="0" xfId="50" applyFont="1" applyFill="1" applyBorder="1"/>
    <xf numFmtId="0" fontId="26" fillId="29" borderId="0" xfId="50" applyFont="1" applyFill="1"/>
    <xf numFmtId="0" fontId="27" fillId="0" borderId="0" xfId="50" applyFont="1" applyAlignment="1">
      <alignment wrapText="1"/>
    </xf>
    <xf numFmtId="0" fontId="26" fillId="0" borderId="12" xfId="50" applyFont="1" applyBorder="1" applyAlignment="1">
      <alignment horizontal="center" vertical="center" wrapText="1"/>
    </xf>
    <xf numFmtId="0" fontId="27" fillId="0" borderId="11" xfId="50" applyFont="1" applyBorder="1"/>
    <xf numFmtId="0" fontId="27" fillId="0" borderId="13" xfId="50" applyFont="1" applyBorder="1"/>
    <xf numFmtId="0" fontId="27" fillId="0" borderId="0" xfId="50" applyFont="1" applyBorder="1"/>
    <xf numFmtId="0" fontId="27" fillId="0" borderId="10" xfId="50" applyFont="1" applyBorder="1"/>
    <xf numFmtId="0" fontId="26" fillId="29" borderId="19" xfId="50" applyFont="1" applyFill="1" applyBorder="1" applyAlignment="1">
      <alignment horizontal="center" vertical="center" wrapText="1"/>
    </xf>
    <xf numFmtId="0" fontId="26" fillId="29" borderId="20" xfId="50" applyFont="1" applyFill="1" applyBorder="1" applyAlignment="1">
      <alignment horizontal="center" vertical="center" wrapText="1"/>
    </xf>
    <xf numFmtId="0" fontId="27" fillId="29" borderId="20" xfId="50" applyFont="1" applyFill="1" applyBorder="1"/>
    <xf numFmtId="0" fontId="27" fillId="29" borderId="21" xfId="50" applyFont="1" applyFill="1" applyBorder="1"/>
    <xf numFmtId="0" fontId="27" fillId="29" borderId="0" xfId="50" applyFont="1" applyFill="1" applyBorder="1"/>
    <xf numFmtId="0" fontId="26" fillId="29" borderId="14" xfId="50" applyFont="1" applyFill="1" applyBorder="1" applyAlignment="1">
      <alignment horizontal="center" vertical="center" wrapText="1"/>
    </xf>
    <xf numFmtId="0" fontId="26" fillId="29" borderId="14" xfId="50" applyFont="1" applyFill="1" applyBorder="1" applyAlignment="1">
      <alignment wrapText="1"/>
    </xf>
    <xf numFmtId="0" fontId="27" fillId="29" borderId="14" xfId="50" applyFont="1" applyFill="1" applyBorder="1" applyAlignment="1">
      <alignment wrapText="1"/>
    </xf>
    <xf numFmtId="0" fontId="29" fillId="29" borderId="0" xfId="50" applyFont="1" applyFill="1" applyBorder="1"/>
    <xf numFmtId="164" fontId="27" fillId="29" borderId="14" xfId="49" applyNumberFormat="1" applyFont="1" applyFill="1" applyBorder="1" applyAlignment="1">
      <alignment wrapText="1"/>
    </xf>
    <xf numFmtId="3" fontId="27" fillId="29" borderId="12" xfId="50" applyNumberFormat="1" applyFont="1" applyFill="1" applyBorder="1" applyAlignment="1">
      <alignment horizontal="right" wrapText="1"/>
    </xf>
    <xf numFmtId="0" fontId="30" fillId="29" borderId="0" xfId="50" applyFont="1" applyFill="1" applyBorder="1"/>
    <xf numFmtId="3" fontId="27" fillId="0" borderId="12" xfId="50" applyNumberFormat="1" applyFont="1" applyFill="1" applyBorder="1" applyAlignment="1">
      <alignment horizontal="right" wrapText="1"/>
    </xf>
    <xf numFmtId="0" fontId="26" fillId="29" borderId="0" xfId="50" applyFont="1" applyFill="1" applyBorder="1" applyAlignment="1">
      <alignment vertical="center"/>
    </xf>
    <xf numFmtId="0" fontId="27" fillId="29" borderId="0" xfId="50" applyFont="1" applyFill="1" applyBorder="1" applyAlignment="1">
      <alignment vertical="center" wrapText="1"/>
    </xf>
    <xf numFmtId="0" fontId="27" fillId="29" borderId="0" xfId="50" applyFont="1" applyFill="1" applyBorder="1" applyAlignment="1">
      <alignment vertical="center"/>
    </xf>
    <xf numFmtId="164" fontId="27" fillId="29" borderId="14" xfId="50" applyNumberFormat="1" applyFont="1" applyFill="1" applyBorder="1" applyAlignment="1">
      <alignment wrapText="1"/>
    </xf>
    <xf numFmtId="0" fontId="27" fillId="29" borderId="14" xfId="49" applyFont="1" applyFill="1" applyBorder="1" applyAlignment="1">
      <alignment horizontal="left" wrapText="1"/>
    </xf>
    <xf numFmtId="0" fontId="26" fillId="29" borderId="14" xfId="49" applyFont="1" applyFill="1" applyBorder="1" applyAlignment="1">
      <alignment wrapText="1"/>
    </xf>
    <xf numFmtId="3" fontId="26" fillId="29" borderId="0" xfId="50" applyNumberFormat="1" applyFont="1" applyFill="1" applyBorder="1" applyAlignment="1">
      <alignment vertical="center"/>
    </xf>
    <xf numFmtId="0" fontId="27" fillId="0" borderId="14" xfId="50" applyFont="1" applyBorder="1"/>
    <xf numFmtId="0" fontId="27" fillId="0" borderId="16" xfId="50" applyFont="1" applyBorder="1"/>
    <xf numFmtId="3" fontId="27" fillId="0" borderId="0" xfId="50" applyNumberFormat="1" applyFont="1" applyBorder="1"/>
    <xf numFmtId="0" fontId="27" fillId="0" borderId="14" xfId="50" applyFont="1" applyBorder="1" applyAlignment="1">
      <alignment wrapText="1"/>
    </xf>
    <xf numFmtId="0" fontId="27" fillId="0" borderId="16" xfId="50" applyFont="1" applyBorder="1" applyAlignment="1">
      <alignment wrapText="1"/>
    </xf>
    <xf numFmtId="3" fontId="27" fillId="0" borderId="17" xfId="50" applyNumberFormat="1" applyFont="1" applyBorder="1"/>
    <xf numFmtId="0" fontId="27" fillId="0" borderId="17" xfId="50" applyFont="1" applyBorder="1"/>
    <xf numFmtId="0" fontId="27" fillId="0" borderId="18" xfId="50" applyFont="1" applyBorder="1"/>
    <xf numFmtId="3" fontId="27" fillId="29" borderId="0" xfId="50" applyNumberFormat="1" applyFont="1" applyFill="1" applyBorder="1" applyAlignment="1">
      <alignment horizontal="right" wrapText="1"/>
    </xf>
    <xf numFmtId="3" fontId="26" fillId="29" borderId="0" xfId="50" applyNumberFormat="1" applyFont="1" applyFill="1" applyBorder="1"/>
    <xf numFmtId="3" fontId="26" fillId="0" borderId="0" xfId="50" applyNumberFormat="1" applyFont="1"/>
    <xf numFmtId="3" fontId="27" fillId="0" borderId="0" xfId="50" applyNumberFormat="1" applyFont="1"/>
    <xf numFmtId="0" fontId="26" fillId="0" borderId="21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6" fillId="0" borderId="15" xfId="50" applyFont="1" applyBorder="1" applyAlignment="1">
      <alignment horizontal="center" vertical="center"/>
    </xf>
    <xf numFmtId="3" fontId="26" fillId="0" borderId="19" xfId="43" applyNumberFormat="1" applyFont="1" applyBorder="1" applyAlignment="1">
      <alignment horizontal="center" wrapText="1"/>
    </xf>
    <xf numFmtId="3" fontId="26" fillId="0" borderId="14" xfId="86" applyNumberFormat="1" applyFont="1" applyBorder="1" applyAlignment="1">
      <alignment horizontal="left" wrapText="1"/>
    </xf>
    <xf numFmtId="3" fontId="26" fillId="30" borderId="12" xfId="49" applyNumberFormat="1" applyFont="1" applyFill="1" applyBorder="1" applyAlignment="1">
      <alignment horizontal="right" wrapText="1"/>
    </xf>
    <xf numFmtId="3" fontId="26" fillId="0" borderId="15" xfId="86" applyNumberFormat="1" applyFont="1" applyBorder="1" applyAlignment="1">
      <alignment horizontal="right"/>
    </xf>
    <xf numFmtId="3" fontId="27" fillId="0" borderId="0" xfId="86" applyNumberFormat="1" applyFont="1" applyBorder="1" applyAlignment="1">
      <alignment horizontal="center"/>
    </xf>
    <xf numFmtId="0" fontId="27" fillId="0" borderId="0" xfId="86" applyFont="1" applyBorder="1"/>
    <xf numFmtId="3" fontId="27" fillId="0" borderId="14" xfId="86" applyNumberFormat="1" applyFont="1" applyBorder="1" applyAlignment="1">
      <alignment horizontal="left" wrapText="1"/>
    </xf>
    <xf numFmtId="3" fontId="27" fillId="0" borderId="12" xfId="86" applyNumberFormat="1" applyFont="1" applyBorder="1" applyAlignment="1">
      <alignment horizontal="right"/>
    </xf>
    <xf numFmtId="3" fontId="27" fillId="0" borderId="15" xfId="86" applyNumberFormat="1" applyFont="1" applyBorder="1" applyAlignment="1">
      <alignment horizontal="right"/>
    </xf>
    <xf numFmtId="3" fontId="27" fillId="0" borderId="0" xfId="86" applyNumberFormat="1" applyFont="1" applyFill="1" applyBorder="1" applyAlignment="1">
      <alignment horizontal="center"/>
    </xf>
    <xf numFmtId="0" fontId="27" fillId="0" borderId="0" xfId="86" applyFont="1" applyFill="1" applyBorder="1"/>
    <xf numFmtId="3" fontId="27" fillId="30" borderId="12" xfId="49" applyNumberFormat="1" applyFont="1" applyFill="1" applyBorder="1" applyAlignment="1">
      <alignment horizontal="right" wrapText="1"/>
    </xf>
    <xf numFmtId="0" fontId="26" fillId="0" borderId="14" xfId="0" applyFont="1" applyFill="1" applyBorder="1" applyAlignment="1">
      <alignment horizontal="left" wrapText="1"/>
    </xf>
    <xf numFmtId="3" fontId="26" fillId="0" borderId="12" xfId="86" applyNumberFormat="1" applyFont="1" applyFill="1" applyBorder="1" applyAlignment="1">
      <alignment horizontal="right"/>
    </xf>
    <xf numFmtId="3" fontId="27" fillId="0" borderId="12" xfId="86" applyNumberFormat="1" applyFont="1" applyFill="1" applyBorder="1" applyAlignment="1">
      <alignment horizontal="right"/>
    </xf>
    <xf numFmtId="3" fontId="27" fillId="0" borderId="12" xfId="86" quotePrefix="1" applyNumberFormat="1" applyFont="1" applyFill="1" applyBorder="1" applyAlignment="1">
      <alignment horizontal="right"/>
    </xf>
    <xf numFmtId="3" fontId="26" fillId="0" borderId="14" xfId="43" applyNumberFormat="1" applyFont="1" applyBorder="1" applyAlignment="1">
      <alignment wrapText="1"/>
    </xf>
    <xf numFmtId="3" fontId="26" fillId="0" borderId="12" xfId="43" applyNumberFormat="1" applyFont="1" applyFill="1" applyBorder="1" applyAlignment="1">
      <alignment horizontal="right"/>
    </xf>
    <xf numFmtId="3" fontId="27" fillId="0" borderId="12" xfId="43" applyNumberFormat="1" applyFont="1" applyFill="1" applyBorder="1" applyAlignment="1">
      <alignment horizontal="right"/>
    </xf>
    <xf numFmtId="3" fontId="26" fillId="0" borderId="16" xfId="43" applyNumberFormat="1" applyFont="1" applyBorder="1" applyAlignment="1">
      <alignment vertical="center" wrapText="1"/>
    </xf>
    <xf numFmtId="3" fontId="26" fillId="0" borderId="17" xfId="43" applyNumberFormat="1" applyFont="1" applyBorder="1" applyAlignment="1">
      <alignment horizontal="right"/>
    </xf>
    <xf numFmtId="3" fontId="27" fillId="0" borderId="0" xfId="43" applyNumberFormat="1" applyFont="1" applyAlignment="1">
      <alignment wrapText="1"/>
    </xf>
    <xf numFmtId="3" fontId="27" fillId="0" borderId="0" xfId="43" applyNumberFormat="1" applyFont="1"/>
    <xf numFmtId="3" fontId="27" fillId="0" borderId="0" xfId="43" applyNumberFormat="1" applyFont="1" applyAlignment="1">
      <alignment horizontal="center"/>
    </xf>
    <xf numFmtId="0" fontId="27" fillId="0" borderId="0" xfId="43" applyFont="1"/>
    <xf numFmtId="0" fontId="27" fillId="0" borderId="14" xfId="85" applyFont="1" applyFill="1" applyBorder="1" applyAlignment="1">
      <alignment wrapText="1"/>
    </xf>
    <xf numFmtId="3" fontId="26" fillId="0" borderId="0" xfId="43" applyNumberFormat="1" applyFont="1" applyFill="1" applyAlignment="1">
      <alignment horizontal="center"/>
    </xf>
    <xf numFmtId="0" fontId="26" fillId="0" borderId="0" xfId="43" applyFont="1" applyFill="1"/>
    <xf numFmtId="3" fontId="26" fillId="0" borderId="12" xfId="43" applyNumberFormat="1" applyFont="1" applyBorder="1" applyAlignment="1">
      <alignment horizontal="right"/>
    </xf>
    <xf numFmtId="3" fontId="26" fillId="0" borderId="0" xfId="43" applyNumberFormat="1" applyFont="1" applyAlignment="1">
      <alignment horizontal="center"/>
    </xf>
    <xf numFmtId="0" fontId="26" fillId="0" borderId="0" xfId="43" applyFont="1"/>
    <xf numFmtId="3" fontId="27" fillId="0" borderId="12" xfId="43" applyNumberFormat="1" applyFont="1" applyBorder="1" applyAlignment="1">
      <alignment horizontal="right"/>
    </xf>
    <xf numFmtId="3" fontId="26" fillId="0" borderId="18" xfId="86" applyNumberFormat="1" applyFont="1" applyBorder="1" applyAlignment="1">
      <alignment horizontal="right"/>
    </xf>
    <xf numFmtId="0" fontId="27" fillId="0" borderId="0" xfId="85" applyFont="1" applyFill="1"/>
    <xf numFmtId="0" fontId="27" fillId="0" borderId="0" xfId="0" applyFont="1"/>
    <xf numFmtId="0" fontId="26" fillId="0" borderId="19" xfId="85" applyFont="1" applyFill="1" applyBorder="1" applyAlignment="1">
      <alignment horizontal="center" vertical="center" wrapText="1"/>
    </xf>
    <xf numFmtId="0" fontId="26" fillId="0" borderId="14" xfId="85" applyFont="1" applyFill="1" applyBorder="1" applyAlignment="1">
      <alignment horizontal="left" vertical="center" wrapText="1"/>
    </xf>
    <xf numFmtId="3" fontId="27" fillId="0" borderId="0" xfId="0" applyNumberFormat="1" applyFont="1"/>
    <xf numFmtId="0" fontId="27" fillId="0" borderId="14" xfId="85" applyFont="1" applyFill="1" applyBorder="1"/>
    <xf numFmtId="0" fontId="26" fillId="0" borderId="14" xfId="49" applyFont="1" applyFill="1" applyBorder="1" applyAlignment="1">
      <alignment horizontal="left" vertical="center" wrapText="1" indent="1"/>
    </xf>
    <xf numFmtId="0" fontId="26" fillId="0" borderId="14" xfId="85" applyFont="1" applyFill="1" applyBorder="1" applyAlignment="1">
      <alignment wrapText="1"/>
    </xf>
    <xf numFmtId="0" fontId="26" fillId="0" borderId="16" xfId="85" applyFont="1" applyFill="1" applyBorder="1"/>
    <xf numFmtId="0" fontId="26" fillId="0" borderId="0" xfId="85" applyFont="1" applyFill="1"/>
    <xf numFmtId="3" fontId="27" fillId="0" borderId="0" xfId="85" applyNumberFormat="1" applyFont="1" applyFill="1"/>
    <xf numFmtId="3" fontId="26" fillId="0" borderId="12" xfId="49" applyNumberFormat="1" applyFont="1" applyFill="1" applyBorder="1" applyAlignment="1">
      <alignment horizontal="right" wrapText="1"/>
    </xf>
    <xf numFmtId="3" fontId="26" fillId="0" borderId="15" xfId="0" applyNumberFormat="1" applyFont="1" applyBorder="1" applyAlignment="1">
      <alignment horizontal="right"/>
    </xf>
    <xf numFmtId="3" fontId="27" fillId="0" borderId="12" xfId="0" applyNumberFormat="1" applyFont="1" applyFill="1" applyBorder="1" applyAlignment="1">
      <alignment horizontal="right"/>
    </xf>
    <xf numFmtId="3" fontId="27" fillId="0" borderId="12" xfId="0" applyNumberFormat="1" applyFont="1" applyBorder="1" applyAlignment="1">
      <alignment horizontal="right"/>
    </xf>
    <xf numFmtId="3" fontId="27" fillId="0" borderId="15" xfId="0" applyNumberFormat="1" applyFont="1" applyBorder="1" applyAlignment="1">
      <alignment horizontal="right"/>
    </xf>
    <xf numFmtId="3" fontId="26" fillId="0" borderId="12" xfId="0" applyNumberFormat="1" applyFont="1" applyFill="1" applyBorder="1" applyAlignment="1">
      <alignment horizontal="right"/>
    </xf>
    <xf numFmtId="3" fontId="26" fillId="0" borderId="17" xfId="85" applyNumberFormat="1" applyFont="1" applyFill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0" fontId="26" fillId="0" borderId="19" xfId="50" applyFont="1" applyFill="1" applyBorder="1" applyAlignment="1">
      <alignment horizontal="center" vertical="center" wrapText="1"/>
    </xf>
    <xf numFmtId="0" fontId="26" fillId="0" borderId="14" xfId="50" applyFont="1" applyFill="1" applyBorder="1" applyAlignment="1">
      <alignment horizontal="left" vertical="center" wrapText="1" indent="1"/>
    </xf>
    <xf numFmtId="3" fontId="27" fillId="0" borderId="12" xfId="50" applyNumberFormat="1" applyFont="1" applyFill="1" applyBorder="1"/>
    <xf numFmtId="0" fontId="26" fillId="0" borderId="14" xfId="50" applyFont="1" applyFill="1" applyBorder="1" applyAlignment="1">
      <alignment horizontal="left" vertical="center" wrapText="1" indent="2"/>
    </xf>
    <xf numFmtId="3" fontId="26" fillId="0" borderId="12" xfId="50" applyNumberFormat="1" applyFont="1" applyFill="1" applyBorder="1" applyAlignment="1">
      <alignment horizontal="right" wrapText="1"/>
    </xf>
    <xf numFmtId="0" fontId="27" fillId="0" borderId="14" xfId="50" applyFont="1" applyFill="1" applyBorder="1"/>
    <xf numFmtId="0" fontId="27" fillId="0" borderId="14" xfId="50" applyFont="1" applyFill="1" applyBorder="1" applyAlignment="1">
      <alignment horizontal="left" vertical="center" wrapText="1" indent="2"/>
    </xf>
    <xf numFmtId="0" fontId="26" fillId="0" borderId="0" xfId="50" applyFont="1" applyFill="1" applyBorder="1" applyAlignment="1">
      <alignment horizontal="left" vertical="center" wrapText="1" indent="1"/>
    </xf>
    <xf numFmtId="0" fontId="27" fillId="0" borderId="14" xfId="50" applyFont="1" applyFill="1" applyBorder="1" applyAlignment="1">
      <alignment horizontal="left" vertical="center" wrapText="1" indent="1"/>
    </xf>
    <xf numFmtId="0" fontId="27" fillId="0" borderId="0" xfId="50" applyFont="1" applyFill="1" applyBorder="1" applyAlignment="1">
      <alignment horizontal="left" vertical="center" wrapText="1" indent="2"/>
    </xf>
    <xf numFmtId="3" fontId="27" fillId="0" borderId="0" xfId="50" applyNumberFormat="1" applyFont="1" applyFill="1" applyBorder="1" applyAlignment="1">
      <alignment horizontal="right" wrapText="1"/>
    </xf>
    <xf numFmtId="0" fontId="26" fillId="0" borderId="16" xfId="50" applyFont="1" applyFill="1" applyBorder="1" applyAlignment="1">
      <alignment horizontal="left" vertical="center" wrapText="1" indent="1"/>
    </xf>
    <xf numFmtId="3" fontId="26" fillId="0" borderId="17" xfId="50" applyNumberFormat="1" applyFont="1" applyFill="1" applyBorder="1" applyAlignment="1">
      <alignment horizontal="right" wrapText="1"/>
    </xf>
    <xf numFmtId="3" fontId="26" fillId="0" borderId="0" xfId="50" applyNumberFormat="1" applyFont="1" applyFill="1" applyBorder="1" applyAlignment="1">
      <alignment horizontal="left" vertical="center" wrapText="1" indent="2"/>
    </xf>
    <xf numFmtId="3" fontId="26" fillId="0" borderId="0" xfId="50" applyNumberFormat="1" applyFont="1" applyFill="1" applyBorder="1" applyAlignment="1">
      <alignment horizontal="right" wrapText="1"/>
    </xf>
    <xf numFmtId="0" fontId="27" fillId="0" borderId="0" xfId="44" applyFont="1"/>
    <xf numFmtId="0" fontId="27" fillId="0" borderId="12" xfId="44" applyFont="1" applyBorder="1"/>
    <xf numFmtId="0" fontId="27" fillId="0" borderId="15" xfId="44" applyFont="1" applyBorder="1"/>
    <xf numFmtId="3" fontId="26" fillId="0" borderId="12" xfId="44" applyNumberFormat="1" applyFont="1" applyBorder="1"/>
    <xf numFmtId="3" fontId="26" fillId="0" borderId="15" xfId="44" applyNumberFormat="1" applyFont="1" applyBorder="1"/>
    <xf numFmtId="0" fontId="26" fillId="0" borderId="0" xfId="44" applyFont="1"/>
    <xf numFmtId="3" fontId="26" fillId="0" borderId="12" xfId="0" applyNumberFormat="1" applyFont="1" applyBorder="1"/>
    <xf numFmtId="3" fontId="26" fillId="0" borderId="0" xfId="44" applyNumberFormat="1" applyFont="1"/>
    <xf numFmtId="3" fontId="27" fillId="0" borderId="12" xfId="0" applyNumberFormat="1" applyFont="1" applyBorder="1"/>
    <xf numFmtId="3" fontId="27" fillId="0" borderId="15" xfId="44" applyNumberFormat="1" applyFont="1" applyBorder="1"/>
    <xf numFmtId="0" fontId="26" fillId="0" borderId="0" xfId="50" applyFont="1" applyFill="1" applyBorder="1"/>
    <xf numFmtId="0" fontId="27" fillId="0" borderId="0" xfId="50" applyFont="1" applyFill="1" applyBorder="1"/>
    <xf numFmtId="3" fontId="27" fillId="0" borderId="12" xfId="44" applyNumberFormat="1" applyFont="1" applyBorder="1"/>
    <xf numFmtId="0" fontId="27" fillId="0" borderId="12" xfId="50" applyFont="1" applyFill="1" applyBorder="1"/>
    <xf numFmtId="3" fontId="26" fillId="0" borderId="18" xfId="44" applyNumberFormat="1" applyFont="1" applyBorder="1"/>
    <xf numFmtId="3" fontId="26" fillId="29" borderId="15" xfId="50" applyNumberFormat="1" applyFont="1" applyFill="1" applyBorder="1" applyAlignment="1">
      <alignment horizontal="right"/>
    </xf>
    <xf numFmtId="3" fontId="27" fillId="29" borderId="15" xfId="50" applyNumberFormat="1" applyFont="1" applyFill="1" applyBorder="1" applyAlignment="1">
      <alignment horizontal="right"/>
    </xf>
    <xf numFmtId="3" fontId="26" fillId="29" borderId="12" xfId="50" applyNumberFormat="1" applyFont="1" applyFill="1" applyBorder="1" applyAlignment="1">
      <alignment horizontal="right"/>
    </xf>
    <xf numFmtId="3" fontId="27" fillId="29" borderId="12" xfId="50" applyNumberFormat="1" applyFont="1" applyFill="1" applyBorder="1" applyAlignment="1">
      <alignment horizontal="right"/>
    </xf>
    <xf numFmtId="3" fontId="26" fillId="29" borderId="23" xfId="50" applyNumberFormat="1" applyFont="1" applyFill="1" applyBorder="1" applyAlignment="1">
      <alignment horizontal="right"/>
    </xf>
    <xf numFmtId="3" fontId="27" fillId="29" borderId="23" xfId="50" applyNumberFormat="1" applyFont="1" applyFill="1" applyBorder="1" applyAlignment="1">
      <alignment horizontal="right"/>
    </xf>
    <xf numFmtId="3" fontId="26" fillId="29" borderId="17" xfId="50" applyNumberFormat="1" applyFont="1" applyFill="1" applyBorder="1" applyAlignment="1">
      <alignment horizontal="right"/>
    </xf>
    <xf numFmtId="3" fontId="26" fillId="29" borderId="18" xfId="50" applyNumberFormat="1" applyFont="1" applyFill="1" applyBorder="1" applyAlignment="1">
      <alignment horizontal="right"/>
    </xf>
    <xf numFmtId="3" fontId="27" fillId="0" borderId="15" xfId="50" applyNumberFormat="1" applyFont="1" applyFill="1" applyBorder="1"/>
    <xf numFmtId="0" fontId="26" fillId="0" borderId="0" xfId="50" applyFont="1" applyFill="1"/>
    <xf numFmtId="0" fontId="27" fillId="0" borderId="14" xfId="50" applyFont="1" applyFill="1" applyBorder="1" applyAlignment="1">
      <alignment horizontal="left" wrapText="1"/>
    </xf>
    <xf numFmtId="0" fontId="26" fillId="0" borderId="14" xfId="50" applyFont="1" applyFill="1" applyBorder="1" applyAlignment="1">
      <alignment horizontal="left" wrapText="1"/>
    </xf>
    <xf numFmtId="3" fontId="26" fillId="0" borderId="15" xfId="50" applyNumberFormat="1" applyFont="1" applyFill="1" applyBorder="1"/>
    <xf numFmtId="3" fontId="26" fillId="0" borderId="0" xfId="50" applyNumberFormat="1" applyFont="1" applyFill="1"/>
    <xf numFmtId="3" fontId="27" fillId="0" borderId="0" xfId="44" applyNumberFormat="1" applyFont="1" applyFill="1" applyBorder="1"/>
    <xf numFmtId="3" fontId="27" fillId="0" borderId="0" xfId="44" applyNumberFormat="1" applyFont="1"/>
    <xf numFmtId="3" fontId="27" fillId="0" borderId="0" xfId="44" applyNumberFormat="1" applyFont="1" applyAlignment="1">
      <alignment wrapText="1"/>
    </xf>
    <xf numFmtId="3" fontId="26" fillId="0" borderId="19" xfId="44" applyNumberFormat="1" applyFont="1" applyBorder="1" applyAlignment="1">
      <alignment wrapText="1"/>
    </xf>
    <xf numFmtId="3" fontId="26" fillId="0" borderId="20" xfId="44" applyNumberFormat="1" applyFont="1" applyBorder="1" applyAlignment="1">
      <alignment wrapText="1"/>
    </xf>
    <xf numFmtId="3" fontId="27" fillId="29" borderId="14" xfId="50" applyNumberFormat="1" applyFont="1" applyFill="1" applyBorder="1" applyAlignment="1">
      <alignment wrapText="1"/>
    </xf>
    <xf numFmtId="3" fontId="27" fillId="0" borderId="12" xfId="44" applyNumberFormat="1" applyFont="1" applyBorder="1" applyAlignment="1">
      <alignment wrapText="1"/>
    </xf>
    <xf numFmtId="3" fontId="27" fillId="0" borderId="14" xfId="44" applyNumberFormat="1" applyFont="1" applyBorder="1" applyAlignment="1">
      <alignment wrapText="1"/>
    </xf>
    <xf numFmtId="3" fontId="27" fillId="29" borderId="14" xfId="49" applyNumberFormat="1" applyFont="1" applyFill="1" applyBorder="1" applyAlignment="1">
      <alignment wrapText="1"/>
    </xf>
    <xf numFmtId="3" fontId="26" fillId="0" borderId="14" xfId="44" applyNumberFormat="1" applyFont="1" applyBorder="1" applyAlignment="1">
      <alignment wrapText="1"/>
    </xf>
    <xf numFmtId="3" fontId="26" fillId="0" borderId="12" xfId="44" applyNumberFormat="1" applyFont="1" applyBorder="1" applyAlignment="1">
      <alignment wrapText="1"/>
    </xf>
    <xf numFmtId="3" fontId="26" fillId="0" borderId="16" xfId="44" applyNumberFormat="1" applyFont="1" applyBorder="1" applyAlignment="1">
      <alignment wrapText="1"/>
    </xf>
    <xf numFmtId="3" fontId="26" fillId="0" borderId="17" xfId="44" applyNumberFormat="1" applyFont="1" applyBorder="1"/>
    <xf numFmtId="3" fontId="26" fillId="0" borderId="17" xfId="44" applyNumberFormat="1" applyFont="1" applyBorder="1" applyAlignment="1">
      <alignment wrapText="1"/>
    </xf>
    <xf numFmtId="3" fontId="27" fillId="0" borderId="12" xfId="44" applyNumberFormat="1" applyFont="1" applyFill="1" applyBorder="1" applyAlignment="1">
      <alignment wrapText="1"/>
    </xf>
    <xf numFmtId="3" fontId="27" fillId="0" borderId="12" xfId="44" applyNumberFormat="1" applyFont="1" applyFill="1" applyBorder="1"/>
    <xf numFmtId="3" fontId="26" fillId="0" borderId="0" xfId="44" applyNumberFormat="1" applyFont="1" applyBorder="1" applyAlignment="1">
      <alignment wrapText="1"/>
    </xf>
    <xf numFmtId="3" fontId="26" fillId="0" borderId="0" xfId="44" applyNumberFormat="1" applyFont="1" applyBorder="1"/>
    <xf numFmtId="3" fontId="26" fillId="0" borderId="15" xfId="44" applyNumberFormat="1" applyFont="1" applyBorder="1" applyAlignment="1">
      <alignment wrapText="1"/>
    </xf>
    <xf numFmtId="3" fontId="27" fillId="0" borderId="0" xfId="48" applyNumberFormat="1" applyFont="1" applyAlignment="1">
      <alignment wrapText="1"/>
    </xf>
    <xf numFmtId="3" fontId="27" fillId="0" borderId="0" xfId="48" applyNumberFormat="1" applyFont="1"/>
    <xf numFmtId="3" fontId="27" fillId="0" borderId="0" xfId="48" applyNumberFormat="1" applyFont="1" applyAlignment="1">
      <alignment horizontal="right"/>
    </xf>
    <xf numFmtId="3" fontId="26" fillId="0" borderId="19" xfId="48" applyNumberFormat="1" applyFont="1" applyBorder="1" applyAlignment="1">
      <alignment wrapText="1"/>
    </xf>
    <xf numFmtId="3" fontId="26" fillId="0" borderId="20" xfId="48" applyNumberFormat="1" applyFont="1" applyBorder="1" applyAlignment="1">
      <alignment wrapText="1"/>
    </xf>
    <xf numFmtId="3" fontId="26" fillId="0" borderId="14" xfId="48" applyNumberFormat="1" applyFont="1" applyBorder="1" applyAlignment="1">
      <alignment wrapText="1"/>
    </xf>
    <xf numFmtId="3" fontId="26" fillId="29" borderId="12" xfId="51" applyNumberFormat="1" applyFont="1" applyFill="1" applyBorder="1" applyAlignment="1">
      <alignment horizontal="center" vertical="center" wrapText="1"/>
    </xf>
    <xf numFmtId="3" fontId="26" fillId="0" borderId="12" xfId="48" applyNumberFormat="1" applyFont="1" applyBorder="1" applyAlignment="1">
      <alignment wrapText="1"/>
    </xf>
    <xf numFmtId="3" fontId="27" fillId="0" borderId="12" xfId="48" applyNumberFormat="1" applyFont="1" applyBorder="1" applyAlignment="1">
      <alignment wrapText="1"/>
    </xf>
    <xf numFmtId="3" fontId="27" fillId="0" borderId="15" xfId="48" applyNumberFormat="1" applyFont="1" applyBorder="1" applyAlignment="1">
      <alignment wrapText="1"/>
    </xf>
    <xf numFmtId="3" fontId="27" fillId="0" borderId="14" xfId="50" applyNumberFormat="1" applyFont="1" applyBorder="1" applyAlignment="1">
      <alignment horizontal="left" wrapText="1"/>
    </xf>
    <xf numFmtId="3" fontId="27" fillId="0" borderId="12" xfId="48" applyNumberFormat="1" applyFont="1" applyBorder="1"/>
    <xf numFmtId="3" fontId="27" fillId="0" borderId="12" xfId="46" applyNumberFormat="1" applyFont="1" applyBorder="1" applyAlignment="1">
      <alignment wrapText="1"/>
    </xf>
    <xf numFmtId="3" fontId="27" fillId="0" borderId="15" xfId="48" applyNumberFormat="1" applyFont="1" applyBorder="1"/>
    <xf numFmtId="3" fontId="27" fillId="0" borderId="14" xfId="46" applyNumberFormat="1" applyFont="1" applyBorder="1" applyAlignment="1">
      <alignment wrapText="1"/>
    </xf>
    <xf numFmtId="3" fontId="27" fillId="29" borderId="12" xfId="51" applyNumberFormat="1" applyFont="1" applyFill="1" applyBorder="1" applyAlignment="1">
      <alignment horizontal="right" wrapText="1"/>
    </xf>
    <xf numFmtId="3" fontId="26" fillId="0" borderId="12" xfId="48" applyNumberFormat="1" applyFont="1" applyBorder="1"/>
    <xf numFmtId="3" fontId="26" fillId="0" borderId="15" xfId="48" applyNumberFormat="1" applyFont="1" applyBorder="1"/>
    <xf numFmtId="3" fontId="26" fillId="0" borderId="0" xfId="48" applyNumberFormat="1" applyFont="1"/>
    <xf numFmtId="3" fontId="27" fillId="0" borderId="14" xfId="48" applyNumberFormat="1" applyFont="1" applyBorder="1" applyAlignment="1">
      <alignment wrapText="1"/>
    </xf>
    <xf numFmtId="3" fontId="27" fillId="0" borderId="12" xfId="46" applyNumberFormat="1" applyFont="1" applyFill="1" applyBorder="1" applyAlignment="1">
      <alignment wrapText="1"/>
    </xf>
    <xf numFmtId="3" fontId="26" fillId="0" borderId="16" xfId="48" applyNumberFormat="1" applyFont="1" applyBorder="1" applyAlignment="1">
      <alignment wrapText="1"/>
    </xf>
    <xf numFmtId="3" fontId="26" fillId="0" borderId="17" xfId="48" applyNumberFormat="1" applyFont="1" applyBorder="1"/>
    <xf numFmtId="3" fontId="27" fillId="0" borderId="17" xfId="48" applyNumberFormat="1" applyFont="1" applyBorder="1"/>
    <xf numFmtId="3" fontId="26" fillId="0" borderId="17" xfId="48" applyNumberFormat="1" applyFont="1" applyBorder="1" applyAlignment="1">
      <alignment wrapText="1"/>
    </xf>
    <xf numFmtId="3" fontId="26" fillId="0" borderId="18" xfId="48" applyNumberFormat="1" applyFont="1" applyBorder="1"/>
    <xf numFmtId="0" fontId="19" fillId="0" borderId="14" xfId="85" applyFont="1" applyFill="1" applyBorder="1"/>
    <xf numFmtId="0" fontId="26" fillId="0" borderId="21" xfId="50" applyFont="1" applyBorder="1" applyAlignment="1">
      <alignment horizontal="center" vertical="center"/>
    </xf>
    <xf numFmtId="0" fontId="22" fillId="0" borderId="14" xfId="85" applyFont="1" applyFill="1" applyBorder="1" applyAlignment="1">
      <alignment wrapText="1"/>
    </xf>
    <xf numFmtId="0" fontId="22" fillId="0" borderId="14" xfId="85" applyFont="1" applyBorder="1" applyAlignment="1">
      <alignment wrapText="1"/>
    </xf>
    <xf numFmtId="0" fontId="31" fillId="0" borderId="25" xfId="49" applyFont="1" applyFill="1" applyBorder="1" applyAlignment="1">
      <alignment horizontal="left" vertical="center" wrapText="1" indent="2"/>
    </xf>
    <xf numFmtId="0" fontId="0" fillId="29" borderId="26" xfId="49" applyFont="1" applyFill="1" applyBorder="1" applyAlignment="1">
      <alignment wrapText="1"/>
    </xf>
    <xf numFmtId="0" fontId="29" fillId="29" borderId="14" xfId="49" applyFont="1" applyFill="1" applyBorder="1" applyAlignment="1">
      <alignment wrapText="1"/>
    </xf>
    <xf numFmtId="3" fontId="29" fillId="29" borderId="12" xfId="50" applyNumberFormat="1" applyFont="1" applyFill="1" applyBorder="1" applyAlignment="1">
      <alignment horizontal="right" wrapText="1"/>
    </xf>
    <xf numFmtId="3" fontId="29" fillId="0" borderId="12" xfId="50" applyNumberFormat="1" applyFont="1" applyFill="1" applyBorder="1" applyAlignment="1">
      <alignment horizontal="right" wrapText="1"/>
    </xf>
    <xf numFmtId="3" fontId="27" fillId="0" borderId="12" xfId="49" applyNumberFormat="1" applyFont="1" applyFill="1" applyBorder="1" applyAlignment="1">
      <alignment horizontal="right" wrapText="1"/>
    </xf>
    <xf numFmtId="3" fontId="29" fillId="0" borderId="12" xfId="0" applyNumberFormat="1" applyFont="1" applyBorder="1"/>
    <xf numFmtId="3" fontId="29" fillId="0" borderId="12" xfId="86" applyNumberFormat="1" applyFont="1" applyFill="1" applyBorder="1" applyAlignment="1">
      <alignment horizontal="right"/>
    </xf>
    <xf numFmtId="0" fontId="27" fillId="0" borderId="14" xfId="0" applyFont="1" applyFill="1" applyBorder="1" applyAlignment="1">
      <alignment horizontal="left" wrapText="1"/>
    </xf>
    <xf numFmtId="0" fontId="29" fillId="0" borderId="14" xfId="0" applyFont="1" applyFill="1" applyBorder="1" applyAlignment="1">
      <alignment horizontal="left" wrapText="1"/>
    </xf>
    <xf numFmtId="0" fontId="0" fillId="0" borderId="14" xfId="0" applyFont="1" applyFill="1" applyBorder="1" applyAlignment="1">
      <alignment horizontal="left" wrapText="1"/>
    </xf>
    <xf numFmtId="0" fontId="25" fillId="0" borderId="14" xfId="86" applyFont="1" applyFill="1" applyBorder="1"/>
    <xf numFmtId="0" fontId="27" fillId="0" borderId="0" xfId="85" applyFont="1" applyFill="1" applyBorder="1"/>
    <xf numFmtId="0" fontId="27" fillId="0" borderId="0" xfId="0" applyFont="1" applyBorder="1"/>
    <xf numFmtId="3" fontId="26" fillId="0" borderId="12" xfId="0" applyNumberFormat="1" applyFont="1" applyBorder="1" applyAlignment="1">
      <alignment horizontal="right"/>
    </xf>
    <xf numFmtId="0" fontId="26" fillId="0" borderId="14" xfId="45" applyFont="1" applyFill="1" applyBorder="1"/>
    <xf numFmtId="0" fontId="26" fillId="0" borderId="12" xfId="45" applyFont="1" applyFill="1" applyBorder="1"/>
    <xf numFmtId="3" fontId="26" fillId="0" borderId="12" xfId="45" applyNumberFormat="1" applyFont="1" applyFill="1" applyBorder="1"/>
    <xf numFmtId="3" fontId="26" fillId="29" borderId="12" xfId="45" applyNumberFormat="1" applyFont="1" applyFill="1" applyBorder="1"/>
    <xf numFmtId="3" fontId="26" fillId="29" borderId="12" xfId="45" applyNumberFormat="1" applyFont="1" applyFill="1" applyBorder="1" applyAlignment="1">
      <alignment horizontal="right"/>
    </xf>
    <xf numFmtId="3" fontId="26" fillId="29" borderId="15" xfId="45" applyNumberFormat="1" applyFont="1" applyFill="1" applyBorder="1" applyAlignment="1">
      <alignment horizontal="right"/>
    </xf>
    <xf numFmtId="4" fontId="26" fillId="0" borderId="12" xfId="45" applyNumberFormat="1" applyFont="1" applyFill="1" applyBorder="1"/>
    <xf numFmtId="0" fontId="27" fillId="0" borderId="14" xfId="45" applyFont="1" applyFill="1" applyBorder="1"/>
    <xf numFmtId="4" fontId="27" fillId="0" borderId="12" xfId="45" applyNumberFormat="1" applyFont="1" applyFill="1" applyBorder="1"/>
    <xf numFmtId="3" fontId="27" fillId="29" borderId="12" xfId="45" applyNumberFormat="1" applyFont="1" applyFill="1" applyBorder="1"/>
    <xf numFmtId="3" fontId="27" fillId="29" borderId="12" xfId="45" applyNumberFormat="1" applyFont="1" applyFill="1" applyBorder="1" applyAlignment="1">
      <alignment horizontal="right"/>
    </xf>
    <xf numFmtId="3" fontId="27" fillId="0" borderId="15" xfId="0" applyNumberFormat="1" applyFont="1" applyBorder="1"/>
    <xf numFmtId="0" fontId="26" fillId="0" borderId="14" xfId="47" applyFont="1" applyFill="1" applyBorder="1"/>
    <xf numFmtId="0" fontId="27" fillId="0" borderId="14" xfId="47" applyFont="1" applyFill="1" applyBorder="1"/>
    <xf numFmtId="0" fontId="27" fillId="0" borderId="12" xfId="45" applyFont="1" applyFill="1" applyBorder="1"/>
    <xf numFmtId="3" fontId="27" fillId="0" borderId="12" xfId="45" applyNumberFormat="1" applyFont="1" applyFill="1" applyBorder="1"/>
    <xf numFmtId="165" fontId="27" fillId="29" borderId="12" xfId="45" applyNumberFormat="1" applyFont="1" applyFill="1" applyBorder="1"/>
    <xf numFmtId="3" fontId="27" fillId="0" borderId="12" xfId="45" applyNumberFormat="1" applyFont="1" applyBorder="1"/>
    <xf numFmtId="165" fontId="26" fillId="29" borderId="12" xfId="45" applyNumberFormat="1" applyFont="1" applyFill="1" applyBorder="1"/>
    <xf numFmtId="0" fontId="26" fillId="0" borderId="14" xfId="0" applyFont="1" applyBorder="1"/>
    <xf numFmtId="3" fontId="26" fillId="0" borderId="12" xfId="45" applyNumberFormat="1" applyFont="1" applyBorder="1"/>
    <xf numFmtId="3" fontId="26" fillId="0" borderId="15" xfId="45" applyNumberFormat="1" applyFont="1" applyBorder="1"/>
    <xf numFmtId="0" fontId="27" fillId="0" borderId="14" xfId="0" applyFont="1" applyBorder="1"/>
    <xf numFmtId="3" fontId="26" fillId="29" borderId="15" xfId="45" applyNumberFormat="1" applyFont="1" applyFill="1" applyBorder="1"/>
    <xf numFmtId="0" fontId="27" fillId="0" borderId="14" xfId="45" applyFont="1" applyFill="1" applyBorder="1" applyAlignment="1">
      <alignment wrapText="1"/>
    </xf>
    <xf numFmtId="2" fontId="26" fillId="0" borderId="12" xfId="45" applyNumberFormat="1" applyFont="1" applyFill="1" applyBorder="1"/>
    <xf numFmtId="3" fontId="26" fillId="0" borderId="15" xfId="0" applyNumberFormat="1" applyFont="1" applyFill="1" applyBorder="1"/>
    <xf numFmtId="0" fontId="27" fillId="0" borderId="0" xfId="0" applyFont="1" applyFill="1"/>
    <xf numFmtId="0" fontId="27" fillId="0" borderId="12" xfId="45" applyFont="1" applyBorder="1"/>
    <xf numFmtId="3" fontId="26" fillId="0" borderId="14" xfId="45" applyNumberFormat="1" applyFont="1" applyFill="1" applyBorder="1"/>
    <xf numFmtId="0" fontId="26" fillId="0" borderId="12" xfId="45" applyFont="1" applyBorder="1"/>
    <xf numFmtId="3" fontId="27" fillId="0" borderId="14" xfId="45" applyNumberFormat="1" applyFont="1" applyFill="1" applyBorder="1"/>
    <xf numFmtId="0" fontId="26" fillId="0" borderId="16" xfId="45" applyFont="1" applyFill="1" applyBorder="1"/>
    <xf numFmtId="0" fontId="27" fillId="0" borderId="17" xfId="45" applyFont="1" applyBorder="1"/>
    <xf numFmtId="3" fontId="26" fillId="0" borderId="17" xfId="45" applyNumberFormat="1" applyFont="1" applyBorder="1"/>
    <xf numFmtId="3" fontId="26" fillId="0" borderId="18" xfId="45" applyNumberFormat="1" applyFont="1" applyBorder="1"/>
    <xf numFmtId="3" fontId="26" fillId="29" borderId="17" xfId="50" applyNumberFormat="1" applyFont="1" applyFill="1" applyBorder="1" applyAlignment="1">
      <alignment horizontal="right" wrapText="1"/>
    </xf>
    <xf numFmtId="0" fontId="27" fillId="0" borderId="27" xfId="50" applyFont="1" applyBorder="1" applyAlignment="1">
      <alignment wrapText="1"/>
    </xf>
    <xf numFmtId="3" fontId="27" fillId="0" borderId="28" xfId="50" applyNumberFormat="1" applyFont="1" applyBorder="1"/>
    <xf numFmtId="0" fontId="26" fillId="29" borderId="16" xfId="50" applyFont="1" applyFill="1" applyBorder="1" applyAlignment="1">
      <alignment horizontal="left" wrapText="1"/>
    </xf>
    <xf numFmtId="3" fontId="26" fillId="0" borderId="18" xfId="50" applyNumberFormat="1" applyFont="1" applyBorder="1"/>
    <xf numFmtId="0" fontId="22" fillId="0" borderId="0" xfId="87" applyFont="1"/>
    <xf numFmtId="0" fontId="33" fillId="0" borderId="0" xfId="87" applyFont="1" applyAlignment="1">
      <alignment horizontal="justify" wrapText="1"/>
    </xf>
    <xf numFmtId="0" fontId="22" fillId="0" borderId="0" xfId="87" applyFont="1" applyAlignment="1">
      <alignment wrapText="1"/>
    </xf>
    <xf numFmtId="0" fontId="34" fillId="0" borderId="29" xfId="87" applyFont="1" applyBorder="1" applyAlignment="1">
      <alignment horizontal="left" wrapText="1"/>
    </xf>
    <xf numFmtId="0" fontId="34" fillId="0" borderId="29" xfId="87" applyFont="1" applyBorder="1" applyAlignment="1">
      <alignment horizontal="left"/>
    </xf>
    <xf numFmtId="0" fontId="35" fillId="0" borderId="30" xfId="87" applyFont="1" applyBorder="1" applyAlignment="1">
      <alignment horizontal="right"/>
    </xf>
    <xf numFmtId="0" fontId="19" fillId="0" borderId="30" xfId="87" applyFont="1" applyBorder="1" applyAlignment="1">
      <alignment wrapText="1"/>
    </xf>
    <xf numFmtId="0" fontId="19" fillId="0" borderId="30" xfId="87" applyFont="1" applyBorder="1" applyAlignment="1"/>
    <xf numFmtId="3" fontId="19" fillId="0" borderId="12" xfId="87" applyNumberFormat="1" applyFont="1" applyBorder="1"/>
    <xf numFmtId="3" fontId="19" fillId="0" borderId="30" xfId="87" applyNumberFormat="1" applyFont="1" applyBorder="1"/>
    <xf numFmtId="0" fontId="35" fillId="0" borderId="30" xfId="87" applyFont="1" applyBorder="1" applyAlignment="1">
      <alignment wrapText="1"/>
    </xf>
    <xf numFmtId="0" fontId="35" fillId="0" borderId="30" xfId="87" applyFont="1" applyBorder="1" applyAlignment="1"/>
    <xf numFmtId="3" fontId="35" fillId="0" borderId="30" xfId="87" applyNumberFormat="1" applyFont="1" applyBorder="1"/>
    <xf numFmtId="0" fontId="20" fillId="0" borderId="0" xfId="87" applyFont="1"/>
    <xf numFmtId="0" fontId="19" fillId="0" borderId="0" xfId="87" applyFont="1" applyBorder="1" applyAlignment="1">
      <alignment wrapText="1"/>
    </xf>
    <xf numFmtId="0" fontId="19" fillId="0" borderId="0" xfId="87" applyFont="1" applyBorder="1" applyAlignment="1"/>
    <xf numFmtId="0" fontId="19" fillId="0" borderId="0" xfId="87" applyFont="1" applyBorder="1"/>
    <xf numFmtId="0" fontId="19" fillId="0" borderId="0" xfId="87" applyFont="1" applyAlignment="1">
      <alignment wrapText="1"/>
    </xf>
    <xf numFmtId="0" fontId="19" fillId="0" borderId="0" xfId="87" applyFont="1"/>
    <xf numFmtId="0" fontId="35" fillId="0" borderId="30" xfId="87" applyFont="1" applyBorder="1" applyAlignment="1">
      <alignment horizontal="center" wrapText="1"/>
    </xf>
    <xf numFmtId="0" fontId="19" fillId="0" borderId="31" xfId="87" applyFont="1" applyBorder="1" applyAlignment="1">
      <alignment wrapText="1"/>
    </xf>
    <xf numFmtId="0" fontId="19" fillId="0" borderId="30" xfId="87" applyFont="1" applyBorder="1" applyAlignment="1">
      <alignment horizontal="center"/>
    </xf>
    <xf numFmtId="0" fontId="34" fillId="0" borderId="30" xfId="87" applyFont="1" applyBorder="1" applyAlignment="1">
      <alignment wrapText="1"/>
    </xf>
    <xf numFmtId="0" fontId="34" fillId="0" borderId="30" xfId="87" applyFont="1" applyBorder="1" applyAlignment="1">
      <alignment horizontal="center"/>
    </xf>
    <xf numFmtId="3" fontId="34" fillId="0" borderId="30" xfId="87" applyNumberFormat="1" applyFont="1" applyBorder="1"/>
    <xf numFmtId="3" fontId="22" fillId="0" borderId="0" xfId="87" applyNumberFormat="1" applyFont="1"/>
    <xf numFmtId="0" fontId="32" fillId="0" borderId="0" xfId="87" applyFont="1" applyBorder="1" applyAlignment="1">
      <alignment wrapText="1"/>
    </xf>
    <xf numFmtId="0" fontId="22" fillId="0" borderId="0" xfId="88"/>
    <xf numFmtId="0" fontId="37" fillId="0" borderId="32" xfId="89" applyFont="1" applyBorder="1" applyAlignment="1">
      <alignment horizontal="center"/>
    </xf>
    <xf numFmtId="0" fontId="37" fillId="0" borderId="33" xfId="89" applyFont="1" applyBorder="1" applyAlignment="1">
      <alignment horizontal="center"/>
    </xf>
    <xf numFmtId="0" fontId="37" fillId="0" borderId="34" xfId="89" applyFont="1" applyBorder="1" applyAlignment="1">
      <alignment horizontal="center"/>
    </xf>
    <xf numFmtId="0" fontId="38" fillId="0" borderId="35" xfId="89" applyFont="1" applyBorder="1"/>
    <xf numFmtId="0" fontId="38" fillId="0" borderId="22" xfId="89" applyFont="1" applyBorder="1"/>
    <xf numFmtId="0" fontId="39" fillId="0" borderId="22" xfId="89" applyFont="1" applyBorder="1" applyAlignment="1">
      <alignment horizontal="center"/>
    </xf>
    <xf numFmtId="0" fontId="37" fillId="0" borderId="22" xfId="89" applyFont="1" applyBorder="1" applyAlignment="1">
      <alignment horizontal="center"/>
    </xf>
    <xf numFmtId="0" fontId="37" fillId="0" borderId="36" xfId="89" applyFont="1" applyBorder="1" applyAlignment="1">
      <alignment horizontal="center"/>
    </xf>
    <xf numFmtId="0" fontId="37" fillId="0" borderId="37" xfId="89" applyFont="1" applyBorder="1" applyAlignment="1">
      <alignment horizontal="center"/>
    </xf>
    <xf numFmtId="0" fontId="37" fillId="0" borderId="38" xfId="89" applyFont="1" applyBorder="1" applyAlignment="1">
      <alignment horizontal="center"/>
    </xf>
    <xf numFmtId="0" fontId="37" fillId="0" borderId="39" xfId="89" applyFont="1" applyBorder="1" applyAlignment="1">
      <alignment horizontal="center"/>
    </xf>
    <xf numFmtId="0" fontId="40" fillId="0" borderId="14" xfId="89" applyFont="1" applyBorder="1" applyAlignment="1">
      <alignment horizontal="center"/>
    </xf>
    <xf numFmtId="0" fontId="40" fillId="0" borderId="12" xfId="89" applyFont="1" applyBorder="1" applyAlignment="1">
      <alignment wrapText="1"/>
    </xf>
    <xf numFmtId="0" fontId="40" fillId="0" borderId="12" xfId="89" applyFont="1" applyBorder="1"/>
    <xf numFmtId="166" fontId="41" fillId="0" borderId="12" xfId="89" applyNumberFormat="1" applyFont="1" applyBorder="1" applyAlignment="1">
      <alignment horizontal="right"/>
    </xf>
    <xf numFmtId="166" fontId="41" fillId="0" borderId="15" xfId="89" applyNumberFormat="1" applyFont="1" applyBorder="1" applyAlignment="1">
      <alignment horizontal="right"/>
    </xf>
    <xf numFmtId="0" fontId="14" fillId="0" borderId="14" xfId="89" applyFont="1" applyBorder="1" applyAlignment="1">
      <alignment horizontal="center"/>
    </xf>
    <xf numFmtId="0" fontId="14" fillId="0" borderId="12" xfId="89" applyFont="1" applyBorder="1"/>
    <xf numFmtId="166" fontId="25" fillId="0" borderId="12" xfId="89" applyNumberFormat="1" applyFont="1" applyBorder="1" applyAlignment="1">
      <alignment horizontal="right"/>
    </xf>
    <xf numFmtId="166" fontId="25" fillId="0" borderId="15" xfId="89" applyNumberFormat="1" applyFont="1" applyBorder="1" applyAlignment="1">
      <alignment horizontal="right"/>
    </xf>
    <xf numFmtId="0" fontId="41" fillId="0" borderId="14" xfId="89" applyFont="1" applyBorder="1" applyAlignment="1">
      <alignment horizontal="center" wrapText="1"/>
    </xf>
    <xf numFmtId="0" fontId="41" fillId="0" borderId="12" xfId="89" applyFont="1" applyBorder="1" applyAlignment="1">
      <alignment wrapText="1"/>
    </xf>
    <xf numFmtId="0" fontId="41" fillId="0" borderId="28" xfId="89" applyFont="1" applyBorder="1" applyAlignment="1">
      <alignment wrapText="1"/>
    </xf>
    <xf numFmtId="0" fontId="41" fillId="0" borderId="28" xfId="89" applyFont="1" applyBorder="1"/>
    <xf numFmtId="3" fontId="41" fillId="0" borderId="28" xfId="89" applyNumberFormat="1" applyFont="1" applyBorder="1"/>
    <xf numFmtId="166" fontId="41" fillId="0" borderId="28" xfId="89" applyNumberFormat="1" applyFont="1" applyBorder="1"/>
    <xf numFmtId="0" fontId="22" fillId="0" borderId="12" xfId="88" applyBorder="1"/>
    <xf numFmtId="0" fontId="25" fillId="0" borderId="12" xfId="89" applyFont="1" applyBorder="1"/>
    <xf numFmtId="3" fontId="25" fillId="0" borderId="12" xfId="89" applyNumberFormat="1" applyFont="1" applyBorder="1" applyAlignment="1">
      <alignment horizontal="right"/>
    </xf>
    <xf numFmtId="3" fontId="42" fillId="29" borderId="30" xfId="50" applyNumberFormat="1" applyFont="1" applyFill="1" applyBorder="1" applyAlignment="1">
      <alignment horizontal="right" wrapText="1"/>
    </xf>
    <xf numFmtId="0" fontId="25" fillId="0" borderId="12" xfId="89" applyFont="1" applyBorder="1" applyAlignment="1">
      <alignment wrapText="1"/>
    </xf>
    <xf numFmtId="3" fontId="42" fillId="29" borderId="10" xfId="50" applyNumberFormat="1" applyFont="1" applyFill="1" applyBorder="1" applyAlignment="1">
      <alignment horizontal="right" wrapText="1"/>
    </xf>
    <xf numFmtId="0" fontId="41" fillId="0" borderId="40" xfId="89" applyFont="1" applyBorder="1" applyAlignment="1">
      <alignment horizontal="center" wrapText="1"/>
    </xf>
    <xf numFmtId="0" fontId="41" fillId="0" borderId="41" xfId="89" applyFont="1" applyBorder="1" applyAlignment="1">
      <alignment wrapText="1"/>
    </xf>
    <xf numFmtId="0" fontId="14" fillId="0" borderId="41" xfId="89" applyFont="1" applyBorder="1"/>
    <xf numFmtId="166" fontId="25" fillId="0" borderId="41" xfId="89" applyNumberFormat="1" applyFont="1" applyBorder="1" applyAlignment="1">
      <alignment horizontal="right"/>
    </xf>
    <xf numFmtId="166" fontId="25" fillId="0" borderId="42" xfId="89" applyNumberFormat="1" applyFont="1" applyBorder="1" applyAlignment="1">
      <alignment horizontal="right"/>
    </xf>
    <xf numFmtId="0" fontId="40" fillId="0" borderId="43" xfId="89" applyFont="1" applyBorder="1" applyAlignment="1">
      <alignment horizontal="center"/>
    </xf>
    <xf numFmtId="0" fontId="40" fillId="0" borderId="44" xfId="89" applyFont="1" applyBorder="1"/>
    <xf numFmtId="3" fontId="40" fillId="0" borderId="44" xfId="89" applyNumberFormat="1" applyFont="1" applyBorder="1" applyAlignment="1">
      <alignment horizontal="right"/>
    </xf>
    <xf numFmtId="3" fontId="40" fillId="0" borderId="45" xfId="89" applyNumberFormat="1" applyFont="1" applyBorder="1" applyAlignment="1">
      <alignment horizontal="right"/>
    </xf>
    <xf numFmtId="3" fontId="22" fillId="0" borderId="0" xfId="88" applyNumberFormat="1"/>
    <xf numFmtId="0" fontId="22" fillId="0" borderId="0" xfId="90" applyFont="1"/>
    <xf numFmtId="0" fontId="22" fillId="0" borderId="0" xfId="90"/>
    <xf numFmtId="0" fontId="20" fillId="0" borderId="29" xfId="91" applyFont="1" applyBorder="1" applyAlignment="1">
      <alignment horizontal="center"/>
    </xf>
    <xf numFmtId="0" fontId="20" fillId="0" borderId="46" xfId="91" applyFont="1" applyBorder="1" applyAlignment="1">
      <alignment horizontal="center"/>
    </xf>
    <xf numFmtId="0" fontId="40" fillId="0" borderId="29" xfId="91" applyFont="1" applyBorder="1" applyAlignment="1">
      <alignment horizontal="center"/>
    </xf>
    <xf numFmtId="0" fontId="22" fillId="0" borderId="48" xfId="91" applyFont="1" applyBorder="1" applyAlignment="1">
      <alignment horizontal="center"/>
    </xf>
    <xf numFmtId="0" fontId="22" fillId="0" borderId="49" xfId="91" applyFont="1" applyBorder="1" applyAlignment="1">
      <alignment horizontal="center"/>
    </xf>
    <xf numFmtId="0" fontId="20" fillId="0" borderId="49" xfId="91" applyFont="1" applyBorder="1" applyAlignment="1">
      <alignment horizontal="center"/>
    </xf>
    <xf numFmtId="0" fontId="40" fillId="0" borderId="49" xfId="91" applyFont="1" applyBorder="1" applyAlignment="1">
      <alignment horizontal="center"/>
    </xf>
    <xf numFmtId="0" fontId="22" fillId="0" borderId="31" xfId="91" applyFont="1" applyBorder="1" applyAlignment="1">
      <alignment horizontal="center"/>
    </xf>
    <xf numFmtId="0" fontId="22" fillId="0" borderId="50" xfId="91" applyFont="1" applyBorder="1" applyAlignment="1">
      <alignment horizontal="center"/>
    </xf>
    <xf numFmtId="0" fontId="20" fillId="0" borderId="50" xfId="91" applyFont="1" applyBorder="1" applyAlignment="1">
      <alignment horizontal="center"/>
    </xf>
    <xf numFmtId="0" fontId="22" fillId="0" borderId="50" xfId="91" applyFont="1" applyBorder="1" applyAlignment="1">
      <alignment horizontal="center" wrapText="1"/>
    </xf>
    <xf numFmtId="0" fontId="40" fillId="0" borderId="50" xfId="91" applyFont="1" applyBorder="1" applyAlignment="1">
      <alignment horizontal="center"/>
    </xf>
    <xf numFmtId="0" fontId="40" fillId="0" borderId="31" xfId="91" applyFont="1" applyBorder="1" applyAlignment="1">
      <alignment wrapText="1"/>
    </xf>
    <xf numFmtId="0" fontId="20" fillId="0" borderId="30" xfId="91" applyFont="1" applyBorder="1" applyAlignment="1">
      <alignment horizontal="center"/>
    </xf>
    <xf numFmtId="0" fontId="20" fillId="0" borderId="51" xfId="91" applyFont="1" applyBorder="1" applyAlignment="1">
      <alignment horizontal="center"/>
    </xf>
    <xf numFmtId="0" fontId="40" fillId="0" borderId="51" xfId="91" applyFont="1" applyBorder="1" applyAlignment="1">
      <alignment horizontal="center"/>
    </xf>
    <xf numFmtId="0" fontId="40" fillId="0" borderId="52" xfId="91" applyFont="1" applyBorder="1" applyAlignment="1">
      <alignment horizontal="center"/>
    </xf>
    <xf numFmtId="0" fontId="20" fillId="0" borderId="30" xfId="90" applyFont="1" applyBorder="1" applyAlignment="1">
      <alignment horizontal="center"/>
    </xf>
    <xf numFmtId="0" fontId="20" fillId="0" borderId="46" xfId="91" applyFont="1" applyBorder="1"/>
    <xf numFmtId="0" fontId="22" fillId="31" borderId="46" xfId="91" applyFont="1" applyFill="1" applyBorder="1"/>
    <xf numFmtId="0" fontId="22" fillId="0" borderId="53" xfId="91" applyFont="1" applyBorder="1"/>
    <xf numFmtId="0" fontId="22" fillId="0" borderId="54" xfId="91" applyFont="1" applyBorder="1"/>
    <xf numFmtId="0" fontId="14" fillId="0" borderId="54" xfId="91" applyFont="1" applyBorder="1"/>
    <xf numFmtId="0" fontId="22" fillId="0" borderId="30" xfId="90" applyFont="1" applyBorder="1"/>
    <xf numFmtId="0" fontId="20" fillId="0" borderId="49" xfId="91" applyFont="1" applyBorder="1"/>
    <xf numFmtId="0" fontId="22" fillId="31" borderId="49" xfId="91" applyFont="1" applyFill="1" applyBorder="1"/>
    <xf numFmtId="0" fontId="22" fillId="0" borderId="49" xfId="91" applyFont="1" applyBorder="1"/>
    <xf numFmtId="0" fontId="14" fillId="0" borderId="49" xfId="91" applyFont="1" applyBorder="1"/>
    <xf numFmtId="0" fontId="14" fillId="0" borderId="0" xfId="91" applyFont="1" applyBorder="1"/>
    <xf numFmtId="0" fontId="22" fillId="0" borderId="30" xfId="91" applyFont="1" applyBorder="1" applyAlignment="1">
      <alignment horizontal="center"/>
    </xf>
    <xf numFmtId="0" fontId="22" fillId="0" borderId="30" xfId="91" applyFont="1" applyBorder="1"/>
    <xf numFmtId="0" fontId="14" fillId="0" borderId="30" xfId="91" applyFont="1" applyBorder="1"/>
    <xf numFmtId="0" fontId="14" fillId="0" borderId="47" xfId="91" applyFont="1" applyBorder="1"/>
    <xf numFmtId="0" fontId="20" fillId="0" borderId="53" xfId="91" applyFont="1" applyBorder="1"/>
    <xf numFmtId="0" fontId="22" fillId="0" borderId="46" xfId="91" applyFont="1" applyBorder="1"/>
    <xf numFmtId="0" fontId="14" fillId="0" borderId="46" xfId="91" applyFont="1" applyBorder="1"/>
    <xf numFmtId="0" fontId="14" fillId="0" borderId="13" xfId="91" applyFont="1" applyBorder="1"/>
    <xf numFmtId="0" fontId="20" fillId="0" borderId="55" xfId="91" applyFont="1" applyBorder="1"/>
    <xf numFmtId="166" fontId="20" fillId="0" borderId="30" xfId="91" applyNumberFormat="1" applyFont="1" applyBorder="1"/>
    <xf numFmtId="0" fontId="22" fillId="0" borderId="30" xfId="90" applyFont="1" applyBorder="1" applyAlignment="1">
      <alignment wrapText="1"/>
    </xf>
    <xf numFmtId="0" fontId="22" fillId="0" borderId="30" xfId="90" applyFont="1" applyBorder="1" applyAlignment="1">
      <alignment horizontal="center"/>
    </xf>
    <xf numFmtId="3" fontId="22" fillId="0" borderId="30" xfId="91" applyNumberFormat="1" applyFont="1" applyBorder="1"/>
    <xf numFmtId="3" fontId="14" fillId="0" borderId="30" xfId="91" applyNumberFormat="1" applyFont="1" applyBorder="1"/>
    <xf numFmtId="166" fontId="40" fillId="0" borderId="30" xfId="91" applyNumberFormat="1" applyFont="1" applyBorder="1"/>
    <xf numFmtId="3" fontId="40" fillId="0" borderId="47" xfId="91" applyNumberFormat="1" applyFont="1" applyBorder="1"/>
    <xf numFmtId="3" fontId="22" fillId="0" borderId="30" xfId="90" applyNumberFormat="1" applyFont="1" applyBorder="1"/>
    <xf numFmtId="166" fontId="25" fillId="0" borderId="30" xfId="91" applyNumberFormat="1" applyFont="1" applyBorder="1"/>
    <xf numFmtId="3" fontId="25" fillId="0" borderId="47" xfId="91" applyNumberFormat="1" applyFont="1" applyBorder="1"/>
    <xf numFmtId="0" fontId="20" fillId="0" borderId="30" xfId="90" applyFont="1" applyBorder="1" applyAlignment="1">
      <alignment wrapText="1"/>
    </xf>
    <xf numFmtId="3" fontId="20" fillId="0" borderId="30" xfId="91" applyNumberFormat="1" applyFont="1" applyBorder="1"/>
    <xf numFmtId="0" fontId="20" fillId="0" borderId="0" xfId="90" applyFont="1"/>
    <xf numFmtId="0" fontId="22" fillId="0" borderId="29" xfId="90" applyFont="1" applyBorder="1" applyAlignment="1">
      <alignment horizontal="center"/>
    </xf>
    <xf numFmtId="3" fontId="14" fillId="0" borderId="47" xfId="91" applyNumberFormat="1" applyFont="1" applyBorder="1"/>
    <xf numFmtId="3" fontId="40" fillId="0" borderId="30" xfId="91" applyNumberFormat="1" applyFont="1" applyBorder="1"/>
    <xf numFmtId="0" fontId="20" fillId="0" borderId="30" xfId="91" applyFont="1" applyBorder="1"/>
    <xf numFmtId="0" fontId="22" fillId="31" borderId="30" xfId="91" applyFont="1" applyFill="1" applyBorder="1"/>
    <xf numFmtId="0" fontId="22" fillId="0" borderId="12" xfId="92" applyFont="1" applyBorder="1" applyAlignment="1">
      <alignment horizontal="left" wrapText="1"/>
    </xf>
    <xf numFmtId="0" fontId="22" fillId="0" borderId="12" xfId="92" applyFont="1" applyBorder="1" applyAlignment="1">
      <alignment horizontal="center"/>
    </xf>
    <xf numFmtId="3" fontId="22" fillId="0" borderId="30" xfId="91" applyNumberFormat="1" applyFont="1" applyBorder="1" applyAlignment="1">
      <alignment horizontal="right" wrapText="1"/>
    </xf>
    <xf numFmtId="3" fontId="14" fillId="0" borderId="30" xfId="91" applyNumberFormat="1" applyFont="1" applyBorder="1" applyAlignment="1">
      <alignment horizontal="right"/>
    </xf>
    <xf numFmtId="166" fontId="14" fillId="0" borderId="30" xfId="91" applyNumberFormat="1" applyFont="1" applyBorder="1"/>
    <xf numFmtId="0" fontId="22" fillId="0" borderId="30" xfId="91" applyFont="1" applyBorder="1" applyAlignment="1">
      <alignment wrapText="1"/>
    </xf>
    <xf numFmtId="0" fontId="22" fillId="29" borderId="30" xfId="91" applyFont="1" applyFill="1" applyBorder="1" applyAlignment="1">
      <alignment horizontal="center"/>
    </xf>
    <xf numFmtId="166" fontId="22" fillId="0" borderId="30" xfId="91" applyNumberFormat="1" applyFont="1" applyBorder="1"/>
    <xf numFmtId="0" fontId="22" fillId="0" borderId="0" xfId="0" applyFont="1"/>
    <xf numFmtId="0" fontId="19" fillId="0" borderId="0" xfId="93" applyFont="1" applyFill="1"/>
    <xf numFmtId="3" fontId="19" fillId="0" borderId="0" xfId="93" applyNumberFormat="1" applyFont="1" applyFill="1"/>
    <xf numFmtId="0" fontId="22" fillId="0" borderId="0" xfId="93"/>
    <xf numFmtId="3" fontId="35" fillId="0" borderId="0" xfId="93" applyNumberFormat="1" applyFont="1" applyFill="1"/>
    <xf numFmtId="0" fontId="35" fillId="0" borderId="0" xfId="93" applyFont="1" applyFill="1"/>
    <xf numFmtId="0" fontId="34" fillId="28" borderId="0" xfId="93" applyFont="1" applyFill="1" applyAlignment="1"/>
    <xf numFmtId="3" fontId="34" fillId="0" borderId="0" xfId="93" applyNumberFormat="1" applyFont="1" applyFill="1" applyAlignment="1"/>
    <xf numFmtId="0" fontId="19" fillId="0" borderId="0" xfId="93" applyFont="1" applyFill="1" applyBorder="1" applyAlignment="1"/>
    <xf numFmtId="0" fontId="19" fillId="0" borderId="0" xfId="93" applyFont="1" applyFill="1" applyAlignment="1"/>
    <xf numFmtId="0" fontId="34" fillId="0" borderId="0" xfId="93" applyFont="1" applyFill="1" applyBorder="1" applyAlignment="1"/>
    <xf numFmtId="0" fontId="34" fillId="0" borderId="0" xfId="93" applyFont="1" applyBorder="1" applyAlignment="1">
      <alignment horizontal="right" wrapText="1"/>
    </xf>
    <xf numFmtId="3" fontId="19" fillId="0" borderId="0" xfId="93" applyNumberFormat="1" applyFont="1" applyFill="1" applyAlignment="1"/>
    <xf numFmtId="0" fontId="19" fillId="0" borderId="56" xfId="93" applyFont="1" applyFill="1" applyBorder="1" applyAlignment="1"/>
    <xf numFmtId="0" fontId="44" fillId="0" borderId="30" xfId="93" applyFont="1" applyFill="1" applyBorder="1"/>
    <xf numFmtId="3" fontId="34" fillId="0" borderId="30" xfId="93" applyNumberFormat="1" applyFont="1" applyFill="1" applyBorder="1" applyAlignment="1">
      <alignment horizontal="right"/>
    </xf>
    <xf numFmtId="0" fontId="34" fillId="0" borderId="30" xfId="93" applyFont="1" applyFill="1" applyBorder="1" applyAlignment="1">
      <alignment horizontal="right"/>
    </xf>
    <xf numFmtId="0" fontId="19" fillId="0" borderId="30" xfId="93" applyFont="1" applyFill="1" applyBorder="1"/>
    <xf numFmtId="3" fontId="19" fillId="0" borderId="30" xfId="93" applyNumberFormat="1" applyFont="1" applyFill="1" applyBorder="1"/>
    <xf numFmtId="0" fontId="34" fillId="0" borderId="30" xfId="93" applyFont="1" applyFill="1" applyBorder="1"/>
    <xf numFmtId="3" fontId="34" fillId="0" borderId="30" xfId="93" applyNumberFormat="1" applyFont="1" applyFill="1" applyBorder="1"/>
    <xf numFmtId="0" fontId="19" fillId="0" borderId="0" xfId="93" applyFont="1" applyBorder="1"/>
    <xf numFmtId="3" fontId="19" fillId="0" borderId="0" xfId="93" applyNumberFormat="1" applyFont="1" applyBorder="1"/>
    <xf numFmtId="3" fontId="35" fillId="0" borderId="0" xfId="93" applyNumberFormat="1" applyFont="1"/>
    <xf numFmtId="0" fontId="35" fillId="0" borderId="0" xfId="93" applyFont="1"/>
    <xf numFmtId="0" fontId="19" fillId="0" borderId="0" xfId="93" applyFont="1"/>
    <xf numFmtId="0" fontId="34" fillId="0" borderId="56" xfId="93" applyFont="1" applyFill="1" applyBorder="1" applyAlignment="1"/>
    <xf numFmtId="3" fontId="19" fillId="0" borderId="0" xfId="93" applyNumberFormat="1" applyFont="1"/>
    <xf numFmtId="0" fontId="22" fillId="0" borderId="0" xfId="93" applyFont="1"/>
    <xf numFmtId="3" fontId="22" fillId="0" borderId="0" xfId="93" applyNumberFormat="1"/>
    <xf numFmtId="0" fontId="22" fillId="0" borderId="0" xfId="93" applyAlignment="1">
      <alignment horizontal="center"/>
    </xf>
    <xf numFmtId="0" fontId="40" fillId="0" borderId="29" xfId="93" applyFont="1" applyBorder="1" applyAlignment="1">
      <alignment horizontal="center"/>
    </xf>
    <xf numFmtId="0" fontId="40" fillId="0" borderId="46" xfId="93" applyFont="1" applyBorder="1" applyAlignment="1">
      <alignment horizontal="center"/>
    </xf>
    <xf numFmtId="0" fontId="14" fillId="0" borderId="48" xfId="93" applyFont="1" applyBorder="1" applyAlignment="1">
      <alignment horizontal="center"/>
    </xf>
    <xf numFmtId="0" fontId="40" fillId="0" borderId="48" xfId="93" applyFont="1" applyBorder="1" applyAlignment="1">
      <alignment horizontal="center"/>
    </xf>
    <xf numFmtId="0" fontId="40" fillId="0" borderId="49" xfId="93" applyFont="1" applyBorder="1" applyAlignment="1">
      <alignment horizontal="center"/>
    </xf>
    <xf numFmtId="0" fontId="40" fillId="0" borderId="49" xfId="93" applyFont="1" applyBorder="1" applyAlignment="1">
      <alignment horizontal="center" wrapText="1"/>
    </xf>
    <xf numFmtId="0" fontId="14" fillId="0" borderId="31" xfId="93" applyFont="1" applyBorder="1" applyAlignment="1">
      <alignment horizontal="center"/>
    </xf>
    <xf numFmtId="0" fontId="40" fillId="0" borderId="50" xfId="93" applyFont="1" applyBorder="1" applyAlignment="1">
      <alignment horizontal="center"/>
    </xf>
    <xf numFmtId="0" fontId="14" fillId="0" borderId="50" xfId="93" applyFont="1" applyBorder="1" applyAlignment="1">
      <alignment horizontal="center"/>
    </xf>
    <xf numFmtId="0" fontId="40" fillId="0" borderId="30" xfId="93" applyFont="1" applyBorder="1" applyAlignment="1">
      <alignment horizontal="center"/>
    </xf>
    <xf numFmtId="0" fontId="40" fillId="0" borderId="30" xfId="93" applyFont="1" applyBorder="1" applyAlignment="1">
      <alignment wrapText="1"/>
    </xf>
    <xf numFmtId="0" fontId="14" fillId="31" borderId="30" xfId="93" applyFont="1" applyFill="1" applyBorder="1"/>
    <xf numFmtId="0" fontId="14" fillId="0" borderId="30" xfId="93" applyFont="1" applyBorder="1"/>
    <xf numFmtId="0" fontId="40" fillId="0" borderId="31" xfId="93" applyFont="1" applyBorder="1" applyAlignment="1">
      <alignment horizontal="center"/>
    </xf>
    <xf numFmtId="0" fontId="22" fillId="0" borderId="31" xfId="93" applyBorder="1"/>
    <xf numFmtId="0" fontId="14" fillId="0" borderId="31" xfId="93" applyFont="1" applyBorder="1"/>
    <xf numFmtId="0" fontId="40" fillId="0" borderId="30" xfId="93" applyFont="1" applyFill="1" applyBorder="1"/>
    <xf numFmtId="0" fontId="22" fillId="0" borderId="30" xfId="93" applyBorder="1"/>
    <xf numFmtId="0" fontId="14" fillId="0" borderId="29" xfId="93" applyFont="1" applyBorder="1"/>
    <xf numFmtId="3" fontId="40" fillId="0" borderId="30" xfId="93" applyNumberFormat="1" applyFont="1" applyBorder="1"/>
    <xf numFmtId="3" fontId="14" fillId="0" borderId="31" xfId="93" applyNumberFormat="1" applyFont="1" applyBorder="1"/>
    <xf numFmtId="3" fontId="14" fillId="0" borderId="30" xfId="93" applyNumberFormat="1" applyFont="1" applyBorder="1"/>
    <xf numFmtId="0" fontId="40" fillId="0" borderId="29" xfId="93" applyFont="1" applyFill="1" applyBorder="1"/>
    <xf numFmtId="3" fontId="40" fillId="0" borderId="29" xfId="93" applyNumberFormat="1" applyFont="1" applyBorder="1"/>
    <xf numFmtId="0" fontId="40" fillId="0" borderId="30" xfId="93" applyFont="1" applyBorder="1"/>
    <xf numFmtId="0" fontId="22" fillId="0" borderId="0" xfId="93" applyBorder="1"/>
    <xf numFmtId="3" fontId="14" fillId="0" borderId="29" xfId="93" applyNumberFormat="1" applyFont="1" applyBorder="1"/>
    <xf numFmtId="0" fontId="20" fillId="0" borderId="30" xfId="93" applyFont="1" applyBorder="1" applyAlignment="1">
      <alignment horizontal="center"/>
    </xf>
    <xf numFmtId="3" fontId="20" fillId="0" borderId="30" xfId="93" applyNumberFormat="1" applyFont="1" applyBorder="1"/>
    <xf numFmtId="0" fontId="26" fillId="0" borderId="21" xfId="50" applyFont="1" applyBorder="1" applyAlignment="1">
      <alignment horizontal="center" vertical="center"/>
    </xf>
    <xf numFmtId="0" fontId="26" fillId="0" borderId="15" xfId="50" applyFont="1" applyBorder="1" applyAlignment="1">
      <alignment horizontal="center" vertical="center"/>
    </xf>
    <xf numFmtId="0" fontId="26" fillId="0" borderId="19" xfId="45" applyFont="1" applyFill="1" applyBorder="1" applyAlignment="1">
      <alignment horizontal="center" vertical="center"/>
    </xf>
    <xf numFmtId="0" fontId="26" fillId="0" borderId="14" xfId="45" applyFont="1" applyFill="1" applyBorder="1" applyAlignment="1">
      <alignment horizontal="center" vertical="center"/>
    </xf>
    <xf numFmtId="0" fontId="26" fillId="0" borderId="20" xfId="45" applyFont="1" applyBorder="1" applyAlignment="1">
      <alignment horizontal="center" vertical="center"/>
    </xf>
    <xf numFmtId="0" fontId="26" fillId="0" borderId="12" xfId="45" applyFont="1" applyBorder="1" applyAlignment="1">
      <alignment horizontal="center" vertical="center"/>
    </xf>
    <xf numFmtId="0" fontId="26" fillId="0" borderId="20" xfId="45" applyFont="1" applyFill="1" applyBorder="1" applyAlignment="1">
      <alignment horizontal="center" vertical="center"/>
    </xf>
    <xf numFmtId="0" fontId="26" fillId="0" borderId="12" xfId="45" applyFont="1" applyFill="1" applyBorder="1" applyAlignment="1">
      <alignment horizontal="center" vertical="center"/>
    </xf>
    <xf numFmtId="0" fontId="26" fillId="29" borderId="20" xfId="45" applyFont="1" applyFill="1" applyBorder="1" applyAlignment="1">
      <alignment horizontal="center" vertical="center"/>
    </xf>
    <xf numFmtId="0" fontId="26" fillId="29" borderId="12" xfId="45" applyFont="1" applyFill="1" applyBorder="1" applyAlignment="1">
      <alignment horizontal="center" vertical="center"/>
    </xf>
    <xf numFmtId="3" fontId="26" fillId="0" borderId="0" xfId="44" applyNumberFormat="1" applyFont="1" applyBorder="1" applyAlignment="1">
      <alignment horizontal="center"/>
    </xf>
    <xf numFmtId="3" fontId="26" fillId="0" borderId="0" xfId="48" applyNumberFormat="1" applyFont="1" applyBorder="1" applyAlignment="1">
      <alignment horizontal="center"/>
    </xf>
    <xf numFmtId="3" fontId="26" fillId="0" borderId="24" xfId="48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20" fillId="0" borderId="19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0" fontId="32" fillId="0" borderId="0" xfId="87" applyFont="1" applyBorder="1" applyAlignment="1">
      <alignment horizontal="center" wrapText="1"/>
    </xf>
    <xf numFmtId="0" fontId="20" fillId="0" borderId="0" xfId="88" applyFont="1" applyAlignment="1">
      <alignment horizontal="center"/>
    </xf>
    <xf numFmtId="0" fontId="20" fillId="0" borderId="0" xfId="90" applyFont="1" applyBorder="1" applyAlignment="1">
      <alignment horizontal="center"/>
    </xf>
    <xf numFmtId="0" fontId="20" fillId="0" borderId="30" xfId="91" applyFont="1" applyBorder="1" applyAlignment="1">
      <alignment horizontal="center" wrapText="1"/>
    </xf>
    <xf numFmtId="0" fontId="40" fillId="0" borderId="30" xfId="91" applyFont="1" applyBorder="1" applyAlignment="1">
      <alignment horizontal="center" wrapText="1"/>
    </xf>
    <xf numFmtId="0" fontId="40" fillId="0" borderId="47" xfId="91" applyFont="1" applyBorder="1" applyAlignment="1">
      <alignment horizontal="center" wrapText="1"/>
    </xf>
    <xf numFmtId="0" fontId="19" fillId="0" borderId="52" xfId="93" applyFont="1" applyFill="1" applyBorder="1" applyAlignment="1"/>
    <xf numFmtId="0" fontId="20" fillId="0" borderId="0" xfId="93" applyFont="1" applyFill="1" applyBorder="1" applyAlignment="1">
      <alignment horizontal="center"/>
    </xf>
    <xf numFmtId="0" fontId="40" fillId="0" borderId="29" xfId="93" applyFont="1" applyBorder="1" applyAlignment="1">
      <alignment horizontal="center"/>
    </xf>
  </cellXfs>
  <cellStyles count="9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3"/>
    <cellStyle name="20% - Accent2" xfId="54"/>
    <cellStyle name="20% - Accent3" xfId="55"/>
    <cellStyle name="20% - Accent4" xfId="56"/>
    <cellStyle name="20% - Accent5" xfId="57"/>
    <cellStyle name="20% - Accent6" xfId="58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4"/>
    <cellStyle name="Figyelmeztetés" xfId="36" builtinId="11" customBuiltin="1"/>
    <cellStyle name="Good" xfId="37"/>
    <cellStyle name="Heading 1" xfId="71"/>
    <cellStyle name="Heading 2" xfId="72"/>
    <cellStyle name="Heading 3" xfId="73"/>
    <cellStyle name="Heading 4" xfId="74"/>
    <cellStyle name="Hivatkozott cella" xfId="38" builtinId="24" customBuiltin="1"/>
    <cellStyle name="Input" xfId="75"/>
    <cellStyle name="Jegyzet" xfId="39" builtinId="10" customBuiltin="1"/>
    <cellStyle name="Kimenet" xfId="40" builtinId="21" customBuiltin="1"/>
    <cellStyle name="Linked Cell" xfId="76"/>
    <cellStyle name="Neutral" xfId="41"/>
    <cellStyle name="Normál" xfId="0" builtinId="0"/>
    <cellStyle name="Normál 2" xfId="42"/>
    <cellStyle name="Normál_2007_Koncepció táblák" xfId="86"/>
    <cellStyle name="Normál_2007_Koncepció táblák_2013. évi költségvetés I." xfId="43"/>
    <cellStyle name="Normál_2012. évi költségvetés I. módosítás VÉGLEGES" xfId="87"/>
    <cellStyle name="Normál_2013 évi költségvetéshez 2013.02.19." xfId="90"/>
    <cellStyle name="Normál_2013 évi költségvetéshez 2013.02.19._2014 évi költségvetés Tündi táblák" xfId="9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46"/>
    <cellStyle name="Normál_2013. évi költségvetés I._iNTÉZMÉNYI NORMATÍVA 2014" xfId="47"/>
    <cellStyle name="Normál_2013. évi költségvetés II. forduló testületi előterjesztés" xfId="48"/>
    <cellStyle name="Normál_2013. évi költségvetés II. forduló testületi előterjesztés2." xfId="88"/>
    <cellStyle name="Normál_4. sz. melléklet" xfId="89"/>
    <cellStyle name="Normal_KARSZJ3" xfId="77"/>
    <cellStyle name="Normál_költségvetés10melléklet" xfId="85"/>
    <cellStyle name="Normal_KTRSZJ" xfId="78"/>
    <cellStyle name="Normál_Másolat eredetijeKÖLTSÉGVETÉS2005új1" xfId="49"/>
    <cellStyle name="Normál_Másolat eredetijeKÖLTSÉGVETÉS2005új1_2013. évi költségvetés I." xfId="50"/>
    <cellStyle name="Normál_Másolat eredetijeKÖLTSÉGVETÉS2005új1_2013. évi költségvetés II. forduló testületi előterjesztés" xfId="51"/>
    <cellStyle name="Normál_Munka4" xfId="92"/>
    <cellStyle name="Normál_Munka4_2013 évi költségvetéshez 2013.02.19." xfId="91"/>
    <cellStyle name="Note" xfId="79"/>
    <cellStyle name="Output" xfId="80"/>
    <cellStyle name="Összesen" xfId="52" builtinId="25" customBuiltin="1"/>
    <cellStyle name="Title" xfId="81"/>
    <cellStyle name="Total" xfId="82"/>
    <cellStyle name="Warning Text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gyari_zsuzsa/Asztal/P&#201;CSELY+V&#193;SZOLY/V&#225;szoly%20K&#246;zs&#233;g%20&#214;nkorm&#225;nyzat%201_2017%20(II.15.)%20rendelet%20mell&#233;klete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  <sheetName val="Munka1"/>
    </sheetNames>
    <sheetDataSet>
      <sheetData sheetId="0"/>
      <sheetData sheetId="1">
        <row r="32">
          <cell r="D32">
            <v>5400000</v>
          </cell>
        </row>
        <row r="34">
          <cell r="D34">
            <v>1200000</v>
          </cell>
        </row>
        <row r="37">
          <cell r="D37">
            <v>2500000</v>
          </cell>
        </row>
        <row r="38">
          <cell r="D38">
            <v>1000000</v>
          </cell>
        </row>
        <row r="40">
          <cell r="D40">
            <v>400000</v>
          </cell>
        </row>
        <row r="43">
          <cell r="D43">
            <v>150000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J37"/>
  <sheetViews>
    <sheetView view="pageLayout" topLeftCell="A3" zoomScaleNormal="75" zoomScaleSheetLayoutView="89" workbookViewId="0">
      <selection activeCell="G6" sqref="G6"/>
    </sheetView>
  </sheetViews>
  <sheetFormatPr defaultColWidth="8.5703125" defaultRowHeight="15.75" x14ac:dyDescent="0.25"/>
  <cols>
    <col min="1" max="1" width="40.42578125" style="56" customWidth="1"/>
    <col min="2" max="4" width="15.28515625" style="5" customWidth="1"/>
    <col min="5" max="5" width="10.140625" style="5" bestFit="1" customWidth="1"/>
    <col min="6" max="6" width="12.42578125" style="5" bestFit="1" customWidth="1"/>
    <col min="7" max="16384" width="8.5703125" style="5"/>
  </cols>
  <sheetData>
    <row r="1" spans="1:10" hidden="1" x14ac:dyDescent="0.25">
      <c r="A1" s="4"/>
    </row>
    <row r="2" spans="1:10" hidden="1" x14ac:dyDescent="0.25">
      <c r="A2" s="4"/>
    </row>
    <row r="3" spans="1:10" s="51" customFormat="1" ht="56.25" customHeight="1" x14ac:dyDescent="0.2">
      <c r="A3" s="39" t="s">
        <v>220</v>
      </c>
      <c r="B3" s="40" t="s">
        <v>303</v>
      </c>
      <c r="C3" s="46" t="s">
        <v>301</v>
      </c>
      <c r="D3" s="239" t="s">
        <v>302</v>
      </c>
    </row>
    <row r="4" spans="1:10" ht="31.5" x14ac:dyDescent="0.25">
      <c r="A4" s="41" t="s">
        <v>4</v>
      </c>
      <c r="B4" s="8">
        <f>'2.sz.tábla'!B5</f>
        <v>21955111</v>
      </c>
      <c r="C4" s="8">
        <f>'2.sz.tábla'!C5</f>
        <v>23846951</v>
      </c>
      <c r="D4" s="42">
        <f>C4-B4</f>
        <v>1891840</v>
      </c>
    </row>
    <row r="5" spans="1:10" ht="31.5" x14ac:dyDescent="0.25">
      <c r="A5" s="41" t="s">
        <v>5</v>
      </c>
      <c r="B5" s="8">
        <f>'2.sz.tábla'!B20</f>
        <v>75000000</v>
      </c>
      <c r="C5" s="8">
        <f>'2.sz.tábla'!C20</f>
        <v>75000000</v>
      </c>
      <c r="D5" s="42">
        <f t="shared" ref="D5:D34" si="0">C5-B5</f>
        <v>0</v>
      </c>
    </row>
    <row r="6" spans="1:10" ht="21.75" customHeight="1" x14ac:dyDescent="0.25">
      <c r="A6" s="41" t="s">
        <v>6</v>
      </c>
      <c r="B6" s="8">
        <f>'2.sz.tábla'!B27</f>
        <v>10650000</v>
      </c>
      <c r="C6" s="8">
        <f>'2.sz.tábla'!C27</f>
        <v>10650000</v>
      </c>
      <c r="D6" s="42">
        <f t="shared" si="0"/>
        <v>0</v>
      </c>
    </row>
    <row r="7" spans="1:10" ht="22.5" customHeight="1" x14ac:dyDescent="0.25">
      <c r="A7" s="41" t="s">
        <v>7</v>
      </c>
      <c r="B7" s="8">
        <f>'2.sz.tábla'!B40</f>
        <v>4852500</v>
      </c>
      <c r="C7" s="8">
        <f>'2.sz.tábla'!C40</f>
        <v>4852500</v>
      </c>
      <c r="D7" s="42">
        <f t="shared" si="0"/>
        <v>0</v>
      </c>
    </row>
    <row r="8" spans="1:10" ht="24" customHeight="1" x14ac:dyDescent="0.25">
      <c r="A8" s="41" t="s">
        <v>8</v>
      </c>
      <c r="B8" s="8">
        <f>'2.sz.tábla'!B52</f>
        <v>0</v>
      </c>
      <c r="C8" s="8">
        <f>'2.sz.tábla'!C52</f>
        <v>0</v>
      </c>
      <c r="D8" s="42">
        <f t="shared" si="0"/>
        <v>0</v>
      </c>
    </row>
    <row r="9" spans="1:10" ht="27" customHeight="1" x14ac:dyDescent="0.25">
      <c r="A9" s="48" t="s">
        <v>9</v>
      </c>
      <c r="B9" s="8">
        <f>'2.sz.tábla'!B57</f>
        <v>0</v>
      </c>
      <c r="C9" s="8">
        <f>'2.sz.tábla'!C57</f>
        <v>0</v>
      </c>
      <c r="D9" s="42">
        <f t="shared" si="0"/>
        <v>0</v>
      </c>
      <c r="F9" s="93"/>
    </row>
    <row r="10" spans="1:10" ht="27" customHeight="1" x14ac:dyDescent="0.25">
      <c r="A10" s="48" t="s">
        <v>10</v>
      </c>
      <c r="B10" s="8">
        <f>'2.sz.tábla'!B61</f>
        <v>0</v>
      </c>
      <c r="C10" s="8">
        <f>'2.sz.tábla'!C61</f>
        <v>0</v>
      </c>
      <c r="D10" s="42">
        <f t="shared" si="0"/>
        <v>0</v>
      </c>
    </row>
    <row r="11" spans="1:10" s="52" customFormat="1" ht="24" customHeight="1" x14ac:dyDescent="0.25">
      <c r="A11" s="43" t="s">
        <v>11</v>
      </c>
      <c r="B11" s="38">
        <f t="shared" ref="B11:C11" si="1">SUM(B4:B10)</f>
        <v>112457611</v>
      </c>
      <c r="C11" s="38">
        <f t="shared" si="1"/>
        <v>114349451</v>
      </c>
      <c r="D11" s="44">
        <f t="shared" si="0"/>
        <v>1891840</v>
      </c>
    </row>
    <row r="12" spans="1:10" ht="41.25" customHeight="1" x14ac:dyDescent="0.25">
      <c r="A12" s="41" t="s">
        <v>226</v>
      </c>
      <c r="B12" s="8">
        <f>'2.sz.tábla'!B67</f>
        <v>36000000</v>
      </c>
      <c r="C12" s="8">
        <f>'2.sz.tábla'!C67</f>
        <v>37329264</v>
      </c>
      <c r="D12" s="42">
        <f t="shared" si="0"/>
        <v>1329264</v>
      </c>
    </row>
    <row r="13" spans="1:10" ht="48.75" customHeight="1" x14ac:dyDescent="0.25">
      <c r="A13" s="41" t="s">
        <v>13</v>
      </c>
      <c r="B13" s="8">
        <f>'2.sz.tábla'!B69</f>
        <v>405000</v>
      </c>
      <c r="C13" s="8">
        <f>'2.sz.tábla'!C69</f>
        <v>1058076</v>
      </c>
      <c r="D13" s="42">
        <f t="shared" si="0"/>
        <v>653076</v>
      </c>
    </row>
    <row r="14" spans="1:10" s="52" customFormat="1" ht="33" customHeight="1" x14ac:dyDescent="0.25">
      <c r="A14" s="49" t="s">
        <v>12</v>
      </c>
      <c r="B14" s="7">
        <f t="shared" ref="B14:C14" si="2">B12+B13</f>
        <v>36405000</v>
      </c>
      <c r="C14" s="7">
        <f t="shared" si="2"/>
        <v>38387340</v>
      </c>
      <c r="D14" s="44">
        <f t="shared" si="0"/>
        <v>1982340</v>
      </c>
    </row>
    <row r="15" spans="1:10" s="52" customFormat="1" ht="18" customHeight="1" x14ac:dyDescent="0.25">
      <c r="A15" s="45" t="s">
        <v>14</v>
      </c>
      <c r="B15" s="9">
        <f>B11+B14</f>
        <v>148862611</v>
      </c>
      <c r="C15" s="9">
        <f>C11+C14</f>
        <v>152736791</v>
      </c>
      <c r="D15" s="44">
        <f t="shared" si="0"/>
        <v>3874180</v>
      </c>
      <c r="F15" s="92"/>
    </row>
    <row r="16" spans="1:10" s="52" customFormat="1" ht="14.25" customHeight="1" x14ac:dyDescent="0.25">
      <c r="A16" s="45"/>
      <c r="B16" s="8"/>
      <c r="C16" s="10"/>
      <c r="D16" s="42"/>
      <c r="E16" s="53"/>
      <c r="F16" s="53"/>
      <c r="G16" s="53"/>
      <c r="H16" s="53"/>
      <c r="I16" s="53"/>
      <c r="J16" s="53"/>
    </row>
    <row r="17" spans="1:10" s="52" customFormat="1" ht="14.25" customHeight="1" x14ac:dyDescent="0.25">
      <c r="A17" s="45"/>
      <c r="B17" s="8"/>
      <c r="C17" s="10"/>
      <c r="D17" s="42"/>
      <c r="E17" s="53"/>
      <c r="F17" s="53"/>
      <c r="G17" s="53"/>
      <c r="H17" s="53"/>
      <c r="I17" s="53"/>
      <c r="J17" s="53"/>
    </row>
    <row r="18" spans="1:10" s="55" customFormat="1" ht="20.100000000000001" customHeight="1" x14ac:dyDescent="0.25">
      <c r="A18" s="43" t="s">
        <v>15</v>
      </c>
      <c r="B18" s="38">
        <f t="shared" ref="B18:C18" si="3">B19</f>
        <v>31153191</v>
      </c>
      <c r="C18" s="38">
        <f t="shared" si="3"/>
        <v>32844573</v>
      </c>
      <c r="D18" s="44">
        <f t="shared" si="0"/>
        <v>1691382</v>
      </c>
      <c r="E18" s="54"/>
      <c r="F18" s="54"/>
      <c r="G18" s="54"/>
      <c r="H18" s="54"/>
      <c r="I18" s="54"/>
      <c r="J18" s="54"/>
    </row>
    <row r="19" spans="1:10" ht="20.25" customHeight="1" x14ac:dyDescent="0.25">
      <c r="A19" s="41" t="s">
        <v>277</v>
      </c>
      <c r="B19" s="8">
        <f>'3.sz.tábla '!B36</f>
        <v>31153191</v>
      </c>
      <c r="C19" s="8">
        <f>'3.sz.tábla '!C36</f>
        <v>32844573</v>
      </c>
      <c r="D19" s="42">
        <f t="shared" si="0"/>
        <v>1691382</v>
      </c>
    </row>
    <row r="20" spans="1:10" s="52" customFormat="1" ht="20.100000000000001" customHeight="1" x14ac:dyDescent="0.25">
      <c r="A20" s="43" t="s">
        <v>16</v>
      </c>
      <c r="B20" s="7">
        <f>SUM(B21:B23)</f>
        <v>114974000</v>
      </c>
      <c r="C20" s="7">
        <f>SUM(C21:C23)</f>
        <v>115001600</v>
      </c>
      <c r="D20" s="44">
        <f t="shared" si="0"/>
        <v>27600</v>
      </c>
    </row>
    <row r="21" spans="1:10" ht="20.100000000000001" customHeight="1" x14ac:dyDescent="0.25">
      <c r="A21" s="41" t="s">
        <v>215</v>
      </c>
      <c r="B21" s="8">
        <f>'5. sz. tábla'!B2</f>
        <v>24270000</v>
      </c>
      <c r="C21" s="8">
        <f>'5. sz. tábla'!C2</f>
        <v>20770000</v>
      </c>
      <c r="D21" s="42">
        <f t="shared" si="0"/>
        <v>-3500000</v>
      </c>
    </row>
    <row r="22" spans="1:10" s="52" customFormat="1" ht="20.100000000000001" customHeight="1" x14ac:dyDescent="0.25">
      <c r="A22" s="41" t="s">
        <v>216</v>
      </c>
      <c r="B22" s="8">
        <f>'5. sz. tábla'!B14</f>
        <v>90704000</v>
      </c>
      <c r="C22" s="8">
        <f>'5. sz. tábla'!C14</f>
        <v>94204000</v>
      </c>
      <c r="D22" s="42">
        <f t="shared" si="0"/>
        <v>3500000</v>
      </c>
    </row>
    <row r="23" spans="1:10" ht="20.100000000000001" customHeight="1" x14ac:dyDescent="0.25">
      <c r="A23" s="41" t="s">
        <v>274</v>
      </c>
      <c r="B23" s="8">
        <f>'5. sz. tábla'!B21</f>
        <v>0</v>
      </c>
      <c r="C23" s="8">
        <f>'5. sz. tábla'!C21</f>
        <v>27600</v>
      </c>
      <c r="D23" s="42">
        <f t="shared" si="0"/>
        <v>27600</v>
      </c>
    </row>
    <row r="24" spans="1:10" ht="12.75" customHeight="1" x14ac:dyDescent="0.25">
      <c r="A24" s="43"/>
      <c r="B24" s="8"/>
      <c r="C24" s="6"/>
      <c r="D24" s="42"/>
    </row>
    <row r="25" spans="1:10" s="52" customFormat="1" ht="20.100000000000001" customHeight="1" x14ac:dyDescent="0.25">
      <c r="A25" s="43" t="s">
        <v>17</v>
      </c>
      <c r="B25" s="7">
        <f>B26+B27</f>
        <v>1595420</v>
      </c>
      <c r="C25" s="7">
        <f>C26+C27</f>
        <v>3097542</v>
      </c>
      <c r="D25" s="44">
        <f t="shared" si="0"/>
        <v>1502122</v>
      </c>
      <c r="F25" s="93"/>
    </row>
    <row r="26" spans="1:10" s="52" customFormat="1" ht="20.100000000000001" customHeight="1" x14ac:dyDescent="0.25">
      <c r="A26" s="41" t="s">
        <v>18</v>
      </c>
      <c r="B26" s="8">
        <v>1595420</v>
      </c>
      <c r="C26" s="8">
        <f>B26+81862-90000+1329264</f>
        <v>2916546</v>
      </c>
      <c r="D26" s="42">
        <f t="shared" si="0"/>
        <v>1321126</v>
      </c>
      <c r="F26" s="5"/>
    </row>
    <row r="27" spans="1:10" s="188" customFormat="1" ht="20.100000000000001" customHeight="1" x14ac:dyDescent="0.25">
      <c r="A27" s="189" t="s">
        <v>19</v>
      </c>
      <c r="B27" s="151"/>
      <c r="C27" s="177">
        <v>180996</v>
      </c>
      <c r="D27" s="187">
        <f t="shared" si="0"/>
        <v>180996</v>
      </c>
    </row>
    <row r="28" spans="1:10" s="188" customFormat="1" ht="24.75" customHeight="1" x14ac:dyDescent="0.25">
      <c r="A28" s="189" t="s">
        <v>306</v>
      </c>
      <c r="B28" s="151"/>
      <c r="C28" s="177">
        <v>180996</v>
      </c>
      <c r="D28" s="187"/>
    </row>
    <row r="29" spans="1:10" s="188" customFormat="1" ht="23.25" customHeight="1" x14ac:dyDescent="0.25">
      <c r="A29" s="190" t="s">
        <v>20</v>
      </c>
      <c r="B29" s="153">
        <f>SUM(B25,B20,B18)</f>
        <v>147722611</v>
      </c>
      <c r="C29" s="153">
        <f>SUM(C25,C20,C18)</f>
        <v>150943715</v>
      </c>
      <c r="D29" s="191">
        <f t="shared" si="0"/>
        <v>3221104</v>
      </c>
      <c r="F29" s="192"/>
    </row>
    <row r="30" spans="1:10" ht="20.100000000000001" customHeight="1" x14ac:dyDescent="0.25">
      <c r="A30" s="41" t="s">
        <v>21</v>
      </c>
      <c r="B30" s="8">
        <f>'5. sz. tábla'!B24</f>
        <v>0</v>
      </c>
      <c r="C30" s="6"/>
      <c r="D30" s="42">
        <f t="shared" si="0"/>
        <v>0</v>
      </c>
      <c r="F30" s="93"/>
    </row>
    <row r="31" spans="1:10" ht="20.100000000000001" customHeight="1" x14ac:dyDescent="0.25">
      <c r="A31" s="50" t="s">
        <v>100</v>
      </c>
      <c r="B31" s="8">
        <f>'5. sz. tábla'!B25</f>
        <v>0</v>
      </c>
      <c r="C31" s="8">
        <f>'5. sz. tábla'!C25</f>
        <v>0</v>
      </c>
      <c r="D31" s="42">
        <f t="shared" si="0"/>
        <v>0</v>
      </c>
    </row>
    <row r="32" spans="1:10" ht="22.5" customHeight="1" x14ac:dyDescent="0.25">
      <c r="A32" s="41" t="s">
        <v>233</v>
      </c>
      <c r="B32" s="8">
        <f>'5. sz. tábla'!B26</f>
        <v>1140000</v>
      </c>
      <c r="C32" s="8">
        <f>'5. sz. tábla'!C26</f>
        <v>1793076</v>
      </c>
      <c r="D32" s="42">
        <f t="shared" si="0"/>
        <v>653076</v>
      </c>
    </row>
    <row r="33" spans="1:5" s="52" customFormat="1" ht="21.75" customHeight="1" x14ac:dyDescent="0.25">
      <c r="A33" s="43" t="s">
        <v>22</v>
      </c>
      <c r="B33" s="7">
        <f t="shared" ref="B33:C33" si="4">SUM(B30:B32)</f>
        <v>1140000</v>
      </c>
      <c r="C33" s="7">
        <f t="shared" si="4"/>
        <v>1793076</v>
      </c>
      <c r="D33" s="44">
        <f t="shared" si="0"/>
        <v>653076</v>
      </c>
    </row>
    <row r="34" spans="1:5" s="52" customFormat="1" ht="20.100000000000001" customHeight="1" thickBot="1" x14ac:dyDescent="0.3">
      <c r="A34" s="296" t="s">
        <v>23</v>
      </c>
      <c r="B34" s="293">
        <f t="shared" ref="B34:C34" si="5">B29+B33</f>
        <v>148862611</v>
      </c>
      <c r="C34" s="293">
        <f t="shared" si="5"/>
        <v>152736791</v>
      </c>
      <c r="D34" s="297">
        <f t="shared" si="0"/>
        <v>3874180</v>
      </c>
      <c r="E34" s="92"/>
    </row>
    <row r="35" spans="1:5" x14ac:dyDescent="0.25">
      <c r="A35" s="294"/>
      <c r="B35" s="295">
        <f>B15-B34</f>
        <v>0</v>
      </c>
      <c r="C35" s="295">
        <f>C15-C34</f>
        <v>0</v>
      </c>
      <c r="D35" s="295">
        <f>D15-D34</f>
        <v>0</v>
      </c>
    </row>
    <row r="36" spans="1:5" x14ac:dyDescent="0.25">
      <c r="A36" s="85"/>
      <c r="B36" s="8"/>
      <c r="C36" s="6"/>
      <c r="D36" s="42"/>
      <c r="E36" s="93"/>
    </row>
    <row r="37" spans="1:5" ht="16.5" thickBot="1" x14ac:dyDescent="0.3">
      <c r="A37" s="86"/>
      <c r="B37" s="87"/>
      <c r="C37" s="88"/>
      <c r="D37" s="89"/>
    </row>
  </sheetData>
  <sheetProtection selectLockedCells="1" selectUnlockedCells="1"/>
  <phoneticPr fontId="21" type="noConversion"/>
  <printOptions horizontalCentered="1"/>
  <pageMargins left="0.47244094488188981" right="0.59055118110236227" top="1.1023622047244095" bottom="0.19685039370078741" header="0.23622047244094491" footer="0.51181102362204722"/>
  <pageSetup paperSize="9" scale="95" firstPageNumber="0" orientation="portrait" r:id="rId1"/>
  <headerFooter alignWithMargins="0">
    <oddHeader>&amp;LVászoly Község 
Önkormányzata&amp;C&amp;"Arial,Félkövér"&amp;12AZ ÖNKORMÁNYZAT 2017. ÉVI I.MÓDOSÍTÁS
FŐÖSSZESÍTŐJE
1. melléklet
a 1/2017. (II.19.) rendelethez
&amp;R
&amp;P. oldal
 forint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9"/>
  <sheetViews>
    <sheetView view="pageLayout" zoomScaleNormal="100" workbookViewId="0">
      <selection activeCell="O4" sqref="O4"/>
    </sheetView>
  </sheetViews>
  <sheetFormatPr defaultRowHeight="12.75" x14ac:dyDescent="0.2"/>
  <cols>
    <col min="1" max="1" width="60.85546875" style="300" customWidth="1"/>
    <col min="2" max="2" width="13.42578125" style="298" customWidth="1"/>
    <col min="3" max="3" width="12.140625" style="298" customWidth="1"/>
    <col min="4" max="4" width="11.140625" style="298" customWidth="1"/>
    <col min="5" max="5" width="11.28515625" style="298" customWidth="1"/>
    <col min="6" max="6" width="12.28515625" style="298" customWidth="1"/>
    <col min="7" max="7" width="18" style="298" customWidth="1"/>
    <col min="8" max="256" width="9.140625" style="298"/>
    <col min="257" max="257" width="60.85546875" style="298" customWidth="1"/>
    <col min="258" max="258" width="13.42578125" style="298" customWidth="1"/>
    <col min="259" max="259" width="12.140625" style="298" customWidth="1"/>
    <col min="260" max="260" width="11.140625" style="298" customWidth="1"/>
    <col min="261" max="261" width="11.28515625" style="298" customWidth="1"/>
    <col min="262" max="262" width="12.28515625" style="298" customWidth="1"/>
    <col min="263" max="263" width="18" style="298" customWidth="1"/>
    <col min="264" max="512" width="9.140625" style="298"/>
    <col min="513" max="513" width="60.85546875" style="298" customWidth="1"/>
    <col min="514" max="514" width="13.42578125" style="298" customWidth="1"/>
    <col min="515" max="515" width="12.140625" style="298" customWidth="1"/>
    <col min="516" max="516" width="11.140625" style="298" customWidth="1"/>
    <col min="517" max="517" width="11.28515625" style="298" customWidth="1"/>
    <col min="518" max="518" width="12.28515625" style="298" customWidth="1"/>
    <col min="519" max="519" width="18" style="298" customWidth="1"/>
    <col min="520" max="768" width="9.140625" style="298"/>
    <col min="769" max="769" width="60.85546875" style="298" customWidth="1"/>
    <col min="770" max="770" width="13.42578125" style="298" customWidth="1"/>
    <col min="771" max="771" width="12.140625" style="298" customWidth="1"/>
    <col min="772" max="772" width="11.140625" style="298" customWidth="1"/>
    <col min="773" max="773" width="11.28515625" style="298" customWidth="1"/>
    <col min="774" max="774" width="12.28515625" style="298" customWidth="1"/>
    <col min="775" max="775" width="18" style="298" customWidth="1"/>
    <col min="776" max="1024" width="9.140625" style="298"/>
    <col min="1025" max="1025" width="60.85546875" style="298" customWidth="1"/>
    <col min="1026" max="1026" width="13.42578125" style="298" customWidth="1"/>
    <col min="1027" max="1027" width="12.140625" style="298" customWidth="1"/>
    <col min="1028" max="1028" width="11.140625" style="298" customWidth="1"/>
    <col min="1029" max="1029" width="11.28515625" style="298" customWidth="1"/>
    <col min="1030" max="1030" width="12.28515625" style="298" customWidth="1"/>
    <col min="1031" max="1031" width="18" style="298" customWidth="1"/>
    <col min="1032" max="1280" width="9.140625" style="298"/>
    <col min="1281" max="1281" width="60.85546875" style="298" customWidth="1"/>
    <col min="1282" max="1282" width="13.42578125" style="298" customWidth="1"/>
    <col min="1283" max="1283" width="12.140625" style="298" customWidth="1"/>
    <col min="1284" max="1284" width="11.140625" style="298" customWidth="1"/>
    <col min="1285" max="1285" width="11.28515625" style="298" customWidth="1"/>
    <col min="1286" max="1286" width="12.28515625" style="298" customWidth="1"/>
    <col min="1287" max="1287" width="18" style="298" customWidth="1"/>
    <col min="1288" max="1536" width="9.140625" style="298"/>
    <col min="1537" max="1537" width="60.85546875" style="298" customWidth="1"/>
    <col min="1538" max="1538" width="13.42578125" style="298" customWidth="1"/>
    <col min="1539" max="1539" width="12.140625" style="298" customWidth="1"/>
    <col min="1540" max="1540" width="11.140625" style="298" customWidth="1"/>
    <col min="1541" max="1541" width="11.28515625" style="298" customWidth="1"/>
    <col min="1542" max="1542" width="12.28515625" style="298" customWidth="1"/>
    <col min="1543" max="1543" width="18" style="298" customWidth="1"/>
    <col min="1544" max="1792" width="9.140625" style="298"/>
    <col min="1793" max="1793" width="60.85546875" style="298" customWidth="1"/>
    <col min="1794" max="1794" width="13.42578125" style="298" customWidth="1"/>
    <col min="1795" max="1795" width="12.140625" style="298" customWidth="1"/>
    <col min="1796" max="1796" width="11.140625" style="298" customWidth="1"/>
    <col min="1797" max="1797" width="11.28515625" style="298" customWidth="1"/>
    <col min="1798" max="1798" width="12.28515625" style="298" customWidth="1"/>
    <col min="1799" max="1799" width="18" style="298" customWidth="1"/>
    <col min="1800" max="2048" width="9.140625" style="298"/>
    <col min="2049" max="2049" width="60.85546875" style="298" customWidth="1"/>
    <col min="2050" max="2050" width="13.42578125" style="298" customWidth="1"/>
    <col min="2051" max="2051" width="12.140625" style="298" customWidth="1"/>
    <col min="2052" max="2052" width="11.140625" style="298" customWidth="1"/>
    <col min="2053" max="2053" width="11.28515625" style="298" customWidth="1"/>
    <col min="2054" max="2054" width="12.28515625" style="298" customWidth="1"/>
    <col min="2055" max="2055" width="18" style="298" customWidth="1"/>
    <col min="2056" max="2304" width="9.140625" style="298"/>
    <col min="2305" max="2305" width="60.85546875" style="298" customWidth="1"/>
    <col min="2306" max="2306" width="13.42578125" style="298" customWidth="1"/>
    <col min="2307" max="2307" width="12.140625" style="298" customWidth="1"/>
    <col min="2308" max="2308" width="11.140625" style="298" customWidth="1"/>
    <col min="2309" max="2309" width="11.28515625" style="298" customWidth="1"/>
    <col min="2310" max="2310" width="12.28515625" style="298" customWidth="1"/>
    <col min="2311" max="2311" width="18" style="298" customWidth="1"/>
    <col min="2312" max="2560" width="9.140625" style="298"/>
    <col min="2561" max="2561" width="60.85546875" style="298" customWidth="1"/>
    <col min="2562" max="2562" width="13.42578125" style="298" customWidth="1"/>
    <col min="2563" max="2563" width="12.140625" style="298" customWidth="1"/>
    <col min="2564" max="2564" width="11.140625" style="298" customWidth="1"/>
    <col min="2565" max="2565" width="11.28515625" style="298" customWidth="1"/>
    <col min="2566" max="2566" width="12.28515625" style="298" customWidth="1"/>
    <col min="2567" max="2567" width="18" style="298" customWidth="1"/>
    <col min="2568" max="2816" width="9.140625" style="298"/>
    <col min="2817" max="2817" width="60.85546875" style="298" customWidth="1"/>
    <col min="2818" max="2818" width="13.42578125" style="298" customWidth="1"/>
    <col min="2819" max="2819" width="12.140625" style="298" customWidth="1"/>
    <col min="2820" max="2820" width="11.140625" style="298" customWidth="1"/>
    <col min="2821" max="2821" width="11.28515625" style="298" customWidth="1"/>
    <col min="2822" max="2822" width="12.28515625" style="298" customWidth="1"/>
    <col min="2823" max="2823" width="18" style="298" customWidth="1"/>
    <col min="2824" max="3072" width="9.140625" style="298"/>
    <col min="3073" max="3073" width="60.85546875" style="298" customWidth="1"/>
    <col min="3074" max="3074" width="13.42578125" style="298" customWidth="1"/>
    <col min="3075" max="3075" width="12.140625" style="298" customWidth="1"/>
    <col min="3076" max="3076" width="11.140625" style="298" customWidth="1"/>
    <col min="3077" max="3077" width="11.28515625" style="298" customWidth="1"/>
    <col min="3078" max="3078" width="12.28515625" style="298" customWidth="1"/>
    <col min="3079" max="3079" width="18" style="298" customWidth="1"/>
    <col min="3080" max="3328" width="9.140625" style="298"/>
    <col min="3329" max="3329" width="60.85546875" style="298" customWidth="1"/>
    <col min="3330" max="3330" width="13.42578125" style="298" customWidth="1"/>
    <col min="3331" max="3331" width="12.140625" style="298" customWidth="1"/>
    <col min="3332" max="3332" width="11.140625" style="298" customWidth="1"/>
    <col min="3333" max="3333" width="11.28515625" style="298" customWidth="1"/>
    <col min="3334" max="3334" width="12.28515625" style="298" customWidth="1"/>
    <col min="3335" max="3335" width="18" style="298" customWidth="1"/>
    <col min="3336" max="3584" width="9.140625" style="298"/>
    <col min="3585" max="3585" width="60.85546875" style="298" customWidth="1"/>
    <col min="3586" max="3586" width="13.42578125" style="298" customWidth="1"/>
    <col min="3587" max="3587" width="12.140625" style="298" customWidth="1"/>
    <col min="3588" max="3588" width="11.140625" style="298" customWidth="1"/>
    <col min="3589" max="3589" width="11.28515625" style="298" customWidth="1"/>
    <col min="3590" max="3590" width="12.28515625" style="298" customWidth="1"/>
    <col min="3591" max="3591" width="18" style="298" customWidth="1"/>
    <col min="3592" max="3840" width="9.140625" style="298"/>
    <col min="3841" max="3841" width="60.85546875" style="298" customWidth="1"/>
    <col min="3842" max="3842" width="13.42578125" style="298" customWidth="1"/>
    <col min="3843" max="3843" width="12.140625" style="298" customWidth="1"/>
    <col min="3844" max="3844" width="11.140625" style="298" customWidth="1"/>
    <col min="3845" max="3845" width="11.28515625" style="298" customWidth="1"/>
    <col min="3846" max="3846" width="12.28515625" style="298" customWidth="1"/>
    <col min="3847" max="3847" width="18" style="298" customWidth="1"/>
    <col min="3848" max="4096" width="9.140625" style="298"/>
    <col min="4097" max="4097" width="60.85546875" style="298" customWidth="1"/>
    <col min="4098" max="4098" width="13.42578125" style="298" customWidth="1"/>
    <col min="4099" max="4099" width="12.140625" style="298" customWidth="1"/>
    <col min="4100" max="4100" width="11.140625" style="298" customWidth="1"/>
    <col min="4101" max="4101" width="11.28515625" style="298" customWidth="1"/>
    <col min="4102" max="4102" width="12.28515625" style="298" customWidth="1"/>
    <col min="4103" max="4103" width="18" style="298" customWidth="1"/>
    <col min="4104" max="4352" width="9.140625" style="298"/>
    <col min="4353" max="4353" width="60.85546875" style="298" customWidth="1"/>
    <col min="4354" max="4354" width="13.42578125" style="298" customWidth="1"/>
    <col min="4355" max="4355" width="12.140625" style="298" customWidth="1"/>
    <col min="4356" max="4356" width="11.140625" style="298" customWidth="1"/>
    <col min="4357" max="4357" width="11.28515625" style="298" customWidth="1"/>
    <col min="4358" max="4358" width="12.28515625" style="298" customWidth="1"/>
    <col min="4359" max="4359" width="18" style="298" customWidth="1"/>
    <col min="4360" max="4608" width="9.140625" style="298"/>
    <col min="4609" max="4609" width="60.85546875" style="298" customWidth="1"/>
    <col min="4610" max="4610" width="13.42578125" style="298" customWidth="1"/>
    <col min="4611" max="4611" width="12.140625" style="298" customWidth="1"/>
    <col min="4612" max="4612" width="11.140625" style="298" customWidth="1"/>
    <col min="4613" max="4613" width="11.28515625" style="298" customWidth="1"/>
    <col min="4614" max="4614" width="12.28515625" style="298" customWidth="1"/>
    <col min="4615" max="4615" width="18" style="298" customWidth="1"/>
    <col min="4616" max="4864" width="9.140625" style="298"/>
    <col min="4865" max="4865" width="60.85546875" style="298" customWidth="1"/>
    <col min="4866" max="4866" width="13.42578125" style="298" customWidth="1"/>
    <col min="4867" max="4867" width="12.140625" style="298" customWidth="1"/>
    <col min="4868" max="4868" width="11.140625" style="298" customWidth="1"/>
    <col min="4869" max="4869" width="11.28515625" style="298" customWidth="1"/>
    <col min="4870" max="4870" width="12.28515625" style="298" customWidth="1"/>
    <col min="4871" max="4871" width="18" style="298" customWidth="1"/>
    <col min="4872" max="5120" width="9.140625" style="298"/>
    <col min="5121" max="5121" width="60.85546875" style="298" customWidth="1"/>
    <col min="5122" max="5122" width="13.42578125" style="298" customWidth="1"/>
    <col min="5123" max="5123" width="12.140625" style="298" customWidth="1"/>
    <col min="5124" max="5124" width="11.140625" style="298" customWidth="1"/>
    <col min="5125" max="5125" width="11.28515625" style="298" customWidth="1"/>
    <col min="5126" max="5126" width="12.28515625" style="298" customWidth="1"/>
    <col min="5127" max="5127" width="18" style="298" customWidth="1"/>
    <col min="5128" max="5376" width="9.140625" style="298"/>
    <col min="5377" max="5377" width="60.85546875" style="298" customWidth="1"/>
    <col min="5378" max="5378" width="13.42578125" style="298" customWidth="1"/>
    <col min="5379" max="5379" width="12.140625" style="298" customWidth="1"/>
    <col min="5380" max="5380" width="11.140625" style="298" customWidth="1"/>
    <col min="5381" max="5381" width="11.28515625" style="298" customWidth="1"/>
    <col min="5382" max="5382" width="12.28515625" style="298" customWidth="1"/>
    <col min="5383" max="5383" width="18" style="298" customWidth="1"/>
    <col min="5384" max="5632" width="9.140625" style="298"/>
    <col min="5633" max="5633" width="60.85546875" style="298" customWidth="1"/>
    <col min="5634" max="5634" width="13.42578125" style="298" customWidth="1"/>
    <col min="5635" max="5635" width="12.140625" style="298" customWidth="1"/>
    <col min="5636" max="5636" width="11.140625" style="298" customWidth="1"/>
    <col min="5637" max="5637" width="11.28515625" style="298" customWidth="1"/>
    <col min="5638" max="5638" width="12.28515625" style="298" customWidth="1"/>
    <col min="5639" max="5639" width="18" style="298" customWidth="1"/>
    <col min="5640" max="5888" width="9.140625" style="298"/>
    <col min="5889" max="5889" width="60.85546875" style="298" customWidth="1"/>
    <col min="5890" max="5890" width="13.42578125" style="298" customWidth="1"/>
    <col min="5891" max="5891" width="12.140625" style="298" customWidth="1"/>
    <col min="5892" max="5892" width="11.140625" style="298" customWidth="1"/>
    <col min="5893" max="5893" width="11.28515625" style="298" customWidth="1"/>
    <col min="5894" max="5894" width="12.28515625" style="298" customWidth="1"/>
    <col min="5895" max="5895" width="18" style="298" customWidth="1"/>
    <col min="5896" max="6144" width="9.140625" style="298"/>
    <col min="6145" max="6145" width="60.85546875" style="298" customWidth="1"/>
    <col min="6146" max="6146" width="13.42578125" style="298" customWidth="1"/>
    <col min="6147" max="6147" width="12.140625" style="298" customWidth="1"/>
    <col min="6148" max="6148" width="11.140625" style="298" customWidth="1"/>
    <col min="6149" max="6149" width="11.28515625" style="298" customWidth="1"/>
    <col min="6150" max="6150" width="12.28515625" style="298" customWidth="1"/>
    <col min="6151" max="6151" width="18" style="298" customWidth="1"/>
    <col min="6152" max="6400" width="9.140625" style="298"/>
    <col min="6401" max="6401" width="60.85546875" style="298" customWidth="1"/>
    <col min="6402" max="6402" width="13.42578125" style="298" customWidth="1"/>
    <col min="6403" max="6403" width="12.140625" style="298" customWidth="1"/>
    <col min="6404" max="6404" width="11.140625" style="298" customWidth="1"/>
    <col min="6405" max="6405" width="11.28515625" style="298" customWidth="1"/>
    <col min="6406" max="6406" width="12.28515625" style="298" customWidth="1"/>
    <col min="6407" max="6407" width="18" style="298" customWidth="1"/>
    <col min="6408" max="6656" width="9.140625" style="298"/>
    <col min="6657" max="6657" width="60.85546875" style="298" customWidth="1"/>
    <col min="6658" max="6658" width="13.42578125" style="298" customWidth="1"/>
    <col min="6659" max="6659" width="12.140625" style="298" customWidth="1"/>
    <col min="6660" max="6660" width="11.140625" style="298" customWidth="1"/>
    <col min="6661" max="6661" width="11.28515625" style="298" customWidth="1"/>
    <col min="6662" max="6662" width="12.28515625" style="298" customWidth="1"/>
    <col min="6663" max="6663" width="18" style="298" customWidth="1"/>
    <col min="6664" max="6912" width="9.140625" style="298"/>
    <col min="6913" max="6913" width="60.85546875" style="298" customWidth="1"/>
    <col min="6914" max="6914" width="13.42578125" style="298" customWidth="1"/>
    <col min="6915" max="6915" width="12.140625" style="298" customWidth="1"/>
    <col min="6916" max="6916" width="11.140625" style="298" customWidth="1"/>
    <col min="6917" max="6917" width="11.28515625" style="298" customWidth="1"/>
    <col min="6918" max="6918" width="12.28515625" style="298" customWidth="1"/>
    <col min="6919" max="6919" width="18" style="298" customWidth="1"/>
    <col min="6920" max="7168" width="9.140625" style="298"/>
    <col min="7169" max="7169" width="60.85546875" style="298" customWidth="1"/>
    <col min="7170" max="7170" width="13.42578125" style="298" customWidth="1"/>
    <col min="7171" max="7171" width="12.140625" style="298" customWidth="1"/>
    <col min="7172" max="7172" width="11.140625" style="298" customWidth="1"/>
    <col min="7173" max="7173" width="11.28515625" style="298" customWidth="1"/>
    <col min="7174" max="7174" width="12.28515625" style="298" customWidth="1"/>
    <col min="7175" max="7175" width="18" style="298" customWidth="1"/>
    <col min="7176" max="7424" width="9.140625" style="298"/>
    <col min="7425" max="7425" width="60.85546875" style="298" customWidth="1"/>
    <col min="7426" max="7426" width="13.42578125" style="298" customWidth="1"/>
    <col min="7427" max="7427" width="12.140625" style="298" customWidth="1"/>
    <col min="7428" max="7428" width="11.140625" style="298" customWidth="1"/>
    <col min="7429" max="7429" width="11.28515625" style="298" customWidth="1"/>
    <col min="7430" max="7430" width="12.28515625" style="298" customWidth="1"/>
    <col min="7431" max="7431" width="18" style="298" customWidth="1"/>
    <col min="7432" max="7680" width="9.140625" style="298"/>
    <col min="7681" max="7681" width="60.85546875" style="298" customWidth="1"/>
    <col min="7682" max="7682" width="13.42578125" style="298" customWidth="1"/>
    <col min="7683" max="7683" width="12.140625" style="298" customWidth="1"/>
    <col min="7684" max="7684" width="11.140625" style="298" customWidth="1"/>
    <col min="7685" max="7685" width="11.28515625" style="298" customWidth="1"/>
    <col min="7686" max="7686" width="12.28515625" style="298" customWidth="1"/>
    <col min="7687" max="7687" width="18" style="298" customWidth="1"/>
    <col min="7688" max="7936" width="9.140625" style="298"/>
    <col min="7937" max="7937" width="60.85546875" style="298" customWidth="1"/>
    <col min="7938" max="7938" width="13.42578125" style="298" customWidth="1"/>
    <col min="7939" max="7939" width="12.140625" style="298" customWidth="1"/>
    <col min="7940" max="7940" width="11.140625" style="298" customWidth="1"/>
    <col min="7941" max="7941" width="11.28515625" style="298" customWidth="1"/>
    <col min="7942" max="7942" width="12.28515625" style="298" customWidth="1"/>
    <col min="7943" max="7943" width="18" style="298" customWidth="1"/>
    <col min="7944" max="8192" width="9.140625" style="298"/>
    <col min="8193" max="8193" width="60.85546875" style="298" customWidth="1"/>
    <col min="8194" max="8194" width="13.42578125" style="298" customWidth="1"/>
    <col min="8195" max="8195" width="12.140625" style="298" customWidth="1"/>
    <col min="8196" max="8196" width="11.140625" style="298" customWidth="1"/>
    <col min="8197" max="8197" width="11.28515625" style="298" customWidth="1"/>
    <col min="8198" max="8198" width="12.28515625" style="298" customWidth="1"/>
    <col min="8199" max="8199" width="18" style="298" customWidth="1"/>
    <col min="8200" max="8448" width="9.140625" style="298"/>
    <col min="8449" max="8449" width="60.85546875" style="298" customWidth="1"/>
    <col min="8450" max="8450" width="13.42578125" style="298" customWidth="1"/>
    <col min="8451" max="8451" width="12.140625" style="298" customWidth="1"/>
    <col min="8452" max="8452" width="11.140625" style="298" customWidth="1"/>
    <col min="8453" max="8453" width="11.28515625" style="298" customWidth="1"/>
    <col min="8454" max="8454" width="12.28515625" style="298" customWidth="1"/>
    <col min="8455" max="8455" width="18" style="298" customWidth="1"/>
    <col min="8456" max="8704" width="9.140625" style="298"/>
    <col min="8705" max="8705" width="60.85546875" style="298" customWidth="1"/>
    <col min="8706" max="8706" width="13.42578125" style="298" customWidth="1"/>
    <col min="8707" max="8707" width="12.140625" style="298" customWidth="1"/>
    <col min="8708" max="8708" width="11.140625" style="298" customWidth="1"/>
    <col min="8709" max="8709" width="11.28515625" style="298" customWidth="1"/>
    <col min="8710" max="8710" width="12.28515625" style="298" customWidth="1"/>
    <col min="8711" max="8711" width="18" style="298" customWidth="1"/>
    <col min="8712" max="8960" width="9.140625" style="298"/>
    <col min="8961" max="8961" width="60.85546875" style="298" customWidth="1"/>
    <col min="8962" max="8962" width="13.42578125" style="298" customWidth="1"/>
    <col min="8963" max="8963" width="12.140625" style="298" customWidth="1"/>
    <col min="8964" max="8964" width="11.140625" style="298" customWidth="1"/>
    <col min="8965" max="8965" width="11.28515625" style="298" customWidth="1"/>
    <col min="8966" max="8966" width="12.28515625" style="298" customWidth="1"/>
    <col min="8967" max="8967" width="18" style="298" customWidth="1"/>
    <col min="8968" max="9216" width="9.140625" style="298"/>
    <col min="9217" max="9217" width="60.85546875" style="298" customWidth="1"/>
    <col min="9218" max="9218" width="13.42578125" style="298" customWidth="1"/>
    <col min="9219" max="9219" width="12.140625" style="298" customWidth="1"/>
    <col min="9220" max="9220" width="11.140625" style="298" customWidth="1"/>
    <col min="9221" max="9221" width="11.28515625" style="298" customWidth="1"/>
    <col min="9222" max="9222" width="12.28515625" style="298" customWidth="1"/>
    <col min="9223" max="9223" width="18" style="298" customWidth="1"/>
    <col min="9224" max="9472" width="9.140625" style="298"/>
    <col min="9473" max="9473" width="60.85546875" style="298" customWidth="1"/>
    <col min="9474" max="9474" width="13.42578125" style="298" customWidth="1"/>
    <col min="9475" max="9475" width="12.140625" style="298" customWidth="1"/>
    <col min="9476" max="9476" width="11.140625" style="298" customWidth="1"/>
    <col min="9477" max="9477" width="11.28515625" style="298" customWidth="1"/>
    <col min="9478" max="9478" width="12.28515625" style="298" customWidth="1"/>
    <col min="9479" max="9479" width="18" style="298" customWidth="1"/>
    <col min="9480" max="9728" width="9.140625" style="298"/>
    <col min="9729" max="9729" width="60.85546875" style="298" customWidth="1"/>
    <col min="9730" max="9730" width="13.42578125" style="298" customWidth="1"/>
    <col min="9731" max="9731" width="12.140625" style="298" customWidth="1"/>
    <col min="9732" max="9732" width="11.140625" style="298" customWidth="1"/>
    <col min="9733" max="9733" width="11.28515625" style="298" customWidth="1"/>
    <col min="9734" max="9734" width="12.28515625" style="298" customWidth="1"/>
    <col min="9735" max="9735" width="18" style="298" customWidth="1"/>
    <col min="9736" max="9984" width="9.140625" style="298"/>
    <col min="9985" max="9985" width="60.85546875" style="298" customWidth="1"/>
    <col min="9986" max="9986" width="13.42578125" style="298" customWidth="1"/>
    <col min="9987" max="9987" width="12.140625" style="298" customWidth="1"/>
    <col min="9988" max="9988" width="11.140625" style="298" customWidth="1"/>
    <col min="9989" max="9989" width="11.28515625" style="298" customWidth="1"/>
    <col min="9990" max="9990" width="12.28515625" style="298" customWidth="1"/>
    <col min="9991" max="9991" width="18" style="298" customWidth="1"/>
    <col min="9992" max="10240" width="9.140625" style="298"/>
    <col min="10241" max="10241" width="60.85546875" style="298" customWidth="1"/>
    <col min="10242" max="10242" width="13.42578125" style="298" customWidth="1"/>
    <col min="10243" max="10243" width="12.140625" style="298" customWidth="1"/>
    <col min="10244" max="10244" width="11.140625" style="298" customWidth="1"/>
    <col min="10245" max="10245" width="11.28515625" style="298" customWidth="1"/>
    <col min="10246" max="10246" width="12.28515625" style="298" customWidth="1"/>
    <col min="10247" max="10247" width="18" style="298" customWidth="1"/>
    <col min="10248" max="10496" width="9.140625" style="298"/>
    <col min="10497" max="10497" width="60.85546875" style="298" customWidth="1"/>
    <col min="10498" max="10498" width="13.42578125" style="298" customWidth="1"/>
    <col min="10499" max="10499" width="12.140625" style="298" customWidth="1"/>
    <col min="10500" max="10500" width="11.140625" style="298" customWidth="1"/>
    <col min="10501" max="10501" width="11.28515625" style="298" customWidth="1"/>
    <col min="10502" max="10502" width="12.28515625" style="298" customWidth="1"/>
    <col min="10503" max="10503" width="18" style="298" customWidth="1"/>
    <col min="10504" max="10752" width="9.140625" style="298"/>
    <col min="10753" max="10753" width="60.85546875" style="298" customWidth="1"/>
    <col min="10754" max="10754" width="13.42578125" style="298" customWidth="1"/>
    <col min="10755" max="10755" width="12.140625" style="298" customWidth="1"/>
    <col min="10756" max="10756" width="11.140625" style="298" customWidth="1"/>
    <col min="10757" max="10757" width="11.28515625" style="298" customWidth="1"/>
    <col min="10758" max="10758" width="12.28515625" style="298" customWidth="1"/>
    <col min="10759" max="10759" width="18" style="298" customWidth="1"/>
    <col min="10760" max="11008" width="9.140625" style="298"/>
    <col min="11009" max="11009" width="60.85546875" style="298" customWidth="1"/>
    <col min="11010" max="11010" width="13.42578125" style="298" customWidth="1"/>
    <col min="11011" max="11011" width="12.140625" style="298" customWidth="1"/>
    <col min="11012" max="11012" width="11.140625" style="298" customWidth="1"/>
    <col min="11013" max="11013" width="11.28515625" style="298" customWidth="1"/>
    <col min="11014" max="11014" width="12.28515625" style="298" customWidth="1"/>
    <col min="11015" max="11015" width="18" style="298" customWidth="1"/>
    <col min="11016" max="11264" width="9.140625" style="298"/>
    <col min="11265" max="11265" width="60.85546875" style="298" customWidth="1"/>
    <col min="11266" max="11266" width="13.42578125" style="298" customWidth="1"/>
    <col min="11267" max="11267" width="12.140625" style="298" customWidth="1"/>
    <col min="11268" max="11268" width="11.140625" style="298" customWidth="1"/>
    <col min="11269" max="11269" width="11.28515625" style="298" customWidth="1"/>
    <col min="11270" max="11270" width="12.28515625" style="298" customWidth="1"/>
    <col min="11271" max="11271" width="18" style="298" customWidth="1"/>
    <col min="11272" max="11520" width="9.140625" style="298"/>
    <col min="11521" max="11521" width="60.85546875" style="298" customWidth="1"/>
    <col min="11522" max="11522" width="13.42578125" style="298" customWidth="1"/>
    <col min="11523" max="11523" width="12.140625" style="298" customWidth="1"/>
    <col min="11524" max="11524" width="11.140625" style="298" customWidth="1"/>
    <col min="11525" max="11525" width="11.28515625" style="298" customWidth="1"/>
    <col min="11526" max="11526" width="12.28515625" style="298" customWidth="1"/>
    <col min="11527" max="11527" width="18" style="298" customWidth="1"/>
    <col min="11528" max="11776" width="9.140625" style="298"/>
    <col min="11777" max="11777" width="60.85546875" style="298" customWidth="1"/>
    <col min="11778" max="11778" width="13.42578125" style="298" customWidth="1"/>
    <col min="11779" max="11779" width="12.140625" style="298" customWidth="1"/>
    <col min="11780" max="11780" width="11.140625" style="298" customWidth="1"/>
    <col min="11781" max="11781" width="11.28515625" style="298" customWidth="1"/>
    <col min="11782" max="11782" width="12.28515625" style="298" customWidth="1"/>
    <col min="11783" max="11783" width="18" style="298" customWidth="1"/>
    <col min="11784" max="12032" width="9.140625" style="298"/>
    <col min="12033" max="12033" width="60.85546875" style="298" customWidth="1"/>
    <col min="12034" max="12034" width="13.42578125" style="298" customWidth="1"/>
    <col min="12035" max="12035" width="12.140625" style="298" customWidth="1"/>
    <col min="12036" max="12036" width="11.140625" style="298" customWidth="1"/>
    <col min="12037" max="12037" width="11.28515625" style="298" customWidth="1"/>
    <col min="12038" max="12038" width="12.28515625" style="298" customWidth="1"/>
    <col min="12039" max="12039" width="18" style="298" customWidth="1"/>
    <col min="12040" max="12288" width="9.140625" style="298"/>
    <col min="12289" max="12289" width="60.85546875" style="298" customWidth="1"/>
    <col min="12290" max="12290" width="13.42578125" style="298" customWidth="1"/>
    <col min="12291" max="12291" width="12.140625" style="298" customWidth="1"/>
    <col min="12292" max="12292" width="11.140625" style="298" customWidth="1"/>
    <col min="12293" max="12293" width="11.28515625" style="298" customWidth="1"/>
    <col min="12294" max="12294" width="12.28515625" style="298" customWidth="1"/>
    <col min="12295" max="12295" width="18" style="298" customWidth="1"/>
    <col min="12296" max="12544" width="9.140625" style="298"/>
    <col min="12545" max="12545" width="60.85546875" style="298" customWidth="1"/>
    <col min="12546" max="12546" width="13.42578125" style="298" customWidth="1"/>
    <col min="12547" max="12547" width="12.140625" style="298" customWidth="1"/>
    <col min="12548" max="12548" width="11.140625" style="298" customWidth="1"/>
    <col min="12549" max="12549" width="11.28515625" style="298" customWidth="1"/>
    <col min="12550" max="12550" width="12.28515625" style="298" customWidth="1"/>
    <col min="12551" max="12551" width="18" style="298" customWidth="1"/>
    <col min="12552" max="12800" width="9.140625" style="298"/>
    <col min="12801" max="12801" width="60.85546875" style="298" customWidth="1"/>
    <col min="12802" max="12802" width="13.42578125" style="298" customWidth="1"/>
    <col min="12803" max="12803" width="12.140625" style="298" customWidth="1"/>
    <col min="12804" max="12804" width="11.140625" style="298" customWidth="1"/>
    <col min="12805" max="12805" width="11.28515625" style="298" customWidth="1"/>
    <col min="12806" max="12806" width="12.28515625" style="298" customWidth="1"/>
    <col min="12807" max="12807" width="18" style="298" customWidth="1"/>
    <col min="12808" max="13056" width="9.140625" style="298"/>
    <col min="13057" max="13057" width="60.85546875" style="298" customWidth="1"/>
    <col min="13058" max="13058" width="13.42578125" style="298" customWidth="1"/>
    <col min="13059" max="13059" width="12.140625" style="298" customWidth="1"/>
    <col min="13060" max="13060" width="11.140625" style="298" customWidth="1"/>
    <col min="13061" max="13061" width="11.28515625" style="298" customWidth="1"/>
    <col min="13062" max="13062" width="12.28515625" style="298" customWidth="1"/>
    <col min="13063" max="13063" width="18" style="298" customWidth="1"/>
    <col min="13064" max="13312" width="9.140625" style="298"/>
    <col min="13313" max="13313" width="60.85546875" style="298" customWidth="1"/>
    <col min="13314" max="13314" width="13.42578125" style="298" customWidth="1"/>
    <col min="13315" max="13315" width="12.140625" style="298" customWidth="1"/>
    <col min="13316" max="13316" width="11.140625" style="298" customWidth="1"/>
    <col min="13317" max="13317" width="11.28515625" style="298" customWidth="1"/>
    <col min="13318" max="13318" width="12.28515625" style="298" customWidth="1"/>
    <col min="13319" max="13319" width="18" style="298" customWidth="1"/>
    <col min="13320" max="13568" width="9.140625" style="298"/>
    <col min="13569" max="13569" width="60.85546875" style="298" customWidth="1"/>
    <col min="13570" max="13570" width="13.42578125" style="298" customWidth="1"/>
    <col min="13571" max="13571" width="12.140625" style="298" customWidth="1"/>
    <col min="13572" max="13572" width="11.140625" style="298" customWidth="1"/>
    <col min="13573" max="13573" width="11.28515625" style="298" customWidth="1"/>
    <col min="13574" max="13574" width="12.28515625" style="298" customWidth="1"/>
    <col min="13575" max="13575" width="18" style="298" customWidth="1"/>
    <col min="13576" max="13824" width="9.140625" style="298"/>
    <col min="13825" max="13825" width="60.85546875" style="298" customWidth="1"/>
    <col min="13826" max="13826" width="13.42578125" style="298" customWidth="1"/>
    <col min="13827" max="13827" width="12.140625" style="298" customWidth="1"/>
    <col min="13828" max="13828" width="11.140625" style="298" customWidth="1"/>
    <col min="13829" max="13829" width="11.28515625" style="298" customWidth="1"/>
    <col min="13830" max="13830" width="12.28515625" style="298" customWidth="1"/>
    <col min="13831" max="13831" width="18" style="298" customWidth="1"/>
    <col min="13832" max="14080" width="9.140625" style="298"/>
    <col min="14081" max="14081" width="60.85546875" style="298" customWidth="1"/>
    <col min="14082" max="14082" width="13.42578125" style="298" customWidth="1"/>
    <col min="14083" max="14083" width="12.140625" style="298" customWidth="1"/>
    <col min="14084" max="14084" width="11.140625" style="298" customWidth="1"/>
    <col min="14085" max="14085" width="11.28515625" style="298" customWidth="1"/>
    <col min="14086" max="14086" width="12.28515625" style="298" customWidth="1"/>
    <col min="14087" max="14087" width="18" style="298" customWidth="1"/>
    <col min="14088" max="14336" width="9.140625" style="298"/>
    <col min="14337" max="14337" width="60.85546875" style="298" customWidth="1"/>
    <col min="14338" max="14338" width="13.42578125" style="298" customWidth="1"/>
    <col min="14339" max="14339" width="12.140625" style="298" customWidth="1"/>
    <col min="14340" max="14340" width="11.140625" style="298" customWidth="1"/>
    <col min="14341" max="14341" width="11.28515625" style="298" customWidth="1"/>
    <col min="14342" max="14342" width="12.28515625" style="298" customWidth="1"/>
    <col min="14343" max="14343" width="18" style="298" customWidth="1"/>
    <col min="14344" max="14592" width="9.140625" style="298"/>
    <col min="14593" max="14593" width="60.85546875" style="298" customWidth="1"/>
    <col min="14594" max="14594" width="13.42578125" style="298" customWidth="1"/>
    <col min="14595" max="14595" width="12.140625" style="298" customWidth="1"/>
    <col min="14596" max="14596" width="11.140625" style="298" customWidth="1"/>
    <col min="14597" max="14597" width="11.28515625" style="298" customWidth="1"/>
    <col min="14598" max="14598" width="12.28515625" style="298" customWidth="1"/>
    <col min="14599" max="14599" width="18" style="298" customWidth="1"/>
    <col min="14600" max="14848" width="9.140625" style="298"/>
    <col min="14849" max="14849" width="60.85546875" style="298" customWidth="1"/>
    <col min="14850" max="14850" width="13.42578125" style="298" customWidth="1"/>
    <col min="14851" max="14851" width="12.140625" style="298" customWidth="1"/>
    <col min="14852" max="14852" width="11.140625" style="298" customWidth="1"/>
    <col min="14853" max="14853" width="11.28515625" style="298" customWidth="1"/>
    <col min="14854" max="14854" width="12.28515625" style="298" customWidth="1"/>
    <col min="14855" max="14855" width="18" style="298" customWidth="1"/>
    <col min="14856" max="15104" width="9.140625" style="298"/>
    <col min="15105" max="15105" width="60.85546875" style="298" customWidth="1"/>
    <col min="15106" max="15106" width="13.42578125" style="298" customWidth="1"/>
    <col min="15107" max="15107" width="12.140625" style="298" customWidth="1"/>
    <col min="15108" max="15108" width="11.140625" style="298" customWidth="1"/>
    <col min="15109" max="15109" width="11.28515625" style="298" customWidth="1"/>
    <col min="15110" max="15110" width="12.28515625" style="298" customWidth="1"/>
    <col min="15111" max="15111" width="18" style="298" customWidth="1"/>
    <col min="15112" max="15360" width="9.140625" style="298"/>
    <col min="15361" max="15361" width="60.85546875" style="298" customWidth="1"/>
    <col min="15362" max="15362" width="13.42578125" style="298" customWidth="1"/>
    <col min="15363" max="15363" width="12.140625" style="298" customWidth="1"/>
    <col min="15364" max="15364" width="11.140625" style="298" customWidth="1"/>
    <col min="15365" max="15365" width="11.28515625" style="298" customWidth="1"/>
    <col min="15366" max="15366" width="12.28515625" style="298" customWidth="1"/>
    <col min="15367" max="15367" width="18" style="298" customWidth="1"/>
    <col min="15368" max="15616" width="9.140625" style="298"/>
    <col min="15617" max="15617" width="60.85546875" style="298" customWidth="1"/>
    <col min="15618" max="15618" width="13.42578125" style="298" customWidth="1"/>
    <col min="15619" max="15619" width="12.140625" style="298" customWidth="1"/>
    <col min="15620" max="15620" width="11.140625" style="298" customWidth="1"/>
    <col min="15621" max="15621" width="11.28515625" style="298" customWidth="1"/>
    <col min="15622" max="15622" width="12.28515625" style="298" customWidth="1"/>
    <col min="15623" max="15623" width="18" style="298" customWidth="1"/>
    <col min="15624" max="15872" width="9.140625" style="298"/>
    <col min="15873" max="15873" width="60.85546875" style="298" customWidth="1"/>
    <col min="15874" max="15874" width="13.42578125" style="298" customWidth="1"/>
    <col min="15875" max="15875" width="12.140625" style="298" customWidth="1"/>
    <col min="15876" max="15876" width="11.140625" style="298" customWidth="1"/>
    <col min="15877" max="15877" width="11.28515625" style="298" customWidth="1"/>
    <col min="15878" max="15878" width="12.28515625" style="298" customWidth="1"/>
    <col min="15879" max="15879" width="18" style="298" customWidth="1"/>
    <col min="15880" max="16128" width="9.140625" style="298"/>
    <col min="16129" max="16129" width="60.85546875" style="298" customWidth="1"/>
    <col min="16130" max="16130" width="13.42578125" style="298" customWidth="1"/>
    <col min="16131" max="16131" width="12.140625" style="298" customWidth="1"/>
    <col min="16132" max="16132" width="11.140625" style="298" customWidth="1"/>
    <col min="16133" max="16133" width="11.28515625" style="298" customWidth="1"/>
    <col min="16134" max="16134" width="12.28515625" style="298" customWidth="1"/>
    <col min="16135" max="16135" width="18" style="298" customWidth="1"/>
    <col min="16136" max="16384" width="9.140625" style="298"/>
  </cols>
  <sheetData>
    <row r="4" spans="1:7" ht="59.25" customHeight="1" x14ac:dyDescent="0.25">
      <c r="A4" s="511" t="s">
        <v>345</v>
      </c>
      <c r="B4" s="511"/>
      <c r="C4" s="511"/>
      <c r="D4" s="511"/>
      <c r="E4" s="511"/>
      <c r="F4" s="511"/>
      <c r="G4" s="324"/>
    </row>
    <row r="5" spans="1:7" ht="15" x14ac:dyDescent="0.2">
      <c r="A5" s="299"/>
      <c r="B5" s="300"/>
      <c r="C5" s="300"/>
      <c r="D5" s="300"/>
      <c r="E5" s="300"/>
      <c r="F5" s="300"/>
    </row>
    <row r="7" spans="1:7" ht="15" x14ac:dyDescent="0.25">
      <c r="A7" s="301" t="s">
        <v>346</v>
      </c>
      <c r="B7" s="302"/>
      <c r="C7" s="303" t="s">
        <v>347</v>
      </c>
      <c r="D7" s="303" t="s">
        <v>348</v>
      </c>
      <c r="E7" s="303" t="s">
        <v>349</v>
      </c>
      <c r="F7" s="303" t="s">
        <v>350</v>
      </c>
    </row>
    <row r="8" spans="1:7" ht="14.25" x14ac:dyDescent="0.2">
      <c r="A8" s="304" t="s">
        <v>351</v>
      </c>
      <c r="B8" s="305"/>
      <c r="C8" s="306">
        <v>9500000</v>
      </c>
      <c r="D8" s="306">
        <v>9500000</v>
      </c>
      <c r="E8" s="306">
        <v>9500000</v>
      </c>
      <c r="F8" s="306">
        <v>9500000</v>
      </c>
    </row>
    <row r="9" spans="1:7" ht="28.5" x14ac:dyDescent="0.2">
      <c r="A9" s="304" t="s">
        <v>352</v>
      </c>
      <c r="B9" s="305"/>
      <c r="C9" s="307"/>
      <c r="D9" s="307"/>
      <c r="E9" s="307"/>
      <c r="F9" s="307"/>
    </row>
    <row r="10" spans="1:7" ht="14.25" x14ac:dyDescent="0.2">
      <c r="A10" s="304" t="s">
        <v>353</v>
      </c>
      <c r="B10" s="305"/>
      <c r="C10" s="307">
        <v>0</v>
      </c>
      <c r="D10" s="307">
        <v>0</v>
      </c>
      <c r="E10" s="307">
        <v>0</v>
      </c>
      <c r="F10" s="307">
        <v>0</v>
      </c>
    </row>
    <row r="11" spans="1:7" ht="42.75" x14ac:dyDescent="0.2">
      <c r="A11" s="304" t="s">
        <v>354</v>
      </c>
      <c r="B11" s="305"/>
      <c r="C11" s="307"/>
      <c r="D11" s="307"/>
      <c r="E11" s="307"/>
      <c r="F11" s="307"/>
    </row>
    <row r="12" spans="1:7" ht="14.25" x14ac:dyDescent="0.2">
      <c r="A12" s="304" t="s">
        <v>355</v>
      </c>
      <c r="B12" s="305"/>
      <c r="C12" s="307">
        <v>150000</v>
      </c>
      <c r="D12" s="307">
        <v>150000</v>
      </c>
      <c r="E12" s="307">
        <v>150000</v>
      </c>
      <c r="F12" s="307">
        <v>150000</v>
      </c>
    </row>
    <row r="13" spans="1:7" ht="14.25" x14ac:dyDescent="0.2">
      <c r="A13" s="304" t="s">
        <v>356</v>
      </c>
      <c r="B13" s="305"/>
      <c r="C13" s="307"/>
      <c r="D13" s="307"/>
      <c r="E13" s="307"/>
      <c r="F13" s="307"/>
    </row>
    <row r="14" spans="1:7" ht="14.25" x14ac:dyDescent="0.2">
      <c r="A14" s="304" t="s">
        <v>87</v>
      </c>
      <c r="B14" s="305"/>
      <c r="C14" s="307">
        <f>SUM(C8:C13)</f>
        <v>9650000</v>
      </c>
      <c r="D14" s="307">
        <f>SUM(D8:D13)</f>
        <v>9650000</v>
      </c>
      <c r="E14" s="307">
        <f>SUM(E8:E13)</f>
        <v>9650000</v>
      </c>
      <c r="F14" s="307">
        <f>SUM(F8:F13)</f>
        <v>9650000</v>
      </c>
    </row>
    <row r="15" spans="1:7" s="311" customFormat="1" ht="15" x14ac:dyDescent="0.25">
      <c r="A15" s="308" t="s">
        <v>357</v>
      </c>
      <c r="B15" s="309"/>
      <c r="C15" s="310">
        <f>C14*0.5</f>
        <v>4825000</v>
      </c>
      <c r="D15" s="310">
        <f>D14*0.5</f>
        <v>4825000</v>
      </c>
      <c r="E15" s="310">
        <f>E14*0.5</f>
        <v>4825000</v>
      </c>
      <c r="F15" s="310">
        <f>F14*0.5</f>
        <v>4825000</v>
      </c>
    </row>
    <row r="16" spans="1:7" ht="14.25" x14ac:dyDescent="0.2">
      <c r="A16" s="312"/>
      <c r="B16" s="313"/>
      <c r="C16" s="314"/>
      <c r="D16" s="314"/>
      <c r="E16" s="314"/>
      <c r="F16" s="314"/>
    </row>
    <row r="17" spans="1:7" ht="14.25" x14ac:dyDescent="0.2">
      <c r="A17" s="315"/>
      <c r="B17" s="316"/>
      <c r="C17" s="316"/>
      <c r="D17" s="316"/>
      <c r="E17" s="316"/>
      <c r="F17" s="316"/>
    </row>
    <row r="18" spans="1:7" ht="30" x14ac:dyDescent="0.25">
      <c r="A18" s="308" t="s">
        <v>358</v>
      </c>
      <c r="B18" s="317" t="s">
        <v>359</v>
      </c>
      <c r="C18" s="303" t="s">
        <v>347</v>
      </c>
      <c r="D18" s="303" t="s">
        <v>348</v>
      </c>
      <c r="E18" s="303" t="s">
        <v>349</v>
      </c>
      <c r="F18" s="303" t="s">
        <v>350</v>
      </c>
    </row>
    <row r="19" spans="1:7" ht="14.25" x14ac:dyDescent="0.2">
      <c r="A19" s="318"/>
      <c r="B19" s="319"/>
      <c r="C19" s="307"/>
      <c r="D19" s="307"/>
      <c r="E19" s="307"/>
      <c r="F19" s="307"/>
    </row>
    <row r="20" spans="1:7" ht="14.25" x14ac:dyDescent="0.2">
      <c r="A20" s="318"/>
      <c r="B20" s="319"/>
      <c r="C20" s="307"/>
      <c r="D20" s="307"/>
      <c r="E20" s="307"/>
      <c r="F20" s="307"/>
    </row>
    <row r="21" spans="1:7" ht="14.25" x14ac:dyDescent="0.2">
      <c r="A21" s="304"/>
      <c r="B21" s="319"/>
      <c r="C21" s="307"/>
      <c r="D21" s="307"/>
      <c r="E21" s="307"/>
      <c r="F21" s="307"/>
    </row>
    <row r="22" spans="1:7" ht="14.25" x14ac:dyDescent="0.2">
      <c r="A22" s="304"/>
      <c r="B22" s="319"/>
      <c r="C22" s="307"/>
      <c r="D22" s="307"/>
      <c r="E22" s="307"/>
      <c r="F22" s="307"/>
    </row>
    <row r="23" spans="1:7" ht="14.25" x14ac:dyDescent="0.2">
      <c r="A23" s="304"/>
      <c r="B23" s="319"/>
      <c r="C23" s="307"/>
      <c r="D23" s="307"/>
      <c r="E23" s="307"/>
      <c r="F23" s="307"/>
    </row>
    <row r="24" spans="1:7" ht="14.25" x14ac:dyDescent="0.2">
      <c r="A24" s="304"/>
      <c r="B24" s="319"/>
      <c r="C24" s="307"/>
      <c r="D24" s="307"/>
      <c r="E24" s="307"/>
      <c r="F24" s="307"/>
    </row>
    <row r="25" spans="1:7" ht="14.25" x14ac:dyDescent="0.2">
      <c r="A25" s="320" t="s">
        <v>87</v>
      </c>
      <c r="B25" s="321"/>
      <c r="C25" s="322">
        <f>SUM(C19:C24)</f>
        <v>0</v>
      </c>
      <c r="D25" s="322">
        <f>SUM(D19:D24)</f>
        <v>0</v>
      </c>
      <c r="E25" s="322">
        <f>SUM(E19:E24)</f>
        <v>0</v>
      </c>
      <c r="F25" s="322">
        <f>SUM(F19:F24)</f>
        <v>0</v>
      </c>
    </row>
    <row r="26" spans="1:7" x14ac:dyDescent="0.2">
      <c r="G26" s="323"/>
    </row>
    <row r="29" spans="1:7" x14ac:dyDescent="0.2">
      <c r="G29" s="323"/>
    </row>
  </sheetData>
  <mergeCells count="1">
    <mergeCell ref="A4:F4"/>
  </mergeCells>
  <pageMargins left="0.7" right="0.7" top="0.75" bottom="0.75" header="0.3" footer="0.3"/>
  <pageSetup paperSize="9" orientation="landscape" r:id="rId1"/>
  <headerFooter>
    <oddHeader>&amp;C9. melléklet a 1/2017. (II.15.)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G7" sqref="G7"/>
    </sheetView>
  </sheetViews>
  <sheetFormatPr defaultRowHeight="12.75" x14ac:dyDescent="0.2"/>
  <cols>
    <col min="1" max="1" width="9.140625" style="325"/>
    <col min="2" max="2" width="25.42578125" style="325" customWidth="1"/>
    <col min="3" max="3" width="20.85546875" style="325" customWidth="1"/>
    <col min="4" max="4" width="17.28515625" style="325" bestFit="1" customWidth="1"/>
    <col min="5" max="5" width="13.85546875" style="325" bestFit="1" customWidth="1"/>
    <col min="6" max="6" width="10.140625" style="325" bestFit="1" customWidth="1"/>
    <col min="7" max="257" width="9.140625" style="325"/>
    <col min="258" max="258" width="25.42578125" style="325" customWidth="1"/>
    <col min="259" max="259" width="20.85546875" style="325" customWidth="1"/>
    <col min="260" max="260" width="17.28515625" style="325" bestFit="1" customWidth="1"/>
    <col min="261" max="261" width="13.85546875" style="325" bestFit="1" customWidth="1"/>
    <col min="262" max="513" width="9.140625" style="325"/>
    <col min="514" max="514" width="25.42578125" style="325" customWidth="1"/>
    <col min="515" max="515" width="20.85546875" style="325" customWidth="1"/>
    <col min="516" max="516" width="17.28515625" style="325" bestFit="1" customWidth="1"/>
    <col min="517" max="517" width="13.85546875" style="325" bestFit="1" customWidth="1"/>
    <col min="518" max="769" width="9.140625" style="325"/>
    <col min="770" max="770" width="25.42578125" style="325" customWidth="1"/>
    <col min="771" max="771" width="20.85546875" style="325" customWidth="1"/>
    <col min="772" max="772" width="17.28515625" style="325" bestFit="1" customWidth="1"/>
    <col min="773" max="773" width="13.85546875" style="325" bestFit="1" customWidth="1"/>
    <col min="774" max="1025" width="9.140625" style="325"/>
    <col min="1026" max="1026" width="25.42578125" style="325" customWidth="1"/>
    <col min="1027" max="1027" width="20.85546875" style="325" customWidth="1"/>
    <col min="1028" max="1028" width="17.28515625" style="325" bestFit="1" customWidth="1"/>
    <col min="1029" max="1029" width="13.85546875" style="325" bestFit="1" customWidth="1"/>
    <col min="1030" max="1281" width="9.140625" style="325"/>
    <col min="1282" max="1282" width="25.42578125" style="325" customWidth="1"/>
    <col min="1283" max="1283" width="20.85546875" style="325" customWidth="1"/>
    <col min="1284" max="1284" width="17.28515625" style="325" bestFit="1" customWidth="1"/>
    <col min="1285" max="1285" width="13.85546875" style="325" bestFit="1" customWidth="1"/>
    <col min="1286" max="1537" width="9.140625" style="325"/>
    <col min="1538" max="1538" width="25.42578125" style="325" customWidth="1"/>
    <col min="1539" max="1539" width="20.85546875" style="325" customWidth="1"/>
    <col min="1540" max="1540" width="17.28515625" style="325" bestFit="1" customWidth="1"/>
    <col min="1541" max="1541" width="13.85546875" style="325" bestFit="1" customWidth="1"/>
    <col min="1542" max="1793" width="9.140625" style="325"/>
    <col min="1794" max="1794" width="25.42578125" style="325" customWidth="1"/>
    <col min="1795" max="1795" width="20.85546875" style="325" customWidth="1"/>
    <col min="1796" max="1796" width="17.28515625" style="325" bestFit="1" customWidth="1"/>
    <col min="1797" max="1797" width="13.85546875" style="325" bestFit="1" customWidth="1"/>
    <col min="1798" max="2049" width="9.140625" style="325"/>
    <col min="2050" max="2050" width="25.42578125" style="325" customWidth="1"/>
    <col min="2051" max="2051" width="20.85546875" style="325" customWidth="1"/>
    <col min="2052" max="2052" width="17.28515625" style="325" bestFit="1" customWidth="1"/>
    <col min="2053" max="2053" width="13.85546875" style="325" bestFit="1" customWidth="1"/>
    <col min="2054" max="2305" width="9.140625" style="325"/>
    <col min="2306" max="2306" width="25.42578125" style="325" customWidth="1"/>
    <col min="2307" max="2307" width="20.85546875" style="325" customWidth="1"/>
    <col min="2308" max="2308" width="17.28515625" style="325" bestFit="1" customWidth="1"/>
    <col min="2309" max="2309" width="13.85546875" style="325" bestFit="1" customWidth="1"/>
    <col min="2310" max="2561" width="9.140625" style="325"/>
    <col min="2562" max="2562" width="25.42578125" style="325" customWidth="1"/>
    <col min="2563" max="2563" width="20.85546875" style="325" customWidth="1"/>
    <col min="2564" max="2564" width="17.28515625" style="325" bestFit="1" customWidth="1"/>
    <col min="2565" max="2565" width="13.85546875" style="325" bestFit="1" customWidth="1"/>
    <col min="2566" max="2817" width="9.140625" style="325"/>
    <col min="2818" max="2818" width="25.42578125" style="325" customWidth="1"/>
    <col min="2819" max="2819" width="20.85546875" style="325" customWidth="1"/>
    <col min="2820" max="2820" width="17.28515625" style="325" bestFit="1" customWidth="1"/>
    <col min="2821" max="2821" width="13.85546875" style="325" bestFit="1" customWidth="1"/>
    <col min="2822" max="3073" width="9.140625" style="325"/>
    <col min="3074" max="3074" width="25.42578125" style="325" customWidth="1"/>
    <col min="3075" max="3075" width="20.85546875" style="325" customWidth="1"/>
    <col min="3076" max="3076" width="17.28515625" style="325" bestFit="1" customWidth="1"/>
    <col min="3077" max="3077" width="13.85546875" style="325" bestFit="1" customWidth="1"/>
    <col min="3078" max="3329" width="9.140625" style="325"/>
    <col min="3330" max="3330" width="25.42578125" style="325" customWidth="1"/>
    <col min="3331" max="3331" width="20.85546875" style="325" customWidth="1"/>
    <col min="3332" max="3332" width="17.28515625" style="325" bestFit="1" customWidth="1"/>
    <col min="3333" max="3333" width="13.85546875" style="325" bestFit="1" customWidth="1"/>
    <col min="3334" max="3585" width="9.140625" style="325"/>
    <col min="3586" max="3586" width="25.42578125" style="325" customWidth="1"/>
    <col min="3587" max="3587" width="20.85546875" style="325" customWidth="1"/>
    <col min="3588" max="3588" width="17.28515625" style="325" bestFit="1" customWidth="1"/>
    <col min="3589" max="3589" width="13.85546875" style="325" bestFit="1" customWidth="1"/>
    <col min="3590" max="3841" width="9.140625" style="325"/>
    <col min="3842" max="3842" width="25.42578125" style="325" customWidth="1"/>
    <col min="3843" max="3843" width="20.85546875" style="325" customWidth="1"/>
    <col min="3844" max="3844" width="17.28515625" style="325" bestFit="1" customWidth="1"/>
    <col min="3845" max="3845" width="13.85546875" style="325" bestFit="1" customWidth="1"/>
    <col min="3846" max="4097" width="9.140625" style="325"/>
    <col min="4098" max="4098" width="25.42578125" style="325" customWidth="1"/>
    <col min="4099" max="4099" width="20.85546875" style="325" customWidth="1"/>
    <col min="4100" max="4100" width="17.28515625" style="325" bestFit="1" customWidth="1"/>
    <col min="4101" max="4101" width="13.85546875" style="325" bestFit="1" customWidth="1"/>
    <col min="4102" max="4353" width="9.140625" style="325"/>
    <col min="4354" max="4354" width="25.42578125" style="325" customWidth="1"/>
    <col min="4355" max="4355" width="20.85546875" style="325" customWidth="1"/>
    <col min="4356" max="4356" width="17.28515625" style="325" bestFit="1" customWidth="1"/>
    <col min="4357" max="4357" width="13.85546875" style="325" bestFit="1" customWidth="1"/>
    <col min="4358" max="4609" width="9.140625" style="325"/>
    <col min="4610" max="4610" width="25.42578125" style="325" customWidth="1"/>
    <col min="4611" max="4611" width="20.85546875" style="325" customWidth="1"/>
    <col min="4612" max="4612" width="17.28515625" style="325" bestFit="1" customWidth="1"/>
    <col min="4613" max="4613" width="13.85546875" style="325" bestFit="1" customWidth="1"/>
    <col min="4614" max="4865" width="9.140625" style="325"/>
    <col min="4866" max="4866" width="25.42578125" style="325" customWidth="1"/>
    <col min="4867" max="4867" width="20.85546875" style="325" customWidth="1"/>
    <col min="4868" max="4868" width="17.28515625" style="325" bestFit="1" customWidth="1"/>
    <col min="4869" max="4869" width="13.85546875" style="325" bestFit="1" customWidth="1"/>
    <col min="4870" max="5121" width="9.140625" style="325"/>
    <col min="5122" max="5122" width="25.42578125" style="325" customWidth="1"/>
    <col min="5123" max="5123" width="20.85546875" style="325" customWidth="1"/>
    <col min="5124" max="5124" width="17.28515625" style="325" bestFit="1" customWidth="1"/>
    <col min="5125" max="5125" width="13.85546875" style="325" bestFit="1" customWidth="1"/>
    <col min="5126" max="5377" width="9.140625" style="325"/>
    <col min="5378" max="5378" width="25.42578125" style="325" customWidth="1"/>
    <col min="5379" max="5379" width="20.85546875" style="325" customWidth="1"/>
    <col min="5380" max="5380" width="17.28515625" style="325" bestFit="1" customWidth="1"/>
    <col min="5381" max="5381" width="13.85546875" style="325" bestFit="1" customWidth="1"/>
    <col min="5382" max="5633" width="9.140625" style="325"/>
    <col min="5634" max="5634" width="25.42578125" style="325" customWidth="1"/>
    <col min="5635" max="5635" width="20.85546875" style="325" customWidth="1"/>
    <col min="5636" max="5636" width="17.28515625" style="325" bestFit="1" customWidth="1"/>
    <col min="5637" max="5637" width="13.85546875" style="325" bestFit="1" customWidth="1"/>
    <col min="5638" max="5889" width="9.140625" style="325"/>
    <col min="5890" max="5890" width="25.42578125" style="325" customWidth="1"/>
    <col min="5891" max="5891" width="20.85546875" style="325" customWidth="1"/>
    <col min="5892" max="5892" width="17.28515625" style="325" bestFit="1" customWidth="1"/>
    <col min="5893" max="5893" width="13.85546875" style="325" bestFit="1" customWidth="1"/>
    <col min="5894" max="6145" width="9.140625" style="325"/>
    <col min="6146" max="6146" width="25.42578125" style="325" customWidth="1"/>
    <col min="6147" max="6147" width="20.85546875" style="325" customWidth="1"/>
    <col min="6148" max="6148" width="17.28515625" style="325" bestFit="1" customWidth="1"/>
    <col min="6149" max="6149" width="13.85546875" style="325" bestFit="1" customWidth="1"/>
    <col min="6150" max="6401" width="9.140625" style="325"/>
    <col min="6402" max="6402" width="25.42578125" style="325" customWidth="1"/>
    <col min="6403" max="6403" width="20.85546875" style="325" customWidth="1"/>
    <col min="6404" max="6404" width="17.28515625" style="325" bestFit="1" customWidth="1"/>
    <col min="6405" max="6405" width="13.85546875" style="325" bestFit="1" customWidth="1"/>
    <col min="6406" max="6657" width="9.140625" style="325"/>
    <col min="6658" max="6658" width="25.42578125" style="325" customWidth="1"/>
    <col min="6659" max="6659" width="20.85546875" style="325" customWidth="1"/>
    <col min="6660" max="6660" width="17.28515625" style="325" bestFit="1" customWidth="1"/>
    <col min="6661" max="6661" width="13.85546875" style="325" bestFit="1" customWidth="1"/>
    <col min="6662" max="6913" width="9.140625" style="325"/>
    <col min="6914" max="6914" width="25.42578125" style="325" customWidth="1"/>
    <col min="6915" max="6915" width="20.85546875" style="325" customWidth="1"/>
    <col min="6916" max="6916" width="17.28515625" style="325" bestFit="1" customWidth="1"/>
    <col min="6917" max="6917" width="13.85546875" style="325" bestFit="1" customWidth="1"/>
    <col min="6918" max="7169" width="9.140625" style="325"/>
    <col min="7170" max="7170" width="25.42578125" style="325" customWidth="1"/>
    <col min="7171" max="7171" width="20.85546875" style="325" customWidth="1"/>
    <col min="7172" max="7172" width="17.28515625" style="325" bestFit="1" customWidth="1"/>
    <col min="7173" max="7173" width="13.85546875" style="325" bestFit="1" customWidth="1"/>
    <col min="7174" max="7425" width="9.140625" style="325"/>
    <col min="7426" max="7426" width="25.42578125" style="325" customWidth="1"/>
    <col min="7427" max="7427" width="20.85546875" style="325" customWidth="1"/>
    <col min="7428" max="7428" width="17.28515625" style="325" bestFit="1" customWidth="1"/>
    <col min="7429" max="7429" width="13.85546875" style="325" bestFit="1" customWidth="1"/>
    <col min="7430" max="7681" width="9.140625" style="325"/>
    <col min="7682" max="7682" width="25.42578125" style="325" customWidth="1"/>
    <col min="7683" max="7683" width="20.85546875" style="325" customWidth="1"/>
    <col min="7684" max="7684" width="17.28515625" style="325" bestFit="1" customWidth="1"/>
    <col min="7685" max="7685" width="13.85546875" style="325" bestFit="1" customWidth="1"/>
    <col min="7686" max="7937" width="9.140625" style="325"/>
    <col min="7938" max="7938" width="25.42578125" style="325" customWidth="1"/>
    <col min="7939" max="7939" width="20.85546875" style="325" customWidth="1"/>
    <col min="7940" max="7940" width="17.28515625" style="325" bestFit="1" customWidth="1"/>
    <col min="7941" max="7941" width="13.85546875" style="325" bestFit="1" customWidth="1"/>
    <col min="7942" max="8193" width="9.140625" style="325"/>
    <col min="8194" max="8194" width="25.42578125" style="325" customWidth="1"/>
    <col min="8195" max="8195" width="20.85546875" style="325" customWidth="1"/>
    <col min="8196" max="8196" width="17.28515625" style="325" bestFit="1" customWidth="1"/>
    <col min="8197" max="8197" width="13.85546875" style="325" bestFit="1" customWidth="1"/>
    <col min="8198" max="8449" width="9.140625" style="325"/>
    <col min="8450" max="8450" width="25.42578125" style="325" customWidth="1"/>
    <col min="8451" max="8451" width="20.85546875" style="325" customWidth="1"/>
    <col min="8452" max="8452" width="17.28515625" style="325" bestFit="1" customWidth="1"/>
    <col min="8453" max="8453" width="13.85546875" style="325" bestFit="1" customWidth="1"/>
    <col min="8454" max="8705" width="9.140625" style="325"/>
    <col min="8706" max="8706" width="25.42578125" style="325" customWidth="1"/>
    <col min="8707" max="8707" width="20.85546875" style="325" customWidth="1"/>
    <col min="8708" max="8708" width="17.28515625" style="325" bestFit="1" customWidth="1"/>
    <col min="8709" max="8709" width="13.85546875" style="325" bestFit="1" customWidth="1"/>
    <col min="8710" max="8961" width="9.140625" style="325"/>
    <col min="8962" max="8962" width="25.42578125" style="325" customWidth="1"/>
    <col min="8963" max="8963" width="20.85546875" style="325" customWidth="1"/>
    <col min="8964" max="8964" width="17.28515625" style="325" bestFit="1" customWidth="1"/>
    <col min="8965" max="8965" width="13.85546875" style="325" bestFit="1" customWidth="1"/>
    <col min="8966" max="9217" width="9.140625" style="325"/>
    <col min="9218" max="9218" width="25.42578125" style="325" customWidth="1"/>
    <col min="9219" max="9219" width="20.85546875" style="325" customWidth="1"/>
    <col min="9220" max="9220" width="17.28515625" style="325" bestFit="1" customWidth="1"/>
    <col min="9221" max="9221" width="13.85546875" style="325" bestFit="1" customWidth="1"/>
    <col min="9222" max="9473" width="9.140625" style="325"/>
    <col min="9474" max="9474" width="25.42578125" style="325" customWidth="1"/>
    <col min="9475" max="9475" width="20.85546875" style="325" customWidth="1"/>
    <col min="9476" max="9476" width="17.28515625" style="325" bestFit="1" customWidth="1"/>
    <col min="9477" max="9477" width="13.85546875" style="325" bestFit="1" customWidth="1"/>
    <col min="9478" max="9729" width="9.140625" style="325"/>
    <col min="9730" max="9730" width="25.42578125" style="325" customWidth="1"/>
    <col min="9731" max="9731" width="20.85546875" style="325" customWidth="1"/>
    <col min="9732" max="9732" width="17.28515625" style="325" bestFit="1" customWidth="1"/>
    <col min="9733" max="9733" width="13.85546875" style="325" bestFit="1" customWidth="1"/>
    <col min="9734" max="9985" width="9.140625" style="325"/>
    <col min="9986" max="9986" width="25.42578125" style="325" customWidth="1"/>
    <col min="9987" max="9987" width="20.85546875" style="325" customWidth="1"/>
    <col min="9988" max="9988" width="17.28515625" style="325" bestFit="1" customWidth="1"/>
    <col min="9989" max="9989" width="13.85546875" style="325" bestFit="1" customWidth="1"/>
    <col min="9990" max="10241" width="9.140625" style="325"/>
    <col min="10242" max="10242" width="25.42578125" style="325" customWidth="1"/>
    <col min="10243" max="10243" width="20.85546875" style="325" customWidth="1"/>
    <col min="10244" max="10244" width="17.28515625" style="325" bestFit="1" customWidth="1"/>
    <col min="10245" max="10245" width="13.85546875" style="325" bestFit="1" customWidth="1"/>
    <col min="10246" max="10497" width="9.140625" style="325"/>
    <col min="10498" max="10498" width="25.42578125" style="325" customWidth="1"/>
    <col min="10499" max="10499" width="20.85546875" style="325" customWidth="1"/>
    <col min="10500" max="10500" width="17.28515625" style="325" bestFit="1" customWidth="1"/>
    <col min="10501" max="10501" width="13.85546875" style="325" bestFit="1" customWidth="1"/>
    <col min="10502" max="10753" width="9.140625" style="325"/>
    <col min="10754" max="10754" width="25.42578125" style="325" customWidth="1"/>
    <col min="10755" max="10755" width="20.85546875" style="325" customWidth="1"/>
    <col min="10756" max="10756" width="17.28515625" style="325" bestFit="1" customWidth="1"/>
    <col min="10757" max="10757" width="13.85546875" style="325" bestFit="1" customWidth="1"/>
    <col min="10758" max="11009" width="9.140625" style="325"/>
    <col min="11010" max="11010" width="25.42578125" style="325" customWidth="1"/>
    <col min="11011" max="11011" width="20.85546875" style="325" customWidth="1"/>
    <col min="11012" max="11012" width="17.28515625" style="325" bestFit="1" customWidth="1"/>
    <col min="11013" max="11013" width="13.85546875" style="325" bestFit="1" customWidth="1"/>
    <col min="11014" max="11265" width="9.140625" style="325"/>
    <col min="11266" max="11266" width="25.42578125" style="325" customWidth="1"/>
    <col min="11267" max="11267" width="20.85546875" style="325" customWidth="1"/>
    <col min="11268" max="11268" width="17.28515625" style="325" bestFit="1" customWidth="1"/>
    <col min="11269" max="11269" width="13.85546875" style="325" bestFit="1" customWidth="1"/>
    <col min="11270" max="11521" width="9.140625" style="325"/>
    <col min="11522" max="11522" width="25.42578125" style="325" customWidth="1"/>
    <col min="11523" max="11523" width="20.85546875" style="325" customWidth="1"/>
    <col min="11524" max="11524" width="17.28515625" style="325" bestFit="1" customWidth="1"/>
    <col min="11525" max="11525" width="13.85546875" style="325" bestFit="1" customWidth="1"/>
    <col min="11526" max="11777" width="9.140625" style="325"/>
    <col min="11778" max="11778" width="25.42578125" style="325" customWidth="1"/>
    <col min="11779" max="11779" width="20.85546875" style="325" customWidth="1"/>
    <col min="11780" max="11780" width="17.28515625" style="325" bestFit="1" customWidth="1"/>
    <col min="11781" max="11781" width="13.85546875" style="325" bestFit="1" customWidth="1"/>
    <col min="11782" max="12033" width="9.140625" style="325"/>
    <col min="12034" max="12034" width="25.42578125" style="325" customWidth="1"/>
    <col min="12035" max="12035" width="20.85546875" style="325" customWidth="1"/>
    <col min="12036" max="12036" width="17.28515625" style="325" bestFit="1" customWidth="1"/>
    <col min="12037" max="12037" width="13.85546875" style="325" bestFit="1" customWidth="1"/>
    <col min="12038" max="12289" width="9.140625" style="325"/>
    <col min="12290" max="12290" width="25.42578125" style="325" customWidth="1"/>
    <col min="12291" max="12291" width="20.85546875" style="325" customWidth="1"/>
    <col min="12292" max="12292" width="17.28515625" style="325" bestFit="1" customWidth="1"/>
    <col min="12293" max="12293" width="13.85546875" style="325" bestFit="1" customWidth="1"/>
    <col min="12294" max="12545" width="9.140625" style="325"/>
    <col min="12546" max="12546" width="25.42578125" style="325" customWidth="1"/>
    <col min="12547" max="12547" width="20.85546875" style="325" customWidth="1"/>
    <col min="12548" max="12548" width="17.28515625" style="325" bestFit="1" customWidth="1"/>
    <col min="12549" max="12549" width="13.85546875" style="325" bestFit="1" customWidth="1"/>
    <col min="12550" max="12801" width="9.140625" style="325"/>
    <col min="12802" max="12802" width="25.42578125" style="325" customWidth="1"/>
    <col min="12803" max="12803" width="20.85546875" style="325" customWidth="1"/>
    <col min="12804" max="12804" width="17.28515625" style="325" bestFit="1" customWidth="1"/>
    <col min="12805" max="12805" width="13.85546875" style="325" bestFit="1" customWidth="1"/>
    <col min="12806" max="13057" width="9.140625" style="325"/>
    <col min="13058" max="13058" width="25.42578125" style="325" customWidth="1"/>
    <col min="13059" max="13059" width="20.85546875" style="325" customWidth="1"/>
    <col min="13060" max="13060" width="17.28515625" style="325" bestFit="1" customWidth="1"/>
    <col min="13061" max="13061" width="13.85546875" style="325" bestFit="1" customWidth="1"/>
    <col min="13062" max="13313" width="9.140625" style="325"/>
    <col min="13314" max="13314" width="25.42578125" style="325" customWidth="1"/>
    <col min="13315" max="13315" width="20.85546875" style="325" customWidth="1"/>
    <col min="13316" max="13316" width="17.28515625" style="325" bestFit="1" customWidth="1"/>
    <col min="13317" max="13317" width="13.85546875" style="325" bestFit="1" customWidth="1"/>
    <col min="13318" max="13569" width="9.140625" style="325"/>
    <col min="13570" max="13570" width="25.42578125" style="325" customWidth="1"/>
    <col min="13571" max="13571" width="20.85546875" style="325" customWidth="1"/>
    <col min="13572" max="13572" width="17.28515625" style="325" bestFit="1" customWidth="1"/>
    <col min="13573" max="13573" width="13.85546875" style="325" bestFit="1" customWidth="1"/>
    <col min="13574" max="13825" width="9.140625" style="325"/>
    <col min="13826" max="13826" width="25.42578125" style="325" customWidth="1"/>
    <col min="13827" max="13827" width="20.85546875" style="325" customWidth="1"/>
    <col min="13828" max="13828" width="17.28515625" style="325" bestFit="1" customWidth="1"/>
    <col min="13829" max="13829" width="13.85546875" style="325" bestFit="1" customWidth="1"/>
    <col min="13830" max="14081" width="9.140625" style="325"/>
    <col min="14082" max="14082" width="25.42578125" style="325" customWidth="1"/>
    <col min="14083" max="14083" width="20.85546875" style="325" customWidth="1"/>
    <col min="14084" max="14084" width="17.28515625" style="325" bestFit="1" customWidth="1"/>
    <col min="14085" max="14085" width="13.85546875" style="325" bestFit="1" customWidth="1"/>
    <col min="14086" max="14337" width="9.140625" style="325"/>
    <col min="14338" max="14338" width="25.42578125" style="325" customWidth="1"/>
    <col min="14339" max="14339" width="20.85546875" style="325" customWidth="1"/>
    <col min="14340" max="14340" width="17.28515625" style="325" bestFit="1" customWidth="1"/>
    <col min="14341" max="14341" width="13.85546875" style="325" bestFit="1" customWidth="1"/>
    <col min="14342" max="14593" width="9.140625" style="325"/>
    <col min="14594" max="14594" width="25.42578125" style="325" customWidth="1"/>
    <col min="14595" max="14595" width="20.85546875" style="325" customWidth="1"/>
    <col min="14596" max="14596" width="17.28515625" style="325" bestFit="1" customWidth="1"/>
    <col min="14597" max="14597" width="13.85546875" style="325" bestFit="1" customWidth="1"/>
    <col min="14598" max="14849" width="9.140625" style="325"/>
    <col min="14850" max="14850" width="25.42578125" style="325" customWidth="1"/>
    <col min="14851" max="14851" width="20.85546875" style="325" customWidth="1"/>
    <col min="14852" max="14852" width="17.28515625" style="325" bestFit="1" customWidth="1"/>
    <col min="14853" max="14853" width="13.85546875" style="325" bestFit="1" customWidth="1"/>
    <col min="14854" max="15105" width="9.140625" style="325"/>
    <col min="15106" max="15106" width="25.42578125" style="325" customWidth="1"/>
    <col min="15107" max="15107" width="20.85546875" style="325" customWidth="1"/>
    <col min="15108" max="15108" width="17.28515625" style="325" bestFit="1" customWidth="1"/>
    <col min="15109" max="15109" width="13.85546875" style="325" bestFit="1" customWidth="1"/>
    <col min="15110" max="15361" width="9.140625" style="325"/>
    <col min="15362" max="15362" width="25.42578125" style="325" customWidth="1"/>
    <col min="15363" max="15363" width="20.85546875" style="325" customWidth="1"/>
    <col min="15364" max="15364" width="17.28515625" style="325" bestFit="1" customWidth="1"/>
    <col min="15365" max="15365" width="13.85546875" style="325" bestFit="1" customWidth="1"/>
    <col min="15366" max="15617" width="9.140625" style="325"/>
    <col min="15618" max="15618" width="25.42578125" style="325" customWidth="1"/>
    <col min="15619" max="15619" width="20.85546875" style="325" customWidth="1"/>
    <col min="15620" max="15620" width="17.28515625" style="325" bestFit="1" customWidth="1"/>
    <col min="15621" max="15621" width="13.85546875" style="325" bestFit="1" customWidth="1"/>
    <col min="15622" max="15873" width="9.140625" style="325"/>
    <col min="15874" max="15874" width="25.42578125" style="325" customWidth="1"/>
    <col min="15875" max="15875" width="20.85546875" style="325" customWidth="1"/>
    <col min="15876" max="15876" width="17.28515625" style="325" bestFit="1" customWidth="1"/>
    <col min="15877" max="15877" width="13.85546875" style="325" bestFit="1" customWidth="1"/>
    <col min="15878" max="16129" width="9.140625" style="325"/>
    <col min="16130" max="16130" width="25.42578125" style="325" customWidth="1"/>
    <col min="16131" max="16131" width="20.85546875" style="325" customWidth="1"/>
    <col min="16132" max="16132" width="17.28515625" style="325" bestFit="1" customWidth="1"/>
    <col min="16133" max="16133" width="13.85546875" style="325" bestFit="1" customWidth="1"/>
    <col min="16134" max="16384" width="9.140625" style="325"/>
  </cols>
  <sheetData>
    <row r="4" spans="1:5" x14ac:dyDescent="0.2">
      <c r="A4" s="512" t="s">
        <v>360</v>
      </c>
      <c r="B4" s="512"/>
      <c r="C4" s="512"/>
      <c r="D4" s="512"/>
      <c r="E4" s="512"/>
    </row>
    <row r="5" spans="1:5" x14ac:dyDescent="0.2">
      <c r="A5" s="512" t="s">
        <v>361</v>
      </c>
      <c r="B5" s="512"/>
      <c r="C5" s="512"/>
      <c r="D5" s="512"/>
      <c r="E5" s="512"/>
    </row>
    <row r="6" spans="1:5" ht="13.5" thickBot="1" x14ac:dyDescent="0.25"/>
    <row r="7" spans="1:5" x14ac:dyDescent="0.2">
      <c r="A7" s="326" t="s">
        <v>362</v>
      </c>
      <c r="B7" s="327" t="s">
        <v>363</v>
      </c>
      <c r="C7" s="327" t="s">
        <v>364</v>
      </c>
      <c r="D7" s="327" t="s">
        <v>365</v>
      </c>
      <c r="E7" s="328" t="s">
        <v>366</v>
      </c>
    </row>
    <row r="8" spans="1:5" x14ac:dyDescent="0.2">
      <c r="A8" s="329"/>
      <c r="B8" s="330"/>
      <c r="C8" s="331" t="s">
        <v>367</v>
      </c>
      <c r="D8" s="332" t="s">
        <v>368</v>
      </c>
      <c r="E8" s="333" t="s">
        <v>369</v>
      </c>
    </row>
    <row r="9" spans="1:5" x14ac:dyDescent="0.2">
      <c r="A9" s="329"/>
      <c r="B9" s="330"/>
      <c r="C9" s="330"/>
      <c r="D9" s="332" t="s">
        <v>370</v>
      </c>
      <c r="E9" s="333" t="s">
        <v>371</v>
      </c>
    </row>
    <row r="10" spans="1:5" ht="13.5" thickBot="1" x14ac:dyDescent="0.25">
      <c r="A10" s="334" t="s">
        <v>372</v>
      </c>
      <c r="B10" s="335" t="s">
        <v>373</v>
      </c>
      <c r="C10" s="335" t="s">
        <v>374</v>
      </c>
      <c r="D10" s="335" t="s">
        <v>375</v>
      </c>
      <c r="E10" s="336" t="s">
        <v>376</v>
      </c>
    </row>
    <row r="11" spans="1:5" ht="63.75" x14ac:dyDescent="0.2">
      <c r="A11" s="337" t="s">
        <v>373</v>
      </c>
      <c r="B11" s="338" t="s">
        <v>377</v>
      </c>
      <c r="C11" s="339"/>
      <c r="D11" s="340">
        <f>SUM(D12:D13)</f>
        <v>0</v>
      </c>
      <c r="E11" s="341">
        <f>SUM(E12:E17)</f>
        <v>0</v>
      </c>
    </row>
    <row r="12" spans="1:5" x14ac:dyDescent="0.2">
      <c r="A12" s="342"/>
      <c r="B12" s="343"/>
      <c r="C12" s="343"/>
      <c r="D12" s="344"/>
      <c r="E12" s="345"/>
    </row>
    <row r="13" spans="1:5" x14ac:dyDescent="0.2">
      <c r="A13" s="342"/>
      <c r="B13" s="343"/>
      <c r="C13" s="343"/>
      <c r="D13" s="344"/>
      <c r="E13" s="344"/>
    </row>
    <row r="14" spans="1:5" x14ac:dyDescent="0.2">
      <c r="A14" s="342"/>
      <c r="B14" s="343"/>
      <c r="C14" s="343"/>
      <c r="D14" s="344"/>
      <c r="E14" s="345"/>
    </row>
    <row r="15" spans="1:5" x14ac:dyDescent="0.2">
      <c r="A15" s="342"/>
      <c r="B15" s="343"/>
      <c r="C15" s="343"/>
      <c r="D15" s="344"/>
      <c r="E15" s="345"/>
    </row>
    <row r="16" spans="1:5" x14ac:dyDescent="0.2">
      <c r="A16" s="342"/>
      <c r="B16" s="343"/>
      <c r="C16" s="343"/>
      <c r="D16" s="344"/>
      <c r="E16" s="345"/>
    </row>
    <row r="17" spans="1:6" x14ac:dyDescent="0.2">
      <c r="A17" s="342"/>
      <c r="B17" s="343"/>
      <c r="C17" s="343"/>
      <c r="D17" s="344"/>
      <c r="E17" s="345"/>
    </row>
    <row r="18" spans="1:6" x14ac:dyDescent="0.2">
      <c r="A18" s="342"/>
      <c r="B18" s="343"/>
      <c r="C18" s="343"/>
      <c r="D18" s="344"/>
      <c r="E18" s="345"/>
    </row>
    <row r="19" spans="1:6" ht="63.75" x14ac:dyDescent="0.2">
      <c r="A19" s="346" t="s">
        <v>374</v>
      </c>
      <c r="B19" s="347" t="s">
        <v>378</v>
      </c>
      <c r="C19" s="343"/>
      <c r="D19" s="344"/>
      <c r="E19" s="345">
        <v>0</v>
      </c>
    </row>
    <row r="20" spans="1:6" ht="51" x14ac:dyDescent="0.2">
      <c r="A20" s="346"/>
      <c r="B20" s="348" t="s">
        <v>379</v>
      </c>
      <c r="C20" s="349"/>
      <c r="D20" s="350">
        <f>SUM(D21:D28)</f>
        <v>12408000</v>
      </c>
      <c r="E20" s="351">
        <f>SUM(E21:E28)</f>
        <v>1758000</v>
      </c>
      <c r="F20" s="351"/>
    </row>
    <row r="21" spans="1:6" x14ac:dyDescent="0.2">
      <c r="A21" s="346"/>
      <c r="B21" s="352"/>
      <c r="C21" s="353" t="s">
        <v>380</v>
      </c>
      <c r="D21" s="354">
        <f t="shared" ref="D21:D29" si="0">F21+E21</f>
        <v>6214000</v>
      </c>
      <c r="E21" s="345">
        <v>814000</v>
      </c>
      <c r="F21" s="355">
        <f>'[2]2.sz.tábla'!D32</f>
        <v>5400000</v>
      </c>
    </row>
    <row r="22" spans="1:6" x14ac:dyDescent="0.2">
      <c r="A22" s="346"/>
      <c r="B22" s="352"/>
      <c r="C22" s="353" t="s">
        <v>381</v>
      </c>
      <c r="D22" s="354">
        <f>E22+F22</f>
        <v>1883000</v>
      </c>
      <c r="E22" s="345">
        <v>683000</v>
      </c>
      <c r="F22" s="355">
        <f>'[2]2.sz.tábla'!D34</f>
        <v>1200000</v>
      </c>
    </row>
    <row r="23" spans="1:6" x14ac:dyDescent="0.2">
      <c r="A23" s="346"/>
      <c r="B23" s="352"/>
      <c r="C23" s="353" t="s">
        <v>382</v>
      </c>
      <c r="D23" s="354">
        <f t="shared" ref="D23:D28" si="1">E23+F23</f>
        <v>2507000</v>
      </c>
      <c r="E23" s="345">
        <v>7000</v>
      </c>
      <c r="F23" s="355">
        <f>'[2]2.sz.tábla'!D37</f>
        <v>2500000</v>
      </c>
    </row>
    <row r="24" spans="1:6" x14ac:dyDescent="0.2">
      <c r="A24" s="346"/>
      <c r="B24" s="352"/>
      <c r="C24" s="356" t="s">
        <v>383</v>
      </c>
      <c r="D24" s="354">
        <f t="shared" si="1"/>
        <v>457000</v>
      </c>
      <c r="E24" s="345">
        <v>57000</v>
      </c>
      <c r="F24" s="355">
        <f>'[2]2.sz.tábla'!D40</f>
        <v>400000</v>
      </c>
    </row>
    <row r="25" spans="1:6" x14ac:dyDescent="0.2">
      <c r="A25" s="346"/>
      <c r="B25" s="352"/>
      <c r="C25" s="356" t="s">
        <v>384</v>
      </c>
      <c r="D25" s="354">
        <f t="shared" si="1"/>
        <v>0</v>
      </c>
      <c r="E25" s="345">
        <v>0</v>
      </c>
      <c r="F25" s="355"/>
    </row>
    <row r="26" spans="1:6" x14ac:dyDescent="0.2">
      <c r="A26" s="346"/>
      <c r="B26" s="352"/>
      <c r="C26" s="356" t="s">
        <v>385</v>
      </c>
      <c r="D26" s="354">
        <f t="shared" si="1"/>
        <v>0</v>
      </c>
      <c r="E26" s="345">
        <v>0</v>
      </c>
      <c r="F26" s="357"/>
    </row>
    <row r="27" spans="1:6" x14ac:dyDescent="0.2">
      <c r="A27" s="346"/>
      <c r="B27" s="352"/>
      <c r="C27" s="353" t="s">
        <v>386</v>
      </c>
      <c r="D27" s="354">
        <f t="shared" si="1"/>
        <v>1197000</v>
      </c>
      <c r="E27" s="345">
        <v>197000</v>
      </c>
      <c r="F27" s="357">
        <f>'[2]2.sz.tábla'!D38</f>
        <v>1000000</v>
      </c>
    </row>
    <row r="28" spans="1:6" x14ac:dyDescent="0.2">
      <c r="A28" s="346"/>
      <c r="B28" s="352"/>
      <c r="C28" s="353" t="s">
        <v>387</v>
      </c>
      <c r="D28" s="354">
        <f t="shared" si="1"/>
        <v>150000</v>
      </c>
      <c r="E28" s="345">
        <v>0</v>
      </c>
      <c r="F28" s="357">
        <f>'[2]2.sz.tábla'!D43</f>
        <v>150000</v>
      </c>
    </row>
    <row r="29" spans="1:6" ht="63.75" x14ac:dyDescent="0.2">
      <c r="A29" s="346" t="s">
        <v>375</v>
      </c>
      <c r="B29" s="347" t="s">
        <v>388</v>
      </c>
      <c r="C29" s="343"/>
      <c r="D29" s="344">
        <f t="shared" si="0"/>
        <v>0</v>
      </c>
      <c r="E29" s="345">
        <v>0</v>
      </c>
      <c r="F29" s="357"/>
    </row>
    <row r="30" spans="1:6" ht="39" thickBot="1" x14ac:dyDescent="0.25">
      <c r="A30" s="358" t="s">
        <v>376</v>
      </c>
      <c r="B30" s="359" t="s">
        <v>389</v>
      </c>
      <c r="C30" s="360"/>
      <c r="D30" s="361">
        <f>F30+E30+G30</f>
        <v>0</v>
      </c>
      <c r="E30" s="362">
        <v>0</v>
      </c>
      <c r="F30" s="357"/>
    </row>
    <row r="31" spans="1:6" ht="13.5" thickBot="1" x14ac:dyDescent="0.25">
      <c r="A31" s="363"/>
      <c r="B31" s="364" t="s">
        <v>390</v>
      </c>
      <c r="C31" s="364"/>
      <c r="D31" s="365">
        <f>D30+D29+D19+D20+D11</f>
        <v>12408000</v>
      </c>
      <c r="E31" s="366">
        <f>E30+E29+E19+E20+E11</f>
        <v>1758000</v>
      </c>
      <c r="F31" s="367">
        <f>SUM(F21:F28)</f>
        <v>10650000</v>
      </c>
    </row>
  </sheetData>
  <mergeCells count="2">
    <mergeCell ref="A4:E4"/>
    <mergeCell ref="A5:E5"/>
  </mergeCells>
  <pageMargins left="0.7" right="0.7" top="0.75" bottom="0.75" header="0.3" footer="0.3"/>
  <pageSetup paperSize="9" orientation="portrait" r:id="rId1"/>
  <headerFooter>
    <oddHeader>&amp;C10. melléklet a 1/2017. (II.15.)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zoomScaleNormal="100" workbookViewId="0">
      <selection activeCell="I2" sqref="I2"/>
    </sheetView>
  </sheetViews>
  <sheetFormatPr defaultRowHeight="12.75" x14ac:dyDescent="0.2"/>
  <cols>
    <col min="1" max="1" width="10" style="434" customWidth="1"/>
    <col min="2" max="2" width="29" style="434" customWidth="1"/>
    <col min="3" max="3" width="12" style="434" customWidth="1"/>
    <col min="4" max="4" width="12.85546875" style="434" customWidth="1"/>
    <col min="5" max="5" width="11.85546875" style="434" customWidth="1"/>
    <col min="6" max="7" width="11.5703125" style="434" customWidth="1"/>
    <col min="8" max="8" width="11.28515625" style="434" customWidth="1"/>
    <col min="9" max="9" width="11" style="434" customWidth="1"/>
    <col min="10" max="10" width="10.5703125" style="434" customWidth="1"/>
    <col min="11" max="12" width="13.7109375" style="434" customWidth="1"/>
    <col min="257" max="257" width="10" customWidth="1"/>
    <col min="258" max="258" width="29" customWidth="1"/>
    <col min="259" max="259" width="12" customWidth="1"/>
    <col min="260" max="260" width="12.85546875" customWidth="1"/>
    <col min="261" max="261" width="11.85546875" customWidth="1"/>
    <col min="262" max="263" width="11.5703125" customWidth="1"/>
    <col min="264" max="264" width="11.28515625" customWidth="1"/>
    <col min="265" max="265" width="11" customWidth="1"/>
    <col min="266" max="266" width="10.5703125" customWidth="1"/>
    <col min="267" max="268" width="13.7109375" customWidth="1"/>
    <col min="513" max="513" width="10" customWidth="1"/>
    <col min="514" max="514" width="29" customWidth="1"/>
    <col min="515" max="515" width="12" customWidth="1"/>
    <col min="516" max="516" width="12.85546875" customWidth="1"/>
    <col min="517" max="517" width="11.85546875" customWidth="1"/>
    <col min="518" max="519" width="11.5703125" customWidth="1"/>
    <col min="520" max="520" width="11.28515625" customWidth="1"/>
    <col min="521" max="521" width="11" customWidth="1"/>
    <col min="522" max="522" width="10.5703125" customWidth="1"/>
    <col min="523" max="524" width="13.7109375" customWidth="1"/>
    <col min="769" max="769" width="10" customWidth="1"/>
    <col min="770" max="770" width="29" customWidth="1"/>
    <col min="771" max="771" width="12" customWidth="1"/>
    <col min="772" max="772" width="12.85546875" customWidth="1"/>
    <col min="773" max="773" width="11.85546875" customWidth="1"/>
    <col min="774" max="775" width="11.5703125" customWidth="1"/>
    <col min="776" max="776" width="11.28515625" customWidth="1"/>
    <col min="777" max="777" width="11" customWidth="1"/>
    <col min="778" max="778" width="10.5703125" customWidth="1"/>
    <col min="779" max="780" width="13.7109375" customWidth="1"/>
    <col min="1025" max="1025" width="10" customWidth="1"/>
    <col min="1026" max="1026" width="29" customWidth="1"/>
    <col min="1027" max="1027" width="12" customWidth="1"/>
    <col min="1028" max="1028" width="12.85546875" customWidth="1"/>
    <col min="1029" max="1029" width="11.85546875" customWidth="1"/>
    <col min="1030" max="1031" width="11.5703125" customWidth="1"/>
    <col min="1032" max="1032" width="11.28515625" customWidth="1"/>
    <col min="1033" max="1033" width="11" customWidth="1"/>
    <col min="1034" max="1034" width="10.5703125" customWidth="1"/>
    <col min="1035" max="1036" width="13.7109375" customWidth="1"/>
    <col min="1281" max="1281" width="10" customWidth="1"/>
    <col min="1282" max="1282" width="29" customWidth="1"/>
    <col min="1283" max="1283" width="12" customWidth="1"/>
    <col min="1284" max="1284" width="12.85546875" customWidth="1"/>
    <col min="1285" max="1285" width="11.85546875" customWidth="1"/>
    <col min="1286" max="1287" width="11.5703125" customWidth="1"/>
    <col min="1288" max="1288" width="11.28515625" customWidth="1"/>
    <col min="1289" max="1289" width="11" customWidth="1"/>
    <col min="1290" max="1290" width="10.5703125" customWidth="1"/>
    <col min="1291" max="1292" width="13.7109375" customWidth="1"/>
    <col min="1537" max="1537" width="10" customWidth="1"/>
    <col min="1538" max="1538" width="29" customWidth="1"/>
    <col min="1539" max="1539" width="12" customWidth="1"/>
    <col min="1540" max="1540" width="12.85546875" customWidth="1"/>
    <col min="1541" max="1541" width="11.85546875" customWidth="1"/>
    <col min="1542" max="1543" width="11.5703125" customWidth="1"/>
    <col min="1544" max="1544" width="11.28515625" customWidth="1"/>
    <col min="1545" max="1545" width="11" customWidth="1"/>
    <col min="1546" max="1546" width="10.5703125" customWidth="1"/>
    <col min="1547" max="1548" width="13.7109375" customWidth="1"/>
    <col min="1793" max="1793" width="10" customWidth="1"/>
    <col min="1794" max="1794" width="29" customWidth="1"/>
    <col min="1795" max="1795" width="12" customWidth="1"/>
    <col min="1796" max="1796" width="12.85546875" customWidth="1"/>
    <col min="1797" max="1797" width="11.85546875" customWidth="1"/>
    <col min="1798" max="1799" width="11.5703125" customWidth="1"/>
    <col min="1800" max="1800" width="11.28515625" customWidth="1"/>
    <col min="1801" max="1801" width="11" customWidth="1"/>
    <col min="1802" max="1802" width="10.5703125" customWidth="1"/>
    <col min="1803" max="1804" width="13.7109375" customWidth="1"/>
    <col min="2049" max="2049" width="10" customWidth="1"/>
    <col min="2050" max="2050" width="29" customWidth="1"/>
    <col min="2051" max="2051" width="12" customWidth="1"/>
    <col min="2052" max="2052" width="12.85546875" customWidth="1"/>
    <col min="2053" max="2053" width="11.85546875" customWidth="1"/>
    <col min="2054" max="2055" width="11.5703125" customWidth="1"/>
    <col min="2056" max="2056" width="11.28515625" customWidth="1"/>
    <col min="2057" max="2057" width="11" customWidth="1"/>
    <col min="2058" max="2058" width="10.5703125" customWidth="1"/>
    <col min="2059" max="2060" width="13.7109375" customWidth="1"/>
    <col min="2305" max="2305" width="10" customWidth="1"/>
    <col min="2306" max="2306" width="29" customWidth="1"/>
    <col min="2307" max="2307" width="12" customWidth="1"/>
    <col min="2308" max="2308" width="12.85546875" customWidth="1"/>
    <col min="2309" max="2309" width="11.85546875" customWidth="1"/>
    <col min="2310" max="2311" width="11.5703125" customWidth="1"/>
    <col min="2312" max="2312" width="11.28515625" customWidth="1"/>
    <col min="2313" max="2313" width="11" customWidth="1"/>
    <col min="2314" max="2314" width="10.5703125" customWidth="1"/>
    <col min="2315" max="2316" width="13.7109375" customWidth="1"/>
    <col min="2561" max="2561" width="10" customWidth="1"/>
    <col min="2562" max="2562" width="29" customWidth="1"/>
    <col min="2563" max="2563" width="12" customWidth="1"/>
    <col min="2564" max="2564" width="12.85546875" customWidth="1"/>
    <col min="2565" max="2565" width="11.85546875" customWidth="1"/>
    <col min="2566" max="2567" width="11.5703125" customWidth="1"/>
    <col min="2568" max="2568" width="11.28515625" customWidth="1"/>
    <col min="2569" max="2569" width="11" customWidth="1"/>
    <col min="2570" max="2570" width="10.5703125" customWidth="1"/>
    <col min="2571" max="2572" width="13.7109375" customWidth="1"/>
    <col min="2817" max="2817" width="10" customWidth="1"/>
    <col min="2818" max="2818" width="29" customWidth="1"/>
    <col min="2819" max="2819" width="12" customWidth="1"/>
    <col min="2820" max="2820" width="12.85546875" customWidth="1"/>
    <col min="2821" max="2821" width="11.85546875" customWidth="1"/>
    <col min="2822" max="2823" width="11.5703125" customWidth="1"/>
    <col min="2824" max="2824" width="11.28515625" customWidth="1"/>
    <col min="2825" max="2825" width="11" customWidth="1"/>
    <col min="2826" max="2826" width="10.5703125" customWidth="1"/>
    <col min="2827" max="2828" width="13.7109375" customWidth="1"/>
    <col min="3073" max="3073" width="10" customWidth="1"/>
    <col min="3074" max="3074" width="29" customWidth="1"/>
    <col min="3075" max="3075" width="12" customWidth="1"/>
    <col min="3076" max="3076" width="12.85546875" customWidth="1"/>
    <col min="3077" max="3077" width="11.85546875" customWidth="1"/>
    <col min="3078" max="3079" width="11.5703125" customWidth="1"/>
    <col min="3080" max="3080" width="11.28515625" customWidth="1"/>
    <col min="3081" max="3081" width="11" customWidth="1"/>
    <col min="3082" max="3082" width="10.5703125" customWidth="1"/>
    <col min="3083" max="3084" width="13.7109375" customWidth="1"/>
    <col min="3329" max="3329" width="10" customWidth="1"/>
    <col min="3330" max="3330" width="29" customWidth="1"/>
    <col min="3331" max="3331" width="12" customWidth="1"/>
    <col min="3332" max="3332" width="12.85546875" customWidth="1"/>
    <col min="3333" max="3333" width="11.85546875" customWidth="1"/>
    <col min="3334" max="3335" width="11.5703125" customWidth="1"/>
    <col min="3336" max="3336" width="11.28515625" customWidth="1"/>
    <col min="3337" max="3337" width="11" customWidth="1"/>
    <col min="3338" max="3338" width="10.5703125" customWidth="1"/>
    <col min="3339" max="3340" width="13.7109375" customWidth="1"/>
    <col min="3585" max="3585" width="10" customWidth="1"/>
    <col min="3586" max="3586" width="29" customWidth="1"/>
    <col min="3587" max="3587" width="12" customWidth="1"/>
    <col min="3588" max="3588" width="12.85546875" customWidth="1"/>
    <col min="3589" max="3589" width="11.85546875" customWidth="1"/>
    <col min="3590" max="3591" width="11.5703125" customWidth="1"/>
    <col min="3592" max="3592" width="11.28515625" customWidth="1"/>
    <col min="3593" max="3593" width="11" customWidth="1"/>
    <col min="3594" max="3594" width="10.5703125" customWidth="1"/>
    <col min="3595" max="3596" width="13.7109375" customWidth="1"/>
    <col min="3841" max="3841" width="10" customWidth="1"/>
    <col min="3842" max="3842" width="29" customWidth="1"/>
    <col min="3843" max="3843" width="12" customWidth="1"/>
    <col min="3844" max="3844" width="12.85546875" customWidth="1"/>
    <col min="3845" max="3845" width="11.85546875" customWidth="1"/>
    <col min="3846" max="3847" width="11.5703125" customWidth="1"/>
    <col min="3848" max="3848" width="11.28515625" customWidth="1"/>
    <col min="3849" max="3849" width="11" customWidth="1"/>
    <col min="3850" max="3850" width="10.5703125" customWidth="1"/>
    <col min="3851" max="3852" width="13.7109375" customWidth="1"/>
    <col min="4097" max="4097" width="10" customWidth="1"/>
    <col min="4098" max="4098" width="29" customWidth="1"/>
    <col min="4099" max="4099" width="12" customWidth="1"/>
    <col min="4100" max="4100" width="12.85546875" customWidth="1"/>
    <col min="4101" max="4101" width="11.85546875" customWidth="1"/>
    <col min="4102" max="4103" width="11.5703125" customWidth="1"/>
    <col min="4104" max="4104" width="11.28515625" customWidth="1"/>
    <col min="4105" max="4105" width="11" customWidth="1"/>
    <col min="4106" max="4106" width="10.5703125" customWidth="1"/>
    <col min="4107" max="4108" width="13.7109375" customWidth="1"/>
    <col min="4353" max="4353" width="10" customWidth="1"/>
    <col min="4354" max="4354" width="29" customWidth="1"/>
    <col min="4355" max="4355" width="12" customWidth="1"/>
    <col min="4356" max="4356" width="12.85546875" customWidth="1"/>
    <col min="4357" max="4357" width="11.85546875" customWidth="1"/>
    <col min="4358" max="4359" width="11.5703125" customWidth="1"/>
    <col min="4360" max="4360" width="11.28515625" customWidth="1"/>
    <col min="4361" max="4361" width="11" customWidth="1"/>
    <col min="4362" max="4362" width="10.5703125" customWidth="1"/>
    <col min="4363" max="4364" width="13.7109375" customWidth="1"/>
    <col min="4609" max="4609" width="10" customWidth="1"/>
    <col min="4610" max="4610" width="29" customWidth="1"/>
    <col min="4611" max="4611" width="12" customWidth="1"/>
    <col min="4612" max="4612" width="12.85546875" customWidth="1"/>
    <col min="4613" max="4613" width="11.85546875" customWidth="1"/>
    <col min="4614" max="4615" width="11.5703125" customWidth="1"/>
    <col min="4616" max="4616" width="11.28515625" customWidth="1"/>
    <col min="4617" max="4617" width="11" customWidth="1"/>
    <col min="4618" max="4618" width="10.5703125" customWidth="1"/>
    <col min="4619" max="4620" width="13.7109375" customWidth="1"/>
    <col min="4865" max="4865" width="10" customWidth="1"/>
    <col min="4866" max="4866" width="29" customWidth="1"/>
    <col min="4867" max="4867" width="12" customWidth="1"/>
    <col min="4868" max="4868" width="12.85546875" customWidth="1"/>
    <col min="4869" max="4869" width="11.85546875" customWidth="1"/>
    <col min="4870" max="4871" width="11.5703125" customWidth="1"/>
    <col min="4872" max="4872" width="11.28515625" customWidth="1"/>
    <col min="4873" max="4873" width="11" customWidth="1"/>
    <col min="4874" max="4874" width="10.5703125" customWidth="1"/>
    <col min="4875" max="4876" width="13.7109375" customWidth="1"/>
    <col min="5121" max="5121" width="10" customWidth="1"/>
    <col min="5122" max="5122" width="29" customWidth="1"/>
    <col min="5123" max="5123" width="12" customWidth="1"/>
    <col min="5124" max="5124" width="12.85546875" customWidth="1"/>
    <col min="5125" max="5125" width="11.85546875" customWidth="1"/>
    <col min="5126" max="5127" width="11.5703125" customWidth="1"/>
    <col min="5128" max="5128" width="11.28515625" customWidth="1"/>
    <col min="5129" max="5129" width="11" customWidth="1"/>
    <col min="5130" max="5130" width="10.5703125" customWidth="1"/>
    <col min="5131" max="5132" width="13.7109375" customWidth="1"/>
    <col min="5377" max="5377" width="10" customWidth="1"/>
    <col min="5378" max="5378" width="29" customWidth="1"/>
    <col min="5379" max="5379" width="12" customWidth="1"/>
    <col min="5380" max="5380" width="12.85546875" customWidth="1"/>
    <col min="5381" max="5381" width="11.85546875" customWidth="1"/>
    <col min="5382" max="5383" width="11.5703125" customWidth="1"/>
    <col min="5384" max="5384" width="11.28515625" customWidth="1"/>
    <col min="5385" max="5385" width="11" customWidth="1"/>
    <col min="5386" max="5386" width="10.5703125" customWidth="1"/>
    <col min="5387" max="5388" width="13.7109375" customWidth="1"/>
    <col min="5633" max="5633" width="10" customWidth="1"/>
    <col min="5634" max="5634" width="29" customWidth="1"/>
    <col min="5635" max="5635" width="12" customWidth="1"/>
    <col min="5636" max="5636" width="12.85546875" customWidth="1"/>
    <col min="5637" max="5637" width="11.85546875" customWidth="1"/>
    <col min="5638" max="5639" width="11.5703125" customWidth="1"/>
    <col min="5640" max="5640" width="11.28515625" customWidth="1"/>
    <col min="5641" max="5641" width="11" customWidth="1"/>
    <col min="5642" max="5642" width="10.5703125" customWidth="1"/>
    <col min="5643" max="5644" width="13.7109375" customWidth="1"/>
    <col min="5889" max="5889" width="10" customWidth="1"/>
    <col min="5890" max="5890" width="29" customWidth="1"/>
    <col min="5891" max="5891" width="12" customWidth="1"/>
    <col min="5892" max="5892" width="12.85546875" customWidth="1"/>
    <col min="5893" max="5893" width="11.85546875" customWidth="1"/>
    <col min="5894" max="5895" width="11.5703125" customWidth="1"/>
    <col min="5896" max="5896" width="11.28515625" customWidth="1"/>
    <col min="5897" max="5897" width="11" customWidth="1"/>
    <col min="5898" max="5898" width="10.5703125" customWidth="1"/>
    <col min="5899" max="5900" width="13.7109375" customWidth="1"/>
    <col min="6145" max="6145" width="10" customWidth="1"/>
    <col min="6146" max="6146" width="29" customWidth="1"/>
    <col min="6147" max="6147" width="12" customWidth="1"/>
    <col min="6148" max="6148" width="12.85546875" customWidth="1"/>
    <col min="6149" max="6149" width="11.85546875" customWidth="1"/>
    <col min="6150" max="6151" width="11.5703125" customWidth="1"/>
    <col min="6152" max="6152" width="11.28515625" customWidth="1"/>
    <col min="6153" max="6153" width="11" customWidth="1"/>
    <col min="6154" max="6154" width="10.5703125" customWidth="1"/>
    <col min="6155" max="6156" width="13.7109375" customWidth="1"/>
    <col min="6401" max="6401" width="10" customWidth="1"/>
    <col min="6402" max="6402" width="29" customWidth="1"/>
    <col min="6403" max="6403" width="12" customWidth="1"/>
    <col min="6404" max="6404" width="12.85546875" customWidth="1"/>
    <col min="6405" max="6405" width="11.85546875" customWidth="1"/>
    <col min="6406" max="6407" width="11.5703125" customWidth="1"/>
    <col min="6408" max="6408" width="11.28515625" customWidth="1"/>
    <col min="6409" max="6409" width="11" customWidth="1"/>
    <col min="6410" max="6410" width="10.5703125" customWidth="1"/>
    <col min="6411" max="6412" width="13.7109375" customWidth="1"/>
    <col min="6657" max="6657" width="10" customWidth="1"/>
    <col min="6658" max="6658" width="29" customWidth="1"/>
    <col min="6659" max="6659" width="12" customWidth="1"/>
    <col min="6660" max="6660" width="12.85546875" customWidth="1"/>
    <col min="6661" max="6661" width="11.85546875" customWidth="1"/>
    <col min="6662" max="6663" width="11.5703125" customWidth="1"/>
    <col min="6664" max="6664" width="11.28515625" customWidth="1"/>
    <col min="6665" max="6665" width="11" customWidth="1"/>
    <col min="6666" max="6666" width="10.5703125" customWidth="1"/>
    <col min="6667" max="6668" width="13.7109375" customWidth="1"/>
    <col min="6913" max="6913" width="10" customWidth="1"/>
    <col min="6914" max="6914" width="29" customWidth="1"/>
    <col min="6915" max="6915" width="12" customWidth="1"/>
    <col min="6916" max="6916" width="12.85546875" customWidth="1"/>
    <col min="6917" max="6917" width="11.85546875" customWidth="1"/>
    <col min="6918" max="6919" width="11.5703125" customWidth="1"/>
    <col min="6920" max="6920" width="11.28515625" customWidth="1"/>
    <col min="6921" max="6921" width="11" customWidth="1"/>
    <col min="6922" max="6922" width="10.5703125" customWidth="1"/>
    <col min="6923" max="6924" width="13.7109375" customWidth="1"/>
    <col min="7169" max="7169" width="10" customWidth="1"/>
    <col min="7170" max="7170" width="29" customWidth="1"/>
    <col min="7171" max="7171" width="12" customWidth="1"/>
    <col min="7172" max="7172" width="12.85546875" customWidth="1"/>
    <col min="7173" max="7173" width="11.85546875" customWidth="1"/>
    <col min="7174" max="7175" width="11.5703125" customWidth="1"/>
    <col min="7176" max="7176" width="11.28515625" customWidth="1"/>
    <col min="7177" max="7177" width="11" customWidth="1"/>
    <col min="7178" max="7178" width="10.5703125" customWidth="1"/>
    <col min="7179" max="7180" width="13.7109375" customWidth="1"/>
    <col min="7425" max="7425" width="10" customWidth="1"/>
    <col min="7426" max="7426" width="29" customWidth="1"/>
    <col min="7427" max="7427" width="12" customWidth="1"/>
    <col min="7428" max="7428" width="12.85546875" customWidth="1"/>
    <col min="7429" max="7429" width="11.85546875" customWidth="1"/>
    <col min="7430" max="7431" width="11.5703125" customWidth="1"/>
    <col min="7432" max="7432" width="11.28515625" customWidth="1"/>
    <col min="7433" max="7433" width="11" customWidth="1"/>
    <col min="7434" max="7434" width="10.5703125" customWidth="1"/>
    <col min="7435" max="7436" width="13.7109375" customWidth="1"/>
    <col min="7681" max="7681" width="10" customWidth="1"/>
    <col min="7682" max="7682" width="29" customWidth="1"/>
    <col min="7683" max="7683" width="12" customWidth="1"/>
    <col min="7684" max="7684" width="12.85546875" customWidth="1"/>
    <col min="7685" max="7685" width="11.85546875" customWidth="1"/>
    <col min="7686" max="7687" width="11.5703125" customWidth="1"/>
    <col min="7688" max="7688" width="11.28515625" customWidth="1"/>
    <col min="7689" max="7689" width="11" customWidth="1"/>
    <col min="7690" max="7690" width="10.5703125" customWidth="1"/>
    <col min="7691" max="7692" width="13.7109375" customWidth="1"/>
    <col min="7937" max="7937" width="10" customWidth="1"/>
    <col min="7938" max="7938" width="29" customWidth="1"/>
    <col min="7939" max="7939" width="12" customWidth="1"/>
    <col min="7940" max="7940" width="12.85546875" customWidth="1"/>
    <col min="7941" max="7941" width="11.85546875" customWidth="1"/>
    <col min="7942" max="7943" width="11.5703125" customWidth="1"/>
    <col min="7944" max="7944" width="11.28515625" customWidth="1"/>
    <col min="7945" max="7945" width="11" customWidth="1"/>
    <col min="7946" max="7946" width="10.5703125" customWidth="1"/>
    <col min="7947" max="7948" width="13.7109375" customWidth="1"/>
    <col min="8193" max="8193" width="10" customWidth="1"/>
    <col min="8194" max="8194" width="29" customWidth="1"/>
    <col min="8195" max="8195" width="12" customWidth="1"/>
    <col min="8196" max="8196" width="12.85546875" customWidth="1"/>
    <col min="8197" max="8197" width="11.85546875" customWidth="1"/>
    <col min="8198" max="8199" width="11.5703125" customWidth="1"/>
    <col min="8200" max="8200" width="11.28515625" customWidth="1"/>
    <col min="8201" max="8201" width="11" customWidth="1"/>
    <col min="8202" max="8202" width="10.5703125" customWidth="1"/>
    <col min="8203" max="8204" width="13.7109375" customWidth="1"/>
    <col min="8449" max="8449" width="10" customWidth="1"/>
    <col min="8450" max="8450" width="29" customWidth="1"/>
    <col min="8451" max="8451" width="12" customWidth="1"/>
    <col min="8452" max="8452" width="12.85546875" customWidth="1"/>
    <col min="8453" max="8453" width="11.85546875" customWidth="1"/>
    <col min="8454" max="8455" width="11.5703125" customWidth="1"/>
    <col min="8456" max="8456" width="11.28515625" customWidth="1"/>
    <col min="8457" max="8457" width="11" customWidth="1"/>
    <col min="8458" max="8458" width="10.5703125" customWidth="1"/>
    <col min="8459" max="8460" width="13.7109375" customWidth="1"/>
    <col min="8705" max="8705" width="10" customWidth="1"/>
    <col min="8706" max="8706" width="29" customWidth="1"/>
    <col min="8707" max="8707" width="12" customWidth="1"/>
    <col min="8708" max="8708" width="12.85546875" customWidth="1"/>
    <col min="8709" max="8709" width="11.85546875" customWidth="1"/>
    <col min="8710" max="8711" width="11.5703125" customWidth="1"/>
    <col min="8712" max="8712" width="11.28515625" customWidth="1"/>
    <col min="8713" max="8713" width="11" customWidth="1"/>
    <col min="8714" max="8714" width="10.5703125" customWidth="1"/>
    <col min="8715" max="8716" width="13.7109375" customWidth="1"/>
    <col min="8961" max="8961" width="10" customWidth="1"/>
    <col min="8962" max="8962" width="29" customWidth="1"/>
    <col min="8963" max="8963" width="12" customWidth="1"/>
    <col min="8964" max="8964" width="12.85546875" customWidth="1"/>
    <col min="8965" max="8965" width="11.85546875" customWidth="1"/>
    <col min="8966" max="8967" width="11.5703125" customWidth="1"/>
    <col min="8968" max="8968" width="11.28515625" customWidth="1"/>
    <col min="8969" max="8969" width="11" customWidth="1"/>
    <col min="8970" max="8970" width="10.5703125" customWidth="1"/>
    <col min="8971" max="8972" width="13.7109375" customWidth="1"/>
    <col min="9217" max="9217" width="10" customWidth="1"/>
    <col min="9218" max="9218" width="29" customWidth="1"/>
    <col min="9219" max="9219" width="12" customWidth="1"/>
    <col min="9220" max="9220" width="12.85546875" customWidth="1"/>
    <col min="9221" max="9221" width="11.85546875" customWidth="1"/>
    <col min="9222" max="9223" width="11.5703125" customWidth="1"/>
    <col min="9224" max="9224" width="11.28515625" customWidth="1"/>
    <col min="9225" max="9225" width="11" customWidth="1"/>
    <col min="9226" max="9226" width="10.5703125" customWidth="1"/>
    <col min="9227" max="9228" width="13.7109375" customWidth="1"/>
    <col min="9473" max="9473" width="10" customWidth="1"/>
    <col min="9474" max="9474" width="29" customWidth="1"/>
    <col min="9475" max="9475" width="12" customWidth="1"/>
    <col min="9476" max="9476" width="12.85546875" customWidth="1"/>
    <col min="9477" max="9477" width="11.85546875" customWidth="1"/>
    <col min="9478" max="9479" width="11.5703125" customWidth="1"/>
    <col min="9480" max="9480" width="11.28515625" customWidth="1"/>
    <col min="9481" max="9481" width="11" customWidth="1"/>
    <col min="9482" max="9482" width="10.5703125" customWidth="1"/>
    <col min="9483" max="9484" width="13.7109375" customWidth="1"/>
    <col min="9729" max="9729" width="10" customWidth="1"/>
    <col min="9730" max="9730" width="29" customWidth="1"/>
    <col min="9731" max="9731" width="12" customWidth="1"/>
    <col min="9732" max="9732" width="12.85546875" customWidth="1"/>
    <col min="9733" max="9733" width="11.85546875" customWidth="1"/>
    <col min="9734" max="9735" width="11.5703125" customWidth="1"/>
    <col min="9736" max="9736" width="11.28515625" customWidth="1"/>
    <col min="9737" max="9737" width="11" customWidth="1"/>
    <col min="9738" max="9738" width="10.5703125" customWidth="1"/>
    <col min="9739" max="9740" width="13.7109375" customWidth="1"/>
    <col min="9985" max="9985" width="10" customWidth="1"/>
    <col min="9986" max="9986" width="29" customWidth="1"/>
    <col min="9987" max="9987" width="12" customWidth="1"/>
    <col min="9988" max="9988" width="12.85546875" customWidth="1"/>
    <col min="9989" max="9989" width="11.85546875" customWidth="1"/>
    <col min="9990" max="9991" width="11.5703125" customWidth="1"/>
    <col min="9992" max="9992" width="11.28515625" customWidth="1"/>
    <col min="9993" max="9993" width="11" customWidth="1"/>
    <col min="9994" max="9994" width="10.5703125" customWidth="1"/>
    <col min="9995" max="9996" width="13.7109375" customWidth="1"/>
    <col min="10241" max="10241" width="10" customWidth="1"/>
    <col min="10242" max="10242" width="29" customWidth="1"/>
    <col min="10243" max="10243" width="12" customWidth="1"/>
    <col min="10244" max="10244" width="12.85546875" customWidth="1"/>
    <col min="10245" max="10245" width="11.85546875" customWidth="1"/>
    <col min="10246" max="10247" width="11.5703125" customWidth="1"/>
    <col min="10248" max="10248" width="11.28515625" customWidth="1"/>
    <col min="10249" max="10249" width="11" customWidth="1"/>
    <col min="10250" max="10250" width="10.5703125" customWidth="1"/>
    <col min="10251" max="10252" width="13.7109375" customWidth="1"/>
    <col min="10497" max="10497" width="10" customWidth="1"/>
    <col min="10498" max="10498" width="29" customWidth="1"/>
    <col min="10499" max="10499" width="12" customWidth="1"/>
    <col min="10500" max="10500" width="12.85546875" customWidth="1"/>
    <col min="10501" max="10501" width="11.85546875" customWidth="1"/>
    <col min="10502" max="10503" width="11.5703125" customWidth="1"/>
    <col min="10504" max="10504" width="11.28515625" customWidth="1"/>
    <col min="10505" max="10505" width="11" customWidth="1"/>
    <col min="10506" max="10506" width="10.5703125" customWidth="1"/>
    <col min="10507" max="10508" width="13.7109375" customWidth="1"/>
    <col min="10753" max="10753" width="10" customWidth="1"/>
    <col min="10754" max="10754" width="29" customWidth="1"/>
    <col min="10755" max="10755" width="12" customWidth="1"/>
    <col min="10756" max="10756" width="12.85546875" customWidth="1"/>
    <col min="10757" max="10757" width="11.85546875" customWidth="1"/>
    <col min="10758" max="10759" width="11.5703125" customWidth="1"/>
    <col min="10760" max="10760" width="11.28515625" customWidth="1"/>
    <col min="10761" max="10761" width="11" customWidth="1"/>
    <col min="10762" max="10762" width="10.5703125" customWidth="1"/>
    <col min="10763" max="10764" width="13.7109375" customWidth="1"/>
    <col min="11009" max="11009" width="10" customWidth="1"/>
    <col min="11010" max="11010" width="29" customWidth="1"/>
    <col min="11011" max="11011" width="12" customWidth="1"/>
    <col min="11012" max="11012" width="12.85546875" customWidth="1"/>
    <col min="11013" max="11013" width="11.85546875" customWidth="1"/>
    <col min="11014" max="11015" width="11.5703125" customWidth="1"/>
    <col min="11016" max="11016" width="11.28515625" customWidth="1"/>
    <col min="11017" max="11017" width="11" customWidth="1"/>
    <col min="11018" max="11018" width="10.5703125" customWidth="1"/>
    <col min="11019" max="11020" width="13.7109375" customWidth="1"/>
    <col min="11265" max="11265" width="10" customWidth="1"/>
    <col min="11266" max="11266" width="29" customWidth="1"/>
    <col min="11267" max="11267" width="12" customWidth="1"/>
    <col min="11268" max="11268" width="12.85546875" customWidth="1"/>
    <col min="11269" max="11269" width="11.85546875" customWidth="1"/>
    <col min="11270" max="11271" width="11.5703125" customWidth="1"/>
    <col min="11272" max="11272" width="11.28515625" customWidth="1"/>
    <col min="11273" max="11273" width="11" customWidth="1"/>
    <col min="11274" max="11274" width="10.5703125" customWidth="1"/>
    <col min="11275" max="11276" width="13.7109375" customWidth="1"/>
    <col min="11521" max="11521" width="10" customWidth="1"/>
    <col min="11522" max="11522" width="29" customWidth="1"/>
    <col min="11523" max="11523" width="12" customWidth="1"/>
    <col min="11524" max="11524" width="12.85546875" customWidth="1"/>
    <col min="11525" max="11525" width="11.85546875" customWidth="1"/>
    <col min="11526" max="11527" width="11.5703125" customWidth="1"/>
    <col min="11528" max="11528" width="11.28515625" customWidth="1"/>
    <col min="11529" max="11529" width="11" customWidth="1"/>
    <col min="11530" max="11530" width="10.5703125" customWidth="1"/>
    <col min="11531" max="11532" width="13.7109375" customWidth="1"/>
    <col min="11777" max="11777" width="10" customWidth="1"/>
    <col min="11778" max="11778" width="29" customWidth="1"/>
    <col min="11779" max="11779" width="12" customWidth="1"/>
    <col min="11780" max="11780" width="12.85546875" customWidth="1"/>
    <col min="11781" max="11781" width="11.85546875" customWidth="1"/>
    <col min="11782" max="11783" width="11.5703125" customWidth="1"/>
    <col min="11784" max="11784" width="11.28515625" customWidth="1"/>
    <col min="11785" max="11785" width="11" customWidth="1"/>
    <col min="11786" max="11786" width="10.5703125" customWidth="1"/>
    <col min="11787" max="11788" width="13.7109375" customWidth="1"/>
    <col min="12033" max="12033" width="10" customWidth="1"/>
    <col min="12034" max="12034" width="29" customWidth="1"/>
    <col min="12035" max="12035" width="12" customWidth="1"/>
    <col min="12036" max="12036" width="12.85546875" customWidth="1"/>
    <col min="12037" max="12037" width="11.85546875" customWidth="1"/>
    <col min="12038" max="12039" width="11.5703125" customWidth="1"/>
    <col min="12040" max="12040" width="11.28515625" customWidth="1"/>
    <col min="12041" max="12041" width="11" customWidth="1"/>
    <col min="12042" max="12042" width="10.5703125" customWidth="1"/>
    <col min="12043" max="12044" width="13.7109375" customWidth="1"/>
    <col min="12289" max="12289" width="10" customWidth="1"/>
    <col min="12290" max="12290" width="29" customWidth="1"/>
    <col min="12291" max="12291" width="12" customWidth="1"/>
    <col min="12292" max="12292" width="12.85546875" customWidth="1"/>
    <col min="12293" max="12293" width="11.85546875" customWidth="1"/>
    <col min="12294" max="12295" width="11.5703125" customWidth="1"/>
    <col min="12296" max="12296" width="11.28515625" customWidth="1"/>
    <col min="12297" max="12297" width="11" customWidth="1"/>
    <col min="12298" max="12298" width="10.5703125" customWidth="1"/>
    <col min="12299" max="12300" width="13.7109375" customWidth="1"/>
    <col min="12545" max="12545" width="10" customWidth="1"/>
    <col min="12546" max="12546" width="29" customWidth="1"/>
    <col min="12547" max="12547" width="12" customWidth="1"/>
    <col min="12548" max="12548" width="12.85546875" customWidth="1"/>
    <col min="12549" max="12549" width="11.85546875" customWidth="1"/>
    <col min="12550" max="12551" width="11.5703125" customWidth="1"/>
    <col min="12552" max="12552" width="11.28515625" customWidth="1"/>
    <col min="12553" max="12553" width="11" customWidth="1"/>
    <col min="12554" max="12554" width="10.5703125" customWidth="1"/>
    <col min="12555" max="12556" width="13.7109375" customWidth="1"/>
    <col min="12801" max="12801" width="10" customWidth="1"/>
    <col min="12802" max="12802" width="29" customWidth="1"/>
    <col min="12803" max="12803" width="12" customWidth="1"/>
    <col min="12804" max="12804" width="12.85546875" customWidth="1"/>
    <col min="12805" max="12805" width="11.85546875" customWidth="1"/>
    <col min="12806" max="12807" width="11.5703125" customWidth="1"/>
    <col min="12808" max="12808" width="11.28515625" customWidth="1"/>
    <col min="12809" max="12809" width="11" customWidth="1"/>
    <col min="12810" max="12810" width="10.5703125" customWidth="1"/>
    <col min="12811" max="12812" width="13.7109375" customWidth="1"/>
    <col min="13057" max="13057" width="10" customWidth="1"/>
    <col min="13058" max="13058" width="29" customWidth="1"/>
    <col min="13059" max="13059" width="12" customWidth="1"/>
    <col min="13060" max="13060" width="12.85546875" customWidth="1"/>
    <col min="13061" max="13061" width="11.85546875" customWidth="1"/>
    <col min="13062" max="13063" width="11.5703125" customWidth="1"/>
    <col min="13064" max="13064" width="11.28515625" customWidth="1"/>
    <col min="13065" max="13065" width="11" customWidth="1"/>
    <col min="13066" max="13066" width="10.5703125" customWidth="1"/>
    <col min="13067" max="13068" width="13.7109375" customWidth="1"/>
    <col min="13313" max="13313" width="10" customWidth="1"/>
    <col min="13314" max="13314" width="29" customWidth="1"/>
    <col min="13315" max="13315" width="12" customWidth="1"/>
    <col min="13316" max="13316" width="12.85546875" customWidth="1"/>
    <col min="13317" max="13317" width="11.85546875" customWidth="1"/>
    <col min="13318" max="13319" width="11.5703125" customWidth="1"/>
    <col min="13320" max="13320" width="11.28515625" customWidth="1"/>
    <col min="13321" max="13321" width="11" customWidth="1"/>
    <col min="13322" max="13322" width="10.5703125" customWidth="1"/>
    <col min="13323" max="13324" width="13.7109375" customWidth="1"/>
    <col min="13569" max="13569" width="10" customWidth="1"/>
    <col min="13570" max="13570" width="29" customWidth="1"/>
    <col min="13571" max="13571" width="12" customWidth="1"/>
    <col min="13572" max="13572" width="12.85546875" customWidth="1"/>
    <col min="13573" max="13573" width="11.85546875" customWidth="1"/>
    <col min="13574" max="13575" width="11.5703125" customWidth="1"/>
    <col min="13576" max="13576" width="11.28515625" customWidth="1"/>
    <col min="13577" max="13577" width="11" customWidth="1"/>
    <col min="13578" max="13578" width="10.5703125" customWidth="1"/>
    <col min="13579" max="13580" width="13.7109375" customWidth="1"/>
    <col min="13825" max="13825" width="10" customWidth="1"/>
    <col min="13826" max="13826" width="29" customWidth="1"/>
    <col min="13827" max="13827" width="12" customWidth="1"/>
    <col min="13828" max="13828" width="12.85546875" customWidth="1"/>
    <col min="13829" max="13829" width="11.85546875" customWidth="1"/>
    <col min="13830" max="13831" width="11.5703125" customWidth="1"/>
    <col min="13832" max="13832" width="11.28515625" customWidth="1"/>
    <col min="13833" max="13833" width="11" customWidth="1"/>
    <col min="13834" max="13834" width="10.5703125" customWidth="1"/>
    <col min="13835" max="13836" width="13.7109375" customWidth="1"/>
    <col min="14081" max="14081" width="10" customWidth="1"/>
    <col min="14082" max="14082" width="29" customWidth="1"/>
    <col min="14083" max="14083" width="12" customWidth="1"/>
    <col min="14084" max="14084" width="12.85546875" customWidth="1"/>
    <col min="14085" max="14085" width="11.85546875" customWidth="1"/>
    <col min="14086" max="14087" width="11.5703125" customWidth="1"/>
    <col min="14088" max="14088" width="11.28515625" customWidth="1"/>
    <col min="14089" max="14089" width="11" customWidth="1"/>
    <col min="14090" max="14090" width="10.5703125" customWidth="1"/>
    <col min="14091" max="14092" width="13.7109375" customWidth="1"/>
    <col min="14337" max="14337" width="10" customWidth="1"/>
    <col min="14338" max="14338" width="29" customWidth="1"/>
    <col min="14339" max="14339" width="12" customWidth="1"/>
    <col min="14340" max="14340" width="12.85546875" customWidth="1"/>
    <col min="14341" max="14341" width="11.85546875" customWidth="1"/>
    <col min="14342" max="14343" width="11.5703125" customWidth="1"/>
    <col min="14344" max="14344" width="11.28515625" customWidth="1"/>
    <col min="14345" max="14345" width="11" customWidth="1"/>
    <col min="14346" max="14346" width="10.5703125" customWidth="1"/>
    <col min="14347" max="14348" width="13.7109375" customWidth="1"/>
    <col min="14593" max="14593" width="10" customWidth="1"/>
    <col min="14594" max="14594" width="29" customWidth="1"/>
    <col min="14595" max="14595" width="12" customWidth="1"/>
    <col min="14596" max="14596" width="12.85546875" customWidth="1"/>
    <col min="14597" max="14597" width="11.85546875" customWidth="1"/>
    <col min="14598" max="14599" width="11.5703125" customWidth="1"/>
    <col min="14600" max="14600" width="11.28515625" customWidth="1"/>
    <col min="14601" max="14601" width="11" customWidth="1"/>
    <col min="14602" max="14602" width="10.5703125" customWidth="1"/>
    <col min="14603" max="14604" width="13.7109375" customWidth="1"/>
    <col min="14849" max="14849" width="10" customWidth="1"/>
    <col min="14850" max="14850" width="29" customWidth="1"/>
    <col min="14851" max="14851" width="12" customWidth="1"/>
    <col min="14852" max="14852" width="12.85546875" customWidth="1"/>
    <col min="14853" max="14853" width="11.85546875" customWidth="1"/>
    <col min="14854" max="14855" width="11.5703125" customWidth="1"/>
    <col min="14856" max="14856" width="11.28515625" customWidth="1"/>
    <col min="14857" max="14857" width="11" customWidth="1"/>
    <col min="14858" max="14858" width="10.5703125" customWidth="1"/>
    <col min="14859" max="14860" width="13.7109375" customWidth="1"/>
    <col min="15105" max="15105" width="10" customWidth="1"/>
    <col min="15106" max="15106" width="29" customWidth="1"/>
    <col min="15107" max="15107" width="12" customWidth="1"/>
    <col min="15108" max="15108" width="12.85546875" customWidth="1"/>
    <col min="15109" max="15109" width="11.85546875" customWidth="1"/>
    <col min="15110" max="15111" width="11.5703125" customWidth="1"/>
    <col min="15112" max="15112" width="11.28515625" customWidth="1"/>
    <col min="15113" max="15113" width="11" customWidth="1"/>
    <col min="15114" max="15114" width="10.5703125" customWidth="1"/>
    <col min="15115" max="15116" width="13.7109375" customWidth="1"/>
    <col min="15361" max="15361" width="10" customWidth="1"/>
    <col min="15362" max="15362" width="29" customWidth="1"/>
    <col min="15363" max="15363" width="12" customWidth="1"/>
    <col min="15364" max="15364" width="12.85546875" customWidth="1"/>
    <col min="15365" max="15365" width="11.85546875" customWidth="1"/>
    <col min="15366" max="15367" width="11.5703125" customWidth="1"/>
    <col min="15368" max="15368" width="11.28515625" customWidth="1"/>
    <col min="15369" max="15369" width="11" customWidth="1"/>
    <col min="15370" max="15370" width="10.5703125" customWidth="1"/>
    <col min="15371" max="15372" width="13.7109375" customWidth="1"/>
    <col min="15617" max="15617" width="10" customWidth="1"/>
    <col min="15618" max="15618" width="29" customWidth="1"/>
    <col min="15619" max="15619" width="12" customWidth="1"/>
    <col min="15620" max="15620" width="12.85546875" customWidth="1"/>
    <col min="15621" max="15621" width="11.85546875" customWidth="1"/>
    <col min="15622" max="15623" width="11.5703125" customWidth="1"/>
    <col min="15624" max="15624" width="11.28515625" customWidth="1"/>
    <col min="15625" max="15625" width="11" customWidth="1"/>
    <col min="15626" max="15626" width="10.5703125" customWidth="1"/>
    <col min="15627" max="15628" width="13.7109375" customWidth="1"/>
    <col min="15873" max="15873" width="10" customWidth="1"/>
    <col min="15874" max="15874" width="29" customWidth="1"/>
    <col min="15875" max="15875" width="12" customWidth="1"/>
    <col min="15876" max="15876" width="12.85546875" customWidth="1"/>
    <col min="15877" max="15877" width="11.85546875" customWidth="1"/>
    <col min="15878" max="15879" width="11.5703125" customWidth="1"/>
    <col min="15880" max="15880" width="11.28515625" customWidth="1"/>
    <col min="15881" max="15881" width="11" customWidth="1"/>
    <col min="15882" max="15882" width="10.5703125" customWidth="1"/>
    <col min="15883" max="15884" width="13.7109375" customWidth="1"/>
    <col min="16129" max="16129" width="10" customWidth="1"/>
    <col min="16130" max="16130" width="29" customWidth="1"/>
    <col min="16131" max="16131" width="12" customWidth="1"/>
    <col min="16132" max="16132" width="12.85546875" customWidth="1"/>
    <col min="16133" max="16133" width="11.85546875" customWidth="1"/>
    <col min="16134" max="16135" width="11.5703125" customWidth="1"/>
    <col min="16136" max="16136" width="11.28515625" customWidth="1"/>
    <col min="16137" max="16137" width="11" customWidth="1"/>
    <col min="16138" max="16138" width="10.5703125" customWidth="1"/>
    <col min="16139" max="16140" width="13.7109375" customWidth="1"/>
  </cols>
  <sheetData>
    <row r="1" spans="1:14" x14ac:dyDescent="0.2">
      <c r="A1" s="368"/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9"/>
      <c r="N1" s="369"/>
    </row>
    <row r="2" spans="1:14" x14ac:dyDescent="0.2">
      <c r="A2" s="368"/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369"/>
      <c r="N2" s="369"/>
    </row>
    <row r="3" spans="1:14" x14ac:dyDescent="0.2">
      <c r="A3" s="513" t="s">
        <v>391</v>
      </c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369"/>
      <c r="N3" s="369"/>
    </row>
    <row r="4" spans="1:14" x14ac:dyDescent="0.2">
      <c r="A4" s="513" t="s">
        <v>392</v>
      </c>
      <c r="B4" s="513"/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369"/>
      <c r="N4" s="369"/>
    </row>
    <row r="5" spans="1:14" x14ac:dyDescent="0.2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9"/>
      <c r="N5" s="369"/>
    </row>
    <row r="6" spans="1:14" x14ac:dyDescent="0.2">
      <c r="A6" s="370" t="s">
        <v>362</v>
      </c>
      <c r="B6" s="371" t="s">
        <v>393</v>
      </c>
      <c r="C6" s="371" t="s">
        <v>394</v>
      </c>
      <c r="D6" s="371" t="s">
        <v>395</v>
      </c>
      <c r="E6" s="514" t="s">
        <v>396</v>
      </c>
      <c r="F6" s="370"/>
      <c r="G6" s="372"/>
      <c r="H6" s="372"/>
      <c r="I6" s="372"/>
      <c r="J6" s="515" t="s">
        <v>397</v>
      </c>
      <c r="K6" s="516" t="s">
        <v>398</v>
      </c>
      <c r="L6" s="515" t="s">
        <v>399</v>
      </c>
      <c r="M6" s="369"/>
      <c r="N6" s="369"/>
    </row>
    <row r="7" spans="1:14" x14ac:dyDescent="0.2">
      <c r="A7" s="373"/>
      <c r="B7" s="374"/>
      <c r="C7" s="375" t="s">
        <v>400</v>
      </c>
      <c r="D7" s="375" t="s">
        <v>401</v>
      </c>
      <c r="E7" s="514"/>
      <c r="F7" s="376" t="s">
        <v>347</v>
      </c>
      <c r="G7" s="376" t="s">
        <v>348</v>
      </c>
      <c r="H7" s="376" t="s">
        <v>349</v>
      </c>
      <c r="I7" s="376" t="s">
        <v>350</v>
      </c>
      <c r="J7" s="515"/>
      <c r="K7" s="516"/>
      <c r="L7" s="515"/>
      <c r="M7" s="369"/>
      <c r="N7" s="369"/>
    </row>
    <row r="8" spans="1:14" ht="25.5" x14ac:dyDescent="0.2">
      <c r="A8" s="377"/>
      <c r="B8" s="378"/>
      <c r="C8" s="379" t="s">
        <v>402</v>
      </c>
      <c r="D8" s="380" t="s">
        <v>403</v>
      </c>
      <c r="E8" s="514"/>
      <c r="F8" s="381"/>
      <c r="G8" s="381"/>
      <c r="H8" s="382"/>
      <c r="I8" s="382"/>
      <c r="J8" s="515"/>
      <c r="K8" s="516"/>
      <c r="L8" s="515"/>
      <c r="M8" s="369"/>
      <c r="N8" s="369"/>
    </row>
    <row r="9" spans="1:14" x14ac:dyDescent="0.2">
      <c r="A9" s="383" t="s">
        <v>372</v>
      </c>
      <c r="B9" s="384" t="s">
        <v>373</v>
      </c>
      <c r="C9" s="384" t="s">
        <v>374</v>
      </c>
      <c r="D9" s="384" t="s">
        <v>375</v>
      </c>
      <c r="E9" s="384" t="s">
        <v>376</v>
      </c>
      <c r="F9" s="385" t="s">
        <v>404</v>
      </c>
      <c r="G9" s="385" t="s">
        <v>405</v>
      </c>
      <c r="H9" s="385" t="s">
        <v>406</v>
      </c>
      <c r="I9" s="385" t="s">
        <v>407</v>
      </c>
      <c r="J9" s="385" t="s">
        <v>408</v>
      </c>
      <c r="K9" s="386" t="s">
        <v>409</v>
      </c>
      <c r="L9" s="387" t="s">
        <v>410</v>
      </c>
      <c r="M9" s="369"/>
      <c r="N9" s="369"/>
    </row>
    <row r="10" spans="1:14" x14ac:dyDescent="0.2">
      <c r="A10" s="370" t="s">
        <v>372</v>
      </c>
      <c r="B10" s="388" t="s">
        <v>411</v>
      </c>
      <c r="C10" s="389"/>
      <c r="D10" s="390"/>
      <c r="E10" s="391"/>
      <c r="F10" s="392"/>
      <c r="G10" s="392"/>
      <c r="H10" s="392"/>
      <c r="I10" s="392"/>
      <c r="J10" s="392"/>
      <c r="K10" s="392"/>
      <c r="L10" s="393"/>
      <c r="M10" s="369"/>
      <c r="N10" s="369"/>
    </row>
    <row r="11" spans="1:14" x14ac:dyDescent="0.2">
      <c r="A11" s="373"/>
      <c r="B11" s="394" t="s">
        <v>412</v>
      </c>
      <c r="C11" s="395"/>
      <c r="D11" s="396"/>
      <c r="E11" s="396"/>
      <c r="F11" s="397"/>
      <c r="G11" s="397"/>
      <c r="H11" s="397"/>
      <c r="I11" s="397"/>
      <c r="J11" s="397"/>
      <c r="K11" s="398"/>
      <c r="L11" s="393"/>
      <c r="M11" s="369"/>
      <c r="N11" s="369"/>
    </row>
    <row r="12" spans="1:14" x14ac:dyDescent="0.2">
      <c r="A12" s="399"/>
      <c r="B12" s="400"/>
      <c r="C12" s="400"/>
      <c r="D12" s="400"/>
      <c r="E12" s="400"/>
      <c r="F12" s="401"/>
      <c r="G12" s="401"/>
      <c r="H12" s="401"/>
      <c r="I12" s="401"/>
      <c r="J12" s="401"/>
      <c r="K12" s="402"/>
      <c r="L12" s="393"/>
      <c r="M12" s="369"/>
      <c r="N12" s="369"/>
    </row>
    <row r="13" spans="1:14" x14ac:dyDescent="0.2">
      <c r="A13" s="370" t="s">
        <v>373</v>
      </c>
      <c r="B13" s="403" t="s">
        <v>413</v>
      </c>
      <c r="C13" s="389"/>
      <c r="D13" s="404"/>
      <c r="E13" s="404"/>
      <c r="F13" s="405"/>
      <c r="G13" s="405"/>
      <c r="H13" s="405"/>
      <c r="I13" s="405"/>
      <c r="J13" s="405"/>
      <c r="K13" s="406"/>
      <c r="L13" s="393"/>
      <c r="M13" s="369"/>
      <c r="N13" s="369"/>
    </row>
    <row r="14" spans="1:14" x14ac:dyDescent="0.2">
      <c r="A14" s="373"/>
      <c r="B14" s="407" t="s">
        <v>414</v>
      </c>
      <c r="C14" s="395"/>
      <c r="D14" s="408">
        <f>D17+D20+D22+D24</f>
        <v>0</v>
      </c>
      <c r="E14" s="408">
        <f>E17+E20+E22+E24</f>
        <v>0</v>
      </c>
      <c r="F14" s="408">
        <f>F17+F20+F22+F24</f>
        <v>0</v>
      </c>
      <c r="G14" s="408">
        <f>G17+G20+G22+G24</f>
        <v>0</v>
      </c>
      <c r="H14" s="408">
        <f>H17+H20+H22+H24</f>
        <v>0</v>
      </c>
      <c r="I14" s="408"/>
      <c r="J14" s="408">
        <f>J17+J20+J22+J24</f>
        <v>0</v>
      </c>
      <c r="K14" s="408">
        <f>K17+K20+K22+K24</f>
        <v>0</v>
      </c>
      <c r="L14" s="408">
        <f>L17+L20+L22+L24</f>
        <v>0</v>
      </c>
      <c r="M14" s="369"/>
      <c r="N14" s="369"/>
    </row>
    <row r="15" spans="1:14" x14ac:dyDescent="0.2">
      <c r="A15" s="399"/>
      <c r="B15" s="409"/>
      <c r="C15" s="410"/>
      <c r="D15" s="411"/>
      <c r="E15" s="411"/>
      <c r="F15" s="412"/>
      <c r="G15" s="412"/>
      <c r="H15" s="412"/>
      <c r="I15" s="412"/>
      <c r="J15" s="413"/>
      <c r="K15" s="414"/>
      <c r="L15" s="415"/>
      <c r="M15" s="369"/>
      <c r="N15" s="369"/>
    </row>
    <row r="16" spans="1:14" x14ac:dyDescent="0.2">
      <c r="A16" s="399"/>
      <c r="B16" s="409"/>
      <c r="C16" s="410"/>
      <c r="D16" s="411"/>
      <c r="E16" s="411"/>
      <c r="F16" s="412"/>
      <c r="G16" s="412"/>
      <c r="H16" s="412"/>
      <c r="I16" s="412"/>
      <c r="J16" s="416"/>
      <c r="K16" s="417"/>
      <c r="L16" s="415"/>
      <c r="M16" s="369"/>
      <c r="N16" s="369"/>
    </row>
    <row r="17" spans="1:14" x14ac:dyDescent="0.2">
      <c r="A17" s="383" t="s">
        <v>406</v>
      </c>
      <c r="B17" s="418" t="s">
        <v>415</v>
      </c>
      <c r="C17" s="387"/>
      <c r="D17" s="419">
        <f>SUM(D15:D15)</f>
        <v>0</v>
      </c>
      <c r="E17" s="419">
        <f>SUM(E15:E15)</f>
        <v>0</v>
      </c>
      <c r="F17" s="419">
        <f t="shared" ref="F17:L17" si="0">SUM(F15:F16)</f>
        <v>0</v>
      </c>
      <c r="G17" s="419">
        <f t="shared" si="0"/>
        <v>0</v>
      </c>
      <c r="H17" s="419">
        <f t="shared" si="0"/>
        <v>0</v>
      </c>
      <c r="I17" s="419">
        <f t="shared" si="0"/>
        <v>0</v>
      </c>
      <c r="J17" s="419">
        <f t="shared" si="0"/>
        <v>0</v>
      </c>
      <c r="K17" s="419">
        <f t="shared" si="0"/>
        <v>0</v>
      </c>
      <c r="L17" s="419">
        <f t="shared" si="0"/>
        <v>0</v>
      </c>
      <c r="M17" s="420"/>
      <c r="N17" s="420"/>
    </row>
    <row r="18" spans="1:14" x14ac:dyDescent="0.2">
      <c r="A18" s="399"/>
      <c r="B18" s="409"/>
      <c r="C18" s="421"/>
      <c r="D18" s="411"/>
      <c r="E18" s="411"/>
      <c r="F18" s="412"/>
      <c r="G18" s="412"/>
      <c r="H18" s="412"/>
      <c r="I18" s="412"/>
      <c r="J18" s="413"/>
      <c r="K18" s="414"/>
      <c r="L18" s="415"/>
      <c r="M18" s="420"/>
      <c r="N18" s="420"/>
    </row>
    <row r="19" spans="1:14" x14ac:dyDescent="0.2">
      <c r="A19" s="399"/>
      <c r="B19" s="409"/>
      <c r="C19" s="421"/>
      <c r="D19" s="411"/>
      <c r="E19" s="411"/>
      <c r="F19" s="412"/>
      <c r="G19" s="412"/>
      <c r="H19" s="412"/>
      <c r="I19" s="412"/>
      <c r="J19" s="416"/>
      <c r="K19" s="417"/>
      <c r="L19" s="419"/>
      <c r="M19" s="420"/>
      <c r="N19" s="420"/>
    </row>
    <row r="20" spans="1:14" x14ac:dyDescent="0.2">
      <c r="A20" s="383">
        <v>14</v>
      </c>
      <c r="B20" s="418" t="s">
        <v>416</v>
      </c>
      <c r="C20" s="387"/>
      <c r="D20" s="419">
        <f t="shared" ref="D20:L20" si="1">SUM(D18:D19)</f>
        <v>0</v>
      </c>
      <c r="E20" s="419">
        <f t="shared" si="1"/>
        <v>0</v>
      </c>
      <c r="F20" s="419">
        <f t="shared" si="1"/>
        <v>0</v>
      </c>
      <c r="G20" s="419">
        <f t="shared" si="1"/>
        <v>0</v>
      </c>
      <c r="H20" s="419">
        <f t="shared" si="1"/>
        <v>0</v>
      </c>
      <c r="I20" s="419">
        <f t="shared" si="1"/>
        <v>0</v>
      </c>
      <c r="J20" s="419">
        <f t="shared" si="1"/>
        <v>0</v>
      </c>
      <c r="K20" s="419">
        <f t="shared" si="1"/>
        <v>0</v>
      </c>
      <c r="L20" s="419">
        <f t="shared" si="1"/>
        <v>0</v>
      </c>
      <c r="M20" s="420"/>
      <c r="N20" s="420"/>
    </row>
    <row r="21" spans="1:14" x14ac:dyDescent="0.2">
      <c r="A21" s="399"/>
      <c r="B21" s="409"/>
      <c r="C21" s="421"/>
      <c r="D21" s="411"/>
      <c r="E21" s="411"/>
      <c r="F21" s="412"/>
      <c r="G21" s="412"/>
      <c r="H21" s="412"/>
      <c r="I21" s="412"/>
      <c r="J21" s="413"/>
      <c r="K21" s="422"/>
      <c r="L21" s="411"/>
      <c r="M21" s="420"/>
      <c r="N21" s="420"/>
    </row>
    <row r="22" spans="1:14" ht="25.5" x14ac:dyDescent="0.2">
      <c r="A22" s="383">
        <v>16</v>
      </c>
      <c r="B22" s="418" t="s">
        <v>417</v>
      </c>
      <c r="C22" s="387"/>
      <c r="D22" s="419">
        <f t="shared" ref="D22:L22" si="2">SUM(D21)</f>
        <v>0</v>
      </c>
      <c r="E22" s="419">
        <f t="shared" si="2"/>
        <v>0</v>
      </c>
      <c r="F22" s="419">
        <f t="shared" si="2"/>
        <v>0</v>
      </c>
      <c r="G22" s="419">
        <f t="shared" si="2"/>
        <v>0</v>
      </c>
      <c r="H22" s="419">
        <f t="shared" si="2"/>
        <v>0</v>
      </c>
      <c r="I22" s="419"/>
      <c r="J22" s="419">
        <f t="shared" si="2"/>
        <v>0</v>
      </c>
      <c r="K22" s="419">
        <f t="shared" si="2"/>
        <v>0</v>
      </c>
      <c r="L22" s="419">
        <f t="shared" si="2"/>
        <v>0</v>
      </c>
      <c r="M22" s="420"/>
      <c r="N22" s="420"/>
    </row>
    <row r="23" spans="1:14" x14ac:dyDescent="0.2">
      <c r="A23" s="399"/>
      <c r="B23" s="409"/>
      <c r="C23" s="421"/>
      <c r="D23" s="411"/>
      <c r="E23" s="411"/>
      <c r="F23" s="412"/>
      <c r="G23" s="412"/>
      <c r="H23" s="412"/>
      <c r="I23" s="412"/>
      <c r="J23" s="413"/>
      <c r="K23" s="422"/>
      <c r="L23" s="411"/>
      <c r="M23" s="420"/>
      <c r="N23" s="420"/>
    </row>
    <row r="24" spans="1:14" ht="25.5" x14ac:dyDescent="0.2">
      <c r="A24" s="383">
        <v>18</v>
      </c>
      <c r="B24" s="418" t="s">
        <v>418</v>
      </c>
      <c r="C24" s="387"/>
      <c r="D24" s="419">
        <f t="shared" ref="D24:L24" si="3">SUM(D23)</f>
        <v>0</v>
      </c>
      <c r="E24" s="419">
        <f t="shared" si="3"/>
        <v>0</v>
      </c>
      <c r="F24" s="423">
        <f t="shared" si="3"/>
        <v>0</v>
      </c>
      <c r="G24" s="423">
        <f t="shared" si="3"/>
        <v>0</v>
      </c>
      <c r="H24" s="423">
        <f t="shared" si="3"/>
        <v>0</v>
      </c>
      <c r="I24" s="423"/>
      <c r="J24" s="423">
        <f t="shared" si="3"/>
        <v>0</v>
      </c>
      <c r="K24" s="423">
        <f t="shared" si="3"/>
        <v>0</v>
      </c>
      <c r="L24" s="423">
        <f t="shared" si="3"/>
        <v>0</v>
      </c>
      <c r="M24" s="420"/>
      <c r="N24" s="420"/>
    </row>
    <row r="25" spans="1:14" x14ac:dyDescent="0.2">
      <c r="A25" s="383" t="s">
        <v>372</v>
      </c>
      <c r="B25" s="384" t="s">
        <v>373</v>
      </c>
      <c r="C25" s="384" t="s">
        <v>374</v>
      </c>
      <c r="D25" s="384" t="s">
        <v>375</v>
      </c>
      <c r="E25" s="384" t="s">
        <v>376</v>
      </c>
      <c r="F25" s="385" t="s">
        <v>404</v>
      </c>
      <c r="G25" s="385" t="s">
        <v>405</v>
      </c>
      <c r="H25" s="385" t="s">
        <v>406</v>
      </c>
      <c r="I25" s="385" t="s">
        <v>407</v>
      </c>
      <c r="J25" s="385" t="s">
        <v>408</v>
      </c>
      <c r="K25" s="386" t="s">
        <v>409</v>
      </c>
      <c r="L25" s="387" t="s">
        <v>410</v>
      </c>
      <c r="M25" s="369"/>
      <c r="N25" s="369"/>
    </row>
    <row r="26" spans="1:14" x14ac:dyDescent="0.2">
      <c r="A26" s="399">
        <v>19</v>
      </c>
      <c r="B26" s="424" t="s">
        <v>419</v>
      </c>
      <c r="C26" s="425"/>
      <c r="D26" s="408">
        <f t="shared" ref="D26:L26" si="4">SUM(D27:D27)</f>
        <v>0</v>
      </c>
      <c r="E26" s="408">
        <f t="shared" si="4"/>
        <v>0</v>
      </c>
      <c r="F26" s="408">
        <f t="shared" si="4"/>
        <v>0</v>
      </c>
      <c r="G26" s="408">
        <f t="shared" si="4"/>
        <v>0</v>
      </c>
      <c r="H26" s="408">
        <f t="shared" si="4"/>
        <v>0</v>
      </c>
      <c r="I26" s="408">
        <f t="shared" si="4"/>
        <v>0</v>
      </c>
      <c r="J26" s="408">
        <f t="shared" si="4"/>
        <v>0</v>
      </c>
      <c r="K26" s="408">
        <f t="shared" si="4"/>
        <v>0</v>
      </c>
      <c r="L26" s="408">
        <f t="shared" si="4"/>
        <v>0</v>
      </c>
      <c r="M26" s="369"/>
      <c r="N26" s="369"/>
    </row>
    <row r="27" spans="1:14" x14ac:dyDescent="0.2">
      <c r="A27" s="399">
        <v>20</v>
      </c>
      <c r="B27" s="426" t="s">
        <v>420</v>
      </c>
      <c r="C27" s="427">
        <v>2013</v>
      </c>
      <c r="D27" s="428"/>
      <c r="E27" s="428"/>
      <c r="F27" s="429"/>
      <c r="G27" s="429"/>
      <c r="H27" s="429"/>
      <c r="I27" s="429"/>
      <c r="J27" s="430"/>
      <c r="K27" s="422"/>
      <c r="L27" s="411"/>
      <c r="M27" s="368"/>
      <c r="N27" s="368"/>
    </row>
    <row r="28" spans="1:14" x14ac:dyDescent="0.2">
      <c r="A28" s="399"/>
      <c r="B28" s="431"/>
      <c r="C28" s="432"/>
      <c r="D28" s="433"/>
      <c r="E28" s="433"/>
      <c r="F28" s="430"/>
      <c r="G28" s="430"/>
      <c r="H28" s="430"/>
      <c r="I28" s="430"/>
      <c r="J28" s="430"/>
      <c r="K28" s="422">
        <f t="shared" ref="K28" si="5">G28+H28+J28+I28</f>
        <v>0</v>
      </c>
      <c r="L28" s="411">
        <f t="shared" ref="L28" si="6">D28+E28+F28+K28</f>
        <v>0</v>
      </c>
      <c r="M28" s="369"/>
      <c r="N28" s="369"/>
    </row>
    <row r="29" spans="1:14" x14ac:dyDescent="0.2">
      <c r="A29" s="383"/>
      <c r="B29" s="424" t="s">
        <v>421</v>
      </c>
      <c r="C29" s="425"/>
      <c r="D29" s="419">
        <f t="shared" ref="D29:L29" si="7">D26+D14</f>
        <v>0</v>
      </c>
      <c r="E29" s="419">
        <f t="shared" si="7"/>
        <v>0</v>
      </c>
      <c r="F29" s="419">
        <f t="shared" si="7"/>
        <v>0</v>
      </c>
      <c r="G29" s="419">
        <f t="shared" si="7"/>
        <v>0</v>
      </c>
      <c r="H29" s="419">
        <f t="shared" si="7"/>
        <v>0</v>
      </c>
      <c r="I29" s="419">
        <f t="shared" si="7"/>
        <v>0</v>
      </c>
      <c r="J29" s="419">
        <f t="shared" si="7"/>
        <v>0</v>
      </c>
      <c r="K29" s="419">
        <f t="shared" si="7"/>
        <v>0</v>
      </c>
      <c r="L29" s="419">
        <f t="shared" si="7"/>
        <v>0</v>
      </c>
      <c r="M29" s="369"/>
      <c r="N29" s="369"/>
    </row>
  </sheetData>
  <mergeCells count="6">
    <mergeCell ref="A3:L3"/>
    <mergeCell ref="A4:L4"/>
    <mergeCell ref="E6:E8"/>
    <mergeCell ref="J6:J8"/>
    <mergeCell ref="K6:K8"/>
    <mergeCell ref="L6:L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landscape" r:id="rId1"/>
  <headerFooter>
    <oddHeader>&amp;C11. melléklet a 1/2017. (II.15.)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60"/>
  <sheetViews>
    <sheetView view="pageLayout" zoomScaleNormal="100" workbookViewId="0">
      <selection activeCell="H16" sqref="H16"/>
    </sheetView>
  </sheetViews>
  <sheetFormatPr defaultRowHeight="12.75" x14ac:dyDescent="0.2"/>
  <cols>
    <col min="1" max="1" width="35.85546875" style="437" customWidth="1"/>
    <col min="2" max="2" width="13.7109375" style="463" customWidth="1"/>
    <col min="3" max="3" width="14.5703125" style="437" customWidth="1"/>
    <col min="4" max="4" width="12.28515625" style="437" customWidth="1"/>
    <col min="5" max="5" width="17.85546875" style="437" customWidth="1"/>
    <col min="6" max="6" width="15.28515625" style="437" customWidth="1"/>
    <col min="7" max="7" width="13.5703125" style="437" customWidth="1"/>
    <col min="8" max="8" width="20.7109375" style="437" customWidth="1"/>
    <col min="9" max="9" width="18" style="437" customWidth="1"/>
    <col min="10" max="256" width="9.140625" style="437"/>
    <col min="257" max="257" width="35.85546875" style="437" customWidth="1"/>
    <col min="258" max="258" width="13.7109375" style="437" customWidth="1"/>
    <col min="259" max="259" width="14.5703125" style="437" customWidth="1"/>
    <col min="260" max="260" width="12.28515625" style="437" customWidth="1"/>
    <col min="261" max="261" width="17.85546875" style="437" customWidth="1"/>
    <col min="262" max="262" width="15.28515625" style="437" customWidth="1"/>
    <col min="263" max="263" width="13.5703125" style="437" customWidth="1"/>
    <col min="264" max="264" width="20.7109375" style="437" customWidth="1"/>
    <col min="265" max="265" width="18" style="437" customWidth="1"/>
    <col min="266" max="512" width="9.140625" style="437"/>
    <col min="513" max="513" width="35.85546875" style="437" customWidth="1"/>
    <col min="514" max="514" width="13.7109375" style="437" customWidth="1"/>
    <col min="515" max="515" width="14.5703125" style="437" customWidth="1"/>
    <col min="516" max="516" width="12.28515625" style="437" customWidth="1"/>
    <col min="517" max="517" width="17.85546875" style="437" customWidth="1"/>
    <col min="518" max="518" width="15.28515625" style="437" customWidth="1"/>
    <col min="519" max="519" width="13.5703125" style="437" customWidth="1"/>
    <col min="520" max="520" width="20.7109375" style="437" customWidth="1"/>
    <col min="521" max="521" width="18" style="437" customWidth="1"/>
    <col min="522" max="768" width="9.140625" style="437"/>
    <col min="769" max="769" width="35.85546875" style="437" customWidth="1"/>
    <col min="770" max="770" width="13.7109375" style="437" customWidth="1"/>
    <col min="771" max="771" width="14.5703125" style="437" customWidth="1"/>
    <col min="772" max="772" width="12.28515625" style="437" customWidth="1"/>
    <col min="773" max="773" width="17.85546875" style="437" customWidth="1"/>
    <col min="774" max="774" width="15.28515625" style="437" customWidth="1"/>
    <col min="775" max="775" width="13.5703125" style="437" customWidth="1"/>
    <col min="776" max="776" width="20.7109375" style="437" customWidth="1"/>
    <col min="777" max="777" width="18" style="437" customWidth="1"/>
    <col min="778" max="1024" width="9.140625" style="437"/>
    <col min="1025" max="1025" width="35.85546875" style="437" customWidth="1"/>
    <col min="1026" max="1026" width="13.7109375" style="437" customWidth="1"/>
    <col min="1027" max="1027" width="14.5703125" style="437" customWidth="1"/>
    <col min="1028" max="1028" width="12.28515625" style="437" customWidth="1"/>
    <col min="1029" max="1029" width="17.85546875" style="437" customWidth="1"/>
    <col min="1030" max="1030" width="15.28515625" style="437" customWidth="1"/>
    <col min="1031" max="1031" width="13.5703125" style="437" customWidth="1"/>
    <col min="1032" max="1032" width="20.7109375" style="437" customWidth="1"/>
    <col min="1033" max="1033" width="18" style="437" customWidth="1"/>
    <col min="1034" max="1280" width="9.140625" style="437"/>
    <col min="1281" max="1281" width="35.85546875" style="437" customWidth="1"/>
    <col min="1282" max="1282" width="13.7109375" style="437" customWidth="1"/>
    <col min="1283" max="1283" width="14.5703125" style="437" customWidth="1"/>
    <col min="1284" max="1284" width="12.28515625" style="437" customWidth="1"/>
    <col min="1285" max="1285" width="17.85546875" style="437" customWidth="1"/>
    <col min="1286" max="1286" width="15.28515625" style="437" customWidth="1"/>
    <col min="1287" max="1287" width="13.5703125" style="437" customWidth="1"/>
    <col min="1288" max="1288" width="20.7109375" style="437" customWidth="1"/>
    <col min="1289" max="1289" width="18" style="437" customWidth="1"/>
    <col min="1290" max="1536" width="9.140625" style="437"/>
    <col min="1537" max="1537" width="35.85546875" style="437" customWidth="1"/>
    <col min="1538" max="1538" width="13.7109375" style="437" customWidth="1"/>
    <col min="1539" max="1539" width="14.5703125" style="437" customWidth="1"/>
    <col min="1540" max="1540" width="12.28515625" style="437" customWidth="1"/>
    <col min="1541" max="1541" width="17.85546875" style="437" customWidth="1"/>
    <col min="1542" max="1542" width="15.28515625" style="437" customWidth="1"/>
    <col min="1543" max="1543" width="13.5703125" style="437" customWidth="1"/>
    <col min="1544" max="1544" width="20.7109375" style="437" customWidth="1"/>
    <col min="1545" max="1545" width="18" style="437" customWidth="1"/>
    <col min="1546" max="1792" width="9.140625" style="437"/>
    <col min="1793" max="1793" width="35.85546875" style="437" customWidth="1"/>
    <col min="1794" max="1794" width="13.7109375" style="437" customWidth="1"/>
    <col min="1795" max="1795" width="14.5703125" style="437" customWidth="1"/>
    <col min="1796" max="1796" width="12.28515625" style="437" customWidth="1"/>
    <col min="1797" max="1797" width="17.85546875" style="437" customWidth="1"/>
    <col min="1798" max="1798" width="15.28515625" style="437" customWidth="1"/>
    <col min="1799" max="1799" width="13.5703125" style="437" customWidth="1"/>
    <col min="1800" max="1800" width="20.7109375" style="437" customWidth="1"/>
    <col min="1801" max="1801" width="18" style="437" customWidth="1"/>
    <col min="1802" max="2048" width="9.140625" style="437"/>
    <col min="2049" max="2049" width="35.85546875" style="437" customWidth="1"/>
    <col min="2050" max="2050" width="13.7109375" style="437" customWidth="1"/>
    <col min="2051" max="2051" width="14.5703125" style="437" customWidth="1"/>
    <col min="2052" max="2052" width="12.28515625" style="437" customWidth="1"/>
    <col min="2053" max="2053" width="17.85546875" style="437" customWidth="1"/>
    <col min="2054" max="2054" width="15.28515625" style="437" customWidth="1"/>
    <col min="2055" max="2055" width="13.5703125" style="437" customWidth="1"/>
    <col min="2056" max="2056" width="20.7109375" style="437" customWidth="1"/>
    <col min="2057" max="2057" width="18" style="437" customWidth="1"/>
    <col min="2058" max="2304" width="9.140625" style="437"/>
    <col min="2305" max="2305" width="35.85546875" style="437" customWidth="1"/>
    <col min="2306" max="2306" width="13.7109375" style="437" customWidth="1"/>
    <col min="2307" max="2307" width="14.5703125" style="437" customWidth="1"/>
    <col min="2308" max="2308" width="12.28515625" style="437" customWidth="1"/>
    <col min="2309" max="2309" width="17.85546875" style="437" customWidth="1"/>
    <col min="2310" max="2310" width="15.28515625" style="437" customWidth="1"/>
    <col min="2311" max="2311" width="13.5703125" style="437" customWidth="1"/>
    <col min="2312" max="2312" width="20.7109375" style="437" customWidth="1"/>
    <col min="2313" max="2313" width="18" style="437" customWidth="1"/>
    <col min="2314" max="2560" width="9.140625" style="437"/>
    <col min="2561" max="2561" width="35.85546875" style="437" customWidth="1"/>
    <col min="2562" max="2562" width="13.7109375" style="437" customWidth="1"/>
    <col min="2563" max="2563" width="14.5703125" style="437" customWidth="1"/>
    <col min="2564" max="2564" width="12.28515625" style="437" customWidth="1"/>
    <col min="2565" max="2565" width="17.85546875" style="437" customWidth="1"/>
    <col min="2566" max="2566" width="15.28515625" style="437" customWidth="1"/>
    <col min="2567" max="2567" width="13.5703125" style="437" customWidth="1"/>
    <col min="2568" max="2568" width="20.7109375" style="437" customWidth="1"/>
    <col min="2569" max="2569" width="18" style="437" customWidth="1"/>
    <col min="2570" max="2816" width="9.140625" style="437"/>
    <col min="2817" max="2817" width="35.85546875" style="437" customWidth="1"/>
    <col min="2818" max="2818" width="13.7109375" style="437" customWidth="1"/>
    <col min="2819" max="2819" width="14.5703125" style="437" customWidth="1"/>
    <col min="2820" max="2820" width="12.28515625" style="437" customWidth="1"/>
    <col min="2821" max="2821" width="17.85546875" style="437" customWidth="1"/>
    <col min="2822" max="2822" width="15.28515625" style="437" customWidth="1"/>
    <col min="2823" max="2823" width="13.5703125" style="437" customWidth="1"/>
    <col min="2824" max="2824" width="20.7109375" style="437" customWidth="1"/>
    <col min="2825" max="2825" width="18" style="437" customWidth="1"/>
    <col min="2826" max="3072" width="9.140625" style="437"/>
    <col min="3073" max="3073" width="35.85546875" style="437" customWidth="1"/>
    <col min="3074" max="3074" width="13.7109375" style="437" customWidth="1"/>
    <col min="3075" max="3075" width="14.5703125" style="437" customWidth="1"/>
    <col min="3076" max="3076" width="12.28515625" style="437" customWidth="1"/>
    <col min="3077" max="3077" width="17.85546875" style="437" customWidth="1"/>
    <col min="3078" max="3078" width="15.28515625" style="437" customWidth="1"/>
    <col min="3079" max="3079" width="13.5703125" style="437" customWidth="1"/>
    <col min="3080" max="3080" width="20.7109375" style="437" customWidth="1"/>
    <col min="3081" max="3081" width="18" style="437" customWidth="1"/>
    <col min="3082" max="3328" width="9.140625" style="437"/>
    <col min="3329" max="3329" width="35.85546875" style="437" customWidth="1"/>
    <col min="3330" max="3330" width="13.7109375" style="437" customWidth="1"/>
    <col min="3331" max="3331" width="14.5703125" style="437" customWidth="1"/>
    <col min="3332" max="3332" width="12.28515625" style="437" customWidth="1"/>
    <col min="3333" max="3333" width="17.85546875" style="437" customWidth="1"/>
    <col min="3334" max="3334" width="15.28515625" style="437" customWidth="1"/>
    <col min="3335" max="3335" width="13.5703125" style="437" customWidth="1"/>
    <col min="3336" max="3336" width="20.7109375" style="437" customWidth="1"/>
    <col min="3337" max="3337" width="18" style="437" customWidth="1"/>
    <col min="3338" max="3584" width="9.140625" style="437"/>
    <col min="3585" max="3585" width="35.85546875" style="437" customWidth="1"/>
    <col min="3586" max="3586" width="13.7109375" style="437" customWidth="1"/>
    <col min="3587" max="3587" width="14.5703125" style="437" customWidth="1"/>
    <col min="3588" max="3588" width="12.28515625" style="437" customWidth="1"/>
    <col min="3589" max="3589" width="17.85546875" style="437" customWidth="1"/>
    <col min="3590" max="3590" width="15.28515625" style="437" customWidth="1"/>
    <col min="3591" max="3591" width="13.5703125" style="437" customWidth="1"/>
    <col min="3592" max="3592" width="20.7109375" style="437" customWidth="1"/>
    <col min="3593" max="3593" width="18" style="437" customWidth="1"/>
    <col min="3594" max="3840" width="9.140625" style="437"/>
    <col min="3841" max="3841" width="35.85546875" style="437" customWidth="1"/>
    <col min="3842" max="3842" width="13.7109375" style="437" customWidth="1"/>
    <col min="3843" max="3843" width="14.5703125" style="437" customWidth="1"/>
    <col min="3844" max="3844" width="12.28515625" style="437" customWidth="1"/>
    <col min="3845" max="3845" width="17.85546875" style="437" customWidth="1"/>
    <col min="3846" max="3846" width="15.28515625" style="437" customWidth="1"/>
    <col min="3847" max="3847" width="13.5703125" style="437" customWidth="1"/>
    <col min="3848" max="3848" width="20.7109375" style="437" customWidth="1"/>
    <col min="3849" max="3849" width="18" style="437" customWidth="1"/>
    <col min="3850" max="4096" width="9.140625" style="437"/>
    <col min="4097" max="4097" width="35.85546875" style="437" customWidth="1"/>
    <col min="4098" max="4098" width="13.7109375" style="437" customWidth="1"/>
    <col min="4099" max="4099" width="14.5703125" style="437" customWidth="1"/>
    <col min="4100" max="4100" width="12.28515625" style="437" customWidth="1"/>
    <col min="4101" max="4101" width="17.85546875" style="437" customWidth="1"/>
    <col min="4102" max="4102" width="15.28515625" style="437" customWidth="1"/>
    <col min="4103" max="4103" width="13.5703125" style="437" customWidth="1"/>
    <col min="4104" max="4104" width="20.7109375" style="437" customWidth="1"/>
    <col min="4105" max="4105" width="18" style="437" customWidth="1"/>
    <col min="4106" max="4352" width="9.140625" style="437"/>
    <col min="4353" max="4353" width="35.85546875" style="437" customWidth="1"/>
    <col min="4354" max="4354" width="13.7109375" style="437" customWidth="1"/>
    <col min="4355" max="4355" width="14.5703125" style="437" customWidth="1"/>
    <col min="4356" max="4356" width="12.28515625" style="437" customWidth="1"/>
    <col min="4357" max="4357" width="17.85546875" style="437" customWidth="1"/>
    <col min="4358" max="4358" width="15.28515625" style="437" customWidth="1"/>
    <col min="4359" max="4359" width="13.5703125" style="437" customWidth="1"/>
    <col min="4360" max="4360" width="20.7109375" style="437" customWidth="1"/>
    <col min="4361" max="4361" width="18" style="437" customWidth="1"/>
    <col min="4362" max="4608" width="9.140625" style="437"/>
    <col min="4609" max="4609" width="35.85546875" style="437" customWidth="1"/>
    <col min="4610" max="4610" width="13.7109375" style="437" customWidth="1"/>
    <col min="4611" max="4611" width="14.5703125" style="437" customWidth="1"/>
    <col min="4612" max="4612" width="12.28515625" style="437" customWidth="1"/>
    <col min="4613" max="4613" width="17.85546875" style="437" customWidth="1"/>
    <col min="4614" max="4614" width="15.28515625" style="437" customWidth="1"/>
    <col min="4615" max="4615" width="13.5703125" style="437" customWidth="1"/>
    <col min="4616" max="4616" width="20.7109375" style="437" customWidth="1"/>
    <col min="4617" max="4617" width="18" style="437" customWidth="1"/>
    <col min="4618" max="4864" width="9.140625" style="437"/>
    <col min="4865" max="4865" width="35.85546875" style="437" customWidth="1"/>
    <col min="4866" max="4866" width="13.7109375" style="437" customWidth="1"/>
    <col min="4867" max="4867" width="14.5703125" style="437" customWidth="1"/>
    <col min="4868" max="4868" width="12.28515625" style="437" customWidth="1"/>
    <col min="4869" max="4869" width="17.85546875" style="437" customWidth="1"/>
    <col min="4870" max="4870" width="15.28515625" style="437" customWidth="1"/>
    <col min="4871" max="4871" width="13.5703125" style="437" customWidth="1"/>
    <col min="4872" max="4872" width="20.7109375" style="437" customWidth="1"/>
    <col min="4873" max="4873" width="18" style="437" customWidth="1"/>
    <col min="4874" max="5120" width="9.140625" style="437"/>
    <col min="5121" max="5121" width="35.85546875" style="437" customWidth="1"/>
    <col min="5122" max="5122" width="13.7109375" style="437" customWidth="1"/>
    <col min="5123" max="5123" width="14.5703125" style="437" customWidth="1"/>
    <col min="5124" max="5124" width="12.28515625" style="437" customWidth="1"/>
    <col min="5125" max="5125" width="17.85546875" style="437" customWidth="1"/>
    <col min="5126" max="5126" width="15.28515625" style="437" customWidth="1"/>
    <col min="5127" max="5127" width="13.5703125" style="437" customWidth="1"/>
    <col min="5128" max="5128" width="20.7109375" style="437" customWidth="1"/>
    <col min="5129" max="5129" width="18" style="437" customWidth="1"/>
    <col min="5130" max="5376" width="9.140625" style="437"/>
    <col min="5377" max="5377" width="35.85546875" style="437" customWidth="1"/>
    <col min="5378" max="5378" width="13.7109375" style="437" customWidth="1"/>
    <col min="5379" max="5379" width="14.5703125" style="437" customWidth="1"/>
    <col min="5380" max="5380" width="12.28515625" style="437" customWidth="1"/>
    <col min="5381" max="5381" width="17.85546875" style="437" customWidth="1"/>
    <col min="5382" max="5382" width="15.28515625" style="437" customWidth="1"/>
    <col min="5383" max="5383" width="13.5703125" style="437" customWidth="1"/>
    <col min="5384" max="5384" width="20.7109375" style="437" customWidth="1"/>
    <col min="5385" max="5385" width="18" style="437" customWidth="1"/>
    <col min="5386" max="5632" width="9.140625" style="437"/>
    <col min="5633" max="5633" width="35.85546875" style="437" customWidth="1"/>
    <col min="5634" max="5634" width="13.7109375" style="437" customWidth="1"/>
    <col min="5635" max="5635" width="14.5703125" style="437" customWidth="1"/>
    <col min="5636" max="5636" width="12.28515625" style="437" customWidth="1"/>
    <col min="5637" max="5637" width="17.85546875" style="437" customWidth="1"/>
    <col min="5638" max="5638" width="15.28515625" style="437" customWidth="1"/>
    <col min="5639" max="5639" width="13.5703125" style="437" customWidth="1"/>
    <col min="5640" max="5640" width="20.7109375" style="437" customWidth="1"/>
    <col min="5641" max="5641" width="18" style="437" customWidth="1"/>
    <col min="5642" max="5888" width="9.140625" style="437"/>
    <col min="5889" max="5889" width="35.85546875" style="437" customWidth="1"/>
    <col min="5890" max="5890" width="13.7109375" style="437" customWidth="1"/>
    <col min="5891" max="5891" width="14.5703125" style="437" customWidth="1"/>
    <col min="5892" max="5892" width="12.28515625" style="437" customWidth="1"/>
    <col min="5893" max="5893" width="17.85546875" style="437" customWidth="1"/>
    <col min="5894" max="5894" width="15.28515625" style="437" customWidth="1"/>
    <col min="5895" max="5895" width="13.5703125" style="437" customWidth="1"/>
    <col min="5896" max="5896" width="20.7109375" style="437" customWidth="1"/>
    <col min="5897" max="5897" width="18" style="437" customWidth="1"/>
    <col min="5898" max="6144" width="9.140625" style="437"/>
    <col min="6145" max="6145" width="35.85546875" style="437" customWidth="1"/>
    <col min="6146" max="6146" width="13.7109375" style="437" customWidth="1"/>
    <col min="6147" max="6147" width="14.5703125" style="437" customWidth="1"/>
    <col min="6148" max="6148" width="12.28515625" style="437" customWidth="1"/>
    <col min="6149" max="6149" width="17.85546875" style="437" customWidth="1"/>
    <col min="6150" max="6150" width="15.28515625" style="437" customWidth="1"/>
    <col min="6151" max="6151" width="13.5703125" style="437" customWidth="1"/>
    <col min="6152" max="6152" width="20.7109375" style="437" customWidth="1"/>
    <col min="6153" max="6153" width="18" style="437" customWidth="1"/>
    <col min="6154" max="6400" width="9.140625" style="437"/>
    <col min="6401" max="6401" width="35.85546875" style="437" customWidth="1"/>
    <col min="6402" max="6402" width="13.7109375" style="437" customWidth="1"/>
    <col min="6403" max="6403" width="14.5703125" style="437" customWidth="1"/>
    <col min="6404" max="6404" width="12.28515625" style="437" customWidth="1"/>
    <col min="6405" max="6405" width="17.85546875" style="437" customWidth="1"/>
    <col min="6406" max="6406" width="15.28515625" style="437" customWidth="1"/>
    <col min="6407" max="6407" width="13.5703125" style="437" customWidth="1"/>
    <col min="6408" max="6408" width="20.7109375" style="437" customWidth="1"/>
    <col min="6409" max="6409" width="18" style="437" customWidth="1"/>
    <col min="6410" max="6656" width="9.140625" style="437"/>
    <col min="6657" max="6657" width="35.85546875" style="437" customWidth="1"/>
    <col min="6658" max="6658" width="13.7109375" style="437" customWidth="1"/>
    <col min="6659" max="6659" width="14.5703125" style="437" customWidth="1"/>
    <col min="6660" max="6660" width="12.28515625" style="437" customWidth="1"/>
    <col min="6661" max="6661" width="17.85546875" style="437" customWidth="1"/>
    <col min="6662" max="6662" width="15.28515625" style="437" customWidth="1"/>
    <col min="6663" max="6663" width="13.5703125" style="437" customWidth="1"/>
    <col min="6664" max="6664" width="20.7109375" style="437" customWidth="1"/>
    <col min="6665" max="6665" width="18" style="437" customWidth="1"/>
    <col min="6666" max="6912" width="9.140625" style="437"/>
    <col min="6913" max="6913" width="35.85546875" style="437" customWidth="1"/>
    <col min="6914" max="6914" width="13.7109375" style="437" customWidth="1"/>
    <col min="6915" max="6915" width="14.5703125" style="437" customWidth="1"/>
    <col min="6916" max="6916" width="12.28515625" style="437" customWidth="1"/>
    <col min="6917" max="6917" width="17.85546875" style="437" customWidth="1"/>
    <col min="6918" max="6918" width="15.28515625" style="437" customWidth="1"/>
    <col min="6919" max="6919" width="13.5703125" style="437" customWidth="1"/>
    <col min="6920" max="6920" width="20.7109375" style="437" customWidth="1"/>
    <col min="6921" max="6921" width="18" style="437" customWidth="1"/>
    <col min="6922" max="7168" width="9.140625" style="437"/>
    <col min="7169" max="7169" width="35.85546875" style="437" customWidth="1"/>
    <col min="7170" max="7170" width="13.7109375" style="437" customWidth="1"/>
    <col min="7171" max="7171" width="14.5703125" style="437" customWidth="1"/>
    <col min="7172" max="7172" width="12.28515625" style="437" customWidth="1"/>
    <col min="7173" max="7173" width="17.85546875" style="437" customWidth="1"/>
    <col min="7174" max="7174" width="15.28515625" style="437" customWidth="1"/>
    <col min="7175" max="7175" width="13.5703125" style="437" customWidth="1"/>
    <col min="7176" max="7176" width="20.7109375" style="437" customWidth="1"/>
    <col min="7177" max="7177" width="18" style="437" customWidth="1"/>
    <col min="7178" max="7424" width="9.140625" style="437"/>
    <col min="7425" max="7425" width="35.85546875" style="437" customWidth="1"/>
    <col min="7426" max="7426" width="13.7109375" style="437" customWidth="1"/>
    <col min="7427" max="7427" width="14.5703125" style="437" customWidth="1"/>
    <col min="7428" max="7428" width="12.28515625" style="437" customWidth="1"/>
    <col min="7429" max="7429" width="17.85546875" style="437" customWidth="1"/>
    <col min="7430" max="7430" width="15.28515625" style="437" customWidth="1"/>
    <col min="7431" max="7431" width="13.5703125" style="437" customWidth="1"/>
    <col min="7432" max="7432" width="20.7109375" style="437" customWidth="1"/>
    <col min="7433" max="7433" width="18" style="437" customWidth="1"/>
    <col min="7434" max="7680" width="9.140625" style="437"/>
    <col min="7681" max="7681" width="35.85546875" style="437" customWidth="1"/>
    <col min="7682" max="7682" width="13.7109375" style="437" customWidth="1"/>
    <col min="7683" max="7683" width="14.5703125" style="437" customWidth="1"/>
    <col min="7684" max="7684" width="12.28515625" style="437" customWidth="1"/>
    <col min="7685" max="7685" width="17.85546875" style="437" customWidth="1"/>
    <col min="7686" max="7686" width="15.28515625" style="437" customWidth="1"/>
    <col min="7687" max="7687" width="13.5703125" style="437" customWidth="1"/>
    <col min="7688" max="7688" width="20.7109375" style="437" customWidth="1"/>
    <col min="7689" max="7689" width="18" style="437" customWidth="1"/>
    <col min="7690" max="7936" width="9.140625" style="437"/>
    <col min="7937" max="7937" width="35.85546875" style="437" customWidth="1"/>
    <col min="7938" max="7938" width="13.7109375" style="437" customWidth="1"/>
    <col min="7939" max="7939" width="14.5703125" style="437" customWidth="1"/>
    <col min="7940" max="7940" width="12.28515625" style="437" customWidth="1"/>
    <col min="7941" max="7941" width="17.85546875" style="437" customWidth="1"/>
    <col min="7942" max="7942" width="15.28515625" style="437" customWidth="1"/>
    <col min="7943" max="7943" width="13.5703125" style="437" customWidth="1"/>
    <col min="7944" max="7944" width="20.7109375" style="437" customWidth="1"/>
    <col min="7945" max="7945" width="18" style="437" customWidth="1"/>
    <col min="7946" max="8192" width="9.140625" style="437"/>
    <col min="8193" max="8193" width="35.85546875" style="437" customWidth="1"/>
    <col min="8194" max="8194" width="13.7109375" style="437" customWidth="1"/>
    <col min="8195" max="8195" width="14.5703125" style="437" customWidth="1"/>
    <col min="8196" max="8196" width="12.28515625" style="437" customWidth="1"/>
    <col min="8197" max="8197" width="17.85546875" style="437" customWidth="1"/>
    <col min="8198" max="8198" width="15.28515625" style="437" customWidth="1"/>
    <col min="8199" max="8199" width="13.5703125" style="437" customWidth="1"/>
    <col min="8200" max="8200" width="20.7109375" style="437" customWidth="1"/>
    <col min="8201" max="8201" width="18" style="437" customWidth="1"/>
    <col min="8202" max="8448" width="9.140625" style="437"/>
    <col min="8449" max="8449" width="35.85546875" style="437" customWidth="1"/>
    <col min="8450" max="8450" width="13.7109375" style="437" customWidth="1"/>
    <col min="8451" max="8451" width="14.5703125" style="437" customWidth="1"/>
    <col min="8452" max="8452" width="12.28515625" style="437" customWidth="1"/>
    <col min="8453" max="8453" width="17.85546875" style="437" customWidth="1"/>
    <col min="8454" max="8454" width="15.28515625" style="437" customWidth="1"/>
    <col min="8455" max="8455" width="13.5703125" style="437" customWidth="1"/>
    <col min="8456" max="8456" width="20.7109375" style="437" customWidth="1"/>
    <col min="8457" max="8457" width="18" style="437" customWidth="1"/>
    <col min="8458" max="8704" width="9.140625" style="437"/>
    <col min="8705" max="8705" width="35.85546875" style="437" customWidth="1"/>
    <col min="8706" max="8706" width="13.7109375" style="437" customWidth="1"/>
    <col min="8707" max="8707" width="14.5703125" style="437" customWidth="1"/>
    <col min="8708" max="8708" width="12.28515625" style="437" customWidth="1"/>
    <col min="8709" max="8709" width="17.85546875" style="437" customWidth="1"/>
    <col min="8710" max="8710" width="15.28515625" style="437" customWidth="1"/>
    <col min="8711" max="8711" width="13.5703125" style="437" customWidth="1"/>
    <col min="8712" max="8712" width="20.7109375" style="437" customWidth="1"/>
    <col min="8713" max="8713" width="18" style="437" customWidth="1"/>
    <col min="8714" max="8960" width="9.140625" style="437"/>
    <col min="8961" max="8961" width="35.85546875" style="437" customWidth="1"/>
    <col min="8962" max="8962" width="13.7109375" style="437" customWidth="1"/>
    <col min="8963" max="8963" width="14.5703125" style="437" customWidth="1"/>
    <col min="8964" max="8964" width="12.28515625" style="437" customWidth="1"/>
    <col min="8965" max="8965" width="17.85546875" style="437" customWidth="1"/>
    <col min="8966" max="8966" width="15.28515625" style="437" customWidth="1"/>
    <col min="8967" max="8967" width="13.5703125" style="437" customWidth="1"/>
    <col min="8968" max="8968" width="20.7109375" style="437" customWidth="1"/>
    <col min="8969" max="8969" width="18" style="437" customWidth="1"/>
    <col min="8970" max="9216" width="9.140625" style="437"/>
    <col min="9217" max="9217" width="35.85546875" style="437" customWidth="1"/>
    <col min="9218" max="9218" width="13.7109375" style="437" customWidth="1"/>
    <col min="9219" max="9219" width="14.5703125" style="437" customWidth="1"/>
    <col min="9220" max="9220" width="12.28515625" style="437" customWidth="1"/>
    <col min="9221" max="9221" width="17.85546875" style="437" customWidth="1"/>
    <col min="9222" max="9222" width="15.28515625" style="437" customWidth="1"/>
    <col min="9223" max="9223" width="13.5703125" style="437" customWidth="1"/>
    <col min="9224" max="9224" width="20.7109375" style="437" customWidth="1"/>
    <col min="9225" max="9225" width="18" style="437" customWidth="1"/>
    <col min="9226" max="9472" width="9.140625" style="437"/>
    <col min="9473" max="9473" width="35.85546875" style="437" customWidth="1"/>
    <col min="9474" max="9474" width="13.7109375" style="437" customWidth="1"/>
    <col min="9475" max="9475" width="14.5703125" style="437" customWidth="1"/>
    <col min="9476" max="9476" width="12.28515625" style="437" customWidth="1"/>
    <col min="9477" max="9477" width="17.85546875" style="437" customWidth="1"/>
    <col min="9478" max="9478" width="15.28515625" style="437" customWidth="1"/>
    <col min="9479" max="9479" width="13.5703125" style="437" customWidth="1"/>
    <col min="9480" max="9480" width="20.7109375" style="437" customWidth="1"/>
    <col min="9481" max="9481" width="18" style="437" customWidth="1"/>
    <col min="9482" max="9728" width="9.140625" style="437"/>
    <col min="9729" max="9729" width="35.85546875" style="437" customWidth="1"/>
    <col min="9730" max="9730" width="13.7109375" style="437" customWidth="1"/>
    <col min="9731" max="9731" width="14.5703125" style="437" customWidth="1"/>
    <col min="9732" max="9732" width="12.28515625" style="437" customWidth="1"/>
    <col min="9733" max="9733" width="17.85546875" style="437" customWidth="1"/>
    <col min="9734" max="9734" width="15.28515625" style="437" customWidth="1"/>
    <col min="9735" max="9735" width="13.5703125" style="437" customWidth="1"/>
    <col min="9736" max="9736" width="20.7109375" style="437" customWidth="1"/>
    <col min="9737" max="9737" width="18" style="437" customWidth="1"/>
    <col min="9738" max="9984" width="9.140625" style="437"/>
    <col min="9985" max="9985" width="35.85546875" style="437" customWidth="1"/>
    <col min="9986" max="9986" width="13.7109375" style="437" customWidth="1"/>
    <col min="9987" max="9987" width="14.5703125" style="437" customWidth="1"/>
    <col min="9988" max="9988" width="12.28515625" style="437" customWidth="1"/>
    <col min="9989" max="9989" width="17.85546875" style="437" customWidth="1"/>
    <col min="9990" max="9990" width="15.28515625" style="437" customWidth="1"/>
    <col min="9991" max="9991" width="13.5703125" style="437" customWidth="1"/>
    <col min="9992" max="9992" width="20.7109375" style="437" customWidth="1"/>
    <col min="9993" max="9993" width="18" style="437" customWidth="1"/>
    <col min="9994" max="10240" width="9.140625" style="437"/>
    <col min="10241" max="10241" width="35.85546875" style="437" customWidth="1"/>
    <col min="10242" max="10242" width="13.7109375" style="437" customWidth="1"/>
    <col min="10243" max="10243" width="14.5703125" style="437" customWidth="1"/>
    <col min="10244" max="10244" width="12.28515625" style="437" customWidth="1"/>
    <col min="10245" max="10245" width="17.85546875" style="437" customWidth="1"/>
    <col min="10246" max="10246" width="15.28515625" style="437" customWidth="1"/>
    <col min="10247" max="10247" width="13.5703125" style="437" customWidth="1"/>
    <col min="10248" max="10248" width="20.7109375" style="437" customWidth="1"/>
    <col min="10249" max="10249" width="18" style="437" customWidth="1"/>
    <col min="10250" max="10496" width="9.140625" style="437"/>
    <col min="10497" max="10497" width="35.85546875" style="437" customWidth="1"/>
    <col min="10498" max="10498" width="13.7109375" style="437" customWidth="1"/>
    <col min="10499" max="10499" width="14.5703125" style="437" customWidth="1"/>
    <col min="10500" max="10500" width="12.28515625" style="437" customWidth="1"/>
    <col min="10501" max="10501" width="17.85546875" style="437" customWidth="1"/>
    <col min="10502" max="10502" width="15.28515625" style="437" customWidth="1"/>
    <col min="10503" max="10503" width="13.5703125" style="437" customWidth="1"/>
    <col min="10504" max="10504" width="20.7109375" style="437" customWidth="1"/>
    <col min="10505" max="10505" width="18" style="437" customWidth="1"/>
    <col min="10506" max="10752" width="9.140625" style="437"/>
    <col min="10753" max="10753" width="35.85546875" style="437" customWidth="1"/>
    <col min="10754" max="10754" width="13.7109375" style="437" customWidth="1"/>
    <col min="10755" max="10755" width="14.5703125" style="437" customWidth="1"/>
    <col min="10756" max="10756" width="12.28515625" style="437" customWidth="1"/>
    <col min="10757" max="10757" width="17.85546875" style="437" customWidth="1"/>
    <col min="10758" max="10758" width="15.28515625" style="437" customWidth="1"/>
    <col min="10759" max="10759" width="13.5703125" style="437" customWidth="1"/>
    <col min="10760" max="10760" width="20.7109375" style="437" customWidth="1"/>
    <col min="10761" max="10761" width="18" style="437" customWidth="1"/>
    <col min="10762" max="11008" width="9.140625" style="437"/>
    <col min="11009" max="11009" width="35.85546875" style="437" customWidth="1"/>
    <col min="11010" max="11010" width="13.7109375" style="437" customWidth="1"/>
    <col min="11011" max="11011" width="14.5703125" style="437" customWidth="1"/>
    <col min="11012" max="11012" width="12.28515625" style="437" customWidth="1"/>
    <col min="11013" max="11013" width="17.85546875" style="437" customWidth="1"/>
    <col min="11014" max="11014" width="15.28515625" style="437" customWidth="1"/>
    <col min="11015" max="11015" width="13.5703125" style="437" customWidth="1"/>
    <col min="11016" max="11016" width="20.7109375" style="437" customWidth="1"/>
    <col min="11017" max="11017" width="18" style="437" customWidth="1"/>
    <col min="11018" max="11264" width="9.140625" style="437"/>
    <col min="11265" max="11265" width="35.85546875" style="437" customWidth="1"/>
    <col min="11266" max="11266" width="13.7109375" style="437" customWidth="1"/>
    <col min="11267" max="11267" width="14.5703125" style="437" customWidth="1"/>
    <col min="11268" max="11268" width="12.28515625" style="437" customWidth="1"/>
    <col min="11269" max="11269" width="17.85546875" style="437" customWidth="1"/>
    <col min="11270" max="11270" width="15.28515625" style="437" customWidth="1"/>
    <col min="11271" max="11271" width="13.5703125" style="437" customWidth="1"/>
    <col min="11272" max="11272" width="20.7109375" style="437" customWidth="1"/>
    <col min="11273" max="11273" width="18" style="437" customWidth="1"/>
    <col min="11274" max="11520" width="9.140625" style="437"/>
    <col min="11521" max="11521" width="35.85546875" style="437" customWidth="1"/>
    <col min="11522" max="11522" width="13.7109375" style="437" customWidth="1"/>
    <col min="11523" max="11523" width="14.5703125" style="437" customWidth="1"/>
    <col min="11524" max="11524" width="12.28515625" style="437" customWidth="1"/>
    <col min="11525" max="11525" width="17.85546875" style="437" customWidth="1"/>
    <col min="11526" max="11526" width="15.28515625" style="437" customWidth="1"/>
    <col min="11527" max="11527" width="13.5703125" style="437" customWidth="1"/>
    <col min="11528" max="11528" width="20.7109375" style="437" customWidth="1"/>
    <col min="11529" max="11529" width="18" style="437" customWidth="1"/>
    <col min="11530" max="11776" width="9.140625" style="437"/>
    <col min="11777" max="11777" width="35.85546875" style="437" customWidth="1"/>
    <col min="11778" max="11778" width="13.7109375" style="437" customWidth="1"/>
    <col min="11779" max="11779" width="14.5703125" style="437" customWidth="1"/>
    <col min="11780" max="11780" width="12.28515625" style="437" customWidth="1"/>
    <col min="11781" max="11781" width="17.85546875" style="437" customWidth="1"/>
    <col min="11782" max="11782" width="15.28515625" style="437" customWidth="1"/>
    <col min="11783" max="11783" width="13.5703125" style="437" customWidth="1"/>
    <col min="11784" max="11784" width="20.7109375" style="437" customWidth="1"/>
    <col min="11785" max="11785" width="18" style="437" customWidth="1"/>
    <col min="11786" max="12032" width="9.140625" style="437"/>
    <col min="12033" max="12033" width="35.85546875" style="437" customWidth="1"/>
    <col min="12034" max="12034" width="13.7109375" style="437" customWidth="1"/>
    <col min="12035" max="12035" width="14.5703125" style="437" customWidth="1"/>
    <col min="12036" max="12036" width="12.28515625" style="437" customWidth="1"/>
    <col min="12037" max="12037" width="17.85546875" style="437" customWidth="1"/>
    <col min="12038" max="12038" width="15.28515625" style="437" customWidth="1"/>
    <col min="12039" max="12039" width="13.5703125" style="437" customWidth="1"/>
    <col min="12040" max="12040" width="20.7109375" style="437" customWidth="1"/>
    <col min="12041" max="12041" width="18" style="437" customWidth="1"/>
    <col min="12042" max="12288" width="9.140625" style="437"/>
    <col min="12289" max="12289" width="35.85546875" style="437" customWidth="1"/>
    <col min="12290" max="12290" width="13.7109375" style="437" customWidth="1"/>
    <col min="12291" max="12291" width="14.5703125" style="437" customWidth="1"/>
    <col min="12292" max="12292" width="12.28515625" style="437" customWidth="1"/>
    <col min="12293" max="12293" width="17.85546875" style="437" customWidth="1"/>
    <col min="12294" max="12294" width="15.28515625" style="437" customWidth="1"/>
    <col min="12295" max="12295" width="13.5703125" style="437" customWidth="1"/>
    <col min="12296" max="12296" width="20.7109375" style="437" customWidth="1"/>
    <col min="12297" max="12297" width="18" style="437" customWidth="1"/>
    <col min="12298" max="12544" width="9.140625" style="437"/>
    <col min="12545" max="12545" width="35.85546875" style="437" customWidth="1"/>
    <col min="12546" max="12546" width="13.7109375" style="437" customWidth="1"/>
    <col min="12547" max="12547" width="14.5703125" style="437" customWidth="1"/>
    <col min="12548" max="12548" width="12.28515625" style="437" customWidth="1"/>
    <col min="12549" max="12549" width="17.85546875" style="437" customWidth="1"/>
    <col min="12550" max="12550" width="15.28515625" style="437" customWidth="1"/>
    <col min="12551" max="12551" width="13.5703125" style="437" customWidth="1"/>
    <col min="12552" max="12552" width="20.7109375" style="437" customWidth="1"/>
    <col min="12553" max="12553" width="18" style="437" customWidth="1"/>
    <col min="12554" max="12800" width="9.140625" style="437"/>
    <col min="12801" max="12801" width="35.85546875" style="437" customWidth="1"/>
    <col min="12802" max="12802" width="13.7109375" style="437" customWidth="1"/>
    <col min="12803" max="12803" width="14.5703125" style="437" customWidth="1"/>
    <col min="12804" max="12804" width="12.28515625" style="437" customWidth="1"/>
    <col min="12805" max="12805" width="17.85546875" style="437" customWidth="1"/>
    <col min="12806" max="12806" width="15.28515625" style="437" customWidth="1"/>
    <col min="12807" max="12807" width="13.5703125" style="437" customWidth="1"/>
    <col min="12808" max="12808" width="20.7109375" style="437" customWidth="1"/>
    <col min="12809" max="12809" width="18" style="437" customWidth="1"/>
    <col min="12810" max="13056" width="9.140625" style="437"/>
    <col min="13057" max="13057" width="35.85546875" style="437" customWidth="1"/>
    <col min="13058" max="13058" width="13.7109375" style="437" customWidth="1"/>
    <col min="13059" max="13059" width="14.5703125" style="437" customWidth="1"/>
    <col min="13060" max="13060" width="12.28515625" style="437" customWidth="1"/>
    <col min="13061" max="13061" width="17.85546875" style="437" customWidth="1"/>
    <col min="13062" max="13062" width="15.28515625" style="437" customWidth="1"/>
    <col min="13063" max="13063" width="13.5703125" style="437" customWidth="1"/>
    <col min="13064" max="13064" width="20.7109375" style="437" customWidth="1"/>
    <col min="13065" max="13065" width="18" style="437" customWidth="1"/>
    <col min="13066" max="13312" width="9.140625" style="437"/>
    <col min="13313" max="13313" width="35.85546875" style="437" customWidth="1"/>
    <col min="13314" max="13314" width="13.7109375" style="437" customWidth="1"/>
    <col min="13315" max="13315" width="14.5703125" style="437" customWidth="1"/>
    <col min="13316" max="13316" width="12.28515625" style="437" customWidth="1"/>
    <col min="13317" max="13317" width="17.85546875" style="437" customWidth="1"/>
    <col min="13318" max="13318" width="15.28515625" style="437" customWidth="1"/>
    <col min="13319" max="13319" width="13.5703125" style="437" customWidth="1"/>
    <col min="13320" max="13320" width="20.7109375" style="437" customWidth="1"/>
    <col min="13321" max="13321" width="18" style="437" customWidth="1"/>
    <col min="13322" max="13568" width="9.140625" style="437"/>
    <col min="13569" max="13569" width="35.85546875" style="437" customWidth="1"/>
    <col min="13570" max="13570" width="13.7109375" style="437" customWidth="1"/>
    <col min="13571" max="13571" width="14.5703125" style="437" customWidth="1"/>
    <col min="13572" max="13572" width="12.28515625" style="437" customWidth="1"/>
    <col min="13573" max="13573" width="17.85546875" style="437" customWidth="1"/>
    <col min="13574" max="13574" width="15.28515625" style="437" customWidth="1"/>
    <col min="13575" max="13575" width="13.5703125" style="437" customWidth="1"/>
    <col min="13576" max="13576" width="20.7109375" style="437" customWidth="1"/>
    <col min="13577" max="13577" width="18" style="437" customWidth="1"/>
    <col min="13578" max="13824" width="9.140625" style="437"/>
    <col min="13825" max="13825" width="35.85546875" style="437" customWidth="1"/>
    <col min="13826" max="13826" width="13.7109375" style="437" customWidth="1"/>
    <col min="13827" max="13827" width="14.5703125" style="437" customWidth="1"/>
    <col min="13828" max="13828" width="12.28515625" style="437" customWidth="1"/>
    <col min="13829" max="13829" width="17.85546875" style="437" customWidth="1"/>
    <col min="13830" max="13830" width="15.28515625" style="437" customWidth="1"/>
    <col min="13831" max="13831" width="13.5703125" style="437" customWidth="1"/>
    <col min="13832" max="13832" width="20.7109375" style="437" customWidth="1"/>
    <col min="13833" max="13833" width="18" style="437" customWidth="1"/>
    <col min="13834" max="14080" width="9.140625" style="437"/>
    <col min="14081" max="14081" width="35.85546875" style="437" customWidth="1"/>
    <col min="14082" max="14082" width="13.7109375" style="437" customWidth="1"/>
    <col min="14083" max="14083" width="14.5703125" style="437" customWidth="1"/>
    <col min="14084" max="14084" width="12.28515625" style="437" customWidth="1"/>
    <col min="14085" max="14085" width="17.85546875" style="437" customWidth="1"/>
    <col min="14086" max="14086" width="15.28515625" style="437" customWidth="1"/>
    <col min="14087" max="14087" width="13.5703125" style="437" customWidth="1"/>
    <col min="14088" max="14088" width="20.7109375" style="437" customWidth="1"/>
    <col min="14089" max="14089" width="18" style="437" customWidth="1"/>
    <col min="14090" max="14336" width="9.140625" style="437"/>
    <col min="14337" max="14337" width="35.85546875" style="437" customWidth="1"/>
    <col min="14338" max="14338" width="13.7109375" style="437" customWidth="1"/>
    <col min="14339" max="14339" width="14.5703125" style="437" customWidth="1"/>
    <col min="14340" max="14340" width="12.28515625" style="437" customWidth="1"/>
    <col min="14341" max="14341" width="17.85546875" style="437" customWidth="1"/>
    <col min="14342" max="14342" width="15.28515625" style="437" customWidth="1"/>
    <col min="14343" max="14343" width="13.5703125" style="437" customWidth="1"/>
    <col min="14344" max="14344" width="20.7109375" style="437" customWidth="1"/>
    <col min="14345" max="14345" width="18" style="437" customWidth="1"/>
    <col min="14346" max="14592" width="9.140625" style="437"/>
    <col min="14593" max="14593" width="35.85546875" style="437" customWidth="1"/>
    <col min="14594" max="14594" width="13.7109375" style="437" customWidth="1"/>
    <col min="14595" max="14595" width="14.5703125" style="437" customWidth="1"/>
    <col min="14596" max="14596" width="12.28515625" style="437" customWidth="1"/>
    <col min="14597" max="14597" width="17.85546875" style="437" customWidth="1"/>
    <col min="14598" max="14598" width="15.28515625" style="437" customWidth="1"/>
    <col min="14599" max="14599" width="13.5703125" style="437" customWidth="1"/>
    <col min="14600" max="14600" width="20.7109375" style="437" customWidth="1"/>
    <col min="14601" max="14601" width="18" style="437" customWidth="1"/>
    <col min="14602" max="14848" width="9.140625" style="437"/>
    <col min="14849" max="14849" width="35.85546875" style="437" customWidth="1"/>
    <col min="14850" max="14850" width="13.7109375" style="437" customWidth="1"/>
    <col min="14851" max="14851" width="14.5703125" style="437" customWidth="1"/>
    <col min="14852" max="14852" width="12.28515625" style="437" customWidth="1"/>
    <col min="14853" max="14853" width="17.85546875" style="437" customWidth="1"/>
    <col min="14854" max="14854" width="15.28515625" style="437" customWidth="1"/>
    <col min="14855" max="14855" width="13.5703125" style="437" customWidth="1"/>
    <col min="14856" max="14856" width="20.7109375" style="437" customWidth="1"/>
    <col min="14857" max="14857" width="18" style="437" customWidth="1"/>
    <col min="14858" max="15104" width="9.140625" style="437"/>
    <col min="15105" max="15105" width="35.85546875" style="437" customWidth="1"/>
    <col min="15106" max="15106" width="13.7109375" style="437" customWidth="1"/>
    <col min="15107" max="15107" width="14.5703125" style="437" customWidth="1"/>
    <col min="15108" max="15108" width="12.28515625" style="437" customWidth="1"/>
    <col min="15109" max="15109" width="17.85546875" style="437" customWidth="1"/>
    <col min="15110" max="15110" width="15.28515625" style="437" customWidth="1"/>
    <col min="15111" max="15111" width="13.5703125" style="437" customWidth="1"/>
    <col min="15112" max="15112" width="20.7109375" style="437" customWidth="1"/>
    <col min="15113" max="15113" width="18" style="437" customWidth="1"/>
    <col min="15114" max="15360" width="9.140625" style="437"/>
    <col min="15361" max="15361" width="35.85546875" style="437" customWidth="1"/>
    <col min="15362" max="15362" width="13.7109375" style="437" customWidth="1"/>
    <col min="15363" max="15363" width="14.5703125" style="437" customWidth="1"/>
    <col min="15364" max="15364" width="12.28515625" style="437" customWidth="1"/>
    <col min="15365" max="15365" width="17.85546875" style="437" customWidth="1"/>
    <col min="15366" max="15366" width="15.28515625" style="437" customWidth="1"/>
    <col min="15367" max="15367" width="13.5703125" style="437" customWidth="1"/>
    <col min="15368" max="15368" width="20.7109375" style="437" customWidth="1"/>
    <col min="15369" max="15369" width="18" style="437" customWidth="1"/>
    <col min="15370" max="15616" width="9.140625" style="437"/>
    <col min="15617" max="15617" width="35.85546875" style="437" customWidth="1"/>
    <col min="15618" max="15618" width="13.7109375" style="437" customWidth="1"/>
    <col min="15619" max="15619" width="14.5703125" style="437" customWidth="1"/>
    <col min="15620" max="15620" width="12.28515625" style="437" customWidth="1"/>
    <col min="15621" max="15621" width="17.85546875" style="437" customWidth="1"/>
    <col min="15622" max="15622" width="15.28515625" style="437" customWidth="1"/>
    <col min="15623" max="15623" width="13.5703125" style="437" customWidth="1"/>
    <col min="15624" max="15624" width="20.7109375" style="437" customWidth="1"/>
    <col min="15625" max="15625" width="18" style="437" customWidth="1"/>
    <col min="15626" max="15872" width="9.140625" style="437"/>
    <col min="15873" max="15873" width="35.85546875" style="437" customWidth="1"/>
    <col min="15874" max="15874" width="13.7109375" style="437" customWidth="1"/>
    <col min="15875" max="15875" width="14.5703125" style="437" customWidth="1"/>
    <col min="15876" max="15876" width="12.28515625" style="437" customWidth="1"/>
    <col min="15877" max="15877" width="17.85546875" style="437" customWidth="1"/>
    <col min="15878" max="15878" width="15.28515625" style="437" customWidth="1"/>
    <col min="15879" max="15879" width="13.5703125" style="437" customWidth="1"/>
    <col min="15880" max="15880" width="20.7109375" style="437" customWidth="1"/>
    <col min="15881" max="15881" width="18" style="437" customWidth="1"/>
    <col min="15882" max="16128" width="9.140625" style="437"/>
    <col min="16129" max="16129" width="35.85546875" style="437" customWidth="1"/>
    <col min="16130" max="16130" width="13.7109375" style="437" customWidth="1"/>
    <col min="16131" max="16131" width="14.5703125" style="437" customWidth="1"/>
    <col min="16132" max="16132" width="12.28515625" style="437" customWidth="1"/>
    <col min="16133" max="16133" width="17.85546875" style="437" customWidth="1"/>
    <col min="16134" max="16134" width="15.28515625" style="437" customWidth="1"/>
    <col min="16135" max="16135" width="13.5703125" style="437" customWidth="1"/>
    <col min="16136" max="16136" width="20.7109375" style="437" customWidth="1"/>
    <col min="16137" max="16137" width="18" style="437" customWidth="1"/>
    <col min="16138" max="16384" width="9.140625" style="437"/>
  </cols>
  <sheetData>
    <row r="4" spans="1:6" ht="14.25" x14ac:dyDescent="0.2">
      <c r="A4" s="435"/>
      <c r="B4" s="436"/>
      <c r="C4" s="435"/>
      <c r="D4" s="435"/>
      <c r="E4" s="435"/>
      <c r="F4" s="435"/>
    </row>
    <row r="5" spans="1:6" ht="15" x14ac:dyDescent="0.25">
      <c r="A5" s="435"/>
      <c r="B5" s="438"/>
      <c r="C5" s="439"/>
      <c r="D5" s="435"/>
      <c r="E5" s="435"/>
      <c r="F5" s="435"/>
    </row>
    <row r="6" spans="1:6" ht="14.25" x14ac:dyDescent="0.2">
      <c r="A6" s="440" t="s">
        <v>422</v>
      </c>
      <c r="B6" s="441"/>
      <c r="C6" s="442"/>
      <c r="D6" s="442"/>
      <c r="E6" s="442"/>
      <c r="F6" s="442"/>
    </row>
    <row r="7" spans="1:6" ht="14.25" x14ac:dyDescent="0.2">
      <c r="A7" s="443"/>
      <c r="B7" s="441"/>
      <c r="C7" s="444"/>
      <c r="D7" s="442"/>
      <c r="E7" s="442"/>
      <c r="F7" s="445"/>
    </row>
    <row r="8" spans="1:6" ht="14.25" x14ac:dyDescent="0.2">
      <c r="A8" s="443"/>
      <c r="B8" s="446"/>
      <c r="C8" s="447"/>
      <c r="D8" s="447"/>
      <c r="E8" s="447"/>
      <c r="F8" s="445"/>
    </row>
    <row r="9" spans="1:6" ht="14.25" x14ac:dyDescent="0.2">
      <c r="A9" s="448" t="s">
        <v>423</v>
      </c>
      <c r="B9" s="449" t="s">
        <v>424</v>
      </c>
      <c r="C9" s="450" t="s">
        <v>425</v>
      </c>
      <c r="D9" s="450" t="s">
        <v>426</v>
      </c>
      <c r="E9" s="450" t="s">
        <v>427</v>
      </c>
      <c r="F9" s="450" t="s">
        <v>85</v>
      </c>
    </row>
    <row r="10" spans="1:6" ht="14.25" x14ac:dyDescent="0.2">
      <c r="A10" s="451" t="s">
        <v>428</v>
      </c>
      <c r="B10" s="452"/>
      <c r="C10" s="452"/>
      <c r="D10" s="452"/>
      <c r="E10" s="452"/>
      <c r="F10" s="452">
        <f>SUM(B10:E10)</f>
        <v>0</v>
      </c>
    </row>
    <row r="11" spans="1:6" ht="14.25" x14ac:dyDescent="0.2">
      <c r="A11" s="451" t="s">
        <v>429</v>
      </c>
      <c r="B11" s="452"/>
      <c r="C11" s="452"/>
      <c r="D11" s="452"/>
      <c r="E11" s="452"/>
      <c r="F11" s="452">
        <f>SUM(B11:E11)</f>
        <v>0</v>
      </c>
    </row>
    <row r="12" spans="1:6" ht="14.25" x14ac:dyDescent="0.2">
      <c r="A12" s="451" t="s">
        <v>430</v>
      </c>
      <c r="B12" s="452"/>
      <c r="C12" s="452"/>
      <c r="D12" s="452"/>
      <c r="E12" s="452"/>
      <c r="F12" s="452">
        <f>SUM(B12:E12)</f>
        <v>0</v>
      </c>
    </row>
    <row r="13" spans="1:6" ht="14.25" x14ac:dyDescent="0.2">
      <c r="A13" s="453" t="s">
        <v>85</v>
      </c>
      <c r="B13" s="454">
        <f>SUM(B10:B12)</f>
        <v>0</v>
      </c>
      <c r="C13" s="454"/>
      <c r="D13" s="454"/>
      <c r="E13" s="454"/>
      <c r="F13" s="454">
        <f>SUM(F10:F12)</f>
        <v>0</v>
      </c>
    </row>
    <row r="14" spans="1:6" ht="14.25" customHeight="1" x14ac:dyDescent="0.2">
      <c r="A14" s="517"/>
      <c r="B14" s="517"/>
      <c r="C14" s="517"/>
      <c r="D14" s="517"/>
      <c r="E14" s="517"/>
      <c r="F14" s="517"/>
    </row>
    <row r="15" spans="1:6" ht="14.25" x14ac:dyDescent="0.2">
      <c r="A15" s="448" t="s">
        <v>431</v>
      </c>
      <c r="B15" s="449" t="s">
        <v>424</v>
      </c>
      <c r="C15" s="450" t="s">
        <v>425</v>
      </c>
      <c r="D15" s="450" t="s">
        <v>426</v>
      </c>
      <c r="E15" s="450" t="s">
        <v>427</v>
      </c>
      <c r="F15" s="450" t="s">
        <v>85</v>
      </c>
    </row>
    <row r="16" spans="1:6" ht="14.25" x14ac:dyDescent="0.2">
      <c r="A16" s="451" t="s">
        <v>432</v>
      </c>
      <c r="B16" s="452"/>
      <c r="C16" s="452"/>
      <c r="D16" s="452"/>
      <c r="E16" s="452"/>
      <c r="F16" s="452">
        <f t="shared" ref="F16:F21" si="0">SUM(B16:E16)</f>
        <v>0</v>
      </c>
    </row>
    <row r="17" spans="1:6" ht="14.25" x14ac:dyDescent="0.2">
      <c r="A17" s="451" t="s">
        <v>433</v>
      </c>
      <c r="B17" s="452"/>
      <c r="C17" s="452"/>
      <c r="D17" s="452"/>
      <c r="E17" s="452"/>
      <c r="F17" s="452">
        <f t="shared" si="0"/>
        <v>0</v>
      </c>
    </row>
    <row r="18" spans="1:6" ht="14.25" x14ac:dyDescent="0.2">
      <c r="A18" s="451" t="s">
        <v>434</v>
      </c>
      <c r="B18" s="452"/>
      <c r="C18" s="452"/>
      <c r="D18" s="452"/>
      <c r="E18" s="452"/>
      <c r="F18" s="452">
        <f t="shared" si="0"/>
        <v>0</v>
      </c>
    </row>
    <row r="19" spans="1:6" ht="14.25" x14ac:dyDescent="0.2">
      <c r="A19" s="451" t="s">
        <v>435</v>
      </c>
      <c r="B19" s="452"/>
      <c r="C19" s="452"/>
      <c r="D19" s="452"/>
      <c r="E19" s="452"/>
      <c r="F19" s="452">
        <f t="shared" si="0"/>
        <v>0</v>
      </c>
    </row>
    <row r="20" spans="1:6" ht="14.25" x14ac:dyDescent="0.2">
      <c r="A20" s="451" t="s">
        <v>436</v>
      </c>
      <c r="B20" s="452"/>
      <c r="C20" s="452"/>
      <c r="D20" s="452"/>
      <c r="E20" s="452"/>
      <c r="F20" s="452">
        <f t="shared" si="0"/>
        <v>0</v>
      </c>
    </row>
    <row r="21" spans="1:6" ht="14.25" x14ac:dyDescent="0.2">
      <c r="A21" s="451" t="s">
        <v>437</v>
      </c>
      <c r="B21" s="452"/>
      <c r="C21" s="452"/>
      <c r="D21" s="452"/>
      <c r="E21" s="452"/>
      <c r="F21" s="452">
        <f t="shared" si="0"/>
        <v>0</v>
      </c>
    </row>
    <row r="22" spans="1:6" ht="14.25" x14ac:dyDescent="0.2">
      <c r="A22" s="453" t="s">
        <v>85</v>
      </c>
      <c r="B22" s="454">
        <f>SUM(B16:B21)</f>
        <v>0</v>
      </c>
      <c r="C22" s="454">
        <f>SUM(C16:C21)</f>
        <v>0</v>
      </c>
      <c r="D22" s="454">
        <f>SUM(D16:D21)</f>
        <v>0</v>
      </c>
      <c r="E22" s="454">
        <f>SUM(E16:E21)</f>
        <v>0</v>
      </c>
      <c r="F22" s="454">
        <f>SUM(F16:F21)</f>
        <v>0</v>
      </c>
    </row>
    <row r="23" spans="1:6" ht="14.25" x14ac:dyDescent="0.2">
      <c r="A23" s="455"/>
      <c r="B23" s="456"/>
      <c r="C23" s="455"/>
      <c r="D23" s="455"/>
      <c r="E23" s="455"/>
      <c r="F23" s="455"/>
    </row>
    <row r="24" spans="1:6" ht="15" x14ac:dyDescent="0.25">
      <c r="A24" s="455"/>
      <c r="B24" s="457"/>
      <c r="C24" s="458"/>
      <c r="D24" s="459"/>
      <c r="E24" s="459"/>
      <c r="F24" s="459"/>
    </row>
    <row r="25" spans="1:6" ht="14.25" x14ac:dyDescent="0.2">
      <c r="A25" s="440" t="s">
        <v>422</v>
      </c>
      <c r="B25" s="441"/>
      <c r="C25" s="442"/>
      <c r="D25" s="442"/>
      <c r="E25" s="442"/>
      <c r="F25" s="442"/>
    </row>
    <row r="26" spans="1:6" ht="14.25" x14ac:dyDescent="0.2">
      <c r="A26" s="443"/>
      <c r="B26" s="441"/>
      <c r="C26" s="460"/>
      <c r="D26" s="460"/>
      <c r="E26" s="460"/>
      <c r="F26" s="460"/>
    </row>
    <row r="27" spans="1:6" ht="14.25" x14ac:dyDescent="0.2">
      <c r="A27" s="443"/>
      <c r="B27" s="441"/>
      <c r="C27" s="460"/>
      <c r="D27" s="460"/>
      <c r="E27" s="460"/>
      <c r="F27" s="460"/>
    </row>
    <row r="28" spans="1:6" ht="14.25" x14ac:dyDescent="0.2">
      <c r="A28" s="448" t="s">
        <v>423</v>
      </c>
      <c r="B28" s="449" t="s">
        <v>424</v>
      </c>
      <c r="C28" s="450" t="s">
        <v>425</v>
      </c>
      <c r="D28" s="450" t="s">
        <v>426</v>
      </c>
      <c r="E28" s="450" t="s">
        <v>427</v>
      </c>
      <c r="F28" s="450" t="s">
        <v>85</v>
      </c>
    </row>
    <row r="29" spans="1:6" ht="14.25" x14ac:dyDescent="0.2">
      <c r="A29" s="451" t="s">
        <v>428</v>
      </c>
      <c r="B29" s="452"/>
      <c r="C29" s="452"/>
      <c r="D29" s="452"/>
      <c r="E29" s="452"/>
      <c r="F29" s="452">
        <f>SUM(B29:E29)</f>
        <v>0</v>
      </c>
    </row>
    <row r="30" spans="1:6" ht="14.25" x14ac:dyDescent="0.2">
      <c r="A30" s="451" t="s">
        <v>429</v>
      </c>
      <c r="B30" s="452"/>
      <c r="C30" s="452"/>
      <c r="D30" s="452"/>
      <c r="E30" s="452"/>
      <c r="F30" s="452">
        <f>SUM(B30:E30)</f>
        <v>0</v>
      </c>
    </row>
    <row r="31" spans="1:6" ht="14.25" x14ac:dyDescent="0.2">
      <c r="A31" s="451" t="s">
        <v>430</v>
      </c>
      <c r="B31" s="452"/>
      <c r="C31" s="452"/>
      <c r="D31" s="452"/>
      <c r="E31" s="452"/>
      <c r="F31" s="452">
        <f>SUM(B31:E31)</f>
        <v>0</v>
      </c>
    </row>
    <row r="32" spans="1:6" ht="14.25" x14ac:dyDescent="0.2">
      <c r="A32" s="453" t="s">
        <v>85</v>
      </c>
      <c r="B32" s="454">
        <f>SUM(B29:B31)</f>
        <v>0</v>
      </c>
      <c r="C32" s="454">
        <f>SUM(C29:C31)</f>
        <v>0</v>
      </c>
      <c r="D32" s="454">
        <f>SUM(D29:D31)</f>
        <v>0</v>
      </c>
      <c r="E32" s="454">
        <f>SUM(E29:E31)</f>
        <v>0</v>
      </c>
      <c r="F32" s="452">
        <f>SUM(B32:E32)</f>
        <v>0</v>
      </c>
    </row>
    <row r="33" spans="1:7" ht="14.25" customHeight="1" x14ac:dyDescent="0.2">
      <c r="A33" s="517"/>
      <c r="B33" s="517"/>
      <c r="C33" s="517"/>
      <c r="D33" s="517"/>
      <c r="E33" s="517"/>
      <c r="F33" s="517"/>
    </row>
    <row r="34" spans="1:7" ht="14.25" x14ac:dyDescent="0.2">
      <c r="A34" s="448" t="s">
        <v>431</v>
      </c>
      <c r="B34" s="449" t="s">
        <v>424</v>
      </c>
      <c r="C34" s="450" t="s">
        <v>425</v>
      </c>
      <c r="D34" s="450" t="s">
        <v>426</v>
      </c>
      <c r="E34" s="450" t="s">
        <v>427</v>
      </c>
      <c r="F34" s="450" t="s">
        <v>85</v>
      </c>
    </row>
    <row r="35" spans="1:7" ht="14.25" x14ac:dyDescent="0.2">
      <c r="A35" s="451" t="s">
        <v>432</v>
      </c>
      <c r="B35" s="452">
        <v>0</v>
      </c>
      <c r="C35" s="452"/>
      <c r="D35" s="452"/>
      <c r="E35" s="452"/>
      <c r="F35" s="452">
        <f t="shared" ref="F35:F40" si="1">SUM(B35:E35)</f>
        <v>0</v>
      </c>
    </row>
    <row r="36" spans="1:7" ht="14.25" x14ac:dyDescent="0.2">
      <c r="A36" s="451" t="s">
        <v>433</v>
      </c>
      <c r="B36" s="452"/>
      <c r="C36" s="452"/>
      <c r="D36" s="452"/>
      <c r="E36" s="452"/>
      <c r="F36" s="452">
        <f t="shared" si="1"/>
        <v>0</v>
      </c>
    </row>
    <row r="37" spans="1:7" ht="14.25" x14ac:dyDescent="0.2">
      <c r="A37" s="451" t="s">
        <v>434</v>
      </c>
      <c r="B37" s="452"/>
      <c r="C37" s="452"/>
      <c r="D37" s="452"/>
      <c r="E37" s="452"/>
      <c r="F37" s="452">
        <f t="shared" si="1"/>
        <v>0</v>
      </c>
    </row>
    <row r="38" spans="1:7" ht="14.25" x14ac:dyDescent="0.2">
      <c r="A38" s="451" t="s">
        <v>435</v>
      </c>
      <c r="B38" s="452"/>
      <c r="C38" s="452"/>
      <c r="D38" s="452"/>
      <c r="E38" s="452"/>
      <c r="F38" s="452">
        <f t="shared" si="1"/>
        <v>0</v>
      </c>
    </row>
    <row r="39" spans="1:7" ht="14.25" x14ac:dyDescent="0.2">
      <c r="A39" s="451" t="s">
        <v>436</v>
      </c>
      <c r="B39" s="452"/>
      <c r="C39" s="452"/>
      <c r="D39" s="452"/>
      <c r="E39" s="452"/>
      <c r="F39" s="452">
        <f t="shared" si="1"/>
        <v>0</v>
      </c>
    </row>
    <row r="40" spans="1:7" ht="14.25" x14ac:dyDescent="0.2">
      <c r="A40" s="451" t="s">
        <v>437</v>
      </c>
      <c r="B40" s="452"/>
      <c r="C40" s="452"/>
      <c r="D40" s="452"/>
      <c r="E40" s="452"/>
      <c r="F40" s="452">
        <f t="shared" si="1"/>
        <v>0</v>
      </c>
    </row>
    <row r="41" spans="1:7" ht="14.25" x14ac:dyDescent="0.2">
      <c r="A41" s="453" t="s">
        <v>85</v>
      </c>
      <c r="B41" s="454">
        <f>SUM(B35:B40)</f>
        <v>0</v>
      </c>
      <c r="C41" s="453">
        <f>SUM(C35:C40)</f>
        <v>0</v>
      </c>
      <c r="D41" s="453">
        <f>SUM(D35:D40)</f>
        <v>0</v>
      </c>
      <c r="E41" s="453">
        <f>SUM(E35:E40)</f>
        <v>0</v>
      </c>
      <c r="F41" s="454">
        <f>SUM(F35:F40)</f>
        <v>0</v>
      </c>
    </row>
    <row r="42" spans="1:7" ht="14.25" x14ac:dyDescent="0.2">
      <c r="A42" s="459"/>
      <c r="B42" s="461"/>
      <c r="C42" s="459"/>
      <c r="D42" s="459"/>
      <c r="E42" s="459"/>
      <c r="F42" s="459"/>
    </row>
    <row r="43" spans="1:7" ht="14.25" x14ac:dyDescent="0.2">
      <c r="A43" s="459"/>
      <c r="B43" s="461"/>
      <c r="C43" s="459"/>
      <c r="D43" s="459"/>
      <c r="E43" s="459"/>
      <c r="F43" s="459"/>
    </row>
    <row r="44" spans="1:7" ht="15" x14ac:dyDescent="0.25">
      <c r="A44" s="459"/>
      <c r="B44" s="457"/>
      <c r="C44" s="458"/>
      <c r="D44" s="459"/>
      <c r="E44" s="459"/>
      <c r="F44" s="459"/>
    </row>
    <row r="45" spans="1:7" ht="14.25" x14ac:dyDescent="0.2">
      <c r="A45" s="440" t="s">
        <v>422</v>
      </c>
      <c r="B45" s="441"/>
      <c r="C45" s="442"/>
      <c r="D45" s="442"/>
      <c r="E45" s="442"/>
      <c r="F45" s="442"/>
      <c r="G45" s="462"/>
    </row>
    <row r="46" spans="1:7" ht="14.25" x14ac:dyDescent="0.2">
      <c r="A46" s="443"/>
      <c r="B46" s="446"/>
      <c r="C46" s="447"/>
      <c r="D46" s="447"/>
      <c r="E46" s="447"/>
      <c r="F46" s="447"/>
    </row>
    <row r="47" spans="1:7" ht="14.25" x14ac:dyDescent="0.2">
      <c r="A47" s="448" t="s">
        <v>423</v>
      </c>
      <c r="B47" s="449" t="s">
        <v>424</v>
      </c>
      <c r="C47" s="450" t="s">
        <v>425</v>
      </c>
      <c r="D47" s="450" t="s">
        <v>426</v>
      </c>
      <c r="E47" s="450" t="s">
        <v>427</v>
      </c>
      <c r="F47" s="450" t="s">
        <v>85</v>
      </c>
    </row>
    <row r="48" spans="1:7" ht="14.25" x14ac:dyDescent="0.2">
      <c r="A48" s="451" t="s">
        <v>428</v>
      </c>
      <c r="B48" s="452"/>
      <c r="C48" s="452"/>
      <c r="D48" s="452"/>
      <c r="E48" s="452"/>
      <c r="F48" s="452">
        <f>SUM(B48:E48)</f>
        <v>0</v>
      </c>
    </row>
    <row r="49" spans="1:6" ht="14.25" x14ac:dyDescent="0.2">
      <c r="A49" s="451" t="s">
        <v>429</v>
      </c>
      <c r="B49" s="452"/>
      <c r="C49" s="452"/>
      <c r="D49" s="452"/>
      <c r="E49" s="452"/>
      <c r="F49" s="452">
        <f>SUM(B49:E49)</f>
        <v>0</v>
      </c>
    </row>
    <row r="50" spans="1:6" ht="14.25" x14ac:dyDescent="0.2">
      <c r="A50" s="451" t="s">
        <v>430</v>
      </c>
      <c r="B50" s="452"/>
      <c r="C50" s="452"/>
      <c r="D50" s="452"/>
      <c r="E50" s="452"/>
      <c r="F50" s="452">
        <f>SUM(B50:E50)</f>
        <v>0</v>
      </c>
    </row>
    <row r="51" spans="1:6" ht="14.25" x14ac:dyDescent="0.2">
      <c r="A51" s="453" t="s">
        <v>85</v>
      </c>
      <c r="B51" s="454">
        <f>SUM(B48:B50)</f>
        <v>0</v>
      </c>
      <c r="C51" s="454">
        <f>SUM(C48:C50)</f>
        <v>0</v>
      </c>
      <c r="D51" s="454">
        <f>SUM(D48:D50)</f>
        <v>0</v>
      </c>
      <c r="E51" s="454">
        <f>SUM(E48:E50)</f>
        <v>0</v>
      </c>
      <c r="F51" s="454">
        <f>SUM(F48:F50)</f>
        <v>0</v>
      </c>
    </row>
    <row r="52" spans="1:6" ht="14.25" customHeight="1" x14ac:dyDescent="0.2">
      <c r="A52" s="517"/>
      <c r="B52" s="517"/>
      <c r="C52" s="517"/>
      <c r="D52" s="517"/>
      <c r="E52" s="517"/>
      <c r="F52" s="517"/>
    </row>
    <row r="53" spans="1:6" ht="14.25" x14ac:dyDescent="0.2">
      <c r="A53" s="448" t="s">
        <v>431</v>
      </c>
      <c r="B53" s="449" t="s">
        <v>424</v>
      </c>
      <c r="C53" s="450" t="s">
        <v>425</v>
      </c>
      <c r="D53" s="450" t="s">
        <v>426</v>
      </c>
      <c r="E53" s="450" t="s">
        <v>427</v>
      </c>
      <c r="F53" s="450" t="s">
        <v>85</v>
      </c>
    </row>
    <row r="54" spans="1:6" ht="14.25" x14ac:dyDescent="0.2">
      <c r="A54" s="451" t="s">
        <v>432</v>
      </c>
      <c r="B54" s="452"/>
      <c r="C54" s="452"/>
      <c r="D54" s="452"/>
      <c r="E54" s="452"/>
      <c r="F54" s="452">
        <f>SUM(B54:E54)</f>
        <v>0</v>
      </c>
    </row>
    <row r="55" spans="1:6" ht="14.25" x14ac:dyDescent="0.2">
      <c r="A55" s="451" t="s">
        <v>433</v>
      </c>
      <c r="B55" s="452"/>
      <c r="C55" s="452"/>
      <c r="D55" s="452"/>
      <c r="E55" s="452"/>
      <c r="F55" s="452">
        <f>SUM(B55:E55)</f>
        <v>0</v>
      </c>
    </row>
    <row r="56" spans="1:6" ht="14.25" x14ac:dyDescent="0.2">
      <c r="A56" s="451" t="s">
        <v>434</v>
      </c>
      <c r="B56" s="452"/>
      <c r="C56" s="452"/>
      <c r="D56" s="452"/>
      <c r="E56" s="452"/>
      <c r="F56" s="452">
        <f>SUM(B56:E56)</f>
        <v>0</v>
      </c>
    </row>
    <row r="57" spans="1:6" ht="14.25" x14ac:dyDescent="0.2">
      <c r="A57" s="451" t="s">
        <v>435</v>
      </c>
      <c r="B57" s="452"/>
      <c r="C57" s="452"/>
      <c r="D57" s="452"/>
      <c r="E57" s="452"/>
      <c r="F57" s="452">
        <f>SUM(B57:E57)</f>
        <v>0</v>
      </c>
    </row>
    <row r="58" spans="1:6" ht="14.25" x14ac:dyDescent="0.2">
      <c r="A58" s="451" t="s">
        <v>436</v>
      </c>
      <c r="B58" s="452"/>
      <c r="C58" s="452"/>
      <c r="D58" s="452"/>
      <c r="E58" s="452"/>
      <c r="F58" s="452">
        <f>SUM(B58:E58)</f>
        <v>0</v>
      </c>
    </row>
    <row r="59" spans="1:6" ht="14.25" x14ac:dyDescent="0.2">
      <c r="A59" s="451" t="s">
        <v>437</v>
      </c>
      <c r="B59" s="452"/>
      <c r="C59" s="452"/>
      <c r="D59" s="452"/>
      <c r="E59" s="452"/>
      <c r="F59" s="452"/>
    </row>
    <row r="60" spans="1:6" ht="14.25" x14ac:dyDescent="0.2">
      <c r="A60" s="453" t="s">
        <v>85</v>
      </c>
      <c r="B60" s="454">
        <f>SUM(B54:B59)</f>
        <v>0</v>
      </c>
      <c r="C60" s="454">
        <f>SUM(C54:C59)</f>
        <v>0</v>
      </c>
      <c r="D60" s="454">
        <f>SUM(D54:D59)</f>
        <v>0</v>
      </c>
      <c r="E60" s="454">
        <f>SUM(E54:E59)</f>
        <v>0</v>
      </c>
      <c r="F60" s="454">
        <f>SUM(F54:F59)</f>
        <v>0</v>
      </c>
    </row>
  </sheetData>
  <mergeCells count="3">
    <mergeCell ref="A14:F14"/>
    <mergeCell ref="A33:F33"/>
    <mergeCell ref="A52:F52"/>
  </mergeCells>
  <pageMargins left="0.7" right="0.7" top="0.75" bottom="0.75" header="0.3" footer="0.3"/>
  <pageSetup paperSize="9" orientation="landscape" r:id="rId1"/>
  <headerFooter>
    <oddHeader>&amp;CEURÓPAI UNIÓS TÁMOGATÁSSAL MEGVALÓSULÓ
 PROGRAMOK BEVÉTELEI ÉS KIADÁSAI 2017. ÉV
12. melléklet a 1/2017. (II.15.)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tabSelected="1" view="pageLayout" zoomScaleNormal="100" workbookViewId="0">
      <selection activeCell="L12" sqref="L12"/>
    </sheetView>
  </sheetViews>
  <sheetFormatPr defaultRowHeight="12.75" x14ac:dyDescent="0.2"/>
  <cols>
    <col min="1" max="1" width="13.28515625" style="437" customWidth="1"/>
    <col min="2" max="2" width="31.140625" style="437" customWidth="1"/>
    <col min="3" max="3" width="11.5703125" style="437" customWidth="1"/>
    <col min="4" max="256" width="9.140625" style="437"/>
    <col min="257" max="257" width="13.28515625" style="437" customWidth="1"/>
    <col min="258" max="258" width="31.140625" style="437" customWidth="1"/>
    <col min="259" max="259" width="11.5703125" style="437" customWidth="1"/>
    <col min="260" max="512" width="9.140625" style="437"/>
    <col min="513" max="513" width="13.28515625" style="437" customWidth="1"/>
    <col min="514" max="514" width="31.140625" style="437" customWidth="1"/>
    <col min="515" max="515" width="11.5703125" style="437" customWidth="1"/>
    <col min="516" max="768" width="9.140625" style="437"/>
    <col min="769" max="769" width="13.28515625" style="437" customWidth="1"/>
    <col min="770" max="770" width="31.140625" style="437" customWidth="1"/>
    <col min="771" max="771" width="11.5703125" style="437" customWidth="1"/>
    <col min="772" max="1024" width="9.140625" style="437"/>
    <col min="1025" max="1025" width="13.28515625" style="437" customWidth="1"/>
    <col min="1026" max="1026" width="31.140625" style="437" customWidth="1"/>
    <col min="1027" max="1027" width="11.5703125" style="437" customWidth="1"/>
    <col min="1028" max="1280" width="9.140625" style="437"/>
    <col min="1281" max="1281" width="13.28515625" style="437" customWidth="1"/>
    <col min="1282" max="1282" width="31.140625" style="437" customWidth="1"/>
    <col min="1283" max="1283" width="11.5703125" style="437" customWidth="1"/>
    <col min="1284" max="1536" width="9.140625" style="437"/>
    <col min="1537" max="1537" width="13.28515625" style="437" customWidth="1"/>
    <col min="1538" max="1538" width="31.140625" style="437" customWidth="1"/>
    <col min="1539" max="1539" width="11.5703125" style="437" customWidth="1"/>
    <col min="1540" max="1792" width="9.140625" style="437"/>
    <col min="1793" max="1793" width="13.28515625" style="437" customWidth="1"/>
    <col min="1794" max="1794" width="31.140625" style="437" customWidth="1"/>
    <col min="1795" max="1795" width="11.5703125" style="437" customWidth="1"/>
    <col min="1796" max="2048" width="9.140625" style="437"/>
    <col min="2049" max="2049" width="13.28515625" style="437" customWidth="1"/>
    <col min="2050" max="2050" width="31.140625" style="437" customWidth="1"/>
    <col min="2051" max="2051" width="11.5703125" style="437" customWidth="1"/>
    <col min="2052" max="2304" width="9.140625" style="437"/>
    <col min="2305" max="2305" width="13.28515625" style="437" customWidth="1"/>
    <col min="2306" max="2306" width="31.140625" style="437" customWidth="1"/>
    <col min="2307" max="2307" width="11.5703125" style="437" customWidth="1"/>
    <col min="2308" max="2560" width="9.140625" style="437"/>
    <col min="2561" max="2561" width="13.28515625" style="437" customWidth="1"/>
    <col min="2562" max="2562" width="31.140625" style="437" customWidth="1"/>
    <col min="2563" max="2563" width="11.5703125" style="437" customWidth="1"/>
    <col min="2564" max="2816" width="9.140625" style="437"/>
    <col min="2817" max="2817" width="13.28515625" style="437" customWidth="1"/>
    <col min="2818" max="2818" width="31.140625" style="437" customWidth="1"/>
    <col min="2819" max="2819" width="11.5703125" style="437" customWidth="1"/>
    <col min="2820" max="3072" width="9.140625" style="437"/>
    <col min="3073" max="3073" width="13.28515625" style="437" customWidth="1"/>
    <col min="3074" max="3074" width="31.140625" style="437" customWidth="1"/>
    <col min="3075" max="3075" width="11.5703125" style="437" customWidth="1"/>
    <col min="3076" max="3328" width="9.140625" style="437"/>
    <col min="3329" max="3329" width="13.28515625" style="437" customWidth="1"/>
    <col min="3330" max="3330" width="31.140625" style="437" customWidth="1"/>
    <col min="3331" max="3331" width="11.5703125" style="437" customWidth="1"/>
    <col min="3332" max="3584" width="9.140625" style="437"/>
    <col min="3585" max="3585" width="13.28515625" style="437" customWidth="1"/>
    <col min="3586" max="3586" width="31.140625" style="437" customWidth="1"/>
    <col min="3587" max="3587" width="11.5703125" style="437" customWidth="1"/>
    <col min="3588" max="3840" width="9.140625" style="437"/>
    <col min="3841" max="3841" width="13.28515625" style="437" customWidth="1"/>
    <col min="3842" max="3842" width="31.140625" style="437" customWidth="1"/>
    <col min="3843" max="3843" width="11.5703125" style="437" customWidth="1"/>
    <col min="3844" max="4096" width="9.140625" style="437"/>
    <col min="4097" max="4097" width="13.28515625" style="437" customWidth="1"/>
    <col min="4098" max="4098" width="31.140625" style="437" customWidth="1"/>
    <col min="4099" max="4099" width="11.5703125" style="437" customWidth="1"/>
    <col min="4100" max="4352" width="9.140625" style="437"/>
    <col min="4353" max="4353" width="13.28515625" style="437" customWidth="1"/>
    <col min="4354" max="4354" width="31.140625" style="437" customWidth="1"/>
    <col min="4355" max="4355" width="11.5703125" style="437" customWidth="1"/>
    <col min="4356" max="4608" width="9.140625" style="437"/>
    <col min="4609" max="4609" width="13.28515625" style="437" customWidth="1"/>
    <col min="4610" max="4610" width="31.140625" style="437" customWidth="1"/>
    <col min="4611" max="4611" width="11.5703125" style="437" customWidth="1"/>
    <col min="4612" max="4864" width="9.140625" style="437"/>
    <col min="4865" max="4865" width="13.28515625" style="437" customWidth="1"/>
    <col min="4866" max="4866" width="31.140625" style="437" customWidth="1"/>
    <col min="4867" max="4867" width="11.5703125" style="437" customWidth="1"/>
    <col min="4868" max="5120" width="9.140625" style="437"/>
    <col min="5121" max="5121" width="13.28515625" style="437" customWidth="1"/>
    <col min="5122" max="5122" width="31.140625" style="437" customWidth="1"/>
    <col min="5123" max="5123" width="11.5703125" style="437" customWidth="1"/>
    <col min="5124" max="5376" width="9.140625" style="437"/>
    <col min="5377" max="5377" width="13.28515625" style="437" customWidth="1"/>
    <col min="5378" max="5378" width="31.140625" style="437" customWidth="1"/>
    <col min="5379" max="5379" width="11.5703125" style="437" customWidth="1"/>
    <col min="5380" max="5632" width="9.140625" style="437"/>
    <col min="5633" max="5633" width="13.28515625" style="437" customWidth="1"/>
    <col min="5634" max="5634" width="31.140625" style="437" customWidth="1"/>
    <col min="5635" max="5635" width="11.5703125" style="437" customWidth="1"/>
    <col min="5636" max="5888" width="9.140625" style="437"/>
    <col min="5889" max="5889" width="13.28515625" style="437" customWidth="1"/>
    <col min="5890" max="5890" width="31.140625" style="437" customWidth="1"/>
    <col min="5891" max="5891" width="11.5703125" style="437" customWidth="1"/>
    <col min="5892" max="6144" width="9.140625" style="437"/>
    <col min="6145" max="6145" width="13.28515625" style="437" customWidth="1"/>
    <col min="6146" max="6146" width="31.140625" style="437" customWidth="1"/>
    <col min="6147" max="6147" width="11.5703125" style="437" customWidth="1"/>
    <col min="6148" max="6400" width="9.140625" style="437"/>
    <col min="6401" max="6401" width="13.28515625" style="437" customWidth="1"/>
    <col min="6402" max="6402" width="31.140625" style="437" customWidth="1"/>
    <col min="6403" max="6403" width="11.5703125" style="437" customWidth="1"/>
    <col min="6404" max="6656" width="9.140625" style="437"/>
    <col min="6657" max="6657" width="13.28515625" style="437" customWidth="1"/>
    <col min="6658" max="6658" width="31.140625" style="437" customWidth="1"/>
    <col min="6659" max="6659" width="11.5703125" style="437" customWidth="1"/>
    <col min="6660" max="6912" width="9.140625" style="437"/>
    <col min="6913" max="6913" width="13.28515625" style="437" customWidth="1"/>
    <col min="6914" max="6914" width="31.140625" style="437" customWidth="1"/>
    <col min="6915" max="6915" width="11.5703125" style="437" customWidth="1"/>
    <col min="6916" max="7168" width="9.140625" style="437"/>
    <col min="7169" max="7169" width="13.28515625" style="437" customWidth="1"/>
    <col min="7170" max="7170" width="31.140625" style="437" customWidth="1"/>
    <col min="7171" max="7171" width="11.5703125" style="437" customWidth="1"/>
    <col min="7172" max="7424" width="9.140625" style="437"/>
    <col min="7425" max="7425" width="13.28515625" style="437" customWidth="1"/>
    <col min="7426" max="7426" width="31.140625" style="437" customWidth="1"/>
    <col min="7427" max="7427" width="11.5703125" style="437" customWidth="1"/>
    <col min="7428" max="7680" width="9.140625" style="437"/>
    <col min="7681" max="7681" width="13.28515625" style="437" customWidth="1"/>
    <col min="7682" max="7682" width="31.140625" style="437" customWidth="1"/>
    <col min="7683" max="7683" width="11.5703125" style="437" customWidth="1"/>
    <col min="7684" max="7936" width="9.140625" style="437"/>
    <col min="7937" max="7937" width="13.28515625" style="437" customWidth="1"/>
    <col min="7938" max="7938" width="31.140625" style="437" customWidth="1"/>
    <col min="7939" max="7939" width="11.5703125" style="437" customWidth="1"/>
    <col min="7940" max="8192" width="9.140625" style="437"/>
    <col min="8193" max="8193" width="13.28515625" style="437" customWidth="1"/>
    <col min="8194" max="8194" width="31.140625" style="437" customWidth="1"/>
    <col min="8195" max="8195" width="11.5703125" style="437" customWidth="1"/>
    <col min="8196" max="8448" width="9.140625" style="437"/>
    <col min="8449" max="8449" width="13.28515625" style="437" customWidth="1"/>
    <col min="8450" max="8450" width="31.140625" style="437" customWidth="1"/>
    <col min="8451" max="8451" width="11.5703125" style="437" customWidth="1"/>
    <col min="8452" max="8704" width="9.140625" style="437"/>
    <col min="8705" max="8705" width="13.28515625" style="437" customWidth="1"/>
    <col min="8706" max="8706" width="31.140625" style="437" customWidth="1"/>
    <col min="8707" max="8707" width="11.5703125" style="437" customWidth="1"/>
    <col min="8708" max="8960" width="9.140625" style="437"/>
    <col min="8961" max="8961" width="13.28515625" style="437" customWidth="1"/>
    <col min="8962" max="8962" width="31.140625" style="437" customWidth="1"/>
    <col min="8963" max="8963" width="11.5703125" style="437" customWidth="1"/>
    <col min="8964" max="9216" width="9.140625" style="437"/>
    <col min="9217" max="9217" width="13.28515625" style="437" customWidth="1"/>
    <col min="9218" max="9218" width="31.140625" style="437" customWidth="1"/>
    <col min="9219" max="9219" width="11.5703125" style="437" customWidth="1"/>
    <col min="9220" max="9472" width="9.140625" style="437"/>
    <col min="9473" max="9473" width="13.28515625" style="437" customWidth="1"/>
    <col min="9474" max="9474" width="31.140625" style="437" customWidth="1"/>
    <col min="9475" max="9475" width="11.5703125" style="437" customWidth="1"/>
    <col min="9476" max="9728" width="9.140625" style="437"/>
    <col min="9729" max="9729" width="13.28515625" style="437" customWidth="1"/>
    <col min="9730" max="9730" width="31.140625" style="437" customWidth="1"/>
    <col min="9731" max="9731" width="11.5703125" style="437" customWidth="1"/>
    <col min="9732" max="9984" width="9.140625" style="437"/>
    <col min="9985" max="9985" width="13.28515625" style="437" customWidth="1"/>
    <col min="9986" max="9986" width="31.140625" style="437" customWidth="1"/>
    <col min="9987" max="9987" width="11.5703125" style="437" customWidth="1"/>
    <col min="9988" max="10240" width="9.140625" style="437"/>
    <col min="10241" max="10241" width="13.28515625" style="437" customWidth="1"/>
    <col min="10242" max="10242" width="31.140625" style="437" customWidth="1"/>
    <col min="10243" max="10243" width="11.5703125" style="437" customWidth="1"/>
    <col min="10244" max="10496" width="9.140625" style="437"/>
    <col min="10497" max="10497" width="13.28515625" style="437" customWidth="1"/>
    <col min="10498" max="10498" width="31.140625" style="437" customWidth="1"/>
    <col min="10499" max="10499" width="11.5703125" style="437" customWidth="1"/>
    <col min="10500" max="10752" width="9.140625" style="437"/>
    <col min="10753" max="10753" width="13.28515625" style="437" customWidth="1"/>
    <col min="10754" max="10754" width="31.140625" style="437" customWidth="1"/>
    <col min="10755" max="10755" width="11.5703125" style="437" customWidth="1"/>
    <col min="10756" max="11008" width="9.140625" style="437"/>
    <col min="11009" max="11009" width="13.28515625" style="437" customWidth="1"/>
    <col min="11010" max="11010" width="31.140625" style="437" customWidth="1"/>
    <col min="11011" max="11011" width="11.5703125" style="437" customWidth="1"/>
    <col min="11012" max="11264" width="9.140625" style="437"/>
    <col min="11265" max="11265" width="13.28515625" style="437" customWidth="1"/>
    <col min="11266" max="11266" width="31.140625" style="437" customWidth="1"/>
    <col min="11267" max="11267" width="11.5703125" style="437" customWidth="1"/>
    <col min="11268" max="11520" width="9.140625" style="437"/>
    <col min="11521" max="11521" width="13.28515625" style="437" customWidth="1"/>
    <col min="11522" max="11522" width="31.140625" style="437" customWidth="1"/>
    <col min="11523" max="11523" width="11.5703125" style="437" customWidth="1"/>
    <col min="11524" max="11776" width="9.140625" style="437"/>
    <col min="11777" max="11777" width="13.28515625" style="437" customWidth="1"/>
    <col min="11778" max="11778" width="31.140625" style="437" customWidth="1"/>
    <col min="11779" max="11779" width="11.5703125" style="437" customWidth="1"/>
    <col min="11780" max="12032" width="9.140625" style="437"/>
    <col min="12033" max="12033" width="13.28515625" style="437" customWidth="1"/>
    <col min="12034" max="12034" width="31.140625" style="437" customWidth="1"/>
    <col min="12035" max="12035" width="11.5703125" style="437" customWidth="1"/>
    <col min="12036" max="12288" width="9.140625" style="437"/>
    <col min="12289" max="12289" width="13.28515625" style="437" customWidth="1"/>
    <col min="12290" max="12290" width="31.140625" style="437" customWidth="1"/>
    <col min="12291" max="12291" width="11.5703125" style="437" customWidth="1"/>
    <col min="12292" max="12544" width="9.140625" style="437"/>
    <col min="12545" max="12545" width="13.28515625" style="437" customWidth="1"/>
    <col min="12546" max="12546" width="31.140625" style="437" customWidth="1"/>
    <col min="12547" max="12547" width="11.5703125" style="437" customWidth="1"/>
    <col min="12548" max="12800" width="9.140625" style="437"/>
    <col min="12801" max="12801" width="13.28515625" style="437" customWidth="1"/>
    <col min="12802" max="12802" width="31.140625" style="437" customWidth="1"/>
    <col min="12803" max="12803" width="11.5703125" style="437" customWidth="1"/>
    <col min="12804" max="13056" width="9.140625" style="437"/>
    <col min="13057" max="13057" width="13.28515625" style="437" customWidth="1"/>
    <col min="13058" max="13058" width="31.140625" style="437" customWidth="1"/>
    <col min="13059" max="13059" width="11.5703125" style="437" customWidth="1"/>
    <col min="13060" max="13312" width="9.140625" style="437"/>
    <col min="13313" max="13313" width="13.28515625" style="437" customWidth="1"/>
    <col min="13314" max="13314" width="31.140625" style="437" customWidth="1"/>
    <col min="13315" max="13315" width="11.5703125" style="437" customWidth="1"/>
    <col min="13316" max="13568" width="9.140625" style="437"/>
    <col min="13569" max="13569" width="13.28515625" style="437" customWidth="1"/>
    <col min="13570" max="13570" width="31.140625" style="437" customWidth="1"/>
    <col min="13571" max="13571" width="11.5703125" style="437" customWidth="1"/>
    <col min="13572" max="13824" width="9.140625" style="437"/>
    <col min="13825" max="13825" width="13.28515625" style="437" customWidth="1"/>
    <col min="13826" max="13826" width="31.140625" style="437" customWidth="1"/>
    <col min="13827" max="13827" width="11.5703125" style="437" customWidth="1"/>
    <col min="13828" max="14080" width="9.140625" style="437"/>
    <col min="14081" max="14081" width="13.28515625" style="437" customWidth="1"/>
    <col min="14082" max="14082" width="31.140625" style="437" customWidth="1"/>
    <col min="14083" max="14083" width="11.5703125" style="437" customWidth="1"/>
    <col min="14084" max="14336" width="9.140625" style="437"/>
    <col min="14337" max="14337" width="13.28515625" style="437" customWidth="1"/>
    <col min="14338" max="14338" width="31.140625" style="437" customWidth="1"/>
    <col min="14339" max="14339" width="11.5703125" style="437" customWidth="1"/>
    <col min="14340" max="14592" width="9.140625" style="437"/>
    <col min="14593" max="14593" width="13.28515625" style="437" customWidth="1"/>
    <col min="14594" max="14594" width="31.140625" style="437" customWidth="1"/>
    <col min="14595" max="14595" width="11.5703125" style="437" customWidth="1"/>
    <col min="14596" max="14848" width="9.140625" style="437"/>
    <col min="14849" max="14849" width="13.28515625" style="437" customWidth="1"/>
    <col min="14850" max="14850" width="31.140625" style="437" customWidth="1"/>
    <col min="14851" max="14851" width="11.5703125" style="437" customWidth="1"/>
    <col min="14852" max="15104" width="9.140625" style="437"/>
    <col min="15105" max="15105" width="13.28515625" style="437" customWidth="1"/>
    <col min="15106" max="15106" width="31.140625" style="437" customWidth="1"/>
    <col min="15107" max="15107" width="11.5703125" style="437" customWidth="1"/>
    <col min="15108" max="15360" width="9.140625" style="437"/>
    <col min="15361" max="15361" width="13.28515625" style="437" customWidth="1"/>
    <col min="15362" max="15362" width="31.140625" style="437" customWidth="1"/>
    <col min="15363" max="15363" width="11.5703125" style="437" customWidth="1"/>
    <col min="15364" max="15616" width="9.140625" style="437"/>
    <col min="15617" max="15617" width="13.28515625" style="437" customWidth="1"/>
    <col min="15618" max="15618" width="31.140625" style="437" customWidth="1"/>
    <col min="15619" max="15619" width="11.5703125" style="437" customWidth="1"/>
    <col min="15620" max="15872" width="9.140625" style="437"/>
    <col min="15873" max="15873" width="13.28515625" style="437" customWidth="1"/>
    <col min="15874" max="15874" width="31.140625" style="437" customWidth="1"/>
    <col min="15875" max="15875" width="11.5703125" style="437" customWidth="1"/>
    <col min="15876" max="16128" width="9.140625" style="437"/>
    <col min="16129" max="16129" width="13.28515625" style="437" customWidth="1"/>
    <col min="16130" max="16130" width="31.140625" style="437" customWidth="1"/>
    <col min="16131" max="16131" width="11.5703125" style="437" customWidth="1"/>
    <col min="16132" max="16384" width="9.140625" style="437"/>
  </cols>
  <sheetData>
    <row r="3" spans="1:8" ht="12.75" customHeight="1" x14ac:dyDescent="0.2">
      <c r="A3" s="518" t="s">
        <v>438</v>
      </c>
      <c r="B3" s="518"/>
      <c r="C3" s="518"/>
      <c r="D3" s="518"/>
      <c r="E3" s="518"/>
      <c r="F3" s="518"/>
      <c r="G3" s="518"/>
      <c r="H3" s="518"/>
    </row>
    <row r="4" spans="1:8" ht="12.75" customHeight="1" x14ac:dyDescent="0.2">
      <c r="A4" s="518" t="s">
        <v>439</v>
      </c>
      <c r="B4" s="518"/>
      <c r="C4" s="518"/>
      <c r="D4" s="518"/>
      <c r="E4" s="518"/>
      <c r="F4" s="518"/>
      <c r="G4" s="518"/>
      <c r="H4" s="518"/>
    </row>
    <row r="5" spans="1:8" x14ac:dyDescent="0.2">
      <c r="A5" s="464"/>
      <c r="B5" s="464"/>
      <c r="C5" s="464"/>
      <c r="D5" s="464"/>
      <c r="E5" s="464"/>
      <c r="F5" s="464"/>
      <c r="G5" s="464"/>
      <c r="H5" s="464"/>
    </row>
    <row r="7" spans="1:8" ht="12.75" customHeight="1" x14ac:dyDescent="0.2">
      <c r="A7" s="465" t="s">
        <v>362</v>
      </c>
      <c r="B7" s="465"/>
      <c r="C7" s="466" t="s">
        <v>440</v>
      </c>
      <c r="D7" s="465" t="s">
        <v>441</v>
      </c>
      <c r="E7" s="519" t="s">
        <v>442</v>
      </c>
      <c r="F7" s="519"/>
      <c r="G7" s="519"/>
      <c r="H7" s="519"/>
    </row>
    <row r="8" spans="1:8" ht="25.5" x14ac:dyDescent="0.2">
      <c r="A8" s="467"/>
      <c r="B8" s="468" t="s">
        <v>443</v>
      </c>
      <c r="C8" s="469" t="s">
        <v>444</v>
      </c>
      <c r="D8" s="468" t="s">
        <v>444</v>
      </c>
      <c r="E8" s="468" t="s">
        <v>347</v>
      </c>
      <c r="F8" s="469" t="s">
        <v>348</v>
      </c>
      <c r="G8" s="469" t="s">
        <v>349</v>
      </c>
      <c r="H8" s="470" t="s">
        <v>445</v>
      </c>
    </row>
    <row r="9" spans="1:8" x14ac:dyDescent="0.2">
      <c r="A9" s="471"/>
      <c r="B9" s="471"/>
      <c r="C9" s="472"/>
      <c r="D9" s="471"/>
      <c r="E9" s="471"/>
      <c r="F9" s="473"/>
      <c r="G9" s="473"/>
      <c r="H9" s="471"/>
    </row>
    <row r="10" spans="1:8" x14ac:dyDescent="0.2">
      <c r="A10" s="468" t="s">
        <v>372</v>
      </c>
      <c r="B10" s="468" t="s">
        <v>373</v>
      </c>
      <c r="C10" s="469" t="s">
        <v>374</v>
      </c>
      <c r="D10" s="469" t="s">
        <v>375</v>
      </c>
      <c r="E10" s="469" t="s">
        <v>376</v>
      </c>
      <c r="F10" s="469" t="s">
        <v>404</v>
      </c>
      <c r="G10" s="469" t="s">
        <v>405</v>
      </c>
      <c r="H10" s="469" t="s">
        <v>406</v>
      </c>
    </row>
    <row r="11" spans="1:8" x14ac:dyDescent="0.2">
      <c r="A11" s="474"/>
      <c r="B11" s="474" t="s">
        <v>446</v>
      </c>
      <c r="C11" s="474"/>
      <c r="D11" s="474"/>
      <c r="E11" s="474"/>
      <c r="F11" s="474"/>
      <c r="G11" s="474"/>
      <c r="H11" s="474"/>
    </row>
    <row r="12" spans="1:8" ht="25.5" x14ac:dyDescent="0.2">
      <c r="A12" s="474" t="s">
        <v>372</v>
      </c>
      <c r="B12" s="475" t="s">
        <v>447</v>
      </c>
      <c r="C12" s="476"/>
      <c r="D12" s="476"/>
      <c r="E12" s="477"/>
      <c r="F12" s="477"/>
      <c r="G12" s="477"/>
      <c r="H12" s="477"/>
    </row>
    <row r="13" spans="1:8" x14ac:dyDescent="0.2">
      <c r="A13" s="478" t="s">
        <v>373</v>
      </c>
      <c r="B13" s="479"/>
      <c r="C13" s="480"/>
      <c r="D13" s="480"/>
      <c r="E13" s="480"/>
      <c r="F13" s="480"/>
      <c r="G13" s="480"/>
      <c r="H13" s="480"/>
    </row>
    <row r="14" spans="1:8" x14ac:dyDescent="0.2">
      <c r="A14" s="474" t="s">
        <v>374</v>
      </c>
      <c r="B14" s="481" t="s">
        <v>448</v>
      </c>
      <c r="C14" s="477"/>
      <c r="D14" s="477"/>
      <c r="E14" s="477"/>
      <c r="F14" s="477"/>
      <c r="G14" s="477"/>
      <c r="H14" s="477"/>
    </row>
    <row r="15" spans="1:8" x14ac:dyDescent="0.2">
      <c r="A15" s="474" t="s">
        <v>375</v>
      </c>
      <c r="B15" s="482"/>
      <c r="C15" s="477"/>
      <c r="D15" s="477"/>
      <c r="E15" s="477"/>
      <c r="F15" s="477"/>
      <c r="G15" s="477"/>
      <c r="H15" s="477"/>
    </row>
    <row r="16" spans="1:8" x14ac:dyDescent="0.2">
      <c r="A16" s="465" t="s">
        <v>376</v>
      </c>
      <c r="B16" s="481" t="s">
        <v>449</v>
      </c>
      <c r="C16" s="483"/>
      <c r="D16" s="483"/>
      <c r="E16" s="483"/>
      <c r="F16" s="483"/>
      <c r="G16" s="483"/>
      <c r="H16" s="483"/>
    </row>
    <row r="17" spans="1:8" ht="25.5" x14ac:dyDescent="0.2">
      <c r="A17" s="474" t="s">
        <v>404</v>
      </c>
      <c r="B17" s="475" t="s">
        <v>450</v>
      </c>
      <c r="C17" s="476"/>
      <c r="D17" s="476"/>
      <c r="E17" s="484"/>
      <c r="F17" s="484"/>
      <c r="G17" s="484"/>
      <c r="H17" s="484"/>
    </row>
    <row r="18" spans="1:8" x14ac:dyDescent="0.2">
      <c r="A18" s="478" t="s">
        <v>405</v>
      </c>
      <c r="B18" s="480"/>
      <c r="C18" s="480"/>
      <c r="D18" s="480"/>
      <c r="E18" s="485"/>
      <c r="F18" s="485"/>
      <c r="G18" s="485"/>
      <c r="H18" s="485"/>
    </row>
    <row r="19" spans="1:8" x14ac:dyDescent="0.2">
      <c r="A19" s="474" t="s">
        <v>406</v>
      </c>
      <c r="B19" s="481" t="s">
        <v>451</v>
      </c>
      <c r="C19" s="477"/>
      <c r="D19" s="477"/>
      <c r="E19" s="484"/>
      <c r="F19" s="484"/>
      <c r="G19" s="484"/>
      <c r="H19" s="484"/>
    </row>
    <row r="20" spans="1:8" x14ac:dyDescent="0.2">
      <c r="A20" s="474" t="s">
        <v>407</v>
      </c>
      <c r="B20" s="480"/>
      <c r="C20" s="480"/>
      <c r="D20" s="480"/>
      <c r="E20" s="486"/>
      <c r="F20" s="486"/>
      <c r="G20" s="486"/>
      <c r="H20" s="486"/>
    </row>
    <row r="21" spans="1:8" x14ac:dyDescent="0.2">
      <c r="A21" s="465" t="s">
        <v>408</v>
      </c>
      <c r="B21" s="487" t="s">
        <v>452</v>
      </c>
      <c r="C21" s="483"/>
      <c r="D21" s="483"/>
      <c r="E21" s="488"/>
      <c r="F21" s="488"/>
      <c r="G21" s="488"/>
      <c r="H21" s="488"/>
    </row>
    <row r="22" spans="1:8" x14ac:dyDescent="0.2">
      <c r="A22" s="474" t="s">
        <v>409</v>
      </c>
      <c r="B22" s="489" t="s">
        <v>453</v>
      </c>
      <c r="C22" s="476"/>
      <c r="D22" s="476"/>
      <c r="E22" s="484"/>
      <c r="F22" s="484"/>
      <c r="G22" s="484"/>
      <c r="H22" s="484"/>
    </row>
    <row r="23" spans="1:8" x14ac:dyDescent="0.2">
      <c r="A23" s="474" t="s">
        <v>410</v>
      </c>
      <c r="B23" s="474" t="s">
        <v>454</v>
      </c>
      <c r="C23" s="474"/>
      <c r="D23" s="474"/>
      <c r="E23" s="474"/>
      <c r="F23" s="474"/>
      <c r="G23" s="474"/>
      <c r="H23" s="474"/>
    </row>
    <row r="24" spans="1:8" ht="25.5" x14ac:dyDescent="0.2">
      <c r="A24" s="474" t="s">
        <v>455</v>
      </c>
      <c r="B24" s="475" t="s">
        <v>447</v>
      </c>
      <c r="C24" s="476"/>
      <c r="D24" s="476"/>
      <c r="E24" s="477"/>
      <c r="F24" s="477"/>
      <c r="G24" s="477"/>
      <c r="H24" s="477"/>
    </row>
    <row r="25" spans="1:8" x14ac:dyDescent="0.2">
      <c r="A25" s="478" t="s">
        <v>456</v>
      </c>
      <c r="B25" s="479"/>
      <c r="C25" s="480"/>
      <c r="D25" s="480"/>
      <c r="E25" s="480"/>
      <c r="F25" s="480"/>
      <c r="G25" s="480"/>
      <c r="H25" s="480"/>
    </row>
    <row r="26" spans="1:8" x14ac:dyDescent="0.2">
      <c r="A26" s="474" t="s">
        <v>457</v>
      </c>
      <c r="B26" s="481" t="s">
        <v>448</v>
      </c>
      <c r="C26" s="477"/>
      <c r="D26" s="477"/>
      <c r="E26" s="477"/>
      <c r="F26" s="477"/>
      <c r="G26" s="477"/>
      <c r="H26" s="477"/>
    </row>
    <row r="27" spans="1:8" x14ac:dyDescent="0.2">
      <c r="A27" s="474" t="s">
        <v>458</v>
      </c>
      <c r="B27" s="482"/>
      <c r="C27" s="477"/>
      <c r="D27" s="477"/>
      <c r="E27" s="477"/>
      <c r="F27" s="477"/>
      <c r="G27" s="477"/>
      <c r="H27" s="477"/>
    </row>
    <row r="28" spans="1:8" x14ac:dyDescent="0.2">
      <c r="A28" s="465" t="s">
        <v>459</v>
      </c>
      <c r="B28" s="481" t="s">
        <v>449</v>
      </c>
      <c r="C28" s="483"/>
      <c r="D28" s="483"/>
      <c r="E28" s="483"/>
      <c r="F28" s="483"/>
      <c r="G28" s="483"/>
      <c r="H28" s="483"/>
    </row>
    <row r="29" spans="1:8" ht="25.5" x14ac:dyDescent="0.2">
      <c r="A29" s="474" t="s">
        <v>460</v>
      </c>
      <c r="B29" s="475" t="s">
        <v>450</v>
      </c>
      <c r="C29" s="476"/>
      <c r="D29" s="476"/>
      <c r="E29" s="484"/>
      <c r="F29" s="484"/>
      <c r="G29" s="484"/>
      <c r="H29" s="484"/>
    </row>
    <row r="30" spans="1:8" x14ac:dyDescent="0.2">
      <c r="A30" s="478" t="s">
        <v>461</v>
      </c>
      <c r="B30" s="480"/>
      <c r="C30" s="480"/>
      <c r="D30" s="480"/>
      <c r="E30" s="485"/>
      <c r="F30" s="485"/>
      <c r="G30" s="485"/>
      <c r="H30" s="485"/>
    </row>
    <row r="31" spans="1:8" x14ac:dyDescent="0.2">
      <c r="A31" s="474" t="s">
        <v>462</v>
      </c>
      <c r="B31" s="477"/>
      <c r="C31" s="477"/>
      <c r="D31" s="477"/>
      <c r="E31" s="486"/>
      <c r="F31" s="486"/>
      <c r="G31" s="486"/>
      <c r="H31" s="486"/>
    </row>
    <row r="32" spans="1:8" x14ac:dyDescent="0.2">
      <c r="A32" s="474" t="s">
        <v>463</v>
      </c>
      <c r="B32" s="477"/>
      <c r="C32" s="477"/>
      <c r="D32" s="477"/>
      <c r="E32" s="486"/>
      <c r="F32" s="486"/>
      <c r="G32" s="486"/>
      <c r="H32" s="486"/>
    </row>
    <row r="33" spans="1:8" x14ac:dyDescent="0.2">
      <c r="A33" s="474" t="s">
        <v>464</v>
      </c>
      <c r="B33" s="481" t="s">
        <v>448</v>
      </c>
      <c r="C33" s="477"/>
      <c r="D33" s="477"/>
      <c r="E33" s="486"/>
      <c r="F33" s="486"/>
      <c r="G33" s="486"/>
      <c r="H33" s="486"/>
    </row>
    <row r="34" spans="1:8" x14ac:dyDescent="0.2">
      <c r="A34" s="474" t="s">
        <v>465</v>
      </c>
      <c r="B34" s="477"/>
      <c r="C34" s="477"/>
      <c r="D34" s="477"/>
      <c r="E34" s="486"/>
      <c r="F34" s="486"/>
      <c r="G34" s="486"/>
      <c r="H34" s="486"/>
    </row>
    <row r="35" spans="1:8" x14ac:dyDescent="0.2">
      <c r="A35" s="474" t="s">
        <v>466</v>
      </c>
      <c r="B35" s="477"/>
      <c r="C35" s="477"/>
      <c r="D35" s="477"/>
      <c r="E35" s="486"/>
      <c r="F35" s="486"/>
      <c r="G35" s="486"/>
      <c r="H35" s="486"/>
    </row>
    <row r="36" spans="1:8" x14ac:dyDescent="0.2">
      <c r="A36" s="474" t="s">
        <v>467</v>
      </c>
      <c r="B36" s="490"/>
      <c r="C36" s="477"/>
      <c r="D36" s="477"/>
      <c r="E36" s="486"/>
      <c r="F36" s="486"/>
      <c r="G36" s="486"/>
      <c r="H36" s="486"/>
    </row>
    <row r="37" spans="1:8" x14ac:dyDescent="0.2">
      <c r="A37" s="465" t="s">
        <v>468</v>
      </c>
      <c r="B37" s="487" t="s">
        <v>449</v>
      </c>
      <c r="C37" s="483"/>
      <c r="D37" s="483"/>
      <c r="E37" s="491"/>
      <c r="F37" s="491"/>
      <c r="G37" s="491"/>
      <c r="H37" s="491"/>
    </row>
    <row r="38" spans="1:8" x14ac:dyDescent="0.2">
      <c r="A38" s="474" t="s">
        <v>469</v>
      </c>
      <c r="B38" s="489" t="s">
        <v>470</v>
      </c>
      <c r="C38" s="476"/>
      <c r="D38" s="476"/>
      <c r="E38" s="484"/>
      <c r="F38" s="484"/>
      <c r="G38" s="484"/>
      <c r="H38" s="484"/>
    </row>
    <row r="39" spans="1:8" x14ac:dyDescent="0.2">
      <c r="A39" s="492" t="s">
        <v>471</v>
      </c>
      <c r="B39" s="489" t="s">
        <v>472</v>
      </c>
      <c r="C39" s="482"/>
      <c r="D39" s="482"/>
      <c r="E39" s="493">
        <f>E22+E38</f>
        <v>0</v>
      </c>
      <c r="F39" s="493">
        <f>F22+F38</f>
        <v>0</v>
      </c>
      <c r="G39" s="493">
        <f>G22+G38</f>
        <v>0</v>
      </c>
      <c r="H39" s="493">
        <f>H22+H38</f>
        <v>0</v>
      </c>
    </row>
  </sheetData>
  <mergeCells count="3">
    <mergeCell ref="A3:H3"/>
    <mergeCell ref="A4:H4"/>
    <mergeCell ref="E7:H7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&amp;C13. melléklet a 1/2017. (II.15.)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78"/>
  <sheetViews>
    <sheetView view="pageLayout" topLeftCell="A3" zoomScaleNormal="75" zoomScaleSheetLayoutView="89" workbookViewId="0">
      <selection activeCell="E11" sqref="E11"/>
    </sheetView>
  </sheetViews>
  <sheetFormatPr defaultColWidth="9" defaultRowHeight="15.75" x14ac:dyDescent="0.25"/>
  <cols>
    <col min="1" max="1" width="48.28515625" style="60" customWidth="1"/>
    <col min="2" max="8" width="15.28515625" style="60" customWidth="1"/>
    <col min="9" max="16384" width="9" style="60"/>
  </cols>
  <sheetData>
    <row r="1" spans="1:5" ht="16.5" hidden="1" thickBot="1" x14ac:dyDescent="0.3">
      <c r="A1" s="58"/>
      <c r="B1" s="59"/>
    </row>
    <row r="2" spans="1:5" ht="16.5" hidden="1" thickBot="1" x14ac:dyDescent="0.3">
      <c r="A2" s="61"/>
    </row>
    <row r="3" spans="1:5" s="66" customFormat="1" ht="27.75" customHeight="1" x14ac:dyDescent="0.25">
      <c r="A3" s="62" t="s">
        <v>220</v>
      </c>
      <c r="B3" s="63"/>
      <c r="C3" s="64"/>
      <c r="D3" s="65"/>
    </row>
    <row r="4" spans="1:5" s="54" customFormat="1" ht="53.25" customHeight="1" x14ac:dyDescent="0.25">
      <c r="A4" s="67"/>
      <c r="B4" s="57" t="s">
        <v>303</v>
      </c>
      <c r="C4" s="47" t="s">
        <v>301</v>
      </c>
      <c r="D4" s="96" t="s">
        <v>302</v>
      </c>
    </row>
    <row r="5" spans="1:5" s="54" customFormat="1" ht="31.5" x14ac:dyDescent="0.25">
      <c r="A5" s="68" t="s">
        <v>4</v>
      </c>
      <c r="B5" s="9">
        <f>B6+B12+B13+B14+B15+B16</f>
        <v>21955111</v>
      </c>
      <c r="C5" s="9">
        <f>C6+C12+C13+C14+C15+C16</f>
        <v>23846951</v>
      </c>
      <c r="D5" s="179">
        <f>C5-B5</f>
        <v>1891840</v>
      </c>
      <c r="E5" s="91">
        <f>D6+D16</f>
        <v>1891840</v>
      </c>
    </row>
    <row r="6" spans="1:5" s="70" customFormat="1" ht="19.5" customHeight="1" x14ac:dyDescent="0.25">
      <c r="A6" s="69" t="s">
        <v>24</v>
      </c>
      <c r="B6" s="72">
        <f>B7+B8+B9</f>
        <v>18355111</v>
      </c>
      <c r="C6" s="72">
        <f>C7+C8+C9</f>
        <v>18436973</v>
      </c>
      <c r="D6" s="180">
        <f t="shared" ref="D6:D67" si="0">C6-B6</f>
        <v>81862</v>
      </c>
    </row>
    <row r="7" spans="1:5" s="70" customFormat="1" ht="16.5" customHeight="1" x14ac:dyDescent="0.25">
      <c r="A7" s="71" t="s">
        <v>25</v>
      </c>
      <c r="B7" s="72">
        <f>'2a. tábla'!E5</f>
        <v>12712111</v>
      </c>
      <c r="C7" s="72">
        <f>'2a. tábla'!F5</f>
        <v>12712111</v>
      </c>
      <c r="D7" s="180">
        <f t="shared" si="0"/>
        <v>0</v>
      </c>
    </row>
    <row r="8" spans="1:5" s="70" customFormat="1" ht="33.75" customHeight="1" x14ac:dyDescent="0.25">
      <c r="A8" s="48" t="s">
        <v>26</v>
      </c>
      <c r="B8" s="72">
        <f>'2a. tábla'!E32</f>
        <v>4443000</v>
      </c>
      <c r="C8" s="72">
        <f>'2a. tábla'!F32</f>
        <v>4524862</v>
      </c>
      <c r="D8" s="180">
        <f t="shared" si="0"/>
        <v>81862</v>
      </c>
    </row>
    <row r="9" spans="1:5" s="70" customFormat="1" ht="28.35" customHeight="1" x14ac:dyDescent="0.25">
      <c r="A9" s="48" t="s">
        <v>27</v>
      </c>
      <c r="B9" s="72">
        <f>'2a. tábla'!E42</f>
        <v>1200000</v>
      </c>
      <c r="C9" s="72">
        <f>'2a. tábla'!F42</f>
        <v>1200000</v>
      </c>
      <c r="D9" s="180">
        <f t="shared" si="0"/>
        <v>0</v>
      </c>
    </row>
    <row r="10" spans="1:5" s="54" customFormat="1" ht="28.35" customHeight="1" x14ac:dyDescent="0.25">
      <c r="A10" s="48" t="s">
        <v>0</v>
      </c>
      <c r="B10" s="72"/>
      <c r="C10" s="181"/>
      <c r="D10" s="180">
        <f t="shared" si="0"/>
        <v>0</v>
      </c>
    </row>
    <row r="11" spans="1:5" s="54" customFormat="1" x14ac:dyDescent="0.25">
      <c r="A11" s="48" t="s">
        <v>1</v>
      </c>
      <c r="B11" s="72"/>
      <c r="C11" s="181"/>
      <c r="D11" s="180">
        <f t="shared" si="0"/>
        <v>0</v>
      </c>
    </row>
    <row r="12" spans="1:5" s="54" customFormat="1" x14ac:dyDescent="0.25">
      <c r="A12" s="48" t="s">
        <v>230</v>
      </c>
      <c r="B12" s="72"/>
      <c r="C12" s="181"/>
      <c r="D12" s="180">
        <f t="shared" si="0"/>
        <v>0</v>
      </c>
    </row>
    <row r="13" spans="1:5" s="73" customFormat="1" ht="31.5" x14ac:dyDescent="0.25">
      <c r="A13" s="48" t="s">
        <v>28</v>
      </c>
      <c r="B13" s="72"/>
      <c r="C13" s="181"/>
      <c r="D13" s="180">
        <f t="shared" si="0"/>
        <v>0</v>
      </c>
    </row>
    <row r="14" spans="1:5" s="73" customFormat="1" ht="28.35" customHeight="1" x14ac:dyDescent="0.25">
      <c r="A14" s="48" t="s">
        <v>29</v>
      </c>
      <c r="B14" s="72"/>
      <c r="C14" s="181"/>
      <c r="D14" s="180">
        <f t="shared" si="0"/>
        <v>0</v>
      </c>
    </row>
    <row r="15" spans="1:5" s="73" customFormat="1" ht="28.35" customHeight="1" x14ac:dyDescent="0.25">
      <c r="A15" s="48" t="s">
        <v>30</v>
      </c>
      <c r="B15" s="72"/>
      <c r="C15" s="181"/>
      <c r="D15" s="180">
        <f t="shared" si="0"/>
        <v>0</v>
      </c>
    </row>
    <row r="16" spans="1:5" s="54" customFormat="1" ht="28.35" customHeight="1" x14ac:dyDescent="0.25">
      <c r="A16" s="48" t="s">
        <v>31</v>
      </c>
      <c r="B16" s="72">
        <v>3600000</v>
      </c>
      <c r="C16" s="72">
        <f>B16+1628982+180996</f>
        <v>5409978</v>
      </c>
      <c r="D16" s="180">
        <f t="shared" si="0"/>
        <v>1809978</v>
      </c>
    </row>
    <row r="17" spans="1:6" s="54" customFormat="1" ht="33.75" customHeight="1" x14ac:dyDescent="0.25">
      <c r="A17" s="244" t="s">
        <v>339</v>
      </c>
      <c r="B17" s="245">
        <v>1500000</v>
      </c>
      <c r="C17" s="72"/>
      <c r="D17" s="180"/>
    </row>
    <row r="18" spans="1:6" s="54" customFormat="1" ht="17.25" customHeight="1" x14ac:dyDescent="0.25">
      <c r="A18" s="244" t="s">
        <v>340</v>
      </c>
      <c r="B18" s="74"/>
      <c r="C18" s="181"/>
      <c r="D18" s="180">
        <f t="shared" si="0"/>
        <v>0</v>
      </c>
    </row>
    <row r="19" spans="1:6" s="54" customFormat="1" ht="18" customHeight="1" x14ac:dyDescent="0.25">
      <c r="A19" s="244" t="s">
        <v>341</v>
      </c>
      <c r="B19" s="74">
        <v>841491</v>
      </c>
      <c r="C19" s="182">
        <f>B19+1628982+180996</f>
        <v>2651469</v>
      </c>
      <c r="D19" s="180"/>
    </row>
    <row r="20" spans="1:6" s="54" customFormat="1" ht="33.75" customHeight="1" x14ac:dyDescent="0.25">
      <c r="A20" s="68" t="s">
        <v>5</v>
      </c>
      <c r="B20" s="9">
        <f>B21+B23+B24+B25+B26</f>
        <v>75000000</v>
      </c>
      <c r="C20" s="9">
        <f>C21+C23+C24+C25+C26</f>
        <v>75000000</v>
      </c>
      <c r="D20" s="183">
        <f t="shared" si="0"/>
        <v>0</v>
      </c>
    </row>
    <row r="21" spans="1:6" s="54" customFormat="1" ht="28.35" customHeight="1" x14ac:dyDescent="0.25">
      <c r="A21" s="48" t="s">
        <v>32</v>
      </c>
      <c r="B21" s="72">
        <f t="shared" ref="B21:C21" si="1">B22:G22</f>
        <v>75000000</v>
      </c>
      <c r="C21" s="72">
        <f t="shared" si="1"/>
        <v>75000000</v>
      </c>
      <c r="D21" s="184">
        <f t="shared" si="0"/>
        <v>0</v>
      </c>
      <c r="E21" s="90"/>
      <c r="F21" s="90"/>
    </row>
    <row r="22" spans="1:6" s="54" customFormat="1" ht="19.5" customHeight="1" x14ac:dyDescent="0.25">
      <c r="A22" s="243" t="s">
        <v>336</v>
      </c>
      <c r="B22" s="72">
        <v>75000000</v>
      </c>
      <c r="C22" s="182">
        <v>75000000</v>
      </c>
      <c r="D22" s="184">
        <f t="shared" si="0"/>
        <v>0</v>
      </c>
    </row>
    <row r="23" spans="1:6" s="54" customFormat="1" ht="31.5" x14ac:dyDescent="0.25">
      <c r="A23" s="48" t="s">
        <v>33</v>
      </c>
      <c r="B23" s="72"/>
      <c r="C23" s="181"/>
      <c r="D23" s="180">
        <f t="shared" si="0"/>
        <v>0</v>
      </c>
    </row>
    <row r="24" spans="1:6" s="54" customFormat="1" ht="31.5" x14ac:dyDescent="0.25">
      <c r="A24" s="48" t="s">
        <v>34</v>
      </c>
      <c r="B24" s="72"/>
      <c r="C24" s="181"/>
      <c r="D24" s="180">
        <f t="shared" si="0"/>
        <v>0</v>
      </c>
    </row>
    <row r="25" spans="1:6" s="54" customFormat="1" ht="31.5" x14ac:dyDescent="0.25">
      <c r="A25" s="48" t="s">
        <v>35</v>
      </c>
      <c r="B25" s="72"/>
      <c r="C25" s="181"/>
      <c r="D25" s="180">
        <f t="shared" si="0"/>
        <v>0</v>
      </c>
    </row>
    <row r="26" spans="1:6" s="54" customFormat="1" ht="28.35" customHeight="1" x14ac:dyDescent="0.25">
      <c r="A26" s="48" t="s">
        <v>231</v>
      </c>
      <c r="B26" s="72"/>
      <c r="C26" s="181"/>
      <c r="D26" s="180">
        <f t="shared" si="0"/>
        <v>0</v>
      </c>
    </row>
    <row r="27" spans="1:6" s="54" customFormat="1" ht="28.35" customHeight="1" x14ac:dyDescent="0.25">
      <c r="A27" s="68" t="s">
        <v>6</v>
      </c>
      <c r="B27" s="9">
        <f t="shared" ref="B27:C27" si="2">B28+B31+B39</f>
        <v>10650000</v>
      </c>
      <c r="C27" s="9">
        <f t="shared" si="2"/>
        <v>10650000</v>
      </c>
      <c r="D27" s="179">
        <f t="shared" si="0"/>
        <v>0</v>
      </c>
    </row>
    <row r="28" spans="1:6" s="54" customFormat="1" ht="27.75" customHeight="1" x14ac:dyDescent="0.25">
      <c r="A28" s="48" t="s">
        <v>36</v>
      </c>
      <c r="B28" s="72">
        <f t="shared" ref="B28:C28" si="3">SUM(B29:B30)</f>
        <v>6600000</v>
      </c>
      <c r="C28" s="72">
        <f t="shared" si="3"/>
        <v>6600000</v>
      </c>
      <c r="D28" s="180">
        <f t="shared" si="0"/>
        <v>0</v>
      </c>
    </row>
    <row r="29" spans="1:6" s="54" customFormat="1" ht="28.35" customHeight="1" x14ac:dyDescent="0.25">
      <c r="A29" s="69" t="s">
        <v>37</v>
      </c>
      <c r="B29" s="72">
        <v>5400000</v>
      </c>
      <c r="C29" s="182">
        <v>5400000</v>
      </c>
      <c r="D29" s="180">
        <f t="shared" si="0"/>
        <v>0</v>
      </c>
    </row>
    <row r="30" spans="1:6" s="54" customFormat="1" ht="28.35" customHeight="1" x14ac:dyDescent="0.25">
      <c r="A30" s="69" t="s">
        <v>337</v>
      </c>
      <c r="B30" s="72">
        <v>1200000</v>
      </c>
      <c r="C30" s="182">
        <v>1200000</v>
      </c>
      <c r="D30" s="180">
        <f t="shared" si="0"/>
        <v>0</v>
      </c>
    </row>
    <row r="31" spans="1:6" s="54" customFormat="1" ht="28.35" customHeight="1" x14ac:dyDescent="0.25">
      <c r="A31" s="48" t="s">
        <v>38</v>
      </c>
      <c r="B31" s="72">
        <f t="shared" ref="B31:C31" si="4">B32+B34+B35</f>
        <v>3900000</v>
      </c>
      <c r="C31" s="72">
        <f t="shared" si="4"/>
        <v>3900000</v>
      </c>
      <c r="D31" s="180">
        <f t="shared" si="0"/>
        <v>0</v>
      </c>
    </row>
    <row r="32" spans="1:6" s="54" customFormat="1" ht="28.35" customHeight="1" x14ac:dyDescent="0.25">
      <c r="A32" s="48" t="s">
        <v>39</v>
      </c>
      <c r="B32" s="72">
        <f t="shared" ref="B32:C32" si="5">SUM(B33)</f>
        <v>2500000</v>
      </c>
      <c r="C32" s="72">
        <f t="shared" si="5"/>
        <v>2500000</v>
      </c>
      <c r="D32" s="180">
        <f t="shared" si="0"/>
        <v>0</v>
      </c>
    </row>
    <row r="33" spans="1:4" s="54" customFormat="1" ht="28.35" customHeight="1" x14ac:dyDescent="0.25">
      <c r="A33" s="48" t="s">
        <v>40</v>
      </c>
      <c r="B33" s="72">
        <v>2500000</v>
      </c>
      <c r="C33" s="182">
        <v>2500000</v>
      </c>
      <c r="D33" s="180">
        <f t="shared" si="0"/>
        <v>0</v>
      </c>
    </row>
    <row r="34" spans="1:4" s="54" customFormat="1" ht="28.35" customHeight="1" x14ac:dyDescent="0.25">
      <c r="A34" s="48" t="s">
        <v>41</v>
      </c>
      <c r="B34" s="72">
        <v>1000000</v>
      </c>
      <c r="C34" s="182">
        <v>1000000</v>
      </c>
      <c r="D34" s="180">
        <f t="shared" si="0"/>
        <v>0</v>
      </c>
    </row>
    <row r="35" spans="1:4" s="54" customFormat="1" ht="28.35" customHeight="1" x14ac:dyDescent="0.25">
      <c r="A35" s="48" t="s">
        <v>42</v>
      </c>
      <c r="B35" s="72">
        <f>SUM(B36:B38)</f>
        <v>400000</v>
      </c>
      <c r="C35" s="72">
        <f>SUM(C36:C38)</f>
        <v>400000</v>
      </c>
      <c r="D35" s="180">
        <f t="shared" si="0"/>
        <v>0</v>
      </c>
    </row>
    <row r="36" spans="1:4" s="54" customFormat="1" ht="28.35" customHeight="1" x14ac:dyDescent="0.25">
      <c r="A36" s="48" t="s">
        <v>43</v>
      </c>
      <c r="B36" s="72">
        <v>400000</v>
      </c>
      <c r="C36" s="182">
        <v>400000</v>
      </c>
      <c r="D36" s="180">
        <f t="shared" si="0"/>
        <v>0</v>
      </c>
    </row>
    <row r="37" spans="1:4" s="54" customFormat="1" ht="28.35" customHeight="1" x14ac:dyDescent="0.25">
      <c r="A37" s="48" t="s">
        <v>44</v>
      </c>
      <c r="B37" s="72"/>
      <c r="C37" s="181"/>
      <c r="D37" s="180">
        <f t="shared" si="0"/>
        <v>0</v>
      </c>
    </row>
    <row r="38" spans="1:4" s="54" customFormat="1" ht="28.35" customHeight="1" x14ac:dyDescent="0.25">
      <c r="A38" s="48" t="s">
        <v>221</v>
      </c>
      <c r="B38" s="72"/>
      <c r="C38" s="181"/>
      <c r="D38" s="180">
        <f t="shared" si="0"/>
        <v>0</v>
      </c>
    </row>
    <row r="39" spans="1:4" s="54" customFormat="1" ht="28.35" customHeight="1" x14ac:dyDescent="0.25">
      <c r="A39" s="48" t="s">
        <v>45</v>
      </c>
      <c r="B39" s="72">
        <v>150000</v>
      </c>
      <c r="C39" s="182">
        <v>150000</v>
      </c>
      <c r="D39" s="180">
        <f t="shared" si="0"/>
        <v>0</v>
      </c>
    </row>
    <row r="40" spans="1:4" s="54" customFormat="1" ht="28.35" customHeight="1" x14ac:dyDescent="0.25">
      <c r="A40" s="68" t="s">
        <v>7</v>
      </c>
      <c r="B40" s="9">
        <f t="shared" ref="B40:C40" si="6">B41+B42+B44+B45+B47+B48+B49+B50+B51</f>
        <v>4852500</v>
      </c>
      <c r="C40" s="9">
        <f t="shared" si="6"/>
        <v>4852500</v>
      </c>
      <c r="D40" s="179">
        <f t="shared" si="0"/>
        <v>0</v>
      </c>
    </row>
    <row r="41" spans="1:4" s="54" customFormat="1" ht="28.35" customHeight="1" x14ac:dyDescent="0.25">
      <c r="A41" s="69" t="s">
        <v>46</v>
      </c>
      <c r="B41" s="72"/>
      <c r="C41" s="181"/>
      <c r="D41" s="180">
        <f t="shared" si="0"/>
        <v>0</v>
      </c>
    </row>
    <row r="42" spans="1:4" s="75" customFormat="1" ht="28.35" customHeight="1" x14ac:dyDescent="0.25">
      <c r="A42" s="69" t="s">
        <v>47</v>
      </c>
      <c r="B42" s="72">
        <v>650000</v>
      </c>
      <c r="C42" s="182">
        <v>650000</v>
      </c>
      <c r="D42" s="180">
        <f t="shared" si="0"/>
        <v>0</v>
      </c>
    </row>
    <row r="43" spans="1:4" s="76" customFormat="1" ht="28.35" customHeight="1" x14ac:dyDescent="0.25">
      <c r="A43" s="69" t="s">
        <v>101</v>
      </c>
      <c r="B43" s="72">
        <v>650000</v>
      </c>
      <c r="C43" s="72">
        <v>650000</v>
      </c>
      <c r="D43" s="180">
        <f t="shared" si="0"/>
        <v>0</v>
      </c>
    </row>
    <row r="44" spans="1:4" s="77" customFormat="1" ht="28.35" customHeight="1" x14ac:dyDescent="0.25">
      <c r="A44" s="48" t="s">
        <v>48</v>
      </c>
      <c r="B44" s="72"/>
      <c r="C44" s="182"/>
      <c r="D44" s="180">
        <f t="shared" si="0"/>
        <v>0</v>
      </c>
    </row>
    <row r="45" spans="1:4" s="77" customFormat="1" ht="28.35" customHeight="1" x14ac:dyDescent="0.25">
      <c r="A45" s="48" t="s">
        <v>49</v>
      </c>
      <c r="B45" s="72">
        <v>2700000</v>
      </c>
      <c r="C45" s="72">
        <v>2700000</v>
      </c>
      <c r="D45" s="180">
        <f t="shared" si="0"/>
        <v>0</v>
      </c>
    </row>
    <row r="46" spans="1:4" s="77" customFormat="1" ht="28.35" customHeight="1" x14ac:dyDescent="0.25">
      <c r="A46" s="78" t="s">
        <v>251</v>
      </c>
      <c r="B46" s="72"/>
      <c r="C46" s="182"/>
      <c r="D46" s="180">
        <f t="shared" si="0"/>
        <v>0</v>
      </c>
    </row>
    <row r="47" spans="1:4" s="77" customFormat="1" ht="28.35" customHeight="1" x14ac:dyDescent="0.25">
      <c r="A47" s="78" t="s">
        <v>50</v>
      </c>
      <c r="B47" s="72"/>
      <c r="C47" s="182"/>
      <c r="D47" s="180">
        <f t="shared" si="0"/>
        <v>0</v>
      </c>
    </row>
    <row r="48" spans="1:4" s="77" customFormat="1" ht="28.35" customHeight="1" x14ac:dyDescent="0.25">
      <c r="A48" s="69" t="s">
        <v>51</v>
      </c>
      <c r="B48" s="72">
        <v>1500000</v>
      </c>
      <c r="C48" s="182">
        <v>1500000</v>
      </c>
      <c r="D48" s="180">
        <f t="shared" si="0"/>
        <v>0</v>
      </c>
    </row>
    <row r="49" spans="1:4" s="77" customFormat="1" ht="28.35" customHeight="1" x14ac:dyDescent="0.25">
      <c r="A49" s="69" t="s">
        <v>52</v>
      </c>
      <c r="B49" s="72"/>
      <c r="C49" s="182"/>
      <c r="D49" s="180">
        <f t="shared" si="0"/>
        <v>0</v>
      </c>
    </row>
    <row r="50" spans="1:4" s="77" customFormat="1" ht="28.35" customHeight="1" x14ac:dyDescent="0.25">
      <c r="A50" s="69" t="s">
        <v>53</v>
      </c>
      <c r="B50" s="72">
        <v>2500</v>
      </c>
      <c r="C50" s="182">
        <v>2500</v>
      </c>
      <c r="D50" s="180">
        <f t="shared" si="0"/>
        <v>0</v>
      </c>
    </row>
    <row r="51" spans="1:4" s="77" customFormat="1" ht="28.35" customHeight="1" x14ac:dyDescent="0.25">
      <c r="A51" s="78" t="s">
        <v>222</v>
      </c>
      <c r="B51" s="72"/>
      <c r="C51" s="182"/>
      <c r="D51" s="180">
        <f t="shared" si="0"/>
        <v>0</v>
      </c>
    </row>
    <row r="52" spans="1:4" s="77" customFormat="1" ht="28.35" customHeight="1" x14ac:dyDescent="0.25">
      <c r="A52" s="68" t="s">
        <v>8</v>
      </c>
      <c r="B52" s="9">
        <f t="shared" ref="B52:C52" si="7">SUM(B53:B56)</f>
        <v>0</v>
      </c>
      <c r="C52" s="9">
        <f t="shared" si="7"/>
        <v>0</v>
      </c>
      <c r="D52" s="179">
        <f t="shared" si="0"/>
        <v>0</v>
      </c>
    </row>
    <row r="53" spans="1:4" s="77" customFormat="1" ht="28.35" customHeight="1" x14ac:dyDescent="0.25">
      <c r="A53" s="48" t="s">
        <v>54</v>
      </c>
      <c r="B53" s="72"/>
      <c r="C53" s="182"/>
      <c r="D53" s="180">
        <f t="shared" si="0"/>
        <v>0</v>
      </c>
    </row>
    <row r="54" spans="1:4" s="75" customFormat="1" ht="28.35" customHeight="1" x14ac:dyDescent="0.25">
      <c r="A54" s="48" t="s">
        <v>55</v>
      </c>
      <c r="B54" s="72"/>
      <c r="C54" s="182"/>
      <c r="D54" s="180">
        <f t="shared" si="0"/>
        <v>0</v>
      </c>
    </row>
    <row r="55" spans="1:4" s="75" customFormat="1" ht="28.35" customHeight="1" x14ac:dyDescent="0.25">
      <c r="A55" s="79" t="s">
        <v>56</v>
      </c>
      <c r="B55" s="72"/>
      <c r="C55" s="181"/>
      <c r="D55" s="180">
        <f t="shared" si="0"/>
        <v>0</v>
      </c>
    </row>
    <row r="56" spans="1:4" s="77" customFormat="1" ht="28.35" customHeight="1" x14ac:dyDescent="0.25">
      <c r="A56" s="48" t="s">
        <v>57</v>
      </c>
      <c r="B56" s="72"/>
      <c r="C56" s="182"/>
      <c r="D56" s="180">
        <f t="shared" si="0"/>
        <v>0</v>
      </c>
    </row>
    <row r="57" spans="1:4" s="77" customFormat="1" ht="28.35" customHeight="1" x14ac:dyDescent="0.25">
      <c r="A57" s="68" t="s">
        <v>9</v>
      </c>
      <c r="B57" s="9">
        <f t="shared" ref="B57" si="8">SUM(B58:B60)</f>
        <v>0</v>
      </c>
      <c r="C57" s="182"/>
      <c r="D57" s="180">
        <f t="shared" si="0"/>
        <v>0</v>
      </c>
    </row>
    <row r="58" spans="1:4" s="77" customFormat="1" ht="28.35" customHeight="1" x14ac:dyDescent="0.25">
      <c r="A58" s="48" t="s">
        <v>58</v>
      </c>
      <c r="B58" s="72"/>
      <c r="C58" s="182"/>
      <c r="D58" s="180">
        <f t="shared" si="0"/>
        <v>0</v>
      </c>
    </row>
    <row r="59" spans="1:4" s="75" customFormat="1" ht="30" customHeight="1" x14ac:dyDescent="0.25">
      <c r="A59" s="48" t="s">
        <v>59</v>
      </c>
      <c r="B59" s="72"/>
      <c r="C59" s="181"/>
      <c r="D59" s="180">
        <f t="shared" si="0"/>
        <v>0</v>
      </c>
    </row>
    <row r="60" spans="1:4" s="75" customFormat="1" ht="28.35" customHeight="1" x14ac:dyDescent="0.25">
      <c r="A60" s="48" t="s">
        <v>60</v>
      </c>
      <c r="B60" s="72"/>
      <c r="C60" s="181"/>
      <c r="D60" s="180">
        <f t="shared" si="0"/>
        <v>0</v>
      </c>
    </row>
    <row r="61" spans="1:4" s="77" customFormat="1" ht="28.35" customHeight="1" x14ac:dyDescent="0.25">
      <c r="A61" s="80" t="s">
        <v>10</v>
      </c>
      <c r="B61" s="9">
        <f>B62+B63+B64</f>
        <v>0</v>
      </c>
      <c r="C61" s="9">
        <f>C62+C63+C64</f>
        <v>0</v>
      </c>
      <c r="D61" s="179">
        <f t="shared" si="0"/>
        <v>0</v>
      </c>
    </row>
    <row r="62" spans="1:4" s="77" customFormat="1" ht="31.5" x14ac:dyDescent="0.25">
      <c r="A62" s="48" t="s">
        <v>61</v>
      </c>
      <c r="B62" s="72"/>
      <c r="C62" s="182"/>
      <c r="D62" s="180">
        <f t="shared" si="0"/>
        <v>0</v>
      </c>
    </row>
    <row r="63" spans="1:4" s="75" customFormat="1" ht="31.5" x14ac:dyDescent="0.25">
      <c r="A63" s="48" t="s">
        <v>62</v>
      </c>
      <c r="B63" s="72"/>
      <c r="C63" s="182"/>
      <c r="D63" s="180">
        <f t="shared" si="0"/>
        <v>0</v>
      </c>
    </row>
    <row r="64" spans="1:4" s="77" customFormat="1" x14ac:dyDescent="0.25">
      <c r="A64" s="48" t="s">
        <v>63</v>
      </c>
      <c r="B64" s="72"/>
      <c r="C64" s="182"/>
      <c r="D64" s="180">
        <f t="shared" si="0"/>
        <v>0</v>
      </c>
    </row>
    <row r="65" spans="1:5" s="77" customFormat="1" ht="28.35" customHeight="1" x14ac:dyDescent="0.25">
      <c r="A65" s="68" t="s">
        <v>11</v>
      </c>
      <c r="B65" s="9">
        <f>B61+B57+B52+B40+B27+B20+B5</f>
        <v>112457611</v>
      </c>
      <c r="C65" s="9">
        <f>C61+C57+C52+C40+C27+C20+C5</f>
        <v>114349451</v>
      </c>
      <c r="D65" s="179">
        <f t="shared" si="0"/>
        <v>1891840</v>
      </c>
    </row>
    <row r="66" spans="1:5" s="75" customFormat="1" ht="28.35" customHeight="1" x14ac:dyDescent="0.25">
      <c r="A66" s="80" t="s">
        <v>64</v>
      </c>
      <c r="B66" s="9">
        <f>SUM(B67:B68)</f>
        <v>36000000</v>
      </c>
      <c r="C66" s="9">
        <f>SUM(C67:C68)</f>
        <v>37329264</v>
      </c>
      <c r="D66" s="179">
        <f t="shared" si="0"/>
        <v>1329264</v>
      </c>
      <c r="E66" s="81"/>
    </row>
    <row r="67" spans="1:5" s="75" customFormat="1" ht="28.35" customHeight="1" x14ac:dyDescent="0.25">
      <c r="A67" s="80" t="s">
        <v>304</v>
      </c>
      <c r="B67" s="74">
        <v>36000000</v>
      </c>
      <c r="C67" s="182">
        <v>37329264</v>
      </c>
      <c r="D67" s="180">
        <f t="shared" si="0"/>
        <v>1329264</v>
      </c>
      <c r="E67" s="81"/>
    </row>
    <row r="68" spans="1:5" s="75" customFormat="1" ht="38.25" customHeight="1" x14ac:dyDescent="0.25">
      <c r="A68" s="48" t="s">
        <v>65</v>
      </c>
      <c r="B68" s="72"/>
      <c r="C68" s="182"/>
      <c r="D68" s="180">
        <f t="shared" ref="D68:D73" si="9">C68-B68</f>
        <v>0</v>
      </c>
    </row>
    <row r="69" spans="1:5" s="77" customFormat="1" ht="48.75" customHeight="1" x14ac:dyDescent="0.25">
      <c r="A69" s="80" t="s">
        <v>66</v>
      </c>
      <c r="B69" s="9">
        <f>B70+B71</f>
        <v>405000</v>
      </c>
      <c r="C69" s="9">
        <f>C70+C71</f>
        <v>1058076</v>
      </c>
      <c r="D69" s="179">
        <f t="shared" si="9"/>
        <v>653076</v>
      </c>
    </row>
    <row r="70" spans="1:5" s="77" customFormat="1" ht="19.5" customHeight="1" x14ac:dyDescent="0.25">
      <c r="A70" s="48" t="s">
        <v>296</v>
      </c>
      <c r="B70" s="72"/>
      <c r="C70" s="182"/>
      <c r="D70" s="180">
        <f t="shared" si="9"/>
        <v>0</v>
      </c>
    </row>
    <row r="71" spans="1:5" s="77" customFormat="1" ht="19.5" customHeight="1" x14ac:dyDescent="0.25">
      <c r="A71" s="69" t="s">
        <v>298</v>
      </c>
      <c r="B71" s="72">
        <v>405000</v>
      </c>
      <c r="C71" s="182">
        <f>B71+653076</f>
        <v>1058076</v>
      </c>
      <c r="D71" s="180">
        <f t="shared" si="9"/>
        <v>653076</v>
      </c>
    </row>
    <row r="72" spans="1:5" s="75" customFormat="1" ht="27" customHeight="1" x14ac:dyDescent="0.25">
      <c r="A72" s="80" t="s">
        <v>12</v>
      </c>
      <c r="B72" s="9">
        <f>B69+B66</f>
        <v>36405000</v>
      </c>
      <c r="C72" s="9">
        <f>C69+C66</f>
        <v>38387340</v>
      </c>
      <c r="D72" s="179">
        <f t="shared" si="9"/>
        <v>1982340</v>
      </c>
      <c r="E72" s="81">
        <f>D66+D69</f>
        <v>1982340</v>
      </c>
    </row>
    <row r="73" spans="1:5" s="75" customFormat="1" ht="28.35" customHeight="1" x14ac:dyDescent="0.25">
      <c r="A73" s="68" t="s">
        <v>67</v>
      </c>
      <c r="B73" s="9">
        <f>B65+B72</f>
        <v>148862611</v>
      </c>
      <c r="C73" s="9">
        <f>C65+C72</f>
        <v>152736791</v>
      </c>
      <c r="D73" s="179">
        <f t="shared" si="9"/>
        <v>3874180</v>
      </c>
      <c r="E73" s="81">
        <f>D5+D20+D27+D40+D57+D61+D66+D69</f>
        <v>3874180</v>
      </c>
    </row>
    <row r="74" spans="1:5" s="75" customFormat="1" ht="28.35" customHeight="1" x14ac:dyDescent="0.25">
      <c r="A74" s="82" t="s">
        <v>232</v>
      </c>
      <c r="B74" s="9">
        <v>6</v>
      </c>
      <c r="C74" s="181">
        <v>6</v>
      </c>
      <c r="D74" s="179"/>
    </row>
    <row r="75" spans="1:5" s="75" customFormat="1" ht="28.35" customHeight="1" thickBot="1" x14ac:dyDescent="0.3">
      <c r="A75" s="83" t="s">
        <v>68</v>
      </c>
      <c r="B75" s="293">
        <v>4</v>
      </c>
      <c r="C75" s="185">
        <v>4</v>
      </c>
      <c r="D75" s="186"/>
    </row>
    <row r="76" spans="1:5" x14ac:dyDescent="0.25">
      <c r="B76" s="53"/>
    </row>
    <row r="77" spans="1:5" x14ac:dyDescent="0.25">
      <c r="B77" s="53"/>
      <c r="C77" s="84"/>
    </row>
    <row r="78" spans="1:5" x14ac:dyDescent="0.25">
      <c r="B78" s="53"/>
    </row>
  </sheetData>
  <sheetProtection selectLockedCells="1" selectUnlockedCells="1"/>
  <phoneticPr fontId="21" type="noConversion"/>
  <printOptions horizontalCentered="1" gridLines="1"/>
  <pageMargins left="0.43307086614173229" right="0.43307086614173229" top="0.98425196850393704" bottom="0.23622047244094491" header="0.27559055118110237" footer="0.51181102362204722"/>
  <pageSetup paperSize="9" firstPageNumber="0" fitToHeight="0" orientation="portrait" r:id="rId1"/>
  <headerFooter alignWithMargins="0">
    <oddHeader>&amp;LVászoly Község
Önkormányzata
&amp;C&amp;"Arial,Félkövér"BEVÉTELEK ELŐIRÁNYZATA 2017. ÉV I.MÓDOSÍTÁS
2. melléklet
a 1/2017. (II.19.) rendelethez&amp;R&amp;P. oldal
 forint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view="pageLayout" zoomScaleNormal="100" workbookViewId="0">
      <selection activeCell="I8" sqref="I8"/>
    </sheetView>
  </sheetViews>
  <sheetFormatPr defaultRowHeight="15.75" x14ac:dyDescent="0.25"/>
  <cols>
    <col min="1" max="1" width="70" style="131" customWidth="1"/>
    <col min="2" max="2" width="5.85546875" style="131" customWidth="1"/>
    <col min="3" max="3" width="6" style="131" customWidth="1"/>
    <col min="4" max="4" width="12.140625" style="131" bestFit="1" customWidth="1"/>
    <col min="5" max="5" width="13.5703125" style="131" customWidth="1"/>
    <col min="6" max="6" width="13.85546875" style="131" customWidth="1"/>
    <col min="7" max="256" width="9.140625" style="131"/>
    <col min="257" max="257" width="77.5703125" style="131" customWidth="1"/>
    <col min="258" max="258" width="8.42578125" style="131" customWidth="1"/>
    <col min="259" max="259" width="9.140625" style="131"/>
    <col min="260" max="260" width="11" style="131" bestFit="1" customWidth="1"/>
    <col min="261" max="261" width="15.28515625" style="131" customWidth="1"/>
    <col min="262" max="512" width="9.140625" style="131"/>
    <col min="513" max="513" width="77.5703125" style="131" customWidth="1"/>
    <col min="514" max="514" width="8.42578125" style="131" customWidth="1"/>
    <col min="515" max="515" width="9.140625" style="131"/>
    <col min="516" max="516" width="11" style="131" bestFit="1" customWidth="1"/>
    <col min="517" max="517" width="15.28515625" style="131" customWidth="1"/>
    <col min="518" max="768" width="9.140625" style="131"/>
    <col min="769" max="769" width="77.5703125" style="131" customWidth="1"/>
    <col min="770" max="770" width="8.42578125" style="131" customWidth="1"/>
    <col min="771" max="771" width="9.140625" style="131"/>
    <col min="772" max="772" width="11" style="131" bestFit="1" customWidth="1"/>
    <col min="773" max="773" width="15.28515625" style="131" customWidth="1"/>
    <col min="774" max="1024" width="9.140625" style="131"/>
    <col min="1025" max="1025" width="77.5703125" style="131" customWidth="1"/>
    <col min="1026" max="1026" width="8.42578125" style="131" customWidth="1"/>
    <col min="1027" max="1027" width="9.140625" style="131"/>
    <col min="1028" max="1028" width="11" style="131" bestFit="1" customWidth="1"/>
    <col min="1029" max="1029" width="15.28515625" style="131" customWidth="1"/>
    <col min="1030" max="1280" width="9.140625" style="131"/>
    <col min="1281" max="1281" width="77.5703125" style="131" customWidth="1"/>
    <col min="1282" max="1282" width="8.42578125" style="131" customWidth="1"/>
    <col min="1283" max="1283" width="9.140625" style="131"/>
    <col min="1284" max="1284" width="11" style="131" bestFit="1" customWidth="1"/>
    <col min="1285" max="1285" width="15.28515625" style="131" customWidth="1"/>
    <col min="1286" max="1536" width="9.140625" style="131"/>
    <col min="1537" max="1537" width="77.5703125" style="131" customWidth="1"/>
    <col min="1538" max="1538" width="8.42578125" style="131" customWidth="1"/>
    <col min="1539" max="1539" width="9.140625" style="131"/>
    <col min="1540" max="1540" width="11" style="131" bestFit="1" customWidth="1"/>
    <col min="1541" max="1541" width="15.28515625" style="131" customWidth="1"/>
    <col min="1542" max="1792" width="9.140625" style="131"/>
    <col min="1793" max="1793" width="77.5703125" style="131" customWidth="1"/>
    <col min="1794" max="1794" width="8.42578125" style="131" customWidth="1"/>
    <col min="1795" max="1795" width="9.140625" style="131"/>
    <col min="1796" max="1796" width="11" style="131" bestFit="1" customWidth="1"/>
    <col min="1797" max="1797" width="15.28515625" style="131" customWidth="1"/>
    <col min="1798" max="2048" width="9.140625" style="131"/>
    <col min="2049" max="2049" width="77.5703125" style="131" customWidth="1"/>
    <col min="2050" max="2050" width="8.42578125" style="131" customWidth="1"/>
    <col min="2051" max="2051" width="9.140625" style="131"/>
    <col min="2052" max="2052" width="11" style="131" bestFit="1" customWidth="1"/>
    <col min="2053" max="2053" width="15.28515625" style="131" customWidth="1"/>
    <col min="2054" max="2304" width="9.140625" style="131"/>
    <col min="2305" max="2305" width="77.5703125" style="131" customWidth="1"/>
    <col min="2306" max="2306" width="8.42578125" style="131" customWidth="1"/>
    <col min="2307" max="2307" width="9.140625" style="131"/>
    <col min="2308" max="2308" width="11" style="131" bestFit="1" customWidth="1"/>
    <col min="2309" max="2309" width="15.28515625" style="131" customWidth="1"/>
    <col min="2310" max="2560" width="9.140625" style="131"/>
    <col min="2561" max="2561" width="77.5703125" style="131" customWidth="1"/>
    <col min="2562" max="2562" width="8.42578125" style="131" customWidth="1"/>
    <col min="2563" max="2563" width="9.140625" style="131"/>
    <col min="2564" max="2564" width="11" style="131" bestFit="1" customWidth="1"/>
    <col min="2565" max="2565" width="15.28515625" style="131" customWidth="1"/>
    <col min="2566" max="2816" width="9.140625" style="131"/>
    <col min="2817" max="2817" width="77.5703125" style="131" customWidth="1"/>
    <col min="2818" max="2818" width="8.42578125" style="131" customWidth="1"/>
    <col min="2819" max="2819" width="9.140625" style="131"/>
    <col min="2820" max="2820" width="11" style="131" bestFit="1" customWidth="1"/>
    <col min="2821" max="2821" width="15.28515625" style="131" customWidth="1"/>
    <col min="2822" max="3072" width="9.140625" style="131"/>
    <col min="3073" max="3073" width="77.5703125" style="131" customWidth="1"/>
    <col min="3074" max="3074" width="8.42578125" style="131" customWidth="1"/>
    <col min="3075" max="3075" width="9.140625" style="131"/>
    <col min="3076" max="3076" width="11" style="131" bestFit="1" customWidth="1"/>
    <col min="3077" max="3077" width="15.28515625" style="131" customWidth="1"/>
    <col min="3078" max="3328" width="9.140625" style="131"/>
    <col min="3329" max="3329" width="77.5703125" style="131" customWidth="1"/>
    <col min="3330" max="3330" width="8.42578125" style="131" customWidth="1"/>
    <col min="3331" max="3331" width="9.140625" style="131"/>
    <col min="3332" max="3332" width="11" style="131" bestFit="1" customWidth="1"/>
    <col min="3333" max="3333" width="15.28515625" style="131" customWidth="1"/>
    <col min="3334" max="3584" width="9.140625" style="131"/>
    <col min="3585" max="3585" width="77.5703125" style="131" customWidth="1"/>
    <col min="3586" max="3586" width="8.42578125" style="131" customWidth="1"/>
    <col min="3587" max="3587" width="9.140625" style="131"/>
    <col min="3588" max="3588" width="11" style="131" bestFit="1" customWidth="1"/>
    <col min="3589" max="3589" width="15.28515625" style="131" customWidth="1"/>
    <col min="3590" max="3840" width="9.140625" style="131"/>
    <col min="3841" max="3841" width="77.5703125" style="131" customWidth="1"/>
    <col min="3842" max="3842" width="8.42578125" style="131" customWidth="1"/>
    <col min="3843" max="3843" width="9.140625" style="131"/>
    <col min="3844" max="3844" width="11" style="131" bestFit="1" customWidth="1"/>
    <col min="3845" max="3845" width="15.28515625" style="131" customWidth="1"/>
    <col min="3846" max="4096" width="9.140625" style="131"/>
    <col min="4097" max="4097" width="77.5703125" style="131" customWidth="1"/>
    <col min="4098" max="4098" width="8.42578125" style="131" customWidth="1"/>
    <col min="4099" max="4099" width="9.140625" style="131"/>
    <col min="4100" max="4100" width="11" style="131" bestFit="1" customWidth="1"/>
    <col min="4101" max="4101" width="15.28515625" style="131" customWidth="1"/>
    <col min="4102" max="4352" width="9.140625" style="131"/>
    <col min="4353" max="4353" width="77.5703125" style="131" customWidth="1"/>
    <col min="4354" max="4354" width="8.42578125" style="131" customWidth="1"/>
    <col min="4355" max="4355" width="9.140625" style="131"/>
    <col min="4356" max="4356" width="11" style="131" bestFit="1" customWidth="1"/>
    <col min="4357" max="4357" width="15.28515625" style="131" customWidth="1"/>
    <col min="4358" max="4608" width="9.140625" style="131"/>
    <col min="4609" max="4609" width="77.5703125" style="131" customWidth="1"/>
    <col min="4610" max="4610" width="8.42578125" style="131" customWidth="1"/>
    <col min="4611" max="4611" width="9.140625" style="131"/>
    <col min="4612" max="4612" width="11" style="131" bestFit="1" customWidth="1"/>
    <col min="4613" max="4613" width="15.28515625" style="131" customWidth="1"/>
    <col min="4614" max="4864" width="9.140625" style="131"/>
    <col min="4865" max="4865" width="77.5703125" style="131" customWidth="1"/>
    <col min="4866" max="4866" width="8.42578125" style="131" customWidth="1"/>
    <col min="4867" max="4867" width="9.140625" style="131"/>
    <col min="4868" max="4868" width="11" style="131" bestFit="1" customWidth="1"/>
    <col min="4869" max="4869" width="15.28515625" style="131" customWidth="1"/>
    <col min="4870" max="5120" width="9.140625" style="131"/>
    <col min="5121" max="5121" width="77.5703125" style="131" customWidth="1"/>
    <col min="5122" max="5122" width="8.42578125" style="131" customWidth="1"/>
    <col min="5123" max="5123" width="9.140625" style="131"/>
    <col min="5124" max="5124" width="11" style="131" bestFit="1" customWidth="1"/>
    <col min="5125" max="5125" width="15.28515625" style="131" customWidth="1"/>
    <col min="5126" max="5376" width="9.140625" style="131"/>
    <col min="5377" max="5377" width="77.5703125" style="131" customWidth="1"/>
    <col min="5378" max="5378" width="8.42578125" style="131" customWidth="1"/>
    <col min="5379" max="5379" width="9.140625" style="131"/>
    <col min="5380" max="5380" width="11" style="131" bestFit="1" customWidth="1"/>
    <col min="5381" max="5381" width="15.28515625" style="131" customWidth="1"/>
    <col min="5382" max="5632" width="9.140625" style="131"/>
    <col min="5633" max="5633" width="77.5703125" style="131" customWidth="1"/>
    <col min="5634" max="5634" width="8.42578125" style="131" customWidth="1"/>
    <col min="5635" max="5635" width="9.140625" style="131"/>
    <col min="5636" max="5636" width="11" style="131" bestFit="1" customWidth="1"/>
    <col min="5637" max="5637" width="15.28515625" style="131" customWidth="1"/>
    <col min="5638" max="5888" width="9.140625" style="131"/>
    <col min="5889" max="5889" width="77.5703125" style="131" customWidth="1"/>
    <col min="5890" max="5890" width="8.42578125" style="131" customWidth="1"/>
    <col min="5891" max="5891" width="9.140625" style="131"/>
    <col min="5892" max="5892" width="11" style="131" bestFit="1" customWidth="1"/>
    <col min="5893" max="5893" width="15.28515625" style="131" customWidth="1"/>
    <col min="5894" max="6144" width="9.140625" style="131"/>
    <col min="6145" max="6145" width="77.5703125" style="131" customWidth="1"/>
    <col min="6146" max="6146" width="8.42578125" style="131" customWidth="1"/>
    <col min="6147" max="6147" width="9.140625" style="131"/>
    <col min="6148" max="6148" width="11" style="131" bestFit="1" customWidth="1"/>
    <col min="6149" max="6149" width="15.28515625" style="131" customWidth="1"/>
    <col min="6150" max="6400" width="9.140625" style="131"/>
    <col min="6401" max="6401" width="77.5703125" style="131" customWidth="1"/>
    <col min="6402" max="6402" width="8.42578125" style="131" customWidth="1"/>
    <col min="6403" max="6403" width="9.140625" style="131"/>
    <col min="6404" max="6404" width="11" style="131" bestFit="1" customWidth="1"/>
    <col min="6405" max="6405" width="15.28515625" style="131" customWidth="1"/>
    <col min="6406" max="6656" width="9.140625" style="131"/>
    <col min="6657" max="6657" width="77.5703125" style="131" customWidth="1"/>
    <col min="6658" max="6658" width="8.42578125" style="131" customWidth="1"/>
    <col min="6659" max="6659" width="9.140625" style="131"/>
    <col min="6660" max="6660" width="11" style="131" bestFit="1" customWidth="1"/>
    <col min="6661" max="6661" width="15.28515625" style="131" customWidth="1"/>
    <col min="6662" max="6912" width="9.140625" style="131"/>
    <col min="6913" max="6913" width="77.5703125" style="131" customWidth="1"/>
    <col min="6914" max="6914" width="8.42578125" style="131" customWidth="1"/>
    <col min="6915" max="6915" width="9.140625" style="131"/>
    <col min="6916" max="6916" width="11" style="131" bestFit="1" customWidth="1"/>
    <col min="6917" max="6917" width="15.28515625" style="131" customWidth="1"/>
    <col min="6918" max="7168" width="9.140625" style="131"/>
    <col min="7169" max="7169" width="77.5703125" style="131" customWidth="1"/>
    <col min="7170" max="7170" width="8.42578125" style="131" customWidth="1"/>
    <col min="7171" max="7171" width="9.140625" style="131"/>
    <col min="7172" max="7172" width="11" style="131" bestFit="1" customWidth="1"/>
    <col min="7173" max="7173" width="15.28515625" style="131" customWidth="1"/>
    <col min="7174" max="7424" width="9.140625" style="131"/>
    <col min="7425" max="7425" width="77.5703125" style="131" customWidth="1"/>
    <col min="7426" max="7426" width="8.42578125" style="131" customWidth="1"/>
    <col min="7427" max="7427" width="9.140625" style="131"/>
    <col min="7428" max="7428" width="11" style="131" bestFit="1" customWidth="1"/>
    <col min="7429" max="7429" width="15.28515625" style="131" customWidth="1"/>
    <col min="7430" max="7680" width="9.140625" style="131"/>
    <col min="7681" max="7681" width="77.5703125" style="131" customWidth="1"/>
    <col min="7682" max="7682" width="8.42578125" style="131" customWidth="1"/>
    <col min="7683" max="7683" width="9.140625" style="131"/>
    <col min="7684" max="7684" width="11" style="131" bestFit="1" customWidth="1"/>
    <col min="7685" max="7685" width="15.28515625" style="131" customWidth="1"/>
    <col min="7686" max="7936" width="9.140625" style="131"/>
    <col min="7937" max="7937" width="77.5703125" style="131" customWidth="1"/>
    <col min="7938" max="7938" width="8.42578125" style="131" customWidth="1"/>
    <col min="7939" max="7939" width="9.140625" style="131"/>
    <col min="7940" max="7940" width="11" style="131" bestFit="1" customWidth="1"/>
    <col min="7941" max="7941" width="15.28515625" style="131" customWidth="1"/>
    <col min="7942" max="8192" width="9.140625" style="131"/>
    <col min="8193" max="8193" width="77.5703125" style="131" customWidth="1"/>
    <col min="8194" max="8194" width="8.42578125" style="131" customWidth="1"/>
    <col min="8195" max="8195" width="9.140625" style="131"/>
    <col min="8196" max="8196" width="11" style="131" bestFit="1" customWidth="1"/>
    <col min="8197" max="8197" width="15.28515625" style="131" customWidth="1"/>
    <col min="8198" max="8448" width="9.140625" style="131"/>
    <col min="8449" max="8449" width="77.5703125" style="131" customWidth="1"/>
    <col min="8450" max="8450" width="8.42578125" style="131" customWidth="1"/>
    <col min="8451" max="8451" width="9.140625" style="131"/>
    <col min="8452" max="8452" width="11" style="131" bestFit="1" customWidth="1"/>
    <col min="8453" max="8453" width="15.28515625" style="131" customWidth="1"/>
    <col min="8454" max="8704" width="9.140625" style="131"/>
    <col min="8705" max="8705" width="77.5703125" style="131" customWidth="1"/>
    <col min="8706" max="8706" width="8.42578125" style="131" customWidth="1"/>
    <col min="8707" max="8707" width="9.140625" style="131"/>
    <col min="8708" max="8708" width="11" style="131" bestFit="1" customWidth="1"/>
    <col min="8709" max="8709" width="15.28515625" style="131" customWidth="1"/>
    <col min="8710" max="8960" width="9.140625" style="131"/>
    <col min="8961" max="8961" width="77.5703125" style="131" customWidth="1"/>
    <col min="8962" max="8962" width="8.42578125" style="131" customWidth="1"/>
    <col min="8963" max="8963" width="9.140625" style="131"/>
    <col min="8964" max="8964" width="11" style="131" bestFit="1" customWidth="1"/>
    <col min="8965" max="8965" width="15.28515625" style="131" customWidth="1"/>
    <col min="8966" max="9216" width="9.140625" style="131"/>
    <col min="9217" max="9217" width="77.5703125" style="131" customWidth="1"/>
    <col min="9218" max="9218" width="8.42578125" style="131" customWidth="1"/>
    <col min="9219" max="9219" width="9.140625" style="131"/>
    <col min="9220" max="9220" width="11" style="131" bestFit="1" customWidth="1"/>
    <col min="9221" max="9221" width="15.28515625" style="131" customWidth="1"/>
    <col min="9222" max="9472" width="9.140625" style="131"/>
    <col min="9473" max="9473" width="77.5703125" style="131" customWidth="1"/>
    <col min="9474" max="9474" width="8.42578125" style="131" customWidth="1"/>
    <col min="9475" max="9475" width="9.140625" style="131"/>
    <col min="9476" max="9476" width="11" style="131" bestFit="1" customWidth="1"/>
    <col min="9477" max="9477" width="15.28515625" style="131" customWidth="1"/>
    <col min="9478" max="9728" width="9.140625" style="131"/>
    <col min="9729" max="9729" width="77.5703125" style="131" customWidth="1"/>
    <col min="9730" max="9730" width="8.42578125" style="131" customWidth="1"/>
    <col min="9731" max="9731" width="9.140625" style="131"/>
    <col min="9732" max="9732" width="11" style="131" bestFit="1" customWidth="1"/>
    <col min="9733" max="9733" width="15.28515625" style="131" customWidth="1"/>
    <col min="9734" max="9984" width="9.140625" style="131"/>
    <col min="9985" max="9985" width="77.5703125" style="131" customWidth="1"/>
    <col min="9986" max="9986" width="8.42578125" style="131" customWidth="1"/>
    <col min="9987" max="9987" width="9.140625" style="131"/>
    <col min="9988" max="9988" width="11" style="131" bestFit="1" customWidth="1"/>
    <col min="9989" max="9989" width="15.28515625" style="131" customWidth="1"/>
    <col min="9990" max="10240" width="9.140625" style="131"/>
    <col min="10241" max="10241" width="77.5703125" style="131" customWidth="1"/>
    <col min="10242" max="10242" width="8.42578125" style="131" customWidth="1"/>
    <col min="10243" max="10243" width="9.140625" style="131"/>
    <col min="10244" max="10244" width="11" style="131" bestFit="1" customWidth="1"/>
    <col min="10245" max="10245" width="15.28515625" style="131" customWidth="1"/>
    <col min="10246" max="10496" width="9.140625" style="131"/>
    <col min="10497" max="10497" width="77.5703125" style="131" customWidth="1"/>
    <col min="10498" max="10498" width="8.42578125" style="131" customWidth="1"/>
    <col min="10499" max="10499" width="9.140625" style="131"/>
    <col min="10500" max="10500" width="11" style="131" bestFit="1" customWidth="1"/>
    <col min="10501" max="10501" width="15.28515625" style="131" customWidth="1"/>
    <col min="10502" max="10752" width="9.140625" style="131"/>
    <col min="10753" max="10753" width="77.5703125" style="131" customWidth="1"/>
    <col min="10754" max="10754" width="8.42578125" style="131" customWidth="1"/>
    <col min="10755" max="10755" width="9.140625" style="131"/>
    <col min="10756" max="10756" width="11" style="131" bestFit="1" customWidth="1"/>
    <col min="10757" max="10757" width="15.28515625" style="131" customWidth="1"/>
    <col min="10758" max="11008" width="9.140625" style="131"/>
    <col min="11009" max="11009" width="77.5703125" style="131" customWidth="1"/>
    <col min="11010" max="11010" width="8.42578125" style="131" customWidth="1"/>
    <col min="11011" max="11011" width="9.140625" style="131"/>
    <col min="11012" max="11012" width="11" style="131" bestFit="1" customWidth="1"/>
    <col min="11013" max="11013" width="15.28515625" style="131" customWidth="1"/>
    <col min="11014" max="11264" width="9.140625" style="131"/>
    <col min="11265" max="11265" width="77.5703125" style="131" customWidth="1"/>
    <col min="11266" max="11266" width="8.42578125" style="131" customWidth="1"/>
    <col min="11267" max="11267" width="9.140625" style="131"/>
    <col min="11268" max="11268" width="11" style="131" bestFit="1" customWidth="1"/>
    <col min="11269" max="11269" width="15.28515625" style="131" customWidth="1"/>
    <col min="11270" max="11520" width="9.140625" style="131"/>
    <col min="11521" max="11521" width="77.5703125" style="131" customWidth="1"/>
    <col min="11522" max="11522" width="8.42578125" style="131" customWidth="1"/>
    <col min="11523" max="11523" width="9.140625" style="131"/>
    <col min="11524" max="11524" width="11" style="131" bestFit="1" customWidth="1"/>
    <col min="11525" max="11525" width="15.28515625" style="131" customWidth="1"/>
    <col min="11526" max="11776" width="9.140625" style="131"/>
    <col min="11777" max="11777" width="77.5703125" style="131" customWidth="1"/>
    <col min="11778" max="11778" width="8.42578125" style="131" customWidth="1"/>
    <col min="11779" max="11779" width="9.140625" style="131"/>
    <col min="11780" max="11780" width="11" style="131" bestFit="1" customWidth="1"/>
    <col min="11781" max="11781" width="15.28515625" style="131" customWidth="1"/>
    <col min="11782" max="12032" width="9.140625" style="131"/>
    <col min="12033" max="12033" width="77.5703125" style="131" customWidth="1"/>
    <col min="12034" max="12034" width="8.42578125" style="131" customWidth="1"/>
    <col min="12035" max="12035" width="9.140625" style="131"/>
    <col min="12036" max="12036" width="11" style="131" bestFit="1" customWidth="1"/>
    <col min="12037" max="12037" width="15.28515625" style="131" customWidth="1"/>
    <col min="12038" max="12288" width="9.140625" style="131"/>
    <col min="12289" max="12289" width="77.5703125" style="131" customWidth="1"/>
    <col min="12290" max="12290" width="8.42578125" style="131" customWidth="1"/>
    <col min="12291" max="12291" width="9.140625" style="131"/>
    <col min="12292" max="12292" width="11" style="131" bestFit="1" customWidth="1"/>
    <col min="12293" max="12293" width="15.28515625" style="131" customWidth="1"/>
    <col min="12294" max="12544" width="9.140625" style="131"/>
    <col min="12545" max="12545" width="77.5703125" style="131" customWidth="1"/>
    <col min="12546" max="12546" width="8.42578125" style="131" customWidth="1"/>
    <col min="12547" max="12547" width="9.140625" style="131"/>
    <col min="12548" max="12548" width="11" style="131" bestFit="1" customWidth="1"/>
    <col min="12549" max="12549" width="15.28515625" style="131" customWidth="1"/>
    <col min="12550" max="12800" width="9.140625" style="131"/>
    <col min="12801" max="12801" width="77.5703125" style="131" customWidth="1"/>
    <col min="12802" max="12802" width="8.42578125" style="131" customWidth="1"/>
    <col min="12803" max="12803" width="9.140625" style="131"/>
    <col min="12804" max="12804" width="11" style="131" bestFit="1" customWidth="1"/>
    <col min="12805" max="12805" width="15.28515625" style="131" customWidth="1"/>
    <col min="12806" max="13056" width="9.140625" style="131"/>
    <col min="13057" max="13057" width="77.5703125" style="131" customWidth="1"/>
    <col min="13058" max="13058" width="8.42578125" style="131" customWidth="1"/>
    <col min="13059" max="13059" width="9.140625" style="131"/>
    <col min="13060" max="13060" width="11" style="131" bestFit="1" customWidth="1"/>
    <col min="13061" max="13061" width="15.28515625" style="131" customWidth="1"/>
    <col min="13062" max="13312" width="9.140625" style="131"/>
    <col min="13313" max="13313" width="77.5703125" style="131" customWidth="1"/>
    <col min="13314" max="13314" width="8.42578125" style="131" customWidth="1"/>
    <col min="13315" max="13315" width="9.140625" style="131"/>
    <col min="13316" max="13316" width="11" style="131" bestFit="1" customWidth="1"/>
    <col min="13317" max="13317" width="15.28515625" style="131" customWidth="1"/>
    <col min="13318" max="13568" width="9.140625" style="131"/>
    <col min="13569" max="13569" width="77.5703125" style="131" customWidth="1"/>
    <col min="13570" max="13570" width="8.42578125" style="131" customWidth="1"/>
    <col min="13571" max="13571" width="9.140625" style="131"/>
    <col min="13572" max="13572" width="11" style="131" bestFit="1" customWidth="1"/>
    <col min="13573" max="13573" width="15.28515625" style="131" customWidth="1"/>
    <col min="13574" max="13824" width="9.140625" style="131"/>
    <col min="13825" max="13825" width="77.5703125" style="131" customWidth="1"/>
    <col min="13826" max="13826" width="8.42578125" style="131" customWidth="1"/>
    <col min="13827" max="13827" width="9.140625" style="131"/>
    <col min="13828" max="13828" width="11" style="131" bestFit="1" customWidth="1"/>
    <col min="13829" max="13829" width="15.28515625" style="131" customWidth="1"/>
    <col min="13830" max="14080" width="9.140625" style="131"/>
    <col min="14081" max="14081" width="77.5703125" style="131" customWidth="1"/>
    <col min="14082" max="14082" width="8.42578125" style="131" customWidth="1"/>
    <col min="14083" max="14083" width="9.140625" style="131"/>
    <col min="14084" max="14084" width="11" style="131" bestFit="1" customWidth="1"/>
    <col min="14085" max="14085" width="15.28515625" style="131" customWidth="1"/>
    <col min="14086" max="14336" width="9.140625" style="131"/>
    <col min="14337" max="14337" width="77.5703125" style="131" customWidth="1"/>
    <col min="14338" max="14338" width="8.42578125" style="131" customWidth="1"/>
    <col min="14339" max="14339" width="9.140625" style="131"/>
    <col min="14340" max="14340" width="11" style="131" bestFit="1" customWidth="1"/>
    <col min="14341" max="14341" width="15.28515625" style="131" customWidth="1"/>
    <col min="14342" max="14592" width="9.140625" style="131"/>
    <col min="14593" max="14593" width="77.5703125" style="131" customWidth="1"/>
    <col min="14594" max="14594" width="8.42578125" style="131" customWidth="1"/>
    <col min="14595" max="14595" width="9.140625" style="131"/>
    <col min="14596" max="14596" width="11" style="131" bestFit="1" customWidth="1"/>
    <col min="14597" max="14597" width="15.28515625" style="131" customWidth="1"/>
    <col min="14598" max="14848" width="9.140625" style="131"/>
    <col min="14849" max="14849" width="77.5703125" style="131" customWidth="1"/>
    <col min="14850" max="14850" width="8.42578125" style="131" customWidth="1"/>
    <col min="14851" max="14851" width="9.140625" style="131"/>
    <col min="14852" max="14852" width="11" style="131" bestFit="1" customWidth="1"/>
    <col min="14853" max="14853" width="15.28515625" style="131" customWidth="1"/>
    <col min="14854" max="15104" width="9.140625" style="131"/>
    <col min="15105" max="15105" width="77.5703125" style="131" customWidth="1"/>
    <col min="15106" max="15106" width="8.42578125" style="131" customWidth="1"/>
    <col min="15107" max="15107" width="9.140625" style="131"/>
    <col min="15108" max="15108" width="11" style="131" bestFit="1" customWidth="1"/>
    <col min="15109" max="15109" width="15.28515625" style="131" customWidth="1"/>
    <col min="15110" max="15360" width="9.140625" style="131"/>
    <col min="15361" max="15361" width="77.5703125" style="131" customWidth="1"/>
    <col min="15362" max="15362" width="8.42578125" style="131" customWidth="1"/>
    <col min="15363" max="15363" width="9.140625" style="131"/>
    <col min="15364" max="15364" width="11" style="131" bestFit="1" customWidth="1"/>
    <col min="15365" max="15365" width="15.28515625" style="131" customWidth="1"/>
    <col min="15366" max="15616" width="9.140625" style="131"/>
    <col min="15617" max="15617" width="77.5703125" style="131" customWidth="1"/>
    <col min="15618" max="15618" width="8.42578125" style="131" customWidth="1"/>
    <col min="15619" max="15619" width="9.140625" style="131"/>
    <col min="15620" max="15620" width="11" style="131" bestFit="1" customWidth="1"/>
    <col min="15621" max="15621" width="15.28515625" style="131" customWidth="1"/>
    <col min="15622" max="15872" width="9.140625" style="131"/>
    <col min="15873" max="15873" width="77.5703125" style="131" customWidth="1"/>
    <col min="15874" max="15874" width="8.42578125" style="131" customWidth="1"/>
    <col min="15875" max="15875" width="9.140625" style="131"/>
    <col min="15876" max="15876" width="11" style="131" bestFit="1" customWidth="1"/>
    <col min="15877" max="15877" width="15.28515625" style="131" customWidth="1"/>
    <col min="15878" max="16128" width="9.140625" style="131"/>
    <col min="16129" max="16129" width="77.5703125" style="131" customWidth="1"/>
    <col min="16130" max="16130" width="8.42578125" style="131" customWidth="1"/>
    <col min="16131" max="16131" width="9.140625" style="131"/>
    <col min="16132" max="16132" width="11" style="131" bestFit="1" customWidth="1"/>
    <col min="16133" max="16133" width="15.28515625" style="131" customWidth="1"/>
    <col min="16134" max="16384" width="9.140625" style="131"/>
  </cols>
  <sheetData>
    <row r="2" spans="1:6" ht="16.5" thickBot="1" x14ac:dyDescent="0.3"/>
    <row r="3" spans="1:6" x14ac:dyDescent="0.25">
      <c r="A3" s="496" t="s">
        <v>220</v>
      </c>
      <c r="B3" s="498" t="s">
        <v>69</v>
      </c>
      <c r="C3" s="500" t="s">
        <v>70</v>
      </c>
      <c r="D3" s="502" t="s">
        <v>71</v>
      </c>
      <c r="E3" s="502" t="s">
        <v>139</v>
      </c>
      <c r="F3" s="494" t="s">
        <v>301</v>
      </c>
    </row>
    <row r="4" spans="1:6" x14ac:dyDescent="0.25">
      <c r="A4" s="497"/>
      <c r="B4" s="499"/>
      <c r="C4" s="501"/>
      <c r="D4" s="503"/>
      <c r="E4" s="503"/>
      <c r="F4" s="495"/>
    </row>
    <row r="5" spans="1:6" x14ac:dyDescent="0.25">
      <c r="A5" s="257" t="s">
        <v>227</v>
      </c>
      <c r="B5" s="258"/>
      <c r="C5" s="259"/>
      <c r="D5" s="260"/>
      <c r="E5" s="261">
        <f>E6+E28</f>
        <v>12712111</v>
      </c>
      <c r="F5" s="262">
        <f>F6+F28</f>
        <v>12712111</v>
      </c>
    </row>
    <row r="6" spans="1:6" x14ac:dyDescent="0.25">
      <c r="A6" s="257" t="s">
        <v>2</v>
      </c>
      <c r="B6" s="258"/>
      <c r="C6" s="259"/>
      <c r="D6" s="260"/>
      <c r="E6" s="261">
        <f>E7+E10+E20+E21+E23+E24+E26+E27</f>
        <v>12712111</v>
      </c>
      <c r="F6" s="262">
        <f>F7+F10+F20+F21+F23+F24+F26+F27</f>
        <v>12712111</v>
      </c>
    </row>
    <row r="7" spans="1:6" x14ac:dyDescent="0.25">
      <c r="A7" s="257" t="s">
        <v>72</v>
      </c>
      <c r="B7" s="258"/>
      <c r="C7" s="263"/>
      <c r="D7" s="260"/>
      <c r="E7" s="256">
        <f>E8</f>
        <v>0</v>
      </c>
      <c r="F7" s="142">
        <f>F8</f>
        <v>0</v>
      </c>
    </row>
    <row r="8" spans="1:6" x14ac:dyDescent="0.25">
      <c r="A8" s="264" t="s">
        <v>73</v>
      </c>
      <c r="B8" s="258"/>
      <c r="C8" s="265"/>
      <c r="D8" s="266">
        <v>4580000</v>
      </c>
      <c r="E8" s="144">
        <f>C8*D8</f>
        <v>0</v>
      </c>
      <c r="F8" s="145">
        <f>D8*E8</f>
        <v>0</v>
      </c>
    </row>
    <row r="9" spans="1:6" x14ac:dyDescent="0.25">
      <c r="A9" s="264" t="s">
        <v>75</v>
      </c>
      <c r="B9" s="258"/>
      <c r="C9" s="263"/>
      <c r="D9" s="260"/>
      <c r="E9" s="267">
        <v>0</v>
      </c>
      <c r="F9" s="268">
        <v>0</v>
      </c>
    </row>
    <row r="10" spans="1:6" x14ac:dyDescent="0.25">
      <c r="A10" s="269" t="s">
        <v>245</v>
      </c>
      <c r="B10" s="258"/>
      <c r="C10" s="263"/>
      <c r="D10" s="260"/>
      <c r="E10" s="256">
        <f>E11+E12+E13+E14+E15+E16+E17+E18</f>
        <v>7454750</v>
      </c>
      <c r="F10" s="142">
        <f>F11+F12+F13+F14+F15+F16+F17+F18</f>
        <v>7454750</v>
      </c>
    </row>
    <row r="11" spans="1:6" x14ac:dyDescent="0.25">
      <c r="A11" s="270" t="s">
        <v>74</v>
      </c>
      <c r="B11" s="258"/>
      <c r="C11" s="263"/>
      <c r="D11" s="260"/>
      <c r="E11" s="144">
        <v>787190</v>
      </c>
      <c r="F11" s="268">
        <v>787190</v>
      </c>
    </row>
    <row r="12" spans="1:6" x14ac:dyDescent="0.25">
      <c r="A12" s="270" t="s">
        <v>75</v>
      </c>
      <c r="B12" s="258"/>
      <c r="C12" s="263"/>
      <c r="D12" s="260"/>
      <c r="E12" s="267"/>
      <c r="F12" s="268"/>
    </row>
    <row r="13" spans="1:6" x14ac:dyDescent="0.25">
      <c r="A13" s="270" t="s">
        <v>76</v>
      </c>
      <c r="B13" s="258"/>
      <c r="C13" s="259"/>
      <c r="D13" s="260"/>
      <c r="E13" s="144">
        <v>5696000</v>
      </c>
      <c r="F13" s="268">
        <v>5696000</v>
      </c>
    </row>
    <row r="14" spans="1:6" x14ac:dyDescent="0.25">
      <c r="A14" s="270" t="s">
        <v>75</v>
      </c>
      <c r="B14" s="258"/>
      <c r="C14" s="259"/>
      <c r="D14" s="260"/>
      <c r="E14" s="267"/>
      <c r="F14" s="268"/>
    </row>
    <row r="15" spans="1:6" x14ac:dyDescent="0.25">
      <c r="A15" s="270" t="s">
        <v>77</v>
      </c>
      <c r="B15" s="258"/>
      <c r="C15" s="259"/>
      <c r="D15" s="260"/>
      <c r="E15" s="144">
        <v>0</v>
      </c>
      <c r="F15" s="268"/>
    </row>
    <row r="16" spans="1:6" x14ac:dyDescent="0.25">
      <c r="A16" s="270" t="s">
        <v>75</v>
      </c>
      <c r="B16" s="258"/>
      <c r="C16" s="259"/>
      <c r="D16" s="260"/>
      <c r="E16" s="267"/>
      <c r="F16" s="268"/>
    </row>
    <row r="17" spans="1:6" x14ac:dyDescent="0.25">
      <c r="A17" s="270" t="s">
        <v>78</v>
      </c>
      <c r="B17" s="258"/>
      <c r="C17" s="259"/>
      <c r="D17" s="260"/>
      <c r="E17" s="144">
        <v>971560</v>
      </c>
      <c r="F17" s="268">
        <v>971560</v>
      </c>
    </row>
    <row r="18" spans="1:6" x14ac:dyDescent="0.25">
      <c r="A18" s="270" t="s">
        <v>75</v>
      </c>
      <c r="B18" s="258"/>
      <c r="C18" s="259"/>
      <c r="D18" s="260"/>
      <c r="E18" s="267"/>
      <c r="F18" s="268"/>
    </row>
    <row r="19" spans="1:6" x14ac:dyDescent="0.25">
      <c r="A19" s="257" t="s">
        <v>246</v>
      </c>
      <c r="B19" s="258"/>
      <c r="C19" s="259"/>
      <c r="D19" s="260"/>
      <c r="E19" s="261">
        <f>E20+E21</f>
        <v>4892461</v>
      </c>
      <c r="F19" s="262">
        <f>F20+F21</f>
        <v>4892461</v>
      </c>
    </row>
    <row r="20" spans="1:6" x14ac:dyDescent="0.25">
      <c r="A20" s="264" t="s">
        <v>223</v>
      </c>
      <c r="B20" s="271"/>
      <c r="C20" s="271"/>
      <c r="D20" s="266">
        <v>2700</v>
      </c>
      <c r="E20" s="144">
        <v>5000000</v>
      </c>
      <c r="F20" s="268">
        <v>5000000</v>
      </c>
    </row>
    <row r="21" spans="1:6" x14ac:dyDescent="0.25">
      <c r="A21" s="270" t="s">
        <v>75</v>
      </c>
      <c r="B21" s="258"/>
      <c r="C21" s="272"/>
      <c r="D21" s="266"/>
      <c r="E21" s="144">
        <v>-107539</v>
      </c>
      <c r="F21" s="268">
        <v>-107539</v>
      </c>
    </row>
    <row r="22" spans="1:6" x14ac:dyDescent="0.25">
      <c r="A22" s="257" t="s">
        <v>247</v>
      </c>
      <c r="B22" s="258"/>
      <c r="C22" s="272"/>
      <c r="D22" s="266"/>
      <c r="E22" s="256">
        <f>E23+E24</f>
        <v>45900</v>
      </c>
      <c r="F22" s="142">
        <f>F23+F24</f>
        <v>45900</v>
      </c>
    </row>
    <row r="23" spans="1:6" x14ac:dyDescent="0.25">
      <c r="A23" s="264" t="s">
        <v>84</v>
      </c>
      <c r="B23" s="258"/>
      <c r="C23" s="272"/>
      <c r="D23" s="273">
        <v>2550</v>
      </c>
      <c r="E23" s="274">
        <v>45900</v>
      </c>
      <c r="F23" s="268">
        <v>45900</v>
      </c>
    </row>
    <row r="24" spans="1:6" x14ac:dyDescent="0.25">
      <c r="A24" s="270" t="s">
        <v>75</v>
      </c>
      <c r="B24" s="258"/>
      <c r="C24" s="259"/>
      <c r="D24" s="275"/>
      <c r="E24" s="272"/>
      <c r="F24" s="268"/>
    </row>
    <row r="25" spans="1:6" x14ac:dyDescent="0.25">
      <c r="A25" s="276" t="s">
        <v>248</v>
      </c>
      <c r="B25" s="258"/>
      <c r="C25" s="272"/>
      <c r="D25" s="266"/>
      <c r="E25" s="277">
        <f>E26</f>
        <v>319000</v>
      </c>
      <c r="F25" s="278">
        <f>F26</f>
        <v>319000</v>
      </c>
    </row>
    <row r="26" spans="1:6" x14ac:dyDescent="0.25">
      <c r="A26" s="279" t="s">
        <v>249</v>
      </c>
      <c r="B26" s="258"/>
      <c r="C26" s="272"/>
      <c r="D26" s="266"/>
      <c r="E26" s="172">
        <v>319000</v>
      </c>
      <c r="F26" s="268">
        <v>319000</v>
      </c>
    </row>
    <row r="27" spans="1:6" x14ac:dyDescent="0.25">
      <c r="A27" s="270" t="s">
        <v>75</v>
      </c>
      <c r="B27" s="258"/>
      <c r="C27" s="272"/>
      <c r="D27" s="266"/>
      <c r="E27" s="144"/>
      <c r="F27" s="268"/>
    </row>
    <row r="28" spans="1:6" x14ac:dyDescent="0.25">
      <c r="A28" s="269" t="s">
        <v>299</v>
      </c>
      <c r="B28" s="258"/>
      <c r="C28" s="259"/>
      <c r="D28" s="260"/>
      <c r="E28" s="256"/>
      <c r="F28" s="268"/>
    </row>
    <row r="29" spans="1:6" x14ac:dyDescent="0.25">
      <c r="A29" s="270"/>
      <c r="B29" s="258"/>
      <c r="C29" s="272"/>
      <c r="D29" s="266"/>
      <c r="E29" s="144"/>
      <c r="F29" s="268"/>
    </row>
    <row r="30" spans="1:6" x14ac:dyDescent="0.25">
      <c r="A30" s="257" t="s">
        <v>250</v>
      </c>
      <c r="B30" s="258"/>
      <c r="C30" s="272"/>
      <c r="D30" s="266"/>
      <c r="E30" s="260"/>
      <c r="F30" s="268"/>
    </row>
    <row r="31" spans="1:6" x14ac:dyDescent="0.25">
      <c r="A31" s="279"/>
      <c r="B31" s="271"/>
      <c r="C31" s="271"/>
      <c r="D31" s="266"/>
      <c r="E31" s="274"/>
      <c r="F31" s="268"/>
    </row>
    <row r="32" spans="1:6" x14ac:dyDescent="0.25">
      <c r="A32" s="257" t="s">
        <v>228</v>
      </c>
      <c r="B32" s="258"/>
      <c r="C32" s="272"/>
      <c r="D32" s="266"/>
      <c r="E32" s="260">
        <f>E33+E36+E38</f>
        <v>4443000</v>
      </c>
      <c r="F32" s="280">
        <f>F33+F36+F38+F40</f>
        <v>4524862</v>
      </c>
    </row>
    <row r="33" spans="1:7" x14ac:dyDescent="0.25">
      <c r="A33" s="257" t="s">
        <v>79</v>
      </c>
      <c r="B33" s="258"/>
      <c r="C33" s="272"/>
      <c r="D33" s="266"/>
      <c r="E33" s="260">
        <f>SUM(E34:E35)</f>
        <v>1943000</v>
      </c>
      <c r="F33" s="280">
        <f>SUM(F34:F35)</f>
        <v>1943000</v>
      </c>
    </row>
    <row r="34" spans="1:7" x14ac:dyDescent="0.25">
      <c r="A34" s="264" t="s">
        <v>225</v>
      </c>
      <c r="B34" s="258"/>
      <c r="C34" s="272"/>
      <c r="D34" s="266"/>
      <c r="E34" s="266"/>
      <c r="F34" s="268"/>
    </row>
    <row r="35" spans="1:7" x14ac:dyDescent="0.25">
      <c r="A35" s="264" t="s">
        <v>224</v>
      </c>
      <c r="B35" s="258"/>
      <c r="C35" s="272"/>
      <c r="D35" s="266"/>
      <c r="E35" s="266">
        <v>1943000</v>
      </c>
      <c r="F35" s="268">
        <v>1943000</v>
      </c>
    </row>
    <row r="36" spans="1:7" x14ac:dyDescent="0.25">
      <c r="A36" s="257" t="s">
        <v>80</v>
      </c>
      <c r="B36" s="271"/>
      <c r="C36" s="272"/>
      <c r="D36" s="266"/>
      <c r="E36" s="260">
        <f>E37</f>
        <v>2500000</v>
      </c>
      <c r="F36" s="280">
        <f>F37</f>
        <v>2500000</v>
      </c>
    </row>
    <row r="37" spans="1:7" x14ac:dyDescent="0.25">
      <c r="A37" s="281" t="s">
        <v>295</v>
      </c>
      <c r="B37" s="271"/>
      <c r="C37" s="272"/>
      <c r="D37" s="266">
        <v>2500000</v>
      </c>
      <c r="E37" s="266">
        <v>2500000</v>
      </c>
      <c r="F37" s="268">
        <v>2500000</v>
      </c>
    </row>
    <row r="38" spans="1:7" x14ac:dyDescent="0.25">
      <c r="A38" s="257" t="s">
        <v>81</v>
      </c>
      <c r="B38" s="258"/>
      <c r="C38" s="282"/>
      <c r="D38" s="260"/>
      <c r="E38" s="260"/>
      <c r="F38" s="268"/>
    </row>
    <row r="39" spans="1:7" x14ac:dyDescent="0.25">
      <c r="A39" s="257"/>
      <c r="B39" s="258"/>
      <c r="C39" s="282"/>
      <c r="D39" s="260"/>
      <c r="E39" s="260"/>
      <c r="F39" s="268"/>
    </row>
    <row r="40" spans="1:7" s="284" customFormat="1" x14ac:dyDescent="0.25">
      <c r="A40" s="257" t="s">
        <v>305</v>
      </c>
      <c r="B40" s="258"/>
      <c r="C40" s="282"/>
      <c r="D40" s="259"/>
      <c r="E40" s="259"/>
      <c r="F40" s="283">
        <v>81862</v>
      </c>
    </row>
    <row r="41" spans="1:7" x14ac:dyDescent="0.25">
      <c r="A41" s="264"/>
      <c r="B41" s="271"/>
      <c r="C41" s="271"/>
      <c r="D41" s="266"/>
      <c r="E41" s="285"/>
      <c r="F41" s="268"/>
    </row>
    <row r="42" spans="1:7" x14ac:dyDescent="0.25">
      <c r="A42" s="286" t="s">
        <v>82</v>
      </c>
      <c r="B42" s="287"/>
      <c r="C42" s="287"/>
      <c r="D42" s="287"/>
      <c r="E42" s="277">
        <f>E43</f>
        <v>1200000</v>
      </c>
      <c r="F42" s="278">
        <f>F43</f>
        <v>1200000</v>
      </c>
    </row>
    <row r="43" spans="1:7" x14ac:dyDescent="0.25">
      <c r="A43" s="288" t="s">
        <v>83</v>
      </c>
      <c r="B43" s="272"/>
      <c r="C43" s="272"/>
      <c r="D43" s="266"/>
      <c r="E43" s="274">
        <v>1200000</v>
      </c>
      <c r="F43" s="268">
        <v>1200000</v>
      </c>
    </row>
    <row r="44" spans="1:7" x14ac:dyDescent="0.25">
      <c r="A44" s="288"/>
      <c r="B44" s="272"/>
      <c r="C44" s="272"/>
      <c r="D44" s="266"/>
      <c r="E44" s="274"/>
      <c r="F44" s="268"/>
    </row>
    <row r="45" spans="1:7" ht="16.5" thickBot="1" x14ac:dyDescent="0.3">
      <c r="A45" s="289" t="s">
        <v>85</v>
      </c>
      <c r="B45" s="290"/>
      <c r="C45" s="290"/>
      <c r="D45" s="290"/>
      <c r="E45" s="291">
        <f>E42+E32+E30+E5</f>
        <v>18355111</v>
      </c>
      <c r="F45" s="292">
        <f>F42+F32+F30+F5</f>
        <v>18436973</v>
      </c>
      <c r="G45" s="134">
        <f>F45-E45</f>
        <v>81862</v>
      </c>
    </row>
    <row r="48" spans="1:7" x14ac:dyDescent="0.25">
      <c r="E48" s="134"/>
    </row>
  </sheetData>
  <mergeCells count="6"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80" orientation="portrait" r:id="rId1"/>
  <headerFooter>
    <oddHeader>&amp;LVászoly Község
Önkormányzata&amp;C&amp;"Arial,Félkövér"ÁLLAMI TÁMOGATÁSOK 2017. ÉV
2/a. melléklet
 a 1/2017. (II.19.) rendelethez&amp;R&amp;P. oldal
 forint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4:H36"/>
  <sheetViews>
    <sheetView view="pageLayout" zoomScaleNormal="75" zoomScaleSheetLayoutView="80" workbookViewId="0">
      <selection activeCell="F8" sqref="F8"/>
    </sheetView>
  </sheetViews>
  <sheetFormatPr defaultColWidth="9" defaultRowHeight="15.75" x14ac:dyDescent="0.25"/>
  <cols>
    <col min="1" max="1" width="45.85546875" style="164" customWidth="1"/>
    <col min="2" max="3" width="15.28515625" style="164" customWidth="1"/>
    <col min="4" max="4" width="11.140625" style="164" bestFit="1" customWidth="1"/>
    <col min="5" max="5" width="15.28515625" style="164" customWidth="1"/>
    <col min="6" max="16384" width="9" style="164"/>
  </cols>
  <sheetData>
    <row r="4" spans="1:5" ht="16.5" thickBot="1" x14ac:dyDescent="0.3"/>
    <row r="5" spans="1:5" ht="51.75" customHeight="1" x14ac:dyDescent="0.25">
      <c r="A5" s="149" t="s">
        <v>220</v>
      </c>
      <c r="B5" s="40" t="s">
        <v>303</v>
      </c>
      <c r="C5" s="46" t="s">
        <v>301</v>
      </c>
      <c r="D5" s="94" t="s">
        <v>302</v>
      </c>
    </row>
    <row r="6" spans="1:5" ht="30.75" customHeight="1" x14ac:dyDescent="0.25">
      <c r="A6" s="150" t="s">
        <v>262</v>
      </c>
      <c r="B6" s="151"/>
      <c r="C6" s="165"/>
      <c r="D6" s="166"/>
    </row>
    <row r="7" spans="1:5" s="169" customFormat="1" ht="18.95" customHeight="1" x14ac:dyDescent="0.25">
      <c r="A7" s="152" t="s">
        <v>88</v>
      </c>
      <c r="B7" s="153">
        <v>6405000</v>
      </c>
      <c r="C7" s="167">
        <f>B7+1467540</f>
        <v>7872540</v>
      </c>
      <c r="D7" s="168">
        <f>C7-B7</f>
        <v>1467540</v>
      </c>
    </row>
    <row r="8" spans="1:5" s="169" customFormat="1" ht="18.95" customHeight="1" x14ac:dyDescent="0.25">
      <c r="A8" s="152" t="s">
        <v>89</v>
      </c>
      <c r="B8" s="153">
        <v>1614700</v>
      </c>
      <c r="C8" s="170">
        <f>B8+161442</f>
        <v>1776142</v>
      </c>
      <c r="D8" s="168">
        <f t="shared" ref="D8:D36" si="0">C8-B8</f>
        <v>161442</v>
      </c>
      <c r="E8" s="171"/>
    </row>
    <row r="9" spans="1:5" s="169" customFormat="1" ht="18.95" customHeight="1" x14ac:dyDescent="0.25">
      <c r="A9" s="152" t="s">
        <v>90</v>
      </c>
      <c r="B9" s="153">
        <f>SUM(B10:B23)-B19</f>
        <v>13500000</v>
      </c>
      <c r="C9" s="153">
        <f>SUM(C10:C23)-1500000</f>
        <v>13500000</v>
      </c>
      <c r="D9" s="168">
        <f t="shared" si="0"/>
        <v>0</v>
      </c>
      <c r="E9" s="171"/>
    </row>
    <row r="10" spans="1:5" ht="19.7" customHeight="1" x14ac:dyDescent="0.25">
      <c r="A10" s="154" t="s">
        <v>275</v>
      </c>
      <c r="B10" s="74">
        <v>100000</v>
      </c>
      <c r="C10" s="172">
        <v>100000</v>
      </c>
      <c r="D10" s="173">
        <f t="shared" si="0"/>
        <v>0</v>
      </c>
    </row>
    <row r="11" spans="1:5" ht="19.7" customHeight="1" x14ac:dyDescent="0.25">
      <c r="A11" s="154" t="s">
        <v>276</v>
      </c>
      <c r="B11" s="74">
        <v>2600000</v>
      </c>
      <c r="C11" s="172">
        <v>2600000</v>
      </c>
      <c r="D11" s="173">
        <f t="shared" si="0"/>
        <v>0</v>
      </c>
    </row>
    <row r="12" spans="1:5" ht="19.7" customHeight="1" x14ac:dyDescent="0.25">
      <c r="A12" s="155" t="s">
        <v>252</v>
      </c>
      <c r="B12" s="74">
        <v>300000</v>
      </c>
      <c r="C12" s="172">
        <v>300000</v>
      </c>
      <c r="D12" s="173">
        <f t="shared" si="0"/>
        <v>0</v>
      </c>
    </row>
    <row r="13" spans="1:5" ht="19.7" customHeight="1" x14ac:dyDescent="0.25">
      <c r="A13" s="155" t="s">
        <v>253</v>
      </c>
      <c r="B13" s="74">
        <v>300000</v>
      </c>
      <c r="C13" s="172">
        <v>300000</v>
      </c>
      <c r="D13" s="173">
        <f t="shared" si="0"/>
        <v>0</v>
      </c>
    </row>
    <row r="14" spans="1:5" ht="19.7" customHeight="1" x14ac:dyDescent="0.25">
      <c r="A14" s="155" t="s">
        <v>254</v>
      </c>
      <c r="B14" s="74">
        <v>1800000</v>
      </c>
      <c r="C14" s="172">
        <v>1800000</v>
      </c>
      <c r="D14" s="173">
        <f t="shared" si="0"/>
        <v>0</v>
      </c>
    </row>
    <row r="15" spans="1:5" ht="19.7" customHeight="1" x14ac:dyDescent="0.25">
      <c r="A15" s="155" t="s">
        <v>255</v>
      </c>
      <c r="B15" s="74"/>
      <c r="C15" s="172"/>
      <c r="D15" s="173">
        <f t="shared" si="0"/>
        <v>0</v>
      </c>
    </row>
    <row r="16" spans="1:5" ht="19.7" customHeight="1" x14ac:dyDescent="0.25">
      <c r="A16" s="155" t="s">
        <v>256</v>
      </c>
      <c r="B16" s="74">
        <v>500000</v>
      </c>
      <c r="C16" s="172">
        <v>500000</v>
      </c>
      <c r="D16" s="173">
        <f t="shared" si="0"/>
        <v>0</v>
      </c>
    </row>
    <row r="17" spans="1:8" ht="19.7" customHeight="1" x14ac:dyDescent="0.25">
      <c r="A17" s="155" t="s">
        <v>257</v>
      </c>
      <c r="B17" s="74">
        <v>500000</v>
      </c>
      <c r="C17" s="172">
        <f>B17+680000</f>
        <v>1180000</v>
      </c>
      <c r="D17" s="173">
        <f t="shared" si="0"/>
        <v>680000</v>
      </c>
    </row>
    <row r="18" spans="1:8" ht="19.7" customHeight="1" x14ac:dyDescent="0.25">
      <c r="A18" s="155" t="s">
        <v>261</v>
      </c>
      <c r="B18" s="74">
        <v>4500000</v>
      </c>
      <c r="C18" s="172">
        <f>B18-680000</f>
        <v>3820000</v>
      </c>
      <c r="D18" s="173">
        <f t="shared" si="0"/>
        <v>-680000</v>
      </c>
    </row>
    <row r="19" spans="1:8" ht="31.5" x14ac:dyDescent="0.25">
      <c r="A19" s="244" t="s">
        <v>342</v>
      </c>
      <c r="B19" s="246">
        <v>1500000</v>
      </c>
      <c r="C19" s="248">
        <v>1500000</v>
      </c>
      <c r="D19" s="173"/>
    </row>
    <row r="20" spans="1:8" ht="19.7" customHeight="1" x14ac:dyDescent="0.25">
      <c r="A20" s="155" t="s">
        <v>278</v>
      </c>
      <c r="B20" s="74">
        <v>100000</v>
      </c>
      <c r="C20" s="172">
        <v>100000</v>
      </c>
      <c r="D20" s="173">
        <f t="shared" si="0"/>
        <v>0</v>
      </c>
    </row>
    <row r="21" spans="1:8" ht="19.7" customHeight="1" x14ac:dyDescent="0.25">
      <c r="A21" s="155" t="s">
        <v>258</v>
      </c>
      <c r="B21" s="74">
        <v>2000000</v>
      </c>
      <c r="C21" s="172">
        <v>2000000</v>
      </c>
      <c r="D21" s="173">
        <f t="shared" si="0"/>
        <v>0</v>
      </c>
    </row>
    <row r="22" spans="1:8" ht="19.7" customHeight="1" x14ac:dyDescent="0.25">
      <c r="A22" s="155" t="s">
        <v>259</v>
      </c>
      <c r="B22" s="74">
        <v>400000</v>
      </c>
      <c r="C22" s="172">
        <v>400000</v>
      </c>
      <c r="D22" s="173">
        <f t="shared" si="0"/>
        <v>0</v>
      </c>
    </row>
    <row r="23" spans="1:8" ht="19.7" customHeight="1" x14ac:dyDescent="0.25">
      <c r="A23" s="155" t="s">
        <v>260</v>
      </c>
      <c r="B23" s="74">
        <v>400000</v>
      </c>
      <c r="C23" s="172">
        <v>400000</v>
      </c>
      <c r="D23" s="173">
        <f t="shared" si="0"/>
        <v>0</v>
      </c>
    </row>
    <row r="24" spans="1:8" s="169" customFormat="1" x14ac:dyDescent="0.25">
      <c r="A24" s="152" t="s">
        <v>279</v>
      </c>
      <c r="B24" s="153">
        <f>B25+B26+B27</f>
        <v>1943000</v>
      </c>
      <c r="C24" s="153">
        <f>C25+C26+C27</f>
        <v>1943000</v>
      </c>
      <c r="D24" s="168">
        <f t="shared" si="0"/>
        <v>0</v>
      </c>
    </row>
    <row r="25" spans="1:8" s="169" customFormat="1" x14ac:dyDescent="0.25">
      <c r="A25" s="242" t="s">
        <v>333</v>
      </c>
      <c r="B25" s="74">
        <v>1843000</v>
      </c>
      <c r="C25" s="74">
        <v>1843000</v>
      </c>
      <c r="D25" s="173">
        <f>C25-B25</f>
        <v>0</v>
      </c>
    </row>
    <row r="26" spans="1:8" s="169" customFormat="1" x14ac:dyDescent="0.25">
      <c r="A26" s="242" t="s">
        <v>334</v>
      </c>
      <c r="B26" s="74">
        <v>40000</v>
      </c>
      <c r="C26" s="74">
        <v>40000</v>
      </c>
      <c r="D26" s="173">
        <f>C26-B26</f>
        <v>0</v>
      </c>
    </row>
    <row r="27" spans="1:8" ht="19.7" customHeight="1" x14ac:dyDescent="0.25">
      <c r="A27" s="242" t="s">
        <v>335</v>
      </c>
      <c r="B27" s="74">
        <v>60000</v>
      </c>
      <c r="C27" s="172">
        <v>60000</v>
      </c>
      <c r="D27" s="173">
        <f t="shared" si="0"/>
        <v>0</v>
      </c>
    </row>
    <row r="28" spans="1:8" s="169" customFormat="1" ht="27" customHeight="1" x14ac:dyDescent="0.25">
      <c r="A28" s="150" t="s">
        <v>91</v>
      </c>
      <c r="B28" s="153">
        <f>B29+B30+B31+B32+B33+B34+B35</f>
        <v>7690491</v>
      </c>
      <c r="C28" s="153">
        <f>C29+C30+C31+C32+C33+C34+C35</f>
        <v>7752891</v>
      </c>
      <c r="D28" s="168">
        <f t="shared" si="0"/>
        <v>62400</v>
      </c>
      <c r="E28" s="156"/>
      <c r="F28" s="174"/>
      <c r="G28" s="174"/>
      <c r="H28" s="174"/>
    </row>
    <row r="29" spans="1:8" ht="33" customHeight="1" x14ac:dyDescent="0.25">
      <c r="A29" s="157" t="s">
        <v>280</v>
      </c>
      <c r="B29" s="74"/>
      <c r="C29" s="74"/>
      <c r="D29" s="173">
        <f t="shared" si="0"/>
        <v>0</v>
      </c>
      <c r="E29" s="156"/>
      <c r="F29" s="175"/>
      <c r="G29" s="175"/>
      <c r="H29" s="175"/>
    </row>
    <row r="30" spans="1:8" ht="29.25" customHeight="1" x14ac:dyDescent="0.25">
      <c r="A30" s="157" t="s">
        <v>94</v>
      </c>
      <c r="B30" s="74"/>
      <c r="C30" s="165"/>
      <c r="D30" s="173">
        <f t="shared" si="0"/>
        <v>0</v>
      </c>
      <c r="E30" s="156"/>
      <c r="F30" s="175"/>
      <c r="G30" s="175"/>
      <c r="H30" s="175"/>
    </row>
    <row r="31" spans="1:8" ht="29.25" customHeight="1" x14ac:dyDescent="0.25">
      <c r="A31" s="157" t="s">
        <v>95</v>
      </c>
      <c r="B31" s="74"/>
      <c r="C31" s="165"/>
      <c r="D31" s="173">
        <f t="shared" si="0"/>
        <v>0</v>
      </c>
      <c r="E31" s="156"/>
      <c r="F31" s="175"/>
      <c r="G31" s="175"/>
      <c r="H31" s="175"/>
    </row>
    <row r="32" spans="1:8" ht="24" customHeight="1" x14ac:dyDescent="0.25">
      <c r="A32" s="157" t="s">
        <v>96</v>
      </c>
      <c r="B32" s="74">
        <f>'4.sz.tábla'!B3</f>
        <v>7550491</v>
      </c>
      <c r="C32" s="74">
        <f>'4.sz.tábla'!C3</f>
        <v>7522891</v>
      </c>
      <c r="D32" s="173">
        <f t="shared" si="0"/>
        <v>-27600</v>
      </c>
      <c r="E32" s="158"/>
      <c r="F32" s="159"/>
      <c r="G32" s="159"/>
      <c r="H32" s="159"/>
    </row>
    <row r="33" spans="1:8" ht="29.25" customHeight="1" x14ac:dyDescent="0.25">
      <c r="A33" s="157" t="s">
        <v>97</v>
      </c>
      <c r="B33" s="74"/>
      <c r="C33" s="165"/>
      <c r="D33" s="173">
        <f t="shared" si="0"/>
        <v>0</v>
      </c>
      <c r="E33" s="158"/>
      <c r="F33" s="159"/>
      <c r="G33" s="159"/>
      <c r="H33" s="159"/>
    </row>
    <row r="34" spans="1:8" ht="26.25" customHeight="1" x14ac:dyDescent="0.25">
      <c r="A34" s="157" t="s">
        <v>3</v>
      </c>
      <c r="B34" s="74"/>
      <c r="C34" s="176"/>
      <c r="D34" s="173">
        <f t="shared" si="0"/>
        <v>0</v>
      </c>
      <c r="E34" s="158"/>
      <c r="F34" s="159"/>
      <c r="G34" s="159"/>
      <c r="H34" s="159"/>
    </row>
    <row r="35" spans="1:8" ht="24.75" customHeight="1" x14ac:dyDescent="0.25">
      <c r="A35" s="157" t="s">
        <v>98</v>
      </c>
      <c r="B35" s="74">
        <f>'4.sz.tábla'!B9</f>
        <v>140000</v>
      </c>
      <c r="C35" s="74">
        <f>'4.sz.tábla'!C9</f>
        <v>230000</v>
      </c>
      <c r="D35" s="173">
        <f t="shared" si="0"/>
        <v>90000</v>
      </c>
      <c r="E35" s="158"/>
      <c r="F35" s="159"/>
      <c r="G35" s="159"/>
      <c r="H35" s="159"/>
    </row>
    <row r="36" spans="1:8" s="169" customFormat="1" ht="32.25" thickBot="1" x14ac:dyDescent="0.3">
      <c r="A36" s="160" t="s">
        <v>99</v>
      </c>
      <c r="B36" s="161">
        <f>B7+B8+B9+B24+B28</f>
        <v>31153191</v>
      </c>
      <c r="C36" s="161">
        <f>C7+C8+C9+C24+C28</f>
        <v>32844573</v>
      </c>
      <c r="D36" s="178">
        <f t="shared" si="0"/>
        <v>1691382</v>
      </c>
      <c r="E36" s="162">
        <f>D7+D8+D9+D24+D28</f>
        <v>1691382</v>
      </c>
      <c r="F36" s="163"/>
      <c r="G36" s="163"/>
      <c r="H36" s="163"/>
    </row>
  </sheetData>
  <sheetProtection selectLockedCells="1" selectUnlockedCells="1"/>
  <phoneticPr fontId="21" type="noConversion"/>
  <printOptions horizontalCentered="1"/>
  <pageMargins left="0.74803149606299213" right="0.74803149606299213" top="1.1811023622047245" bottom="0.19685039370078741" header="0.51181102362204722" footer="0.51181102362204722"/>
  <pageSetup paperSize="9" firstPageNumber="0" orientation="portrait" r:id="rId1"/>
  <headerFooter alignWithMargins="0">
    <oddHeader>&amp;LVászoly Község
Önkormányzata&amp;C&amp;"Arial,Félkövér"MŰKÖDÉSI KIADÁSOK 2017. ÉV I.MÓDOSÍTÁS
3. melléklet
a 1/2017. (II.19.) rendelethez&amp;R
&amp;P. oldal
 forint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31"/>
  <sheetViews>
    <sheetView view="pageLayout" zoomScaleNormal="100" workbookViewId="0">
      <selection activeCell="E7" sqref="E7"/>
    </sheetView>
  </sheetViews>
  <sheetFormatPr defaultColWidth="9" defaultRowHeight="15.75" x14ac:dyDescent="0.25"/>
  <cols>
    <col min="1" max="1" width="46.85546875" style="130" customWidth="1"/>
    <col min="2" max="2" width="15.28515625" style="130" customWidth="1"/>
    <col min="3" max="3" width="15.28515625" style="131" customWidth="1"/>
    <col min="4" max="4" width="11.140625" style="131" bestFit="1" customWidth="1"/>
    <col min="5" max="5" width="15.28515625" style="131" customWidth="1"/>
    <col min="6" max="16384" width="9" style="131"/>
  </cols>
  <sheetData>
    <row r="1" spans="1:5" ht="16.5" thickBot="1" x14ac:dyDescent="0.3"/>
    <row r="2" spans="1:5" ht="31.5" x14ac:dyDescent="0.25">
      <c r="A2" s="132" t="s">
        <v>86</v>
      </c>
      <c r="B2" s="40" t="s">
        <v>303</v>
      </c>
      <c r="C2" s="46" t="s">
        <v>301</v>
      </c>
      <c r="D2" s="239" t="s">
        <v>302</v>
      </c>
    </row>
    <row r="3" spans="1:5" ht="31.5" x14ac:dyDescent="0.25">
      <c r="A3" s="133" t="s">
        <v>263</v>
      </c>
      <c r="B3" s="141">
        <f>SUM(B4:B8)</f>
        <v>7550491</v>
      </c>
      <c r="C3" s="141">
        <f>SUM(C4:C8)</f>
        <v>7522891</v>
      </c>
      <c r="D3" s="142">
        <f>C3-B3</f>
        <v>-27600</v>
      </c>
      <c r="E3" s="134"/>
    </row>
    <row r="4" spans="1:5" ht="28.5" customHeight="1" x14ac:dyDescent="0.25">
      <c r="A4" s="122" t="s">
        <v>264</v>
      </c>
      <c r="B4" s="143">
        <v>2011386</v>
      </c>
      <c r="C4" s="144">
        <f>B4-27600</f>
        <v>1983786</v>
      </c>
      <c r="D4" s="145">
        <f t="shared" ref="D4:D22" si="0">C4-B4</f>
        <v>-27600</v>
      </c>
    </row>
    <row r="5" spans="1:5" ht="28.5" customHeight="1" x14ac:dyDescent="0.25">
      <c r="A5" s="122" t="s">
        <v>265</v>
      </c>
      <c r="B5" s="143">
        <v>4939105</v>
      </c>
      <c r="C5" s="144">
        <v>4939105</v>
      </c>
      <c r="D5" s="145">
        <f t="shared" si="0"/>
        <v>0</v>
      </c>
    </row>
    <row r="6" spans="1:5" ht="28.5" customHeight="1" x14ac:dyDescent="0.25">
      <c r="A6" s="122" t="s">
        <v>270</v>
      </c>
      <c r="B6" s="143">
        <v>400000</v>
      </c>
      <c r="C6" s="144">
        <v>400000</v>
      </c>
      <c r="D6" s="145">
        <f t="shared" si="0"/>
        <v>0</v>
      </c>
    </row>
    <row r="7" spans="1:5" ht="28.5" customHeight="1" x14ac:dyDescent="0.25">
      <c r="A7" s="240" t="s">
        <v>331</v>
      </c>
      <c r="B7" s="143">
        <v>100000</v>
      </c>
      <c r="C7" s="144">
        <v>100000</v>
      </c>
      <c r="D7" s="145">
        <f t="shared" si="0"/>
        <v>0</v>
      </c>
    </row>
    <row r="8" spans="1:5" ht="28.5" customHeight="1" x14ac:dyDescent="0.25">
      <c r="A8" s="241" t="s">
        <v>332</v>
      </c>
      <c r="B8" s="143">
        <v>100000</v>
      </c>
      <c r="C8" s="144">
        <v>100000</v>
      </c>
      <c r="D8" s="145">
        <f t="shared" si="0"/>
        <v>0</v>
      </c>
    </row>
    <row r="9" spans="1:5" ht="31.5" x14ac:dyDescent="0.25">
      <c r="A9" s="133" t="s">
        <v>266</v>
      </c>
      <c r="B9" s="141">
        <f>SUM(B10:B13)</f>
        <v>140000</v>
      </c>
      <c r="C9" s="141">
        <f>C10+C11</f>
        <v>230000</v>
      </c>
      <c r="D9" s="142">
        <f t="shared" si="0"/>
        <v>90000</v>
      </c>
      <c r="E9" s="134"/>
    </row>
    <row r="10" spans="1:5" ht="28.5" customHeight="1" x14ac:dyDescent="0.25">
      <c r="A10" s="135" t="s">
        <v>267</v>
      </c>
      <c r="B10" s="143">
        <v>140000</v>
      </c>
      <c r="C10" s="144">
        <f>B10+80000</f>
        <v>220000</v>
      </c>
      <c r="D10" s="145">
        <f t="shared" si="0"/>
        <v>80000</v>
      </c>
    </row>
    <row r="11" spans="1:5" ht="28.5" customHeight="1" x14ac:dyDescent="0.25">
      <c r="A11" s="135" t="s">
        <v>338</v>
      </c>
      <c r="B11" s="143"/>
      <c r="C11" s="144">
        <v>10000</v>
      </c>
      <c r="D11" s="145">
        <f t="shared" si="0"/>
        <v>10000</v>
      </c>
    </row>
    <row r="12" spans="1:5" ht="28.5" customHeight="1" x14ac:dyDescent="0.25">
      <c r="A12" s="135"/>
      <c r="B12" s="143"/>
      <c r="C12" s="144"/>
      <c r="D12" s="145">
        <f t="shared" si="0"/>
        <v>0</v>
      </c>
    </row>
    <row r="13" spans="1:5" ht="28.5" customHeight="1" x14ac:dyDescent="0.25">
      <c r="A13" s="238"/>
      <c r="B13" s="143"/>
      <c r="C13" s="144"/>
      <c r="D13" s="145">
        <f t="shared" si="0"/>
        <v>0</v>
      </c>
    </row>
    <row r="14" spans="1:5" ht="42" customHeight="1" x14ac:dyDescent="0.25">
      <c r="A14" s="136" t="s">
        <v>268</v>
      </c>
      <c r="B14" s="146">
        <v>0</v>
      </c>
      <c r="C14" s="256">
        <v>0</v>
      </c>
      <c r="D14" s="142">
        <f t="shared" si="0"/>
        <v>0</v>
      </c>
    </row>
    <row r="15" spans="1:5" x14ac:dyDescent="0.25">
      <c r="A15" s="135"/>
      <c r="B15" s="143"/>
      <c r="C15" s="144"/>
      <c r="D15" s="145"/>
    </row>
    <row r="16" spans="1:5" x14ac:dyDescent="0.25">
      <c r="A16" s="137" t="s">
        <v>269</v>
      </c>
      <c r="B16" s="143"/>
      <c r="C16" s="144"/>
      <c r="D16" s="145"/>
    </row>
    <row r="17" spans="1:5" x14ac:dyDescent="0.25">
      <c r="A17" s="135"/>
      <c r="B17" s="143"/>
      <c r="C17" s="144"/>
      <c r="D17" s="145"/>
    </row>
    <row r="18" spans="1:5" x14ac:dyDescent="0.25">
      <c r="A18" s="135"/>
      <c r="B18" s="143"/>
      <c r="C18" s="144"/>
      <c r="D18" s="145"/>
    </row>
    <row r="19" spans="1:5" x14ac:dyDescent="0.25">
      <c r="A19" s="135"/>
      <c r="B19" s="143"/>
      <c r="C19" s="144"/>
      <c r="D19" s="145"/>
    </row>
    <row r="20" spans="1:5" x14ac:dyDescent="0.25">
      <c r="A20" s="135"/>
      <c r="B20" s="143"/>
      <c r="C20" s="144"/>
      <c r="D20" s="145"/>
    </row>
    <row r="21" spans="1:5" x14ac:dyDescent="0.25">
      <c r="A21" s="135"/>
      <c r="B21" s="143"/>
      <c r="C21" s="144"/>
      <c r="D21" s="145"/>
    </row>
    <row r="22" spans="1:5" ht="16.5" thickBot="1" x14ac:dyDescent="0.3">
      <c r="A22" s="138" t="s">
        <v>87</v>
      </c>
      <c r="B22" s="147">
        <f>B9+B3</f>
        <v>7690491</v>
      </c>
      <c r="C22" s="147">
        <f>C9+C3</f>
        <v>7752891</v>
      </c>
      <c r="D22" s="148">
        <f t="shared" si="0"/>
        <v>62400</v>
      </c>
      <c r="E22" s="134"/>
    </row>
    <row r="23" spans="1:5" x14ac:dyDescent="0.25">
      <c r="A23" s="254"/>
      <c r="B23" s="254"/>
      <c r="C23" s="255"/>
      <c r="D23" s="255"/>
    </row>
    <row r="24" spans="1:5" x14ac:dyDescent="0.25">
      <c r="B24" s="139"/>
    </row>
    <row r="29" spans="1:5" x14ac:dyDescent="0.25">
      <c r="B29" s="140"/>
    </row>
    <row r="30" spans="1:5" x14ac:dyDescent="0.25">
      <c r="B30" s="140"/>
    </row>
    <row r="31" spans="1:5" x14ac:dyDescent="0.25">
      <c r="B31" s="140"/>
    </row>
  </sheetData>
  <pageMargins left="0.70866141732283472" right="0.70866141732283472" top="1.1417322834645669" bottom="0.74803149606299213" header="0.31496062992125984" footer="0.31496062992125984"/>
  <pageSetup paperSize="9" orientation="portrait" r:id="rId1"/>
  <headerFooter>
    <oddHeader>&amp;LVászoly Község
Önkormányzata&amp;C&amp;"Arial,Félkövér"MŰKÖDÉSI KIADÁSOK 2017. ÉV I.MÓDOSÍTÁS
4. melléklet
a 1/2017. (II.19.) rendelethez&amp;R&amp;P. oldal
 forint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E27"/>
  <sheetViews>
    <sheetView view="pageLayout" zoomScaleNormal="80" zoomScaleSheetLayoutView="80" workbookViewId="0">
      <selection activeCell="F8" sqref="F8"/>
    </sheetView>
  </sheetViews>
  <sheetFormatPr defaultColWidth="9" defaultRowHeight="18" customHeight="1" x14ac:dyDescent="0.25"/>
  <cols>
    <col min="1" max="1" width="41.42578125" style="118" customWidth="1"/>
    <col min="2" max="4" width="15.28515625" style="119" customWidth="1"/>
    <col min="5" max="5" width="15.28515625" style="120" customWidth="1"/>
    <col min="6" max="6" width="23.85546875" style="121" customWidth="1"/>
    <col min="7" max="16384" width="9" style="121"/>
  </cols>
  <sheetData>
    <row r="1" spans="1:5" ht="48.75" customHeight="1" x14ac:dyDescent="0.25">
      <c r="A1" s="97" t="s">
        <v>86</v>
      </c>
      <c r="B1" s="40" t="s">
        <v>303</v>
      </c>
      <c r="C1" s="46" t="s">
        <v>301</v>
      </c>
      <c r="D1" s="239" t="s">
        <v>302</v>
      </c>
    </row>
    <row r="2" spans="1:5" s="102" customFormat="1" ht="30" customHeight="1" x14ac:dyDescent="0.25">
      <c r="A2" s="98" t="s">
        <v>271</v>
      </c>
      <c r="B2" s="99">
        <f>B3+B4+B5+B6+B7+B8+B9+B10+B11+B12+B13</f>
        <v>24270000</v>
      </c>
      <c r="C2" s="99">
        <f>C3+C4+C5+C6+C7+C8+C9+C10+C11+C12+C13</f>
        <v>20770000</v>
      </c>
      <c r="D2" s="100">
        <f>C2-B2</f>
        <v>-3500000</v>
      </c>
      <c r="E2" s="101"/>
    </row>
    <row r="3" spans="1:5" s="102" customFormat="1" ht="23.25" customHeight="1" x14ac:dyDescent="0.25">
      <c r="A3" s="103" t="s">
        <v>315</v>
      </c>
      <c r="B3" s="108">
        <v>10000000</v>
      </c>
      <c r="C3" s="104">
        <v>10000000</v>
      </c>
      <c r="D3" s="105">
        <f>C3-B3</f>
        <v>0</v>
      </c>
      <c r="E3" s="101"/>
    </row>
    <row r="4" spans="1:5" s="102" customFormat="1" ht="19.5" customHeight="1" x14ac:dyDescent="0.25">
      <c r="A4" s="103" t="s">
        <v>316</v>
      </c>
      <c r="B4" s="108">
        <v>2750000</v>
      </c>
      <c r="C4" s="104">
        <f>B4-2500000</f>
        <v>250000</v>
      </c>
      <c r="D4" s="105">
        <f t="shared" ref="D4:D13" si="0">C4-B4</f>
        <v>-2500000</v>
      </c>
      <c r="E4" s="101"/>
    </row>
    <row r="5" spans="1:5" s="102" customFormat="1" ht="21" customHeight="1" x14ac:dyDescent="0.25">
      <c r="A5" s="103" t="s">
        <v>317</v>
      </c>
      <c r="B5" s="108">
        <v>600000</v>
      </c>
      <c r="C5" s="104">
        <v>600000</v>
      </c>
      <c r="D5" s="105">
        <f t="shared" si="0"/>
        <v>0</v>
      </c>
      <c r="E5" s="101"/>
    </row>
    <row r="6" spans="1:5" s="102" customFormat="1" ht="22.5" customHeight="1" x14ac:dyDescent="0.25">
      <c r="A6" s="103" t="s">
        <v>318</v>
      </c>
      <c r="B6" s="108">
        <v>100000</v>
      </c>
      <c r="C6" s="104">
        <v>100000</v>
      </c>
      <c r="D6" s="105">
        <f t="shared" si="0"/>
        <v>0</v>
      </c>
      <c r="E6" s="101"/>
    </row>
    <row r="7" spans="1:5" s="102" customFormat="1" ht="21" customHeight="1" x14ac:dyDescent="0.25">
      <c r="A7" s="103" t="s">
        <v>319</v>
      </c>
      <c r="B7" s="108">
        <v>3000000</v>
      </c>
      <c r="C7" s="104">
        <v>2000000</v>
      </c>
      <c r="D7" s="105">
        <f t="shared" si="0"/>
        <v>-1000000</v>
      </c>
      <c r="E7" s="101"/>
    </row>
    <row r="8" spans="1:5" s="102" customFormat="1" ht="20.25" customHeight="1" x14ac:dyDescent="0.25">
      <c r="A8" s="103" t="s">
        <v>320</v>
      </c>
      <c r="B8" s="108">
        <v>1000000</v>
      </c>
      <c r="C8" s="104">
        <v>1000000</v>
      </c>
      <c r="D8" s="105">
        <f t="shared" si="0"/>
        <v>0</v>
      </c>
      <c r="E8" s="101"/>
    </row>
    <row r="9" spans="1:5" s="107" customFormat="1" ht="22.5" customHeight="1" x14ac:dyDescent="0.25">
      <c r="A9" s="103" t="s">
        <v>321</v>
      </c>
      <c r="B9" s="247">
        <v>6000000</v>
      </c>
      <c r="C9" s="111">
        <v>6000000</v>
      </c>
      <c r="D9" s="105">
        <f t="shared" si="0"/>
        <v>0</v>
      </c>
      <c r="E9" s="106"/>
    </row>
    <row r="10" spans="1:5" s="102" customFormat="1" ht="21" customHeight="1" x14ac:dyDescent="0.25">
      <c r="A10" s="103" t="s">
        <v>322</v>
      </c>
      <c r="B10" s="108">
        <v>200000</v>
      </c>
      <c r="C10" s="104">
        <v>200000</v>
      </c>
      <c r="D10" s="105">
        <f t="shared" si="0"/>
        <v>0</v>
      </c>
      <c r="E10" s="101"/>
    </row>
    <row r="11" spans="1:5" s="102" customFormat="1" ht="22.5" customHeight="1" x14ac:dyDescent="0.25">
      <c r="A11" s="103" t="s">
        <v>323</v>
      </c>
      <c r="B11" s="108">
        <v>120000</v>
      </c>
      <c r="C11" s="104">
        <v>120000</v>
      </c>
      <c r="D11" s="105">
        <f t="shared" si="0"/>
        <v>0</v>
      </c>
      <c r="E11" s="101"/>
    </row>
    <row r="12" spans="1:5" s="102" customFormat="1" ht="25.5" customHeight="1" x14ac:dyDescent="0.25">
      <c r="A12" s="103" t="s">
        <v>324</v>
      </c>
      <c r="B12" s="108">
        <v>250000</v>
      </c>
      <c r="C12" s="104">
        <v>250000</v>
      </c>
      <c r="D12" s="105">
        <f t="shared" si="0"/>
        <v>0</v>
      </c>
      <c r="E12" s="101"/>
    </row>
    <row r="13" spans="1:5" s="102" customFormat="1" ht="21.75" customHeight="1" x14ac:dyDescent="0.25">
      <c r="A13" s="250" t="s">
        <v>325</v>
      </c>
      <c r="B13" s="108">
        <v>250000</v>
      </c>
      <c r="C13" s="104">
        <v>250000</v>
      </c>
      <c r="D13" s="105">
        <f t="shared" si="0"/>
        <v>0</v>
      </c>
      <c r="E13" s="101"/>
    </row>
    <row r="14" spans="1:5" s="107" customFormat="1" ht="27" customHeight="1" x14ac:dyDescent="0.25">
      <c r="A14" s="109" t="s">
        <v>272</v>
      </c>
      <c r="B14" s="110">
        <f>B15+B16+B17+B19+B20</f>
        <v>90704000</v>
      </c>
      <c r="C14" s="110">
        <f>C15+C16+C17+C19+C20</f>
        <v>94204000</v>
      </c>
      <c r="D14" s="100">
        <f t="shared" ref="D14:D27" si="1">C14-B14</f>
        <v>3500000</v>
      </c>
      <c r="E14" s="106"/>
    </row>
    <row r="15" spans="1:5" s="107" customFormat="1" ht="27" customHeight="1" x14ac:dyDescent="0.25">
      <c r="A15" s="250" t="s">
        <v>326</v>
      </c>
      <c r="B15" s="111">
        <v>210000</v>
      </c>
      <c r="C15" s="111">
        <v>210000</v>
      </c>
      <c r="D15" s="105">
        <f>C15-B15</f>
        <v>0</v>
      </c>
      <c r="E15" s="106"/>
    </row>
    <row r="16" spans="1:5" s="107" customFormat="1" ht="27" customHeight="1" x14ac:dyDescent="0.25">
      <c r="A16" s="250" t="s">
        <v>327</v>
      </c>
      <c r="B16" s="111">
        <v>200000</v>
      </c>
      <c r="C16" s="111">
        <v>200000</v>
      </c>
      <c r="D16" s="105">
        <f t="shared" ref="D16:D17" si="2">C16-B16</f>
        <v>0</v>
      </c>
      <c r="E16" s="106"/>
    </row>
    <row r="17" spans="1:5" s="107" customFormat="1" ht="27" customHeight="1" x14ac:dyDescent="0.25">
      <c r="A17" s="250" t="s">
        <v>328</v>
      </c>
      <c r="B17" s="111">
        <v>75000000</v>
      </c>
      <c r="C17" s="111">
        <v>78500000</v>
      </c>
      <c r="D17" s="105">
        <f t="shared" si="2"/>
        <v>3500000</v>
      </c>
      <c r="E17" s="106"/>
    </row>
    <row r="18" spans="1:5" s="107" customFormat="1" ht="27" customHeight="1" x14ac:dyDescent="0.25">
      <c r="A18" s="251" t="s">
        <v>344</v>
      </c>
      <c r="B18" s="249"/>
      <c r="C18" s="249">
        <v>3500000</v>
      </c>
      <c r="D18" s="105"/>
      <c r="E18" s="106"/>
    </row>
    <row r="19" spans="1:5" s="107" customFormat="1" ht="27" customHeight="1" x14ac:dyDescent="0.25">
      <c r="A19" s="252" t="s">
        <v>329</v>
      </c>
      <c r="B19" s="111">
        <v>15042000</v>
      </c>
      <c r="C19" s="112">
        <v>15042000</v>
      </c>
      <c r="D19" s="105">
        <f t="shared" si="1"/>
        <v>0</v>
      </c>
      <c r="E19" s="106"/>
    </row>
    <row r="20" spans="1:5" s="107" customFormat="1" ht="27" customHeight="1" x14ac:dyDescent="0.25">
      <c r="A20" s="253" t="s">
        <v>330</v>
      </c>
      <c r="B20" s="111">
        <v>252000</v>
      </c>
      <c r="C20" s="112">
        <v>252000</v>
      </c>
      <c r="D20" s="105">
        <f t="shared" si="1"/>
        <v>0</v>
      </c>
      <c r="E20" s="106"/>
    </row>
    <row r="21" spans="1:5" s="107" customFormat="1" ht="31.5" customHeight="1" x14ac:dyDescent="0.25">
      <c r="A21" s="109" t="s">
        <v>273</v>
      </c>
      <c r="B21" s="110">
        <f>SUM(B22:B22)</f>
        <v>0</v>
      </c>
      <c r="C21" s="110">
        <f>C22</f>
        <v>27600</v>
      </c>
      <c r="D21" s="100">
        <f t="shared" si="1"/>
        <v>27600</v>
      </c>
      <c r="E21" s="106"/>
    </row>
    <row r="22" spans="1:5" s="107" customFormat="1" ht="31.5" customHeight="1" x14ac:dyDescent="0.25">
      <c r="A22" s="122" t="s">
        <v>343</v>
      </c>
      <c r="B22" s="111"/>
      <c r="C22" s="111">
        <v>27600</v>
      </c>
      <c r="D22" s="105">
        <f t="shared" si="1"/>
        <v>27600</v>
      </c>
      <c r="E22" s="106"/>
    </row>
    <row r="23" spans="1:5" s="124" customFormat="1" ht="18" customHeight="1" x14ac:dyDescent="0.25">
      <c r="A23" s="113" t="s">
        <v>102</v>
      </c>
      <c r="B23" s="114">
        <f t="shared" ref="B23:C23" si="3">B24+B25+B26</f>
        <v>1140000</v>
      </c>
      <c r="C23" s="114">
        <f t="shared" si="3"/>
        <v>1793076</v>
      </c>
      <c r="D23" s="100">
        <f t="shared" si="1"/>
        <v>653076</v>
      </c>
      <c r="E23" s="123"/>
    </row>
    <row r="24" spans="1:5" s="127" customFormat="1" ht="21" customHeight="1" x14ac:dyDescent="0.25">
      <c r="A24" s="50" t="s">
        <v>103</v>
      </c>
      <c r="B24" s="115"/>
      <c r="C24" s="125"/>
      <c r="D24" s="105">
        <f t="shared" si="1"/>
        <v>0</v>
      </c>
      <c r="E24" s="126"/>
    </row>
    <row r="25" spans="1:5" s="127" customFormat="1" ht="21" customHeight="1" x14ac:dyDescent="0.25">
      <c r="A25" s="50" t="s">
        <v>100</v>
      </c>
      <c r="B25" s="115"/>
      <c r="C25" s="128"/>
      <c r="D25" s="105">
        <f t="shared" si="1"/>
        <v>0</v>
      </c>
      <c r="E25" s="126"/>
    </row>
    <row r="26" spans="1:5" s="127" customFormat="1" ht="21" customHeight="1" x14ac:dyDescent="0.25">
      <c r="A26" s="50" t="s">
        <v>233</v>
      </c>
      <c r="B26" s="115">
        <v>1140000</v>
      </c>
      <c r="C26" s="128">
        <f>B26+653076</f>
        <v>1793076</v>
      </c>
      <c r="D26" s="105">
        <f t="shared" si="1"/>
        <v>653076</v>
      </c>
      <c r="E26" s="126"/>
    </row>
    <row r="27" spans="1:5" s="124" customFormat="1" ht="31.5" customHeight="1" thickBot="1" x14ac:dyDescent="0.3">
      <c r="A27" s="116" t="s">
        <v>104</v>
      </c>
      <c r="B27" s="117">
        <f>B2+B14+B21+B23</f>
        <v>116114000</v>
      </c>
      <c r="C27" s="117">
        <f>C2+C14+C21+C23</f>
        <v>116794676</v>
      </c>
      <c r="D27" s="129">
        <f t="shared" si="1"/>
        <v>680676</v>
      </c>
      <c r="E27" s="123">
        <f>D2+D14+D21+D23</f>
        <v>680676</v>
      </c>
    </row>
  </sheetData>
  <sheetProtection selectLockedCells="1" selectUnlockedCells="1"/>
  <phoneticPr fontId="21" type="noConversion"/>
  <printOptions horizontalCentered="1"/>
  <pageMargins left="0.23622047244094491" right="0.23622047244094491" top="1.1023622047244095" bottom="0.31496062992125984" header="0.39370078740157483" footer="0.51181102362204722"/>
  <pageSetup paperSize="9" firstPageNumber="0" orientation="portrait" r:id="rId1"/>
  <headerFooter alignWithMargins="0">
    <oddHeader>&amp;LVászoly Község
Önkormányzata&amp;C&amp;"Arial,Félkövér"FELHALMOZÁSI KIADÁSOK 2017. ÉV I.MÓDOSÍTÁS
5. melléklet
a 1/2017. (II.19.) rendelethez&amp;R&amp;P. oldal
 forint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62"/>
  <sheetViews>
    <sheetView view="pageLayout" zoomScaleNormal="100" zoomScaleSheetLayoutView="89" workbookViewId="0">
      <selection activeCell="J6" sqref="J6"/>
    </sheetView>
  </sheetViews>
  <sheetFormatPr defaultColWidth="9.140625" defaultRowHeight="15.75" x14ac:dyDescent="0.25"/>
  <cols>
    <col min="1" max="1" width="35.42578125" style="195" customWidth="1"/>
    <col min="2" max="3" width="12.42578125" style="194" bestFit="1" customWidth="1"/>
    <col min="4" max="4" width="11.140625" style="194" bestFit="1" customWidth="1"/>
    <col min="5" max="5" width="40.7109375" style="195" customWidth="1"/>
    <col min="6" max="8" width="12.42578125" style="194" bestFit="1" customWidth="1"/>
    <col min="9" max="9" width="9.140625" style="194"/>
    <col min="10" max="10" width="10.5703125" style="194" customWidth="1"/>
    <col min="11" max="11" width="9.140625" style="194"/>
    <col min="12" max="12" width="12.28515625" style="194" customWidth="1"/>
    <col min="13" max="16384" width="9.140625" style="194"/>
  </cols>
  <sheetData>
    <row r="2" spans="1:10" ht="15.75" customHeight="1" x14ac:dyDescent="0.25">
      <c r="A2" s="504" t="s">
        <v>307</v>
      </c>
      <c r="B2" s="504"/>
      <c r="C2" s="504"/>
      <c r="D2" s="504"/>
      <c r="E2" s="504"/>
      <c r="F2" s="504"/>
      <c r="G2" s="504"/>
      <c r="H2" s="504"/>
    </row>
    <row r="3" spans="1:10" ht="16.5" thickBot="1" x14ac:dyDescent="0.3"/>
    <row r="4" spans="1:10" s="195" customFormat="1" ht="39.75" customHeight="1" x14ac:dyDescent="0.25">
      <c r="A4" s="196" t="s">
        <v>105</v>
      </c>
      <c r="B4" s="40" t="s">
        <v>303</v>
      </c>
      <c r="C4" s="46" t="s">
        <v>308</v>
      </c>
      <c r="D4" s="46" t="s">
        <v>302</v>
      </c>
      <c r="E4" s="197" t="s">
        <v>106</v>
      </c>
      <c r="F4" s="40" t="s">
        <v>303</v>
      </c>
      <c r="G4" s="46" t="s">
        <v>308</v>
      </c>
      <c r="H4" s="95" t="s">
        <v>302</v>
      </c>
    </row>
    <row r="5" spans="1:10" ht="26.25" customHeight="1" x14ac:dyDescent="0.25">
      <c r="A5" s="198" t="s">
        <v>107</v>
      </c>
      <c r="B5" s="176">
        <f>'1.sz.tábla '!B4</f>
        <v>21955111</v>
      </c>
      <c r="C5" s="176">
        <f>'1.sz.tábla '!C4</f>
        <v>23846951</v>
      </c>
      <c r="D5" s="176">
        <f>C5-B5</f>
        <v>1891840</v>
      </c>
      <c r="E5" s="199" t="s">
        <v>92</v>
      </c>
      <c r="F5" s="176">
        <f>'3.sz.tábla '!B7</f>
        <v>6405000</v>
      </c>
      <c r="G5" s="176">
        <f>'3.sz.tábla '!C7</f>
        <v>7872540</v>
      </c>
      <c r="H5" s="173">
        <f>G5-F5</f>
        <v>1467540</v>
      </c>
    </row>
    <row r="6" spans="1:10" ht="31.5" x14ac:dyDescent="0.25">
      <c r="A6" s="198" t="s">
        <v>108</v>
      </c>
      <c r="B6" s="176">
        <f>'1.sz.tábla '!B6</f>
        <v>10650000</v>
      </c>
      <c r="C6" s="176">
        <f>'1.sz.tábla '!C6</f>
        <v>10650000</v>
      </c>
      <c r="D6" s="176">
        <f t="shared" ref="D6:D23" si="0">C6-B6</f>
        <v>0</v>
      </c>
      <c r="E6" s="199" t="s">
        <v>109</v>
      </c>
      <c r="F6" s="199">
        <f>'3.sz.tábla '!B8</f>
        <v>1614700</v>
      </c>
      <c r="G6" s="199">
        <f>'3.sz.tábla '!C8</f>
        <v>1776142</v>
      </c>
      <c r="H6" s="173">
        <f t="shared" ref="H6:H22" si="1">G6-F6</f>
        <v>161442</v>
      </c>
    </row>
    <row r="7" spans="1:10" x14ac:dyDescent="0.25">
      <c r="A7" s="200" t="s">
        <v>110</v>
      </c>
      <c r="B7" s="176">
        <f>'1.sz.tábla '!B7</f>
        <v>4852500</v>
      </c>
      <c r="C7" s="176">
        <f>'1.sz.tábla '!C7</f>
        <v>4852500</v>
      </c>
      <c r="D7" s="176">
        <f t="shared" si="0"/>
        <v>0</v>
      </c>
      <c r="E7" s="199" t="s">
        <v>111</v>
      </c>
      <c r="F7" s="176">
        <f>'3.sz.tábla '!B9</f>
        <v>13500000</v>
      </c>
      <c r="G7" s="176">
        <f>'3.sz.tábla '!C9</f>
        <v>13500000</v>
      </c>
      <c r="H7" s="173">
        <f t="shared" si="1"/>
        <v>0</v>
      </c>
      <c r="J7" s="193"/>
    </row>
    <row r="8" spans="1:10" ht="31.5" x14ac:dyDescent="0.25">
      <c r="A8" s="198" t="s">
        <v>112</v>
      </c>
      <c r="B8" s="176"/>
      <c r="C8" s="176"/>
      <c r="D8" s="176">
        <f t="shared" si="0"/>
        <v>0</v>
      </c>
      <c r="E8" s="199" t="s">
        <v>93</v>
      </c>
      <c r="F8" s="176">
        <f>'3.sz.tábla '!B24</f>
        <v>1943000</v>
      </c>
      <c r="G8" s="176">
        <f>'3.sz.tábla '!C24</f>
        <v>1943000</v>
      </c>
      <c r="H8" s="173">
        <f t="shared" si="1"/>
        <v>0</v>
      </c>
    </row>
    <row r="9" spans="1:10" x14ac:dyDescent="0.25">
      <c r="A9" s="200"/>
      <c r="B9" s="176"/>
      <c r="C9" s="176"/>
      <c r="D9" s="176">
        <f t="shared" si="0"/>
        <v>0</v>
      </c>
      <c r="E9" s="199" t="s">
        <v>91</v>
      </c>
      <c r="F9" s="176">
        <f>F11+F12+F13</f>
        <v>7690491</v>
      </c>
      <c r="G9" s="176">
        <f>G11+G12+G13</f>
        <v>7752891</v>
      </c>
      <c r="H9" s="173">
        <f t="shared" si="1"/>
        <v>62400</v>
      </c>
    </row>
    <row r="10" spans="1:10" x14ac:dyDescent="0.25">
      <c r="A10" s="200"/>
      <c r="B10" s="176"/>
      <c r="C10" s="176"/>
      <c r="D10" s="176">
        <f t="shared" si="0"/>
        <v>0</v>
      </c>
      <c r="E10" s="199" t="s">
        <v>234</v>
      </c>
      <c r="F10" s="176"/>
      <c r="G10" s="176"/>
      <c r="H10" s="173">
        <f t="shared" si="1"/>
        <v>0</v>
      </c>
    </row>
    <row r="11" spans="1:10" ht="31.5" x14ac:dyDescent="0.25">
      <c r="A11" s="198"/>
      <c r="B11" s="176"/>
      <c r="C11" s="176"/>
      <c r="D11" s="176">
        <f t="shared" si="0"/>
        <v>0</v>
      </c>
      <c r="E11" s="199" t="s">
        <v>235</v>
      </c>
      <c r="F11" s="176">
        <f>'3.sz.tábla '!B32</f>
        <v>7550491</v>
      </c>
      <c r="G11" s="176">
        <f>'3.sz.tábla '!C32</f>
        <v>7522891</v>
      </c>
      <c r="H11" s="173">
        <f t="shared" si="1"/>
        <v>-27600</v>
      </c>
    </row>
    <row r="12" spans="1:10" ht="31.5" x14ac:dyDescent="0.25">
      <c r="A12" s="201"/>
      <c r="B12" s="176"/>
      <c r="C12" s="176"/>
      <c r="D12" s="176">
        <f t="shared" si="0"/>
        <v>0</v>
      </c>
      <c r="E12" s="199" t="s">
        <v>236</v>
      </c>
      <c r="F12" s="199">
        <f>'3.sz.tábla '!B35</f>
        <v>140000</v>
      </c>
      <c r="G12" s="199">
        <f>'3.sz.tábla '!C35</f>
        <v>230000</v>
      </c>
      <c r="H12" s="173">
        <f t="shared" si="1"/>
        <v>90000</v>
      </c>
    </row>
    <row r="13" spans="1:10" ht="47.25" x14ac:dyDescent="0.25">
      <c r="A13" s="198"/>
      <c r="B13" s="176"/>
      <c r="C13" s="176"/>
      <c r="D13" s="176">
        <f t="shared" si="0"/>
        <v>0</v>
      </c>
      <c r="E13" s="199" t="s">
        <v>237</v>
      </c>
      <c r="F13" s="176"/>
      <c r="G13" s="176"/>
      <c r="H13" s="173">
        <f t="shared" si="1"/>
        <v>0</v>
      </c>
    </row>
    <row r="14" spans="1:10" ht="18.75" customHeight="1" x14ac:dyDescent="0.25">
      <c r="A14" s="200"/>
      <c r="B14" s="176"/>
      <c r="C14" s="176"/>
      <c r="D14" s="176">
        <f t="shared" si="0"/>
        <v>0</v>
      </c>
      <c r="E14" s="199" t="s">
        <v>229</v>
      </c>
      <c r="F14" s="176">
        <f>'1.sz.tábla '!B25</f>
        <v>1595420</v>
      </c>
      <c r="G14" s="176">
        <f>'1.sz.tábla '!C25</f>
        <v>3097542</v>
      </c>
      <c r="H14" s="173">
        <f t="shared" si="1"/>
        <v>1502122</v>
      </c>
    </row>
    <row r="15" spans="1:10" s="171" customFormat="1" ht="31.5" x14ac:dyDescent="0.25">
      <c r="A15" s="202" t="s">
        <v>113</v>
      </c>
      <c r="B15" s="167">
        <f>SUM(B5:B14)</f>
        <v>37457611</v>
      </c>
      <c r="C15" s="167">
        <f>SUM(C5:C14)</f>
        <v>39349451</v>
      </c>
      <c r="D15" s="167">
        <f t="shared" si="0"/>
        <v>1891840</v>
      </c>
      <c r="E15" s="203" t="s">
        <v>114</v>
      </c>
      <c r="F15" s="167">
        <f>F5+F6+F7+F8+F9+F14</f>
        <v>32748611</v>
      </c>
      <c r="G15" s="167">
        <f t="shared" ref="G15" si="2">G5+G6+G7+G8+G9+G14</f>
        <v>35942115</v>
      </c>
      <c r="H15" s="168">
        <f t="shared" si="1"/>
        <v>3193504</v>
      </c>
    </row>
    <row r="16" spans="1:10" s="171" customFormat="1" x14ac:dyDescent="0.25">
      <c r="A16" s="202" t="s">
        <v>115</v>
      </c>
      <c r="B16" s="167"/>
      <c r="C16" s="167"/>
      <c r="D16" s="176">
        <f t="shared" si="0"/>
        <v>0</v>
      </c>
      <c r="E16" s="203" t="s">
        <v>116</v>
      </c>
      <c r="F16" s="167">
        <f>F15-B15</f>
        <v>-4709000</v>
      </c>
      <c r="G16" s="167">
        <f t="shared" ref="G16" si="3">G15-C15</f>
        <v>-3407336</v>
      </c>
      <c r="H16" s="168">
        <f t="shared" si="1"/>
        <v>1301664</v>
      </c>
    </row>
    <row r="17" spans="1:8" s="171" customFormat="1" ht="31.5" x14ac:dyDescent="0.25">
      <c r="A17" s="202" t="s">
        <v>117</v>
      </c>
      <c r="B17" s="167">
        <f>SUM(B18)</f>
        <v>36000000</v>
      </c>
      <c r="C17" s="167">
        <f>SUM(C18)</f>
        <v>37329264</v>
      </c>
      <c r="D17" s="167">
        <f t="shared" si="0"/>
        <v>1329264</v>
      </c>
      <c r="E17" s="203" t="s">
        <v>118</v>
      </c>
      <c r="F17" s="167">
        <f>F18+F19+F20+F21</f>
        <v>1140000</v>
      </c>
      <c r="G17" s="167">
        <f t="shared" ref="G17" si="4">G18+G19+G20+G21</f>
        <v>1793076</v>
      </c>
      <c r="H17" s="168">
        <f t="shared" si="1"/>
        <v>653076</v>
      </c>
    </row>
    <row r="18" spans="1:8" ht="31.5" x14ac:dyDescent="0.25">
      <c r="A18" s="200" t="s">
        <v>119</v>
      </c>
      <c r="B18" s="176">
        <f>'2.sz.tábla'!B66</f>
        <v>36000000</v>
      </c>
      <c r="C18" s="176">
        <f>'2.sz.tábla'!C66</f>
        <v>37329264</v>
      </c>
      <c r="D18" s="176">
        <f t="shared" si="0"/>
        <v>1329264</v>
      </c>
      <c r="E18" s="199" t="s">
        <v>239</v>
      </c>
      <c r="F18" s="176">
        <f>'5. sz. tábla'!B26</f>
        <v>1140000</v>
      </c>
      <c r="G18" s="176">
        <f>'5. sz. tábla'!C26</f>
        <v>1793076</v>
      </c>
      <c r="H18" s="173">
        <f t="shared" si="1"/>
        <v>653076</v>
      </c>
    </row>
    <row r="19" spans="1:8" s="171" customFormat="1" ht="31.5" x14ac:dyDescent="0.25">
      <c r="A19" s="202" t="s">
        <v>120</v>
      </c>
      <c r="B19" s="203">
        <f t="shared" ref="B19:C19" si="5">SUM(B20:B22)</f>
        <v>405000</v>
      </c>
      <c r="C19" s="203">
        <f t="shared" si="5"/>
        <v>1058076</v>
      </c>
      <c r="D19" s="167">
        <f t="shared" si="0"/>
        <v>653076</v>
      </c>
      <c r="E19" s="199" t="s">
        <v>240</v>
      </c>
      <c r="F19" s="167"/>
      <c r="G19" s="167"/>
      <c r="H19" s="173">
        <f t="shared" si="1"/>
        <v>0</v>
      </c>
    </row>
    <row r="20" spans="1:8" x14ac:dyDescent="0.25">
      <c r="A20" s="200" t="s">
        <v>300</v>
      </c>
      <c r="B20" s="176">
        <f>'2.sz.tábla'!B70</f>
        <v>0</v>
      </c>
      <c r="C20" s="176">
        <f>'2.sz.tábla'!C70</f>
        <v>0</v>
      </c>
      <c r="D20" s="176">
        <f t="shared" si="0"/>
        <v>0</v>
      </c>
      <c r="E20" s="199" t="s">
        <v>242</v>
      </c>
      <c r="F20" s="176"/>
      <c r="G20" s="176"/>
      <c r="H20" s="173">
        <f t="shared" si="1"/>
        <v>0</v>
      </c>
    </row>
    <row r="21" spans="1:8" x14ac:dyDescent="0.25">
      <c r="A21" s="200" t="s">
        <v>121</v>
      </c>
      <c r="B21" s="176"/>
      <c r="C21" s="176"/>
      <c r="D21" s="176">
        <f t="shared" si="0"/>
        <v>0</v>
      </c>
      <c r="E21" s="199" t="s">
        <v>297</v>
      </c>
      <c r="F21" s="199">
        <f>'5. sz. tábla'!B25</f>
        <v>0</v>
      </c>
      <c r="G21" s="199">
        <f>'5. sz. tábla'!C25</f>
        <v>0</v>
      </c>
      <c r="H21" s="173">
        <f t="shared" si="1"/>
        <v>0</v>
      </c>
    </row>
    <row r="22" spans="1:8" ht="31.5" x14ac:dyDescent="0.25">
      <c r="A22" s="200" t="s">
        <v>241</v>
      </c>
      <c r="B22" s="176">
        <f>'2.sz.tábla'!B71</f>
        <v>405000</v>
      </c>
      <c r="C22" s="176">
        <f>'2.sz.tábla'!C71</f>
        <v>1058076</v>
      </c>
      <c r="D22" s="176">
        <f t="shared" si="0"/>
        <v>653076</v>
      </c>
      <c r="E22" s="199"/>
      <c r="F22" s="199"/>
      <c r="G22" s="199"/>
      <c r="H22" s="173">
        <f t="shared" si="1"/>
        <v>0</v>
      </c>
    </row>
    <row r="23" spans="1:8" ht="16.5" thickBot="1" x14ac:dyDescent="0.3">
      <c r="A23" s="204" t="s">
        <v>122</v>
      </c>
      <c r="B23" s="205">
        <f>B15+B17+B19</f>
        <v>73862611</v>
      </c>
      <c r="C23" s="205">
        <f>C15+C17+C19</f>
        <v>77736791</v>
      </c>
      <c r="D23" s="205">
        <f t="shared" si="0"/>
        <v>3874180</v>
      </c>
      <c r="E23" s="206" t="s">
        <v>123</v>
      </c>
      <c r="F23" s="205">
        <f>F15+F17</f>
        <v>33888611</v>
      </c>
      <c r="G23" s="205">
        <f>G17+G15</f>
        <v>37735191</v>
      </c>
      <c r="H23" s="178">
        <f>H17+H15</f>
        <v>3846580</v>
      </c>
    </row>
    <row r="25" spans="1:8" ht="15.75" customHeight="1" x14ac:dyDescent="0.25">
      <c r="A25" s="504" t="s">
        <v>310</v>
      </c>
      <c r="B25" s="504"/>
      <c r="C25" s="504"/>
      <c r="D25" s="504"/>
      <c r="E25" s="504"/>
      <c r="F25" s="504"/>
      <c r="G25" s="504"/>
      <c r="H25" s="504"/>
    </row>
    <row r="26" spans="1:8" ht="16.5" thickBot="1" x14ac:dyDescent="0.3"/>
    <row r="27" spans="1:8" s="195" customFormat="1" ht="31.5" x14ac:dyDescent="0.25">
      <c r="A27" s="196" t="s">
        <v>124</v>
      </c>
      <c r="B27" s="40" t="s">
        <v>303</v>
      </c>
      <c r="C27" s="46" t="s">
        <v>308</v>
      </c>
      <c r="D27" s="46" t="s">
        <v>302</v>
      </c>
      <c r="E27" s="197" t="s">
        <v>125</v>
      </c>
      <c r="F27" s="40" t="s">
        <v>303</v>
      </c>
      <c r="G27" s="46" t="s">
        <v>308</v>
      </c>
      <c r="H27" s="95" t="s">
        <v>302</v>
      </c>
    </row>
    <row r="28" spans="1:8" ht="31.5" x14ac:dyDescent="0.25">
      <c r="A28" s="198" t="s">
        <v>126</v>
      </c>
      <c r="B28" s="176">
        <f>'2.sz.tábla'!B20</f>
        <v>75000000</v>
      </c>
      <c r="C28" s="176">
        <f>'2.sz.tábla'!C20</f>
        <v>75000000</v>
      </c>
      <c r="D28" s="176">
        <f>C28-B28</f>
        <v>0</v>
      </c>
      <c r="E28" s="199" t="s">
        <v>127</v>
      </c>
      <c r="F28" s="176">
        <f>'5. sz. tábla'!B2</f>
        <v>24270000</v>
      </c>
      <c r="G28" s="176">
        <f>'5. sz. tábla'!C2</f>
        <v>20770000</v>
      </c>
      <c r="H28" s="173">
        <f>G28-F28</f>
        <v>-3500000</v>
      </c>
    </row>
    <row r="29" spans="1:8" x14ac:dyDescent="0.25">
      <c r="A29" s="200" t="s">
        <v>128</v>
      </c>
      <c r="B29" s="176">
        <f>'2.sz.tábla'!B52</f>
        <v>0</v>
      </c>
      <c r="C29" s="176">
        <f>'2.sz.tábla'!C52</f>
        <v>0</v>
      </c>
      <c r="D29" s="176">
        <f t="shared" ref="D29:D43" si="6">C29-B29</f>
        <v>0</v>
      </c>
      <c r="E29" s="199" t="s">
        <v>129</v>
      </c>
      <c r="F29" s="199"/>
      <c r="G29" s="199"/>
      <c r="H29" s="173">
        <f t="shared" ref="H29:H43" si="7">G29-F29</f>
        <v>0</v>
      </c>
    </row>
    <row r="30" spans="1:8" ht="31.5" x14ac:dyDescent="0.25">
      <c r="A30" s="200" t="s">
        <v>130</v>
      </c>
      <c r="B30" s="176">
        <f>'1.sz.tábla '!B10</f>
        <v>0</v>
      </c>
      <c r="C30" s="176">
        <f>'1.sz.tábla '!C10</f>
        <v>0</v>
      </c>
      <c r="D30" s="176">
        <f t="shared" si="6"/>
        <v>0</v>
      </c>
      <c r="E30" s="199" t="s">
        <v>131</v>
      </c>
      <c r="F30" s="176">
        <f>'5. sz. tábla'!B14</f>
        <v>90704000</v>
      </c>
      <c r="G30" s="176">
        <f>'5. sz. tábla'!C14</f>
        <v>94204000</v>
      </c>
      <c r="H30" s="173">
        <f t="shared" si="7"/>
        <v>3500000</v>
      </c>
    </row>
    <row r="31" spans="1:8" x14ac:dyDescent="0.25">
      <c r="A31" s="200"/>
      <c r="B31" s="176"/>
      <c r="C31" s="176"/>
      <c r="D31" s="176">
        <f t="shared" si="6"/>
        <v>0</v>
      </c>
      <c r="E31" s="199" t="s">
        <v>132</v>
      </c>
      <c r="F31" s="176">
        <f>'5. sz. tábla'!B21</f>
        <v>0</v>
      </c>
      <c r="G31" s="176">
        <f>'5. sz. tábla'!C21</f>
        <v>27600</v>
      </c>
      <c r="H31" s="173">
        <f t="shared" si="7"/>
        <v>27600</v>
      </c>
    </row>
    <row r="32" spans="1:8" ht="31.5" x14ac:dyDescent="0.25">
      <c r="A32" s="200"/>
      <c r="B32" s="199"/>
      <c r="C32" s="199"/>
      <c r="D32" s="176">
        <f t="shared" si="6"/>
        <v>0</v>
      </c>
      <c r="E32" s="199" t="s">
        <v>133</v>
      </c>
      <c r="F32" s="199"/>
      <c r="G32" s="199"/>
      <c r="H32" s="173">
        <f t="shared" si="7"/>
        <v>0</v>
      </c>
    </row>
    <row r="33" spans="1:8" ht="27" customHeight="1" x14ac:dyDescent="0.25">
      <c r="A33" s="200"/>
      <c r="B33" s="199"/>
      <c r="C33" s="199"/>
      <c r="D33" s="176">
        <f t="shared" si="6"/>
        <v>0</v>
      </c>
      <c r="E33" s="207" t="s">
        <v>134</v>
      </c>
      <c r="F33" s="208"/>
      <c r="G33" s="208"/>
      <c r="H33" s="173">
        <f t="shared" si="7"/>
        <v>0</v>
      </c>
    </row>
    <row r="34" spans="1:8" ht="47.25" x14ac:dyDescent="0.25">
      <c r="A34" s="200"/>
      <c r="B34" s="176"/>
      <c r="C34" s="176"/>
      <c r="D34" s="176">
        <f t="shared" si="6"/>
        <v>0</v>
      </c>
      <c r="E34" s="199" t="s">
        <v>243</v>
      </c>
      <c r="F34" s="176"/>
      <c r="G34" s="176"/>
      <c r="H34" s="173">
        <f t="shared" si="7"/>
        <v>0</v>
      </c>
    </row>
    <row r="35" spans="1:8" ht="47.25" x14ac:dyDescent="0.25">
      <c r="A35" s="200"/>
      <c r="B35" s="176"/>
      <c r="C35" s="176"/>
      <c r="D35" s="176">
        <f t="shared" si="6"/>
        <v>0</v>
      </c>
      <c r="E35" s="199" t="s">
        <v>135</v>
      </c>
      <c r="F35" s="176"/>
      <c r="G35" s="176"/>
      <c r="H35" s="173">
        <f t="shared" si="7"/>
        <v>0</v>
      </c>
    </row>
    <row r="36" spans="1:8" s="171" customFormat="1" ht="31.5" x14ac:dyDescent="0.25">
      <c r="A36" s="202" t="s">
        <v>136</v>
      </c>
      <c r="B36" s="167">
        <f>SUM(B28:B34)</f>
        <v>75000000</v>
      </c>
      <c r="C36" s="167">
        <f>SUM(C28:C34)</f>
        <v>75000000</v>
      </c>
      <c r="D36" s="167">
        <f t="shared" si="6"/>
        <v>0</v>
      </c>
      <c r="E36" s="203" t="s">
        <v>137</v>
      </c>
      <c r="F36" s="167">
        <f>SUM(F28:F31)</f>
        <v>114974000</v>
      </c>
      <c r="G36" s="167">
        <f>SUM(G28:G31)</f>
        <v>115001600</v>
      </c>
      <c r="H36" s="168">
        <f t="shared" si="7"/>
        <v>27600</v>
      </c>
    </row>
    <row r="37" spans="1:8" s="171" customFormat="1" x14ac:dyDescent="0.25">
      <c r="A37" s="202" t="s">
        <v>138</v>
      </c>
      <c r="B37" s="167"/>
      <c r="C37" s="167"/>
      <c r="D37" s="176"/>
      <c r="E37" s="203" t="s">
        <v>140</v>
      </c>
      <c r="F37" s="167">
        <f>F36-B36</f>
        <v>39974000</v>
      </c>
      <c r="G37" s="167">
        <f>G36-C36</f>
        <v>40001600</v>
      </c>
      <c r="H37" s="168">
        <f t="shared" si="7"/>
        <v>27600</v>
      </c>
    </row>
    <row r="38" spans="1:8" s="171" customFormat="1" ht="31.5" x14ac:dyDescent="0.25">
      <c r="A38" s="202" t="s">
        <v>141</v>
      </c>
      <c r="B38" s="167">
        <f>SUM(B39)</f>
        <v>36000000</v>
      </c>
      <c r="C38" s="167">
        <f t="shared" ref="C38" si="8">SUM(C39)</f>
        <v>37329264</v>
      </c>
      <c r="D38" s="167">
        <f t="shared" si="6"/>
        <v>1329264</v>
      </c>
      <c r="E38" s="203" t="s">
        <v>142</v>
      </c>
      <c r="F38" s="167">
        <f>SUM(F39:F41)</f>
        <v>0</v>
      </c>
      <c r="G38" s="167">
        <f t="shared" ref="G38" si="9">SUM(G39:G41)</f>
        <v>0</v>
      </c>
      <c r="H38" s="173">
        <f t="shared" si="7"/>
        <v>0</v>
      </c>
    </row>
    <row r="39" spans="1:8" x14ac:dyDescent="0.25">
      <c r="A39" s="200" t="s">
        <v>143</v>
      </c>
      <c r="B39" s="176">
        <f>'2.sz.tábla'!B67</f>
        <v>36000000</v>
      </c>
      <c r="C39" s="176">
        <f>'2.sz.tábla'!C67</f>
        <v>37329264</v>
      </c>
      <c r="D39" s="176">
        <f t="shared" si="6"/>
        <v>1329264</v>
      </c>
      <c r="E39" s="199" t="s">
        <v>144</v>
      </c>
      <c r="F39" s="176"/>
      <c r="G39" s="176"/>
      <c r="H39" s="173">
        <f t="shared" si="7"/>
        <v>0</v>
      </c>
    </row>
    <row r="40" spans="1:8" ht="31.5" x14ac:dyDescent="0.25">
      <c r="A40" s="202" t="s">
        <v>145</v>
      </c>
      <c r="B40" s="167">
        <f>SUM(B41:B42)</f>
        <v>0</v>
      </c>
      <c r="C40" s="167">
        <f>SUM(C41:C42)</f>
        <v>0</v>
      </c>
      <c r="D40" s="176">
        <f t="shared" si="6"/>
        <v>0</v>
      </c>
      <c r="E40" s="199" t="s">
        <v>146</v>
      </c>
      <c r="F40" s="176"/>
      <c r="G40" s="176"/>
      <c r="H40" s="173">
        <f t="shared" si="7"/>
        <v>0</v>
      </c>
    </row>
    <row r="41" spans="1:8" ht="31.5" x14ac:dyDescent="0.25">
      <c r="A41" s="200" t="s">
        <v>147</v>
      </c>
      <c r="B41" s="176"/>
      <c r="C41" s="176"/>
      <c r="D41" s="176">
        <f t="shared" si="6"/>
        <v>0</v>
      </c>
      <c r="E41" s="199" t="s">
        <v>238</v>
      </c>
      <c r="F41" s="176"/>
      <c r="G41" s="176"/>
      <c r="H41" s="173">
        <f t="shared" si="7"/>
        <v>0</v>
      </c>
    </row>
    <row r="42" spans="1:8" x14ac:dyDescent="0.25">
      <c r="A42" s="200" t="s">
        <v>148</v>
      </c>
      <c r="B42" s="176"/>
      <c r="C42" s="176"/>
      <c r="D42" s="176">
        <f t="shared" si="6"/>
        <v>0</v>
      </c>
      <c r="E42" s="199"/>
      <c r="F42" s="176"/>
      <c r="G42" s="176"/>
      <c r="H42" s="173">
        <f t="shared" si="7"/>
        <v>0</v>
      </c>
    </row>
    <row r="43" spans="1:8" s="171" customFormat="1" ht="16.5" thickBot="1" x14ac:dyDescent="0.3">
      <c r="A43" s="204" t="s">
        <v>149</v>
      </c>
      <c r="B43" s="205">
        <f>B36+B38+B40</f>
        <v>111000000</v>
      </c>
      <c r="C43" s="205">
        <f>C36+C38+C40</f>
        <v>112329264</v>
      </c>
      <c r="D43" s="205">
        <f t="shared" si="6"/>
        <v>1329264</v>
      </c>
      <c r="E43" s="206" t="s">
        <v>150</v>
      </c>
      <c r="F43" s="205">
        <f>F36+F38</f>
        <v>114974000</v>
      </c>
      <c r="G43" s="205">
        <f>G36+G38</f>
        <v>115001600</v>
      </c>
      <c r="H43" s="178">
        <f t="shared" si="7"/>
        <v>27600</v>
      </c>
    </row>
    <row r="44" spans="1:8" x14ac:dyDescent="0.25">
      <c r="A44" s="209"/>
      <c r="B44" s="210"/>
      <c r="C44" s="210"/>
      <c r="D44" s="210"/>
      <c r="E44" s="209"/>
      <c r="F44" s="210"/>
      <c r="G44" s="210"/>
      <c r="H44" s="210"/>
    </row>
    <row r="45" spans="1:8" x14ac:dyDescent="0.25">
      <c r="A45" s="209"/>
      <c r="B45" s="210"/>
      <c r="C45" s="210"/>
      <c r="D45" s="210"/>
      <c r="E45" s="209"/>
      <c r="F45" s="210"/>
      <c r="G45" s="210"/>
      <c r="H45" s="210"/>
    </row>
    <row r="46" spans="1:8" x14ac:dyDescent="0.25">
      <c r="A46" s="209"/>
      <c r="B46" s="210"/>
      <c r="C46" s="210"/>
      <c r="D46" s="210"/>
      <c r="E46" s="209"/>
      <c r="F46" s="210"/>
      <c r="G46" s="210"/>
      <c r="H46" s="210"/>
    </row>
    <row r="47" spans="1:8" x14ac:dyDescent="0.25">
      <c r="A47" s="209"/>
      <c r="B47" s="210"/>
      <c r="C47" s="210"/>
      <c r="D47" s="210"/>
      <c r="E47" s="209"/>
      <c r="F47" s="210"/>
      <c r="G47" s="210"/>
      <c r="H47" s="210"/>
    </row>
    <row r="48" spans="1:8" ht="15.75" customHeight="1" x14ac:dyDescent="0.25">
      <c r="A48" s="504" t="s">
        <v>311</v>
      </c>
      <c r="B48" s="504"/>
      <c r="C48" s="504"/>
      <c r="D48" s="504"/>
      <c r="E48" s="504"/>
      <c r="F48" s="504"/>
      <c r="G48" s="504"/>
      <c r="H48" s="504"/>
    </row>
    <row r="49" spans="1:8" ht="16.5" thickBot="1" x14ac:dyDescent="0.3"/>
    <row r="50" spans="1:8" s="195" customFormat="1" ht="31.5" x14ac:dyDescent="0.25">
      <c r="A50" s="196" t="s">
        <v>151</v>
      </c>
      <c r="B50" s="40" t="s">
        <v>303</v>
      </c>
      <c r="C50" s="46" t="s">
        <v>308</v>
      </c>
      <c r="D50" s="46" t="s">
        <v>302</v>
      </c>
      <c r="E50" s="197" t="s">
        <v>152</v>
      </c>
      <c r="F50" s="40" t="s">
        <v>303</v>
      </c>
      <c r="G50" s="46" t="s">
        <v>308</v>
      </c>
      <c r="H50" s="95" t="s">
        <v>302</v>
      </c>
    </row>
    <row r="51" spans="1:8" x14ac:dyDescent="0.25">
      <c r="A51" s="200" t="s">
        <v>153</v>
      </c>
      <c r="B51" s="176">
        <f>B15</f>
        <v>37457611</v>
      </c>
      <c r="C51" s="176">
        <f t="shared" ref="C51:D51" si="10">C15</f>
        <v>39349451</v>
      </c>
      <c r="D51" s="176">
        <f t="shared" si="10"/>
        <v>1891840</v>
      </c>
      <c r="E51" s="199" t="s">
        <v>154</v>
      </c>
      <c r="F51" s="176">
        <f>F15</f>
        <v>32748611</v>
      </c>
      <c r="G51" s="176">
        <f>G15</f>
        <v>35942115</v>
      </c>
      <c r="H51" s="173">
        <f>H15</f>
        <v>3193504</v>
      </c>
    </row>
    <row r="52" spans="1:8" x14ac:dyDescent="0.25">
      <c r="A52" s="200" t="s">
        <v>155</v>
      </c>
      <c r="B52" s="176">
        <f>B36</f>
        <v>75000000</v>
      </c>
      <c r="C52" s="176">
        <f t="shared" ref="C52:D52" si="11">C36</f>
        <v>75000000</v>
      </c>
      <c r="D52" s="176">
        <f t="shared" si="11"/>
        <v>0</v>
      </c>
      <c r="E52" s="199" t="s">
        <v>156</v>
      </c>
      <c r="F52" s="176">
        <f>F36</f>
        <v>114974000</v>
      </c>
      <c r="G52" s="176">
        <f>G36</f>
        <v>115001600</v>
      </c>
      <c r="H52" s="173">
        <f>H36</f>
        <v>27600</v>
      </c>
    </row>
    <row r="53" spans="1:8" s="171" customFormat="1" x14ac:dyDescent="0.25">
      <c r="A53" s="202" t="s">
        <v>11</v>
      </c>
      <c r="B53" s="167">
        <f>SUM(B51:B52)</f>
        <v>112457611</v>
      </c>
      <c r="C53" s="167">
        <f t="shared" ref="C53:D53" si="12">SUM(C51:C52)</f>
        <v>114349451</v>
      </c>
      <c r="D53" s="167">
        <f t="shared" si="12"/>
        <v>1891840</v>
      </c>
      <c r="E53" s="203" t="s">
        <v>20</v>
      </c>
      <c r="F53" s="167">
        <f>SUM(F51:F52)</f>
        <v>147722611</v>
      </c>
      <c r="G53" s="167">
        <f>SUM(G51:G52)</f>
        <v>150943715</v>
      </c>
      <c r="H53" s="168">
        <f>SUM(H51:H52)</f>
        <v>3221104</v>
      </c>
    </row>
    <row r="54" spans="1:8" s="171" customFormat="1" x14ac:dyDescent="0.25">
      <c r="A54" s="202" t="s">
        <v>157</v>
      </c>
      <c r="B54" s="167"/>
      <c r="C54" s="167"/>
      <c r="D54" s="167"/>
      <c r="E54" s="203" t="s">
        <v>158</v>
      </c>
      <c r="F54" s="167">
        <f>F53-B53</f>
        <v>35265000</v>
      </c>
      <c r="G54" s="167">
        <f>G53-C53</f>
        <v>36594264</v>
      </c>
      <c r="H54" s="168">
        <f>H53-D53</f>
        <v>1329264</v>
      </c>
    </row>
    <row r="55" spans="1:8" s="171" customFormat="1" ht="31.5" x14ac:dyDescent="0.25">
      <c r="A55" s="202" t="s">
        <v>159</v>
      </c>
      <c r="B55" s="167">
        <f>SUM(B56:B57)</f>
        <v>36000000</v>
      </c>
      <c r="C55" s="167">
        <f t="shared" ref="C55:D55" si="13">SUM(C56:C57)</f>
        <v>37329264</v>
      </c>
      <c r="D55" s="167">
        <f t="shared" si="13"/>
        <v>1329264</v>
      </c>
      <c r="E55" s="203" t="s">
        <v>160</v>
      </c>
      <c r="F55" s="167">
        <f>SUM(F56:F57)</f>
        <v>1140000</v>
      </c>
      <c r="G55" s="167">
        <f>SUM(G56:G57)</f>
        <v>1793076</v>
      </c>
      <c r="H55" s="168">
        <f>SUM(H56:H57)</f>
        <v>653076</v>
      </c>
    </row>
    <row r="56" spans="1:8" ht="31.5" x14ac:dyDescent="0.25">
      <c r="A56" s="200" t="s">
        <v>117</v>
      </c>
      <c r="B56" s="176">
        <f>B17</f>
        <v>36000000</v>
      </c>
      <c r="C56" s="176">
        <f t="shared" ref="C56:D56" si="14">C17</f>
        <v>37329264</v>
      </c>
      <c r="D56" s="176">
        <f t="shared" si="14"/>
        <v>1329264</v>
      </c>
      <c r="E56" s="199" t="s">
        <v>161</v>
      </c>
      <c r="F56" s="176">
        <f>F17</f>
        <v>1140000</v>
      </c>
      <c r="G56" s="176">
        <f>G17</f>
        <v>1793076</v>
      </c>
      <c r="H56" s="173">
        <f>H17</f>
        <v>653076</v>
      </c>
    </row>
    <row r="57" spans="1:8" ht="31.5" x14ac:dyDescent="0.25">
      <c r="A57" s="200" t="s">
        <v>141</v>
      </c>
      <c r="B57" s="176"/>
      <c r="C57" s="176"/>
      <c r="D57" s="176"/>
      <c r="E57" s="199" t="s">
        <v>162</v>
      </c>
      <c r="F57" s="176">
        <f>F38</f>
        <v>0</v>
      </c>
      <c r="G57" s="176">
        <f>G38</f>
        <v>0</v>
      </c>
      <c r="H57" s="173">
        <f>H38</f>
        <v>0</v>
      </c>
    </row>
    <row r="58" spans="1:8" s="171" customFormat="1" ht="31.5" x14ac:dyDescent="0.25">
      <c r="A58" s="202" t="s">
        <v>163</v>
      </c>
      <c r="B58" s="167">
        <f>SUM(B59:B60)</f>
        <v>405000</v>
      </c>
      <c r="C58" s="167">
        <f t="shared" ref="C58:D58" si="15">SUM(C59:C60)</f>
        <v>1058076</v>
      </c>
      <c r="D58" s="167">
        <f t="shared" si="15"/>
        <v>653076</v>
      </c>
      <c r="E58" s="203"/>
      <c r="F58" s="203"/>
      <c r="G58" s="203"/>
      <c r="H58" s="211"/>
    </row>
    <row r="59" spans="1:8" ht="31.5" x14ac:dyDescent="0.25">
      <c r="A59" s="200" t="s">
        <v>120</v>
      </c>
      <c r="B59" s="176">
        <f>B19</f>
        <v>405000</v>
      </c>
      <c r="C59" s="176">
        <f t="shared" ref="C59:D59" si="16">C19</f>
        <v>1058076</v>
      </c>
      <c r="D59" s="176">
        <f t="shared" si="16"/>
        <v>653076</v>
      </c>
      <c r="E59" s="199"/>
      <c r="F59" s="176"/>
      <c r="G59" s="176"/>
      <c r="H59" s="173"/>
    </row>
    <row r="60" spans="1:8" ht="31.5" x14ac:dyDescent="0.25">
      <c r="A60" s="200" t="s">
        <v>145</v>
      </c>
      <c r="B60" s="176">
        <f>B40</f>
        <v>0</v>
      </c>
      <c r="C60" s="176">
        <f>C40</f>
        <v>0</v>
      </c>
      <c r="D60" s="176">
        <f>D40</f>
        <v>0</v>
      </c>
      <c r="E60" s="203"/>
      <c r="F60" s="167"/>
      <c r="G60" s="167"/>
      <c r="H60" s="168"/>
    </row>
    <row r="61" spans="1:8" s="171" customFormat="1" ht="16.5" thickBot="1" x14ac:dyDescent="0.3">
      <c r="A61" s="204" t="s">
        <v>67</v>
      </c>
      <c r="B61" s="205">
        <f>B53+B55+B58</f>
        <v>148862611</v>
      </c>
      <c r="C61" s="205">
        <f>C53+C55+C58</f>
        <v>152736791</v>
      </c>
      <c r="D61" s="205">
        <f>D53+D55+D58</f>
        <v>3874180</v>
      </c>
      <c r="E61" s="206" t="s">
        <v>164</v>
      </c>
      <c r="F61" s="205">
        <f>F53+F55</f>
        <v>148862611</v>
      </c>
      <c r="G61" s="205">
        <f>G53+G55</f>
        <v>152736791</v>
      </c>
      <c r="H61" s="178">
        <f>H53+H55</f>
        <v>3874180</v>
      </c>
    </row>
    <row r="62" spans="1:8" x14ac:dyDescent="0.25">
      <c r="A62" s="195" t="s">
        <v>165</v>
      </c>
      <c r="F62" s="194">
        <f>B61-F61</f>
        <v>0</v>
      </c>
      <c r="G62" s="194">
        <f>C61-G61</f>
        <v>0</v>
      </c>
      <c r="H62" s="194">
        <f>D61-H61</f>
        <v>0</v>
      </c>
    </row>
  </sheetData>
  <sheetProtection selectLockedCells="1" selectUnlockedCells="1"/>
  <mergeCells count="3">
    <mergeCell ref="A2:H2"/>
    <mergeCell ref="A25:H25"/>
    <mergeCell ref="A48:H48"/>
  </mergeCells>
  <phoneticPr fontId="21" type="noConversion"/>
  <printOptions horizontalCentered="1"/>
  <pageMargins left="0.35433070866141736" right="0.35433070866141736" top="0.59055118110236227" bottom="0.19685039370078741" header="0.31496062992125984" footer="0.51181102362204722"/>
  <pageSetup paperSize="9" scale="94" firstPageNumber="0" orientation="landscape" r:id="rId1"/>
  <headerFooter alignWithMargins="0">
    <oddHeader>&amp;LVászoly Község
Önkormányzata&amp;C6. melléklet
a 1/2017. (II.19.) rendelethez&amp;R
&amp;P. oldal
 forint</oddHeader>
  </headerFooter>
  <rowBreaks count="3" manualBreakCount="3">
    <brk id="23" max="9" man="1"/>
    <brk id="47" max="7" man="1"/>
    <brk id="6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H89"/>
  <sheetViews>
    <sheetView view="pageLayout" zoomScaleNormal="100" zoomScaleSheetLayoutView="89" workbookViewId="0">
      <selection activeCell="J6" sqref="J6"/>
    </sheetView>
  </sheetViews>
  <sheetFormatPr defaultColWidth="9.140625" defaultRowHeight="15.75" x14ac:dyDescent="0.25"/>
  <cols>
    <col min="1" max="1" width="43.28515625" style="212" customWidth="1"/>
    <col min="2" max="2" width="13.140625" style="213" customWidth="1"/>
    <col min="3" max="3" width="13" style="213" customWidth="1"/>
    <col min="4" max="4" width="12.140625" style="213" customWidth="1"/>
    <col min="5" max="5" width="43.5703125" style="213" customWidth="1"/>
    <col min="6" max="6" width="12.85546875" style="213" customWidth="1"/>
    <col min="7" max="7" width="14.28515625" style="213" customWidth="1"/>
    <col min="8" max="8" width="13.7109375" style="213" customWidth="1"/>
    <col min="9" max="16384" width="9.140625" style="213"/>
  </cols>
  <sheetData>
    <row r="2" spans="1:8" x14ac:dyDescent="0.25">
      <c r="E2" s="214"/>
    </row>
    <row r="3" spans="1:8" ht="15.75" customHeight="1" x14ac:dyDescent="0.25">
      <c r="A3" s="505" t="s">
        <v>309</v>
      </c>
      <c r="B3" s="505"/>
      <c r="C3" s="505"/>
      <c r="D3" s="505"/>
      <c r="E3" s="505"/>
      <c r="F3" s="505"/>
      <c r="G3" s="505"/>
      <c r="H3" s="505"/>
    </row>
    <row r="4" spans="1:8" ht="16.5" thickBot="1" x14ac:dyDescent="0.3"/>
    <row r="5" spans="1:8" s="212" customFormat="1" ht="31.5" x14ac:dyDescent="0.25">
      <c r="A5" s="215" t="s">
        <v>105</v>
      </c>
      <c r="B5" s="40" t="s">
        <v>303</v>
      </c>
      <c r="C5" s="46" t="s">
        <v>308</v>
      </c>
      <c r="D5" s="46" t="s">
        <v>302</v>
      </c>
      <c r="E5" s="216" t="s">
        <v>106</v>
      </c>
      <c r="F5" s="40" t="s">
        <v>303</v>
      </c>
      <c r="G5" s="46" t="s">
        <v>308</v>
      </c>
      <c r="H5" s="95" t="s">
        <v>302</v>
      </c>
    </row>
    <row r="6" spans="1:8" s="212" customFormat="1" x14ac:dyDescent="0.25">
      <c r="A6" s="217" t="s">
        <v>166</v>
      </c>
      <c r="B6" s="218"/>
      <c r="C6" s="218"/>
      <c r="D6" s="218"/>
      <c r="E6" s="219" t="s">
        <v>15</v>
      </c>
      <c r="F6" s="220"/>
      <c r="G6" s="220"/>
      <c r="H6" s="221"/>
    </row>
    <row r="7" spans="1:8" ht="31.5" x14ac:dyDescent="0.25">
      <c r="A7" s="222" t="s">
        <v>167</v>
      </c>
      <c r="B7" s="223">
        <f>'6. sz. tábla '!B5</f>
        <v>21955111</v>
      </c>
      <c r="C7" s="223">
        <f>'6. sz. tábla '!C5</f>
        <v>23846951</v>
      </c>
      <c r="D7" s="223">
        <f>C7-B7</f>
        <v>1891840</v>
      </c>
      <c r="E7" s="224" t="s">
        <v>92</v>
      </c>
      <c r="F7" s="223">
        <f>'6. sz. tábla '!F5</f>
        <v>6405000</v>
      </c>
      <c r="G7" s="223">
        <f>'6. sz. tábla '!G5</f>
        <v>7872540</v>
      </c>
      <c r="H7" s="225">
        <f>G7-F7</f>
        <v>1467540</v>
      </c>
    </row>
    <row r="8" spans="1:8" ht="17.25" customHeight="1" x14ac:dyDescent="0.25">
      <c r="A8" s="226" t="s">
        <v>108</v>
      </c>
      <c r="B8" s="176">
        <f>'6. sz. tábla '!B6</f>
        <v>10650000</v>
      </c>
      <c r="C8" s="176">
        <f>'6. sz. tábla '!C6</f>
        <v>10650000</v>
      </c>
      <c r="D8" s="223">
        <f t="shared" ref="D8:D30" si="0">C8-B8</f>
        <v>0</v>
      </c>
      <c r="E8" s="224" t="s">
        <v>89</v>
      </c>
      <c r="F8" s="223">
        <f>'6. sz. tábla '!F6</f>
        <v>1614700</v>
      </c>
      <c r="G8" s="223">
        <f>'6. sz. tábla '!G6</f>
        <v>1776142</v>
      </c>
      <c r="H8" s="225">
        <f t="shared" ref="H8:H30" si="1">G8-F8</f>
        <v>161442</v>
      </c>
    </row>
    <row r="9" spans="1:8" x14ac:dyDescent="0.25">
      <c r="A9" s="226" t="s">
        <v>110</v>
      </c>
      <c r="B9" s="223">
        <f>'6. sz. tábla '!B7-B38</f>
        <v>4852500</v>
      </c>
      <c r="C9" s="223">
        <f>'6. sz. tábla '!C7-C38</f>
        <v>4852500</v>
      </c>
      <c r="D9" s="223">
        <f t="shared" si="0"/>
        <v>0</v>
      </c>
      <c r="E9" s="224" t="s">
        <v>90</v>
      </c>
      <c r="F9" s="223">
        <f>'6. sz. tábla '!F7-F38</f>
        <v>13500000</v>
      </c>
      <c r="G9" s="223">
        <f>'6. sz. tábla '!G7-G38</f>
        <v>13500000</v>
      </c>
      <c r="H9" s="225">
        <f t="shared" si="1"/>
        <v>0</v>
      </c>
    </row>
    <row r="10" spans="1:8" ht="31.5" x14ac:dyDescent="0.25">
      <c r="A10" s="198" t="s">
        <v>112</v>
      </c>
      <c r="B10" s="223">
        <f>'6. sz. tábla '!B8</f>
        <v>0</v>
      </c>
      <c r="C10" s="223">
        <f>'6. sz. tábla '!C8</f>
        <v>0</v>
      </c>
      <c r="D10" s="223">
        <f t="shared" si="0"/>
        <v>0</v>
      </c>
      <c r="E10" s="224" t="s">
        <v>93</v>
      </c>
      <c r="F10" s="223">
        <f>'6. sz. tábla '!F8</f>
        <v>1943000</v>
      </c>
      <c r="G10" s="223">
        <f>'6. sz. tábla '!G8</f>
        <v>1943000</v>
      </c>
      <c r="H10" s="225">
        <f t="shared" si="1"/>
        <v>0</v>
      </c>
    </row>
    <row r="11" spans="1:8" x14ac:dyDescent="0.25">
      <c r="A11" s="226"/>
      <c r="B11" s="223"/>
      <c r="C11" s="223"/>
      <c r="D11" s="223">
        <f t="shared" si="0"/>
        <v>0</v>
      </c>
      <c r="E11" s="224" t="s">
        <v>91</v>
      </c>
      <c r="F11" s="223">
        <f>F13+F14+F15</f>
        <v>7690491</v>
      </c>
      <c r="G11" s="223">
        <f t="shared" ref="G11" si="2">G13+G14+G15</f>
        <v>7752891</v>
      </c>
      <c r="H11" s="225">
        <f t="shared" si="1"/>
        <v>62400</v>
      </c>
    </row>
    <row r="12" spans="1:8" x14ac:dyDescent="0.25">
      <c r="A12" s="226"/>
      <c r="B12" s="223"/>
      <c r="C12" s="223"/>
      <c r="D12" s="223">
        <f t="shared" si="0"/>
        <v>0</v>
      </c>
      <c r="E12" s="199" t="s">
        <v>234</v>
      </c>
      <c r="F12" s="223">
        <f>'6. sz. tábla '!F10</f>
        <v>0</v>
      </c>
      <c r="G12" s="223">
        <f>'6. sz. tábla '!G10</f>
        <v>0</v>
      </c>
      <c r="H12" s="225">
        <f t="shared" si="1"/>
        <v>0</v>
      </c>
    </row>
    <row r="13" spans="1:8" ht="31.5" x14ac:dyDescent="0.25">
      <c r="A13" s="226"/>
      <c r="B13" s="223"/>
      <c r="C13" s="223"/>
      <c r="D13" s="223">
        <f t="shared" si="0"/>
        <v>0</v>
      </c>
      <c r="E13" s="199" t="s">
        <v>235</v>
      </c>
      <c r="F13" s="223">
        <f>'6. sz. tábla '!F11</f>
        <v>7550491</v>
      </c>
      <c r="G13" s="223">
        <f>'6. sz. tábla '!G11</f>
        <v>7522891</v>
      </c>
      <c r="H13" s="225">
        <f t="shared" si="1"/>
        <v>-27600</v>
      </c>
    </row>
    <row r="14" spans="1:8" ht="31.5" x14ac:dyDescent="0.25">
      <c r="A14" s="222"/>
      <c r="B14" s="223"/>
      <c r="C14" s="227"/>
      <c r="D14" s="223">
        <f t="shared" si="0"/>
        <v>0</v>
      </c>
      <c r="E14" s="199" t="s">
        <v>236</v>
      </c>
      <c r="F14" s="223">
        <f>'6. sz. tábla '!F12-F43</f>
        <v>140000</v>
      </c>
      <c r="G14" s="223">
        <f>'6. sz. tábla '!G12-G43</f>
        <v>230000</v>
      </c>
      <c r="H14" s="225">
        <f t="shared" si="1"/>
        <v>90000</v>
      </c>
    </row>
    <row r="15" spans="1:8" ht="30.75" customHeight="1" x14ac:dyDescent="0.25">
      <c r="A15" s="198"/>
      <c r="B15" s="223"/>
      <c r="C15" s="223"/>
      <c r="D15" s="223">
        <f t="shared" si="0"/>
        <v>0</v>
      </c>
      <c r="E15" s="199" t="s">
        <v>237</v>
      </c>
      <c r="F15" s="223">
        <f>'6. sz. tábla '!F13</f>
        <v>0</v>
      </c>
      <c r="G15" s="223">
        <f>'6. sz. tábla '!G13</f>
        <v>0</v>
      </c>
      <c r="H15" s="225">
        <f t="shared" si="1"/>
        <v>0</v>
      </c>
    </row>
    <row r="16" spans="1:8" x14ac:dyDescent="0.25">
      <c r="A16" s="226"/>
      <c r="B16" s="223"/>
      <c r="C16" s="223"/>
      <c r="D16" s="223">
        <f t="shared" si="0"/>
        <v>0</v>
      </c>
      <c r="E16" s="199" t="s">
        <v>229</v>
      </c>
      <c r="F16" s="223">
        <f>'6. sz. tábla '!F14</f>
        <v>1595420</v>
      </c>
      <c r="G16" s="223">
        <f>'6. sz. tábla '!G14</f>
        <v>3097542</v>
      </c>
      <c r="H16" s="225">
        <f t="shared" si="1"/>
        <v>1502122</v>
      </c>
    </row>
    <row r="17" spans="1:8" s="230" customFormat="1" ht="31.5" x14ac:dyDescent="0.25">
      <c r="A17" s="217" t="s">
        <v>168</v>
      </c>
      <c r="B17" s="228">
        <f>SUM(B7:B16)</f>
        <v>37457611</v>
      </c>
      <c r="C17" s="228">
        <f t="shared" ref="C17" si="3">SUM(C7:C16)</f>
        <v>39349451</v>
      </c>
      <c r="D17" s="223">
        <f t="shared" si="0"/>
        <v>1891840</v>
      </c>
      <c r="E17" s="219" t="s">
        <v>169</v>
      </c>
      <c r="F17" s="228">
        <f>F7+F8+F9+F10+F11+F16</f>
        <v>32748611</v>
      </c>
      <c r="G17" s="228">
        <f t="shared" ref="G17" si="4">G7+G8+G9+G10+G11+G16</f>
        <v>35942115</v>
      </c>
      <c r="H17" s="229">
        <f t="shared" si="1"/>
        <v>3193504</v>
      </c>
    </row>
    <row r="18" spans="1:8" x14ac:dyDescent="0.25">
      <c r="A18" s="231" t="s">
        <v>170</v>
      </c>
      <c r="B18" s="223">
        <f>'6. sz. tábla '!B55</f>
        <v>36000000</v>
      </c>
      <c r="C18" s="223">
        <f>'6. sz. tábla '!C55</f>
        <v>37329264</v>
      </c>
      <c r="D18" s="223">
        <f t="shared" si="0"/>
        <v>1329264</v>
      </c>
      <c r="E18" s="220" t="s">
        <v>171</v>
      </c>
      <c r="F18" s="223">
        <f>'6. sz. tábla '!F17-F59</f>
        <v>1140000</v>
      </c>
      <c r="G18" s="223">
        <f>'6. sz. tábla '!G17-G59</f>
        <v>1793076</v>
      </c>
      <c r="H18" s="225">
        <f t="shared" si="1"/>
        <v>653076</v>
      </c>
    </row>
    <row r="19" spans="1:8" ht="47.25" x14ac:dyDescent="0.25">
      <c r="A19" s="217" t="s">
        <v>172</v>
      </c>
      <c r="B19" s="228">
        <f>B17+B18</f>
        <v>73457611</v>
      </c>
      <c r="C19" s="228">
        <f>C17+C18</f>
        <v>76678715</v>
      </c>
      <c r="D19" s="223">
        <f t="shared" si="0"/>
        <v>3221104</v>
      </c>
      <c r="E19" s="219" t="s">
        <v>173</v>
      </c>
      <c r="F19" s="228">
        <f>F17+F18</f>
        <v>33888611</v>
      </c>
      <c r="G19" s="228">
        <f t="shared" ref="G19" si="5">G17+G18</f>
        <v>37735191</v>
      </c>
      <c r="H19" s="229">
        <f t="shared" si="1"/>
        <v>3846580</v>
      </c>
    </row>
    <row r="20" spans="1:8" x14ac:dyDescent="0.25">
      <c r="A20" s="217" t="s">
        <v>174</v>
      </c>
      <c r="B20" s="228"/>
      <c r="C20" s="228"/>
      <c r="D20" s="223">
        <f t="shared" si="0"/>
        <v>0</v>
      </c>
      <c r="E20" s="228" t="s">
        <v>16</v>
      </c>
      <c r="F20" s="223"/>
      <c r="G20" s="223"/>
      <c r="H20" s="225">
        <f t="shared" si="1"/>
        <v>0</v>
      </c>
    </row>
    <row r="21" spans="1:8" ht="31.5" x14ac:dyDescent="0.25">
      <c r="A21" s="198" t="s">
        <v>126</v>
      </c>
      <c r="B21" s="223">
        <f>'6. sz. tábla '!B28-B50</f>
        <v>75000000</v>
      </c>
      <c r="C21" s="223">
        <f>'6. sz. tábla '!C28-C50</f>
        <v>75000000</v>
      </c>
      <c r="D21" s="223">
        <f t="shared" si="0"/>
        <v>0</v>
      </c>
      <c r="E21" s="224" t="s">
        <v>127</v>
      </c>
      <c r="F21" s="223">
        <f>'6. sz. tábla '!F28-F50</f>
        <v>24270000</v>
      </c>
      <c r="G21" s="223">
        <f>'6. sz. tábla '!G28-G50</f>
        <v>20770000</v>
      </c>
      <c r="H21" s="225">
        <f t="shared" si="1"/>
        <v>-3500000</v>
      </c>
    </row>
    <row r="22" spans="1:8" x14ac:dyDescent="0.25">
      <c r="A22" s="200" t="s">
        <v>175</v>
      </c>
      <c r="B22" s="223">
        <f>'6. sz. tábla '!B29-B51</f>
        <v>0</v>
      </c>
      <c r="C22" s="223">
        <f>'6. sz. tábla '!C29-C51</f>
        <v>0</v>
      </c>
      <c r="D22" s="223">
        <f t="shared" si="0"/>
        <v>0</v>
      </c>
      <c r="E22" s="224" t="s">
        <v>129</v>
      </c>
      <c r="F22" s="223"/>
      <c r="G22" s="223"/>
      <c r="H22" s="225">
        <f t="shared" si="1"/>
        <v>0</v>
      </c>
    </row>
    <row r="23" spans="1:8" ht="31.5" x14ac:dyDescent="0.25">
      <c r="A23" s="200" t="s">
        <v>176</v>
      </c>
      <c r="B23" s="223">
        <f>'6. sz. tábla '!B30-B52</f>
        <v>0</v>
      </c>
      <c r="C23" s="223">
        <f>'6. sz. tábla '!C30-C52</f>
        <v>0</v>
      </c>
      <c r="D23" s="223">
        <f t="shared" si="0"/>
        <v>0</v>
      </c>
      <c r="E23" s="224" t="s">
        <v>131</v>
      </c>
      <c r="F23" s="223">
        <f>'6. sz. tábla '!F30-F52</f>
        <v>90704000</v>
      </c>
      <c r="G23" s="223">
        <f>'6. sz. tábla '!G30-G52</f>
        <v>94204000</v>
      </c>
      <c r="H23" s="225">
        <f t="shared" si="1"/>
        <v>3500000</v>
      </c>
    </row>
    <row r="24" spans="1:8" x14ac:dyDescent="0.25">
      <c r="A24" s="226"/>
      <c r="B24" s="223"/>
      <c r="C24" s="223"/>
      <c r="D24" s="223">
        <f t="shared" si="0"/>
        <v>0</v>
      </c>
      <c r="E24" s="224" t="s">
        <v>177</v>
      </c>
      <c r="F24" s="223">
        <f>'6. sz. tábla '!F31</f>
        <v>0</v>
      </c>
      <c r="G24" s="223">
        <f>'6. sz. tábla '!G31</f>
        <v>27600</v>
      </c>
      <c r="H24" s="225">
        <f t="shared" si="1"/>
        <v>27600</v>
      </c>
    </row>
    <row r="25" spans="1:8" ht="31.5" x14ac:dyDescent="0.25">
      <c r="A25" s="226"/>
      <c r="B25" s="223"/>
      <c r="C25" s="223"/>
      <c r="D25" s="223">
        <f t="shared" si="0"/>
        <v>0</v>
      </c>
      <c r="E25" s="224" t="s">
        <v>178</v>
      </c>
      <c r="F25" s="223"/>
      <c r="G25" s="223"/>
      <c r="H25" s="225">
        <f t="shared" si="1"/>
        <v>0</v>
      </c>
    </row>
    <row r="26" spans="1:8" ht="31.5" x14ac:dyDescent="0.25">
      <c r="A26" s="226"/>
      <c r="B26" s="223"/>
      <c r="C26" s="223"/>
      <c r="D26" s="223">
        <f t="shared" si="0"/>
        <v>0</v>
      </c>
      <c r="E26" s="232" t="s">
        <v>179</v>
      </c>
      <c r="F26" s="223"/>
      <c r="G26" s="223"/>
      <c r="H26" s="225">
        <f t="shared" si="1"/>
        <v>0</v>
      </c>
    </row>
    <row r="27" spans="1:8" ht="30.75" customHeight="1" x14ac:dyDescent="0.25">
      <c r="A27" s="231"/>
      <c r="B27" s="223"/>
      <c r="C27" s="223"/>
      <c r="D27" s="223">
        <f t="shared" si="0"/>
        <v>0</v>
      </c>
      <c r="E27" s="224" t="s">
        <v>180</v>
      </c>
      <c r="F27" s="223"/>
      <c r="G27" s="223"/>
      <c r="H27" s="225">
        <f t="shared" si="1"/>
        <v>0</v>
      </c>
    </row>
    <row r="28" spans="1:8" s="230" customFormat="1" ht="31.5" x14ac:dyDescent="0.25">
      <c r="A28" s="217" t="s">
        <v>181</v>
      </c>
      <c r="B28" s="228">
        <f>SUM(B21:B27)</f>
        <v>75000000</v>
      </c>
      <c r="C28" s="228">
        <f>SUM(C21:C27)</f>
        <v>75000000</v>
      </c>
      <c r="D28" s="223">
        <f t="shared" si="0"/>
        <v>0</v>
      </c>
      <c r="E28" s="219" t="s">
        <v>169</v>
      </c>
      <c r="F28" s="228">
        <f>SUM(F21:F27)</f>
        <v>114974000</v>
      </c>
      <c r="G28" s="228">
        <f>SUM(G21:G27)</f>
        <v>115001600</v>
      </c>
      <c r="H28" s="229">
        <f t="shared" si="1"/>
        <v>27600</v>
      </c>
    </row>
    <row r="29" spans="1:8" ht="15" customHeight="1" x14ac:dyDescent="0.25">
      <c r="A29" s="231" t="s">
        <v>170</v>
      </c>
      <c r="B29" s="223">
        <f>'6. sz. tábla '!B19-B59</f>
        <v>405000</v>
      </c>
      <c r="C29" s="223">
        <f>'6. sz. tábla '!C19-C59</f>
        <v>1058076</v>
      </c>
      <c r="D29" s="223">
        <f t="shared" si="0"/>
        <v>653076</v>
      </c>
      <c r="E29" s="220" t="s">
        <v>171</v>
      </c>
      <c r="F29" s="223">
        <f>'6. sz. tábla '!F38</f>
        <v>0</v>
      </c>
      <c r="G29" s="223">
        <f>'6. sz. tábla '!G38</f>
        <v>0</v>
      </c>
      <c r="H29" s="225">
        <f t="shared" si="1"/>
        <v>0</v>
      </c>
    </row>
    <row r="30" spans="1:8" ht="48" thickBot="1" x14ac:dyDescent="0.3">
      <c r="A30" s="233" t="s">
        <v>182</v>
      </c>
      <c r="B30" s="234">
        <f>B28+B29</f>
        <v>75405000</v>
      </c>
      <c r="C30" s="234">
        <f>C28+C29</f>
        <v>76058076</v>
      </c>
      <c r="D30" s="235">
        <f t="shared" si="0"/>
        <v>653076</v>
      </c>
      <c r="E30" s="236" t="s">
        <v>183</v>
      </c>
      <c r="F30" s="234">
        <f>F28+F29</f>
        <v>114974000</v>
      </c>
      <c r="G30" s="234">
        <f>G28+G29</f>
        <v>115001600</v>
      </c>
      <c r="H30" s="237">
        <f t="shared" si="1"/>
        <v>27600</v>
      </c>
    </row>
    <row r="31" spans="1:8" x14ac:dyDescent="0.25">
      <c r="B31" s="213">
        <f>B30+B19</f>
        <v>148862611</v>
      </c>
      <c r="C31" s="213">
        <f>C30+C19</f>
        <v>152736791</v>
      </c>
      <c r="D31" s="213">
        <f>D30+D19</f>
        <v>3874180</v>
      </c>
      <c r="F31" s="213">
        <f>F30+F19</f>
        <v>148862611</v>
      </c>
      <c r="G31" s="213">
        <f>G30+G19</f>
        <v>152736791</v>
      </c>
      <c r="H31" s="213">
        <f>H30+H19</f>
        <v>3874180</v>
      </c>
    </row>
    <row r="32" spans="1:8" ht="15.75" customHeight="1" x14ac:dyDescent="0.25">
      <c r="A32" s="505" t="s">
        <v>312</v>
      </c>
      <c r="B32" s="505"/>
      <c r="C32" s="505"/>
      <c r="D32" s="505"/>
      <c r="E32" s="505"/>
      <c r="F32" s="505"/>
      <c r="G32" s="505"/>
      <c r="H32" s="505"/>
    </row>
    <row r="33" spans="1:8" ht="16.5" thickBot="1" x14ac:dyDescent="0.3"/>
    <row r="34" spans="1:8" s="212" customFormat="1" ht="31.5" x14ac:dyDescent="0.25">
      <c r="A34" s="215" t="s">
        <v>105</v>
      </c>
      <c r="B34" s="40" t="s">
        <v>303</v>
      </c>
      <c r="C34" s="46" t="s">
        <v>308</v>
      </c>
      <c r="D34" s="46" t="s">
        <v>302</v>
      </c>
      <c r="E34" s="216" t="s">
        <v>106</v>
      </c>
      <c r="F34" s="40" t="s">
        <v>303</v>
      </c>
      <c r="G34" s="46" t="s">
        <v>308</v>
      </c>
      <c r="H34" s="95" t="s">
        <v>302</v>
      </c>
    </row>
    <row r="35" spans="1:8" x14ac:dyDescent="0.25">
      <c r="A35" s="217" t="s">
        <v>166</v>
      </c>
      <c r="B35" s="218"/>
      <c r="C35" s="218"/>
      <c r="D35" s="218"/>
      <c r="E35" s="219" t="s">
        <v>15</v>
      </c>
      <c r="F35" s="223"/>
      <c r="G35" s="223"/>
      <c r="H35" s="225"/>
    </row>
    <row r="36" spans="1:8" ht="31.5" x14ac:dyDescent="0.25">
      <c r="A36" s="222" t="s">
        <v>167</v>
      </c>
      <c r="B36" s="223"/>
      <c r="C36" s="223"/>
      <c r="D36" s="223"/>
      <c r="E36" s="224" t="s">
        <v>92</v>
      </c>
      <c r="F36" s="223"/>
      <c r="G36" s="223"/>
      <c r="H36" s="225"/>
    </row>
    <row r="37" spans="1:8" x14ac:dyDescent="0.25">
      <c r="A37" s="226" t="s">
        <v>108</v>
      </c>
      <c r="B37" s="223"/>
      <c r="C37" s="223"/>
      <c r="D37" s="223"/>
      <c r="E37" s="224" t="s">
        <v>89</v>
      </c>
      <c r="F37" s="223"/>
      <c r="G37" s="223"/>
      <c r="H37" s="225"/>
    </row>
    <row r="38" spans="1:8" x14ac:dyDescent="0.25">
      <c r="A38" s="226" t="s">
        <v>110</v>
      </c>
      <c r="B38" s="223"/>
      <c r="C38" s="223"/>
      <c r="D38" s="223">
        <f>C38-B38</f>
        <v>0</v>
      </c>
      <c r="E38" s="224" t="s">
        <v>90</v>
      </c>
      <c r="F38" s="223"/>
      <c r="G38" s="223"/>
      <c r="H38" s="225">
        <f>G38-F38</f>
        <v>0</v>
      </c>
    </row>
    <row r="39" spans="1:8" ht="31.5" x14ac:dyDescent="0.25">
      <c r="A39" s="198" t="s">
        <v>112</v>
      </c>
      <c r="B39" s="223"/>
      <c r="C39" s="223"/>
      <c r="D39" s="223">
        <f t="shared" ref="D39:D61" si="6">C39-B39</f>
        <v>0</v>
      </c>
      <c r="E39" s="224" t="s">
        <v>93</v>
      </c>
      <c r="F39" s="223"/>
      <c r="G39" s="223"/>
      <c r="H39" s="225"/>
    </row>
    <row r="40" spans="1:8" x14ac:dyDescent="0.25">
      <c r="A40" s="226"/>
      <c r="B40" s="223"/>
      <c r="C40" s="223"/>
      <c r="D40" s="223">
        <f t="shared" si="6"/>
        <v>0</v>
      </c>
      <c r="E40" s="224" t="s">
        <v>91</v>
      </c>
      <c r="F40" s="223"/>
      <c r="G40" s="223"/>
      <c r="H40" s="225"/>
    </row>
    <row r="41" spans="1:8" x14ac:dyDescent="0.25">
      <c r="A41" s="226"/>
      <c r="B41" s="223"/>
      <c r="C41" s="223"/>
      <c r="D41" s="223">
        <f t="shared" si="6"/>
        <v>0</v>
      </c>
      <c r="E41" s="199" t="s">
        <v>234</v>
      </c>
      <c r="F41" s="223"/>
      <c r="G41" s="223"/>
      <c r="H41" s="225"/>
    </row>
    <row r="42" spans="1:8" ht="31.5" x14ac:dyDescent="0.25">
      <c r="A42" s="226"/>
      <c r="B42" s="223"/>
      <c r="C42" s="223"/>
      <c r="D42" s="223">
        <f t="shared" si="6"/>
        <v>0</v>
      </c>
      <c r="E42" s="199" t="s">
        <v>235</v>
      </c>
      <c r="F42" s="223"/>
      <c r="G42" s="223"/>
      <c r="H42" s="225"/>
    </row>
    <row r="43" spans="1:8" ht="31.5" x14ac:dyDescent="0.25">
      <c r="A43" s="222"/>
      <c r="B43" s="223"/>
      <c r="C43" s="227"/>
      <c r="D43" s="223">
        <f t="shared" si="6"/>
        <v>0</v>
      </c>
      <c r="E43" s="199" t="s">
        <v>236</v>
      </c>
      <c r="F43" s="223"/>
      <c r="G43" s="223"/>
      <c r="H43" s="225">
        <f t="shared" ref="H43" si="7">G43-F43</f>
        <v>0</v>
      </c>
    </row>
    <row r="44" spans="1:8" ht="30" customHeight="1" x14ac:dyDescent="0.25">
      <c r="A44" s="198"/>
      <c r="B44" s="223"/>
      <c r="C44" s="223"/>
      <c r="D44" s="223">
        <f t="shared" si="6"/>
        <v>0</v>
      </c>
      <c r="E44" s="199" t="s">
        <v>237</v>
      </c>
      <c r="F44" s="223"/>
      <c r="G44" s="223"/>
      <c r="H44" s="225"/>
    </row>
    <row r="45" spans="1:8" x14ac:dyDescent="0.25">
      <c r="A45" s="226"/>
      <c r="B45" s="223"/>
      <c r="C45" s="223"/>
      <c r="D45" s="223">
        <f t="shared" si="6"/>
        <v>0</v>
      </c>
      <c r="E45" s="199" t="s">
        <v>229</v>
      </c>
      <c r="F45" s="223"/>
      <c r="G45" s="223"/>
      <c r="H45" s="225"/>
    </row>
    <row r="46" spans="1:8" ht="31.5" x14ac:dyDescent="0.25">
      <c r="A46" s="217" t="s">
        <v>184</v>
      </c>
      <c r="B46" s="228">
        <f>SUM(B36:B45)</f>
        <v>0</v>
      </c>
      <c r="C46" s="228">
        <f>SUM(C36:C45)</f>
        <v>0</v>
      </c>
      <c r="D46" s="223">
        <f t="shared" si="6"/>
        <v>0</v>
      </c>
      <c r="E46" s="219" t="s">
        <v>185</v>
      </c>
      <c r="F46" s="228">
        <f>SUM(F36:F45)</f>
        <v>0</v>
      </c>
      <c r="G46" s="228">
        <f>SUM(G36:G45)</f>
        <v>0</v>
      </c>
      <c r="H46" s="229">
        <f t="shared" ref="H46:H61" si="8">G46-F46</f>
        <v>0</v>
      </c>
    </row>
    <row r="47" spans="1:8" x14ac:dyDescent="0.25">
      <c r="A47" s="231" t="s">
        <v>170</v>
      </c>
      <c r="B47" s="223"/>
      <c r="C47" s="223"/>
      <c r="D47" s="223">
        <f t="shared" si="6"/>
        <v>0</v>
      </c>
      <c r="E47" s="220" t="s">
        <v>171</v>
      </c>
      <c r="F47" s="223"/>
      <c r="G47" s="223"/>
      <c r="H47" s="225"/>
    </row>
    <row r="48" spans="1:8" ht="47.25" x14ac:dyDescent="0.25">
      <c r="A48" s="217" t="s">
        <v>186</v>
      </c>
      <c r="B48" s="228">
        <f>B46+B47</f>
        <v>0</v>
      </c>
      <c r="C48" s="228">
        <f>C46+C47</f>
        <v>0</v>
      </c>
      <c r="D48" s="223">
        <f t="shared" si="6"/>
        <v>0</v>
      </c>
      <c r="E48" s="219" t="s">
        <v>187</v>
      </c>
      <c r="F48" s="228">
        <f>F46+F47</f>
        <v>0</v>
      </c>
      <c r="G48" s="228">
        <f>G46+G47</f>
        <v>0</v>
      </c>
      <c r="H48" s="229">
        <f t="shared" si="8"/>
        <v>0</v>
      </c>
    </row>
    <row r="49" spans="1:8" x14ac:dyDescent="0.25">
      <c r="A49" s="217" t="s">
        <v>174</v>
      </c>
      <c r="B49" s="228"/>
      <c r="C49" s="228"/>
      <c r="D49" s="223">
        <f t="shared" si="6"/>
        <v>0</v>
      </c>
      <c r="E49" s="228" t="s">
        <v>16</v>
      </c>
      <c r="F49" s="223"/>
      <c r="G49" s="223"/>
      <c r="H49" s="225">
        <f t="shared" si="8"/>
        <v>0</v>
      </c>
    </row>
    <row r="50" spans="1:8" ht="31.5" x14ac:dyDescent="0.25">
      <c r="A50" s="198" t="s">
        <v>126</v>
      </c>
      <c r="B50" s="223"/>
      <c r="C50" s="223"/>
      <c r="D50" s="223">
        <f t="shared" si="6"/>
        <v>0</v>
      </c>
      <c r="E50" s="224" t="s">
        <v>127</v>
      </c>
      <c r="F50" s="223"/>
      <c r="G50" s="223"/>
      <c r="H50" s="225">
        <f t="shared" si="8"/>
        <v>0</v>
      </c>
    </row>
    <row r="51" spans="1:8" x14ac:dyDescent="0.25">
      <c r="A51" s="200" t="s">
        <v>175</v>
      </c>
      <c r="B51" s="223">
        <f>'2.sz.tábla'!B54</f>
        <v>0</v>
      </c>
      <c r="C51" s="223">
        <f>'2.sz.tábla'!C54</f>
        <v>0</v>
      </c>
      <c r="D51" s="223">
        <f t="shared" si="6"/>
        <v>0</v>
      </c>
      <c r="E51" s="224" t="s">
        <v>129</v>
      </c>
      <c r="F51" s="223"/>
      <c r="G51" s="223"/>
      <c r="H51" s="225">
        <f t="shared" si="8"/>
        <v>0</v>
      </c>
    </row>
    <row r="52" spans="1:8" ht="31.5" x14ac:dyDescent="0.25">
      <c r="A52" s="200" t="s">
        <v>176</v>
      </c>
      <c r="B52" s="223">
        <f>'2.sz.tábla'!B63</f>
        <v>0</v>
      </c>
      <c r="C52" s="223">
        <f>'2.sz.tábla'!C63</f>
        <v>0</v>
      </c>
      <c r="D52" s="223">
        <f t="shared" si="6"/>
        <v>0</v>
      </c>
      <c r="E52" s="224" t="s">
        <v>131</v>
      </c>
      <c r="F52" s="223"/>
      <c r="G52" s="223"/>
      <c r="H52" s="225">
        <f t="shared" si="8"/>
        <v>0</v>
      </c>
    </row>
    <row r="53" spans="1:8" x14ac:dyDescent="0.25">
      <c r="A53" s="226"/>
      <c r="B53" s="223"/>
      <c r="C53" s="223"/>
      <c r="D53" s="223">
        <f t="shared" si="6"/>
        <v>0</v>
      </c>
      <c r="E53" s="224" t="s">
        <v>177</v>
      </c>
      <c r="F53" s="223"/>
      <c r="G53" s="223"/>
      <c r="H53" s="225">
        <f t="shared" si="8"/>
        <v>0</v>
      </c>
    </row>
    <row r="54" spans="1:8" ht="31.5" x14ac:dyDescent="0.25">
      <c r="A54" s="226"/>
      <c r="B54" s="223"/>
      <c r="C54" s="223"/>
      <c r="D54" s="223">
        <f t="shared" si="6"/>
        <v>0</v>
      </c>
      <c r="E54" s="224" t="s">
        <v>178</v>
      </c>
      <c r="F54" s="223"/>
      <c r="G54" s="223"/>
      <c r="H54" s="225">
        <f t="shared" si="8"/>
        <v>0</v>
      </c>
    </row>
    <row r="55" spans="1:8" ht="31.5" x14ac:dyDescent="0.25">
      <c r="A55" s="226"/>
      <c r="B55" s="223"/>
      <c r="C55" s="223"/>
      <c r="D55" s="223">
        <f t="shared" si="6"/>
        <v>0</v>
      </c>
      <c r="E55" s="232" t="s">
        <v>179</v>
      </c>
      <c r="F55" s="223"/>
      <c r="G55" s="223"/>
      <c r="H55" s="225">
        <f t="shared" si="8"/>
        <v>0</v>
      </c>
    </row>
    <row r="56" spans="1:8" ht="28.5" customHeight="1" x14ac:dyDescent="0.25">
      <c r="A56" s="231"/>
      <c r="B56" s="223"/>
      <c r="C56" s="223"/>
      <c r="D56" s="223">
        <f t="shared" si="6"/>
        <v>0</v>
      </c>
      <c r="E56" s="199" t="s">
        <v>243</v>
      </c>
      <c r="F56" s="223"/>
      <c r="G56" s="223"/>
      <c r="H56" s="225">
        <f t="shared" si="8"/>
        <v>0</v>
      </c>
    </row>
    <row r="57" spans="1:8" ht="27" customHeight="1" x14ac:dyDescent="0.25">
      <c r="A57" s="231"/>
      <c r="B57" s="223"/>
      <c r="C57" s="223"/>
      <c r="D57" s="223">
        <f t="shared" si="6"/>
        <v>0</v>
      </c>
      <c r="E57" s="199" t="s">
        <v>180</v>
      </c>
      <c r="F57" s="223"/>
      <c r="G57" s="223"/>
      <c r="H57" s="225">
        <f t="shared" si="8"/>
        <v>0</v>
      </c>
    </row>
    <row r="58" spans="1:8" ht="31.5" x14ac:dyDescent="0.25">
      <c r="A58" s="217" t="s">
        <v>188</v>
      </c>
      <c r="B58" s="228">
        <f>SUM(B50:B56)</f>
        <v>0</v>
      </c>
      <c r="C58" s="228">
        <f>SUM(C50:C56)</f>
        <v>0</v>
      </c>
      <c r="D58" s="228">
        <f t="shared" si="6"/>
        <v>0</v>
      </c>
      <c r="E58" s="219" t="s">
        <v>189</v>
      </c>
      <c r="F58" s="228">
        <f>SUM(F50:F56)</f>
        <v>0</v>
      </c>
      <c r="G58" s="228">
        <f>SUM(G50:G56)</f>
        <v>0</v>
      </c>
      <c r="H58" s="229">
        <f t="shared" si="8"/>
        <v>0</v>
      </c>
    </row>
    <row r="59" spans="1:8" x14ac:dyDescent="0.25">
      <c r="A59" s="231" t="s">
        <v>170</v>
      </c>
      <c r="B59" s="223">
        <f>'2.sz.tábla'!B70</f>
        <v>0</v>
      </c>
      <c r="C59" s="223">
        <f>'2.sz.tábla'!C70</f>
        <v>0</v>
      </c>
      <c r="D59" s="223">
        <f t="shared" si="6"/>
        <v>0</v>
      </c>
      <c r="E59" s="220" t="s">
        <v>171</v>
      </c>
      <c r="F59" s="223">
        <f>'5. sz. tábla'!B25</f>
        <v>0</v>
      </c>
      <c r="G59" s="223">
        <f>'5. sz. tábla'!C25</f>
        <v>0</v>
      </c>
      <c r="H59" s="225">
        <f t="shared" si="8"/>
        <v>0</v>
      </c>
    </row>
    <row r="60" spans="1:8" x14ac:dyDescent="0.25">
      <c r="A60" s="231"/>
      <c r="B60" s="223"/>
      <c r="C60" s="223"/>
      <c r="D60" s="223">
        <f t="shared" si="6"/>
        <v>0</v>
      </c>
      <c r="E60" s="224"/>
      <c r="F60" s="223"/>
      <c r="G60" s="223"/>
      <c r="H60" s="225">
        <f t="shared" si="8"/>
        <v>0</v>
      </c>
    </row>
    <row r="61" spans="1:8" ht="48" thickBot="1" x14ac:dyDescent="0.3">
      <c r="A61" s="233" t="s">
        <v>190</v>
      </c>
      <c r="B61" s="234">
        <f>B58+B59</f>
        <v>0</v>
      </c>
      <c r="C61" s="234">
        <f>C58+C59</f>
        <v>0</v>
      </c>
      <c r="D61" s="234">
        <f t="shared" si="6"/>
        <v>0</v>
      </c>
      <c r="E61" s="236" t="s">
        <v>191</v>
      </c>
      <c r="F61" s="234">
        <f>F58+F59</f>
        <v>0</v>
      </c>
      <c r="G61" s="234">
        <f>G58+G59</f>
        <v>0</v>
      </c>
      <c r="H61" s="237">
        <f t="shared" si="8"/>
        <v>0</v>
      </c>
    </row>
    <row r="62" spans="1:8" ht="15.75" customHeight="1" x14ac:dyDescent="0.25">
      <c r="A62" s="506" t="s">
        <v>313</v>
      </c>
      <c r="B62" s="506"/>
      <c r="C62" s="506"/>
      <c r="D62" s="506"/>
      <c r="E62" s="506"/>
      <c r="F62" s="506"/>
      <c r="G62" s="506"/>
      <c r="H62" s="506"/>
    </row>
    <row r="63" spans="1:8" ht="16.5" thickBot="1" x14ac:dyDescent="0.3"/>
    <row r="64" spans="1:8" s="212" customFormat="1" ht="31.5" x14ac:dyDescent="0.25">
      <c r="A64" s="215" t="s">
        <v>105</v>
      </c>
      <c r="B64" s="40" t="s">
        <v>303</v>
      </c>
      <c r="C64" s="46" t="s">
        <v>308</v>
      </c>
      <c r="D64" s="46" t="s">
        <v>302</v>
      </c>
      <c r="E64" s="216" t="s">
        <v>106</v>
      </c>
      <c r="F64" s="40" t="s">
        <v>303</v>
      </c>
      <c r="G64" s="46" t="s">
        <v>308</v>
      </c>
      <c r="H64" s="95" t="s">
        <v>302</v>
      </c>
    </row>
    <row r="65" spans="1:8" x14ac:dyDescent="0.25">
      <c r="A65" s="217" t="s">
        <v>166</v>
      </c>
      <c r="B65" s="218"/>
      <c r="C65" s="218"/>
      <c r="D65" s="218"/>
      <c r="E65" s="219" t="s">
        <v>15</v>
      </c>
      <c r="F65" s="223"/>
      <c r="G65" s="223"/>
      <c r="H65" s="225"/>
    </row>
    <row r="66" spans="1:8" ht="31.5" x14ac:dyDescent="0.25">
      <c r="A66" s="222" t="s">
        <v>167</v>
      </c>
      <c r="B66" s="223"/>
      <c r="C66" s="223"/>
      <c r="D66" s="223"/>
      <c r="E66" s="224" t="s">
        <v>92</v>
      </c>
      <c r="F66" s="223"/>
      <c r="G66" s="223"/>
      <c r="H66" s="225"/>
    </row>
    <row r="67" spans="1:8" x14ac:dyDescent="0.25">
      <c r="A67" s="226" t="s">
        <v>108</v>
      </c>
      <c r="B67" s="223"/>
      <c r="C67" s="223"/>
      <c r="D67" s="223"/>
      <c r="E67" s="224" t="s">
        <v>89</v>
      </c>
      <c r="F67" s="223"/>
      <c r="G67" s="223"/>
      <c r="H67" s="225"/>
    </row>
    <row r="68" spans="1:8" x14ac:dyDescent="0.25">
      <c r="A68" s="226" t="s">
        <v>110</v>
      </c>
      <c r="B68" s="223"/>
      <c r="C68" s="223"/>
      <c r="D68" s="223"/>
      <c r="E68" s="224" t="s">
        <v>111</v>
      </c>
      <c r="F68" s="223"/>
      <c r="G68" s="223"/>
      <c r="H68" s="225"/>
    </row>
    <row r="69" spans="1:8" ht="31.5" x14ac:dyDescent="0.25">
      <c r="A69" s="198" t="s">
        <v>112</v>
      </c>
      <c r="B69" s="223"/>
      <c r="C69" s="223"/>
      <c r="D69" s="223"/>
      <c r="E69" s="224" t="s">
        <v>93</v>
      </c>
      <c r="F69" s="223"/>
      <c r="G69" s="223"/>
      <c r="H69" s="225"/>
    </row>
    <row r="70" spans="1:8" x14ac:dyDescent="0.25">
      <c r="A70" s="226"/>
      <c r="B70" s="223"/>
      <c r="C70" s="223"/>
      <c r="D70" s="223"/>
      <c r="E70" s="224" t="s">
        <v>91</v>
      </c>
      <c r="F70" s="223"/>
      <c r="G70" s="223"/>
      <c r="H70" s="225"/>
    </row>
    <row r="71" spans="1:8" x14ac:dyDescent="0.25">
      <c r="A71" s="226"/>
      <c r="B71" s="223"/>
      <c r="C71" s="223"/>
      <c r="D71" s="223"/>
      <c r="E71" s="199" t="s">
        <v>234</v>
      </c>
      <c r="F71" s="223"/>
      <c r="G71" s="223"/>
      <c r="H71" s="225"/>
    </row>
    <row r="72" spans="1:8" ht="31.5" x14ac:dyDescent="0.25">
      <c r="A72" s="226"/>
      <c r="B72" s="223"/>
      <c r="C72" s="223"/>
      <c r="D72" s="223"/>
      <c r="E72" s="199" t="s">
        <v>235</v>
      </c>
      <c r="F72" s="223"/>
      <c r="G72" s="223"/>
      <c r="H72" s="225"/>
    </row>
    <row r="73" spans="1:8" ht="31.5" x14ac:dyDescent="0.25">
      <c r="A73" s="222"/>
      <c r="B73" s="223"/>
      <c r="C73" s="227"/>
      <c r="D73" s="227"/>
      <c r="E73" s="199" t="s">
        <v>236</v>
      </c>
      <c r="F73" s="223"/>
      <c r="G73" s="223"/>
      <c r="H73" s="225"/>
    </row>
    <row r="74" spans="1:8" ht="31.5" x14ac:dyDescent="0.25">
      <c r="A74" s="198"/>
      <c r="B74" s="223"/>
      <c r="C74" s="223"/>
      <c r="D74" s="223"/>
      <c r="E74" s="199" t="s">
        <v>237</v>
      </c>
      <c r="F74" s="223"/>
      <c r="G74" s="223"/>
      <c r="H74" s="225"/>
    </row>
    <row r="75" spans="1:8" x14ac:dyDescent="0.25">
      <c r="A75" s="226"/>
      <c r="B75" s="223"/>
      <c r="C75" s="223"/>
      <c r="D75" s="223"/>
      <c r="E75" s="199" t="s">
        <v>229</v>
      </c>
      <c r="F75" s="223"/>
      <c r="G75" s="223"/>
      <c r="H75" s="225"/>
    </row>
    <row r="76" spans="1:8" ht="47.25" x14ac:dyDescent="0.25">
      <c r="A76" s="217" t="s">
        <v>192</v>
      </c>
      <c r="B76" s="228">
        <f>SUM(B66:B75)</f>
        <v>0</v>
      </c>
      <c r="C76" s="228">
        <f>SUM(C66:C75)</f>
        <v>0</v>
      </c>
      <c r="D76" s="228">
        <f>SUM(D66:D75)</f>
        <v>0</v>
      </c>
      <c r="E76" s="219" t="s">
        <v>193</v>
      </c>
      <c r="F76" s="228">
        <f>SUM(F66:F75)</f>
        <v>0</v>
      </c>
      <c r="G76" s="228">
        <f>SUM(G66:G75)</f>
        <v>0</v>
      </c>
      <c r="H76" s="229">
        <f>SUM(H66:H75)</f>
        <v>0</v>
      </c>
    </row>
    <row r="77" spans="1:8" x14ac:dyDescent="0.25">
      <c r="A77" s="231" t="s">
        <v>170</v>
      </c>
      <c r="B77" s="223"/>
      <c r="C77" s="223"/>
      <c r="D77" s="223"/>
      <c r="E77" s="220" t="s">
        <v>171</v>
      </c>
      <c r="F77" s="223"/>
      <c r="G77" s="223"/>
      <c r="H77" s="225"/>
    </row>
    <row r="78" spans="1:8" ht="47.25" x14ac:dyDescent="0.25">
      <c r="A78" s="217" t="s">
        <v>194</v>
      </c>
      <c r="B78" s="228">
        <f>B76+B77</f>
        <v>0</v>
      </c>
      <c r="C78" s="228">
        <f>C76+C77</f>
        <v>0</v>
      </c>
      <c r="D78" s="228">
        <f>D76+D77</f>
        <v>0</v>
      </c>
      <c r="E78" s="219" t="s">
        <v>195</v>
      </c>
      <c r="F78" s="228">
        <f>F76+F77</f>
        <v>0</v>
      </c>
      <c r="G78" s="228">
        <f>G76+G77</f>
        <v>0</v>
      </c>
      <c r="H78" s="229">
        <f>H76+H77</f>
        <v>0</v>
      </c>
    </row>
    <row r="79" spans="1:8" x14ac:dyDescent="0.25">
      <c r="A79" s="217" t="s">
        <v>174</v>
      </c>
      <c r="B79" s="228"/>
      <c r="C79" s="228"/>
      <c r="D79" s="228"/>
      <c r="E79" s="228" t="s">
        <v>16</v>
      </c>
      <c r="F79" s="223"/>
      <c r="G79" s="223"/>
      <c r="H79" s="225"/>
    </row>
    <row r="80" spans="1:8" ht="31.5" x14ac:dyDescent="0.25">
      <c r="A80" s="198" t="s">
        <v>126</v>
      </c>
      <c r="B80" s="228"/>
      <c r="C80" s="228"/>
      <c r="D80" s="228"/>
      <c r="E80" s="224" t="s">
        <v>127</v>
      </c>
      <c r="F80" s="223"/>
      <c r="G80" s="223"/>
      <c r="H80" s="225"/>
    </row>
    <row r="81" spans="1:8" x14ac:dyDescent="0.25">
      <c r="A81" s="200" t="s">
        <v>175</v>
      </c>
      <c r="B81" s="223"/>
      <c r="C81" s="223"/>
      <c r="D81" s="223"/>
      <c r="E81" s="224" t="s">
        <v>129</v>
      </c>
      <c r="F81" s="223"/>
      <c r="G81" s="223"/>
      <c r="H81" s="225"/>
    </row>
    <row r="82" spans="1:8" ht="31.5" x14ac:dyDescent="0.25">
      <c r="A82" s="200" t="s">
        <v>176</v>
      </c>
      <c r="B82" s="219"/>
      <c r="C82" s="219"/>
      <c r="D82" s="219"/>
      <c r="E82" s="224" t="s">
        <v>131</v>
      </c>
      <c r="F82" s="223"/>
      <c r="G82" s="223"/>
      <c r="H82" s="225"/>
    </row>
    <row r="83" spans="1:8" x14ac:dyDescent="0.25">
      <c r="A83" s="226"/>
      <c r="B83" s="223"/>
      <c r="C83" s="223"/>
      <c r="D83" s="223"/>
      <c r="E83" s="224" t="s">
        <v>177</v>
      </c>
      <c r="F83" s="223"/>
      <c r="G83" s="223"/>
      <c r="H83" s="225"/>
    </row>
    <row r="84" spans="1:8" ht="31.5" x14ac:dyDescent="0.25">
      <c r="A84" s="217" t="s">
        <v>188</v>
      </c>
      <c r="B84" s="228">
        <f>SUM(B80:B82)</f>
        <v>0</v>
      </c>
      <c r="C84" s="228">
        <f>SUM(C80:C82)</f>
        <v>0</v>
      </c>
      <c r="D84" s="228">
        <f>SUM(D80:D82)</f>
        <v>0</v>
      </c>
      <c r="E84" s="224" t="s">
        <v>178</v>
      </c>
      <c r="F84" s="223"/>
      <c r="G84" s="223"/>
      <c r="H84" s="225"/>
    </row>
    <row r="85" spans="1:8" ht="31.5" x14ac:dyDescent="0.25">
      <c r="A85" s="231" t="s">
        <v>170</v>
      </c>
      <c r="B85" s="223"/>
      <c r="C85" s="223"/>
      <c r="D85" s="223"/>
      <c r="E85" s="232" t="s">
        <v>179</v>
      </c>
      <c r="F85" s="223"/>
      <c r="G85" s="223"/>
      <c r="H85" s="225"/>
    </row>
    <row r="86" spans="1:8" ht="31.5" x14ac:dyDescent="0.25">
      <c r="A86" s="231"/>
      <c r="B86" s="223"/>
      <c r="C86" s="223"/>
      <c r="D86" s="223"/>
      <c r="E86" s="199" t="s">
        <v>135</v>
      </c>
      <c r="F86" s="223"/>
      <c r="G86" s="223"/>
      <c r="H86" s="225"/>
    </row>
    <row r="87" spans="1:8" ht="48" thickBot="1" x14ac:dyDescent="0.3">
      <c r="A87" s="233" t="s">
        <v>196</v>
      </c>
      <c r="B87" s="234">
        <f>SUM(B80:B86)</f>
        <v>0</v>
      </c>
      <c r="C87" s="234">
        <f>SUM(C80:C86)</f>
        <v>0</v>
      </c>
      <c r="D87" s="234">
        <f>SUM(D80:D86)</f>
        <v>0</v>
      </c>
      <c r="E87" s="236" t="s">
        <v>197</v>
      </c>
      <c r="F87" s="234">
        <f>SUM(F80:F86)</f>
        <v>0</v>
      </c>
      <c r="G87" s="234">
        <f>SUM(G80:G86)</f>
        <v>0</v>
      </c>
      <c r="H87" s="237">
        <f>SUM(H80:H86)</f>
        <v>0</v>
      </c>
    </row>
    <row r="88" spans="1:8" x14ac:dyDescent="0.25">
      <c r="B88" s="213">
        <f>B87+B78+B61+B48+B30+B19</f>
        <v>148862611</v>
      </c>
      <c r="C88" s="213">
        <f>C87+C78+C61+C48+C30+C19</f>
        <v>152736791</v>
      </c>
      <c r="D88" s="213">
        <f>D87+D78+D61+D48+D30+D19</f>
        <v>3874180</v>
      </c>
      <c r="F88" s="213">
        <f>F87+F78+F61+F48+F30+F19</f>
        <v>148862611</v>
      </c>
      <c r="G88" s="213">
        <f>G87+G78+G61+G48+G30+G19</f>
        <v>152736791</v>
      </c>
      <c r="H88" s="213">
        <f>H87+H78+H61+H48+H30+H19</f>
        <v>3874180</v>
      </c>
    </row>
    <row r="89" spans="1:8" x14ac:dyDescent="0.25">
      <c r="A89" s="212" t="s">
        <v>244</v>
      </c>
    </row>
  </sheetData>
  <sheetProtection selectLockedCells="1" selectUnlockedCells="1"/>
  <mergeCells count="3">
    <mergeCell ref="A3:H3"/>
    <mergeCell ref="A32:H32"/>
    <mergeCell ref="A62:H62"/>
  </mergeCells>
  <phoneticPr fontId="21" type="noConversion"/>
  <printOptions horizontalCentered="1"/>
  <pageMargins left="0.15748031496062992" right="0.15748031496062992" top="0.39370078740157483" bottom="0.19685039370078741" header="0.11811023622047245" footer="0.51181102362204722"/>
  <pageSetup paperSize="9" scale="75" firstPageNumber="0" orientation="landscape" r:id="rId1"/>
  <headerFooter alignWithMargins="0">
    <oddHeader>&amp;LVászoly Község
Önkormányzata&amp;C7. melléklet
a 1/2017. (II.19.) rendelethez&amp;R
&amp;P. oldal
 forint</oddHeader>
  </headerFooter>
  <rowBreaks count="2" manualBreakCount="2">
    <brk id="31" max="9" man="1"/>
    <brk id="6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="87" zoomScaleNormal="84" zoomScalePageLayoutView="87" workbookViewId="0">
      <selection activeCell="O2" sqref="O2"/>
    </sheetView>
  </sheetViews>
  <sheetFormatPr defaultRowHeight="12.75" x14ac:dyDescent="0.2"/>
  <cols>
    <col min="1" max="1" width="39.140625" style="37" customWidth="1"/>
    <col min="2" max="2" width="11.5703125" style="1" bestFit="1" customWidth="1"/>
    <col min="3" max="6" width="11.42578125" style="1" bestFit="1" customWidth="1"/>
    <col min="7" max="9" width="12" style="1" bestFit="1" customWidth="1"/>
    <col min="10" max="10" width="13" style="1" bestFit="1" customWidth="1"/>
    <col min="11" max="13" width="12" style="1" bestFit="1" customWidth="1"/>
    <col min="14" max="14" width="12.5703125" style="2" bestFit="1" customWidth="1"/>
    <col min="15" max="15" width="13.5703125" style="1" customWidth="1"/>
    <col min="16" max="16" width="12" style="1" bestFit="1" customWidth="1"/>
    <col min="17" max="17" width="11.7109375" style="1" bestFit="1" customWidth="1"/>
    <col min="18" max="256" width="9.140625" style="1"/>
    <col min="257" max="257" width="51" style="1" customWidth="1"/>
    <col min="258" max="259" width="11.85546875" style="1" bestFit="1" customWidth="1"/>
    <col min="260" max="265" width="13.28515625" style="1" bestFit="1" customWidth="1"/>
    <col min="266" max="266" width="16.140625" style="1" bestFit="1" customWidth="1"/>
    <col min="267" max="269" width="13.28515625" style="1" bestFit="1" customWidth="1"/>
    <col min="270" max="270" width="14.140625" style="1" bestFit="1" customWidth="1"/>
    <col min="271" max="512" width="9.140625" style="1"/>
    <col min="513" max="513" width="51" style="1" customWidth="1"/>
    <col min="514" max="515" width="11.85546875" style="1" bestFit="1" customWidth="1"/>
    <col min="516" max="521" width="13.28515625" style="1" bestFit="1" customWidth="1"/>
    <col min="522" max="522" width="16.140625" style="1" bestFit="1" customWidth="1"/>
    <col min="523" max="525" width="13.28515625" style="1" bestFit="1" customWidth="1"/>
    <col min="526" max="526" width="14.140625" style="1" bestFit="1" customWidth="1"/>
    <col min="527" max="768" width="9.140625" style="1"/>
    <col min="769" max="769" width="51" style="1" customWidth="1"/>
    <col min="770" max="771" width="11.85546875" style="1" bestFit="1" customWidth="1"/>
    <col min="772" max="777" width="13.28515625" style="1" bestFit="1" customWidth="1"/>
    <col min="778" max="778" width="16.140625" style="1" bestFit="1" customWidth="1"/>
    <col min="779" max="781" width="13.28515625" style="1" bestFit="1" customWidth="1"/>
    <col min="782" max="782" width="14.140625" style="1" bestFit="1" customWidth="1"/>
    <col min="783" max="1024" width="9.140625" style="1"/>
    <col min="1025" max="1025" width="51" style="1" customWidth="1"/>
    <col min="1026" max="1027" width="11.85546875" style="1" bestFit="1" customWidth="1"/>
    <col min="1028" max="1033" width="13.28515625" style="1" bestFit="1" customWidth="1"/>
    <col min="1034" max="1034" width="16.140625" style="1" bestFit="1" customWidth="1"/>
    <col min="1035" max="1037" width="13.28515625" style="1" bestFit="1" customWidth="1"/>
    <col min="1038" max="1038" width="14.140625" style="1" bestFit="1" customWidth="1"/>
    <col min="1039" max="1280" width="9.140625" style="1"/>
    <col min="1281" max="1281" width="51" style="1" customWidth="1"/>
    <col min="1282" max="1283" width="11.85546875" style="1" bestFit="1" customWidth="1"/>
    <col min="1284" max="1289" width="13.28515625" style="1" bestFit="1" customWidth="1"/>
    <col min="1290" max="1290" width="16.140625" style="1" bestFit="1" customWidth="1"/>
    <col min="1291" max="1293" width="13.28515625" style="1" bestFit="1" customWidth="1"/>
    <col min="1294" max="1294" width="14.140625" style="1" bestFit="1" customWidth="1"/>
    <col min="1295" max="1536" width="9.140625" style="1"/>
    <col min="1537" max="1537" width="51" style="1" customWidth="1"/>
    <col min="1538" max="1539" width="11.85546875" style="1" bestFit="1" customWidth="1"/>
    <col min="1540" max="1545" width="13.28515625" style="1" bestFit="1" customWidth="1"/>
    <col min="1546" max="1546" width="16.140625" style="1" bestFit="1" customWidth="1"/>
    <col min="1547" max="1549" width="13.28515625" style="1" bestFit="1" customWidth="1"/>
    <col min="1550" max="1550" width="14.140625" style="1" bestFit="1" customWidth="1"/>
    <col min="1551" max="1792" width="9.140625" style="1"/>
    <col min="1793" max="1793" width="51" style="1" customWidth="1"/>
    <col min="1794" max="1795" width="11.85546875" style="1" bestFit="1" customWidth="1"/>
    <col min="1796" max="1801" width="13.28515625" style="1" bestFit="1" customWidth="1"/>
    <col min="1802" max="1802" width="16.140625" style="1" bestFit="1" customWidth="1"/>
    <col min="1803" max="1805" width="13.28515625" style="1" bestFit="1" customWidth="1"/>
    <col min="1806" max="1806" width="14.140625" style="1" bestFit="1" customWidth="1"/>
    <col min="1807" max="2048" width="9.140625" style="1"/>
    <col min="2049" max="2049" width="51" style="1" customWidth="1"/>
    <col min="2050" max="2051" width="11.85546875" style="1" bestFit="1" customWidth="1"/>
    <col min="2052" max="2057" width="13.28515625" style="1" bestFit="1" customWidth="1"/>
    <col min="2058" max="2058" width="16.140625" style="1" bestFit="1" customWidth="1"/>
    <col min="2059" max="2061" width="13.28515625" style="1" bestFit="1" customWidth="1"/>
    <col min="2062" max="2062" width="14.140625" style="1" bestFit="1" customWidth="1"/>
    <col min="2063" max="2304" width="9.140625" style="1"/>
    <col min="2305" max="2305" width="51" style="1" customWidth="1"/>
    <col min="2306" max="2307" width="11.85546875" style="1" bestFit="1" customWidth="1"/>
    <col min="2308" max="2313" width="13.28515625" style="1" bestFit="1" customWidth="1"/>
    <col min="2314" max="2314" width="16.140625" style="1" bestFit="1" customWidth="1"/>
    <col min="2315" max="2317" width="13.28515625" style="1" bestFit="1" customWidth="1"/>
    <col min="2318" max="2318" width="14.140625" style="1" bestFit="1" customWidth="1"/>
    <col min="2319" max="2560" width="9.140625" style="1"/>
    <col min="2561" max="2561" width="51" style="1" customWidth="1"/>
    <col min="2562" max="2563" width="11.85546875" style="1" bestFit="1" customWidth="1"/>
    <col min="2564" max="2569" width="13.28515625" style="1" bestFit="1" customWidth="1"/>
    <col min="2570" max="2570" width="16.140625" style="1" bestFit="1" customWidth="1"/>
    <col min="2571" max="2573" width="13.28515625" style="1" bestFit="1" customWidth="1"/>
    <col min="2574" max="2574" width="14.140625" style="1" bestFit="1" customWidth="1"/>
    <col min="2575" max="2816" width="9.140625" style="1"/>
    <col min="2817" max="2817" width="51" style="1" customWidth="1"/>
    <col min="2818" max="2819" width="11.85546875" style="1" bestFit="1" customWidth="1"/>
    <col min="2820" max="2825" width="13.28515625" style="1" bestFit="1" customWidth="1"/>
    <col min="2826" max="2826" width="16.140625" style="1" bestFit="1" customWidth="1"/>
    <col min="2827" max="2829" width="13.28515625" style="1" bestFit="1" customWidth="1"/>
    <col min="2830" max="2830" width="14.140625" style="1" bestFit="1" customWidth="1"/>
    <col min="2831" max="3072" width="9.140625" style="1"/>
    <col min="3073" max="3073" width="51" style="1" customWidth="1"/>
    <col min="3074" max="3075" width="11.85546875" style="1" bestFit="1" customWidth="1"/>
    <col min="3076" max="3081" width="13.28515625" style="1" bestFit="1" customWidth="1"/>
    <col min="3082" max="3082" width="16.140625" style="1" bestFit="1" customWidth="1"/>
    <col min="3083" max="3085" width="13.28515625" style="1" bestFit="1" customWidth="1"/>
    <col min="3086" max="3086" width="14.140625" style="1" bestFit="1" customWidth="1"/>
    <col min="3087" max="3328" width="9.140625" style="1"/>
    <col min="3329" max="3329" width="51" style="1" customWidth="1"/>
    <col min="3330" max="3331" width="11.85546875" style="1" bestFit="1" customWidth="1"/>
    <col min="3332" max="3337" width="13.28515625" style="1" bestFit="1" customWidth="1"/>
    <col min="3338" max="3338" width="16.140625" style="1" bestFit="1" customWidth="1"/>
    <col min="3339" max="3341" width="13.28515625" style="1" bestFit="1" customWidth="1"/>
    <col min="3342" max="3342" width="14.140625" style="1" bestFit="1" customWidth="1"/>
    <col min="3343" max="3584" width="9.140625" style="1"/>
    <col min="3585" max="3585" width="51" style="1" customWidth="1"/>
    <col min="3586" max="3587" width="11.85546875" style="1" bestFit="1" customWidth="1"/>
    <col min="3588" max="3593" width="13.28515625" style="1" bestFit="1" customWidth="1"/>
    <col min="3594" max="3594" width="16.140625" style="1" bestFit="1" customWidth="1"/>
    <col min="3595" max="3597" width="13.28515625" style="1" bestFit="1" customWidth="1"/>
    <col min="3598" max="3598" width="14.140625" style="1" bestFit="1" customWidth="1"/>
    <col min="3599" max="3840" width="9.140625" style="1"/>
    <col min="3841" max="3841" width="51" style="1" customWidth="1"/>
    <col min="3842" max="3843" width="11.85546875" style="1" bestFit="1" customWidth="1"/>
    <col min="3844" max="3849" width="13.28515625" style="1" bestFit="1" customWidth="1"/>
    <col min="3850" max="3850" width="16.140625" style="1" bestFit="1" customWidth="1"/>
    <col min="3851" max="3853" width="13.28515625" style="1" bestFit="1" customWidth="1"/>
    <col min="3854" max="3854" width="14.140625" style="1" bestFit="1" customWidth="1"/>
    <col min="3855" max="4096" width="9.140625" style="1"/>
    <col min="4097" max="4097" width="51" style="1" customWidth="1"/>
    <col min="4098" max="4099" width="11.85546875" style="1" bestFit="1" customWidth="1"/>
    <col min="4100" max="4105" width="13.28515625" style="1" bestFit="1" customWidth="1"/>
    <col min="4106" max="4106" width="16.140625" style="1" bestFit="1" customWidth="1"/>
    <col min="4107" max="4109" width="13.28515625" style="1" bestFit="1" customWidth="1"/>
    <col min="4110" max="4110" width="14.140625" style="1" bestFit="1" customWidth="1"/>
    <col min="4111" max="4352" width="9.140625" style="1"/>
    <col min="4353" max="4353" width="51" style="1" customWidth="1"/>
    <col min="4354" max="4355" width="11.85546875" style="1" bestFit="1" customWidth="1"/>
    <col min="4356" max="4361" width="13.28515625" style="1" bestFit="1" customWidth="1"/>
    <col min="4362" max="4362" width="16.140625" style="1" bestFit="1" customWidth="1"/>
    <col min="4363" max="4365" width="13.28515625" style="1" bestFit="1" customWidth="1"/>
    <col min="4366" max="4366" width="14.140625" style="1" bestFit="1" customWidth="1"/>
    <col min="4367" max="4608" width="9.140625" style="1"/>
    <col min="4609" max="4609" width="51" style="1" customWidth="1"/>
    <col min="4610" max="4611" width="11.85546875" style="1" bestFit="1" customWidth="1"/>
    <col min="4612" max="4617" width="13.28515625" style="1" bestFit="1" customWidth="1"/>
    <col min="4618" max="4618" width="16.140625" style="1" bestFit="1" customWidth="1"/>
    <col min="4619" max="4621" width="13.28515625" style="1" bestFit="1" customWidth="1"/>
    <col min="4622" max="4622" width="14.140625" style="1" bestFit="1" customWidth="1"/>
    <col min="4623" max="4864" width="9.140625" style="1"/>
    <col min="4865" max="4865" width="51" style="1" customWidth="1"/>
    <col min="4866" max="4867" width="11.85546875" style="1" bestFit="1" customWidth="1"/>
    <col min="4868" max="4873" width="13.28515625" style="1" bestFit="1" customWidth="1"/>
    <col min="4874" max="4874" width="16.140625" style="1" bestFit="1" customWidth="1"/>
    <col min="4875" max="4877" width="13.28515625" style="1" bestFit="1" customWidth="1"/>
    <col min="4878" max="4878" width="14.140625" style="1" bestFit="1" customWidth="1"/>
    <col min="4879" max="5120" width="9.140625" style="1"/>
    <col min="5121" max="5121" width="51" style="1" customWidth="1"/>
    <col min="5122" max="5123" width="11.85546875" style="1" bestFit="1" customWidth="1"/>
    <col min="5124" max="5129" width="13.28515625" style="1" bestFit="1" customWidth="1"/>
    <col min="5130" max="5130" width="16.140625" style="1" bestFit="1" customWidth="1"/>
    <col min="5131" max="5133" width="13.28515625" style="1" bestFit="1" customWidth="1"/>
    <col min="5134" max="5134" width="14.140625" style="1" bestFit="1" customWidth="1"/>
    <col min="5135" max="5376" width="9.140625" style="1"/>
    <col min="5377" max="5377" width="51" style="1" customWidth="1"/>
    <col min="5378" max="5379" width="11.85546875" style="1" bestFit="1" customWidth="1"/>
    <col min="5380" max="5385" width="13.28515625" style="1" bestFit="1" customWidth="1"/>
    <col min="5386" max="5386" width="16.140625" style="1" bestFit="1" customWidth="1"/>
    <col min="5387" max="5389" width="13.28515625" style="1" bestFit="1" customWidth="1"/>
    <col min="5390" max="5390" width="14.140625" style="1" bestFit="1" customWidth="1"/>
    <col min="5391" max="5632" width="9.140625" style="1"/>
    <col min="5633" max="5633" width="51" style="1" customWidth="1"/>
    <col min="5634" max="5635" width="11.85546875" style="1" bestFit="1" customWidth="1"/>
    <col min="5636" max="5641" width="13.28515625" style="1" bestFit="1" customWidth="1"/>
    <col min="5642" max="5642" width="16.140625" style="1" bestFit="1" customWidth="1"/>
    <col min="5643" max="5645" width="13.28515625" style="1" bestFit="1" customWidth="1"/>
    <col min="5646" max="5646" width="14.140625" style="1" bestFit="1" customWidth="1"/>
    <col min="5647" max="5888" width="9.140625" style="1"/>
    <col min="5889" max="5889" width="51" style="1" customWidth="1"/>
    <col min="5890" max="5891" width="11.85546875" style="1" bestFit="1" customWidth="1"/>
    <col min="5892" max="5897" width="13.28515625" style="1" bestFit="1" customWidth="1"/>
    <col min="5898" max="5898" width="16.140625" style="1" bestFit="1" customWidth="1"/>
    <col min="5899" max="5901" width="13.28515625" style="1" bestFit="1" customWidth="1"/>
    <col min="5902" max="5902" width="14.140625" style="1" bestFit="1" customWidth="1"/>
    <col min="5903" max="6144" width="9.140625" style="1"/>
    <col min="6145" max="6145" width="51" style="1" customWidth="1"/>
    <col min="6146" max="6147" width="11.85546875" style="1" bestFit="1" customWidth="1"/>
    <col min="6148" max="6153" width="13.28515625" style="1" bestFit="1" customWidth="1"/>
    <col min="6154" max="6154" width="16.140625" style="1" bestFit="1" customWidth="1"/>
    <col min="6155" max="6157" width="13.28515625" style="1" bestFit="1" customWidth="1"/>
    <col min="6158" max="6158" width="14.140625" style="1" bestFit="1" customWidth="1"/>
    <col min="6159" max="6400" width="9.140625" style="1"/>
    <col min="6401" max="6401" width="51" style="1" customWidth="1"/>
    <col min="6402" max="6403" width="11.85546875" style="1" bestFit="1" customWidth="1"/>
    <col min="6404" max="6409" width="13.28515625" style="1" bestFit="1" customWidth="1"/>
    <col min="6410" max="6410" width="16.140625" style="1" bestFit="1" customWidth="1"/>
    <col min="6411" max="6413" width="13.28515625" style="1" bestFit="1" customWidth="1"/>
    <col min="6414" max="6414" width="14.140625" style="1" bestFit="1" customWidth="1"/>
    <col min="6415" max="6656" width="9.140625" style="1"/>
    <col min="6657" max="6657" width="51" style="1" customWidth="1"/>
    <col min="6658" max="6659" width="11.85546875" style="1" bestFit="1" customWidth="1"/>
    <col min="6660" max="6665" width="13.28515625" style="1" bestFit="1" customWidth="1"/>
    <col min="6666" max="6666" width="16.140625" style="1" bestFit="1" customWidth="1"/>
    <col min="6667" max="6669" width="13.28515625" style="1" bestFit="1" customWidth="1"/>
    <col min="6670" max="6670" width="14.140625" style="1" bestFit="1" customWidth="1"/>
    <col min="6671" max="6912" width="9.140625" style="1"/>
    <col min="6913" max="6913" width="51" style="1" customWidth="1"/>
    <col min="6914" max="6915" width="11.85546875" style="1" bestFit="1" customWidth="1"/>
    <col min="6916" max="6921" width="13.28515625" style="1" bestFit="1" customWidth="1"/>
    <col min="6922" max="6922" width="16.140625" style="1" bestFit="1" customWidth="1"/>
    <col min="6923" max="6925" width="13.28515625" style="1" bestFit="1" customWidth="1"/>
    <col min="6926" max="6926" width="14.140625" style="1" bestFit="1" customWidth="1"/>
    <col min="6927" max="7168" width="9.140625" style="1"/>
    <col min="7169" max="7169" width="51" style="1" customWidth="1"/>
    <col min="7170" max="7171" width="11.85546875" style="1" bestFit="1" customWidth="1"/>
    <col min="7172" max="7177" width="13.28515625" style="1" bestFit="1" customWidth="1"/>
    <col min="7178" max="7178" width="16.140625" style="1" bestFit="1" customWidth="1"/>
    <col min="7179" max="7181" width="13.28515625" style="1" bestFit="1" customWidth="1"/>
    <col min="7182" max="7182" width="14.140625" style="1" bestFit="1" customWidth="1"/>
    <col min="7183" max="7424" width="9.140625" style="1"/>
    <col min="7425" max="7425" width="51" style="1" customWidth="1"/>
    <col min="7426" max="7427" width="11.85546875" style="1" bestFit="1" customWidth="1"/>
    <col min="7428" max="7433" width="13.28515625" style="1" bestFit="1" customWidth="1"/>
    <col min="7434" max="7434" width="16.140625" style="1" bestFit="1" customWidth="1"/>
    <col min="7435" max="7437" width="13.28515625" style="1" bestFit="1" customWidth="1"/>
    <col min="7438" max="7438" width="14.140625" style="1" bestFit="1" customWidth="1"/>
    <col min="7439" max="7680" width="9.140625" style="1"/>
    <col min="7681" max="7681" width="51" style="1" customWidth="1"/>
    <col min="7682" max="7683" width="11.85546875" style="1" bestFit="1" customWidth="1"/>
    <col min="7684" max="7689" width="13.28515625" style="1" bestFit="1" customWidth="1"/>
    <col min="7690" max="7690" width="16.140625" style="1" bestFit="1" customWidth="1"/>
    <col min="7691" max="7693" width="13.28515625" style="1" bestFit="1" customWidth="1"/>
    <col min="7694" max="7694" width="14.140625" style="1" bestFit="1" customWidth="1"/>
    <col min="7695" max="7936" width="9.140625" style="1"/>
    <col min="7937" max="7937" width="51" style="1" customWidth="1"/>
    <col min="7938" max="7939" width="11.85546875" style="1" bestFit="1" customWidth="1"/>
    <col min="7940" max="7945" width="13.28515625" style="1" bestFit="1" customWidth="1"/>
    <col min="7946" max="7946" width="16.140625" style="1" bestFit="1" customWidth="1"/>
    <col min="7947" max="7949" width="13.28515625" style="1" bestFit="1" customWidth="1"/>
    <col min="7950" max="7950" width="14.140625" style="1" bestFit="1" customWidth="1"/>
    <col min="7951" max="8192" width="9.140625" style="1"/>
    <col min="8193" max="8193" width="51" style="1" customWidth="1"/>
    <col min="8194" max="8195" width="11.85546875" style="1" bestFit="1" customWidth="1"/>
    <col min="8196" max="8201" width="13.28515625" style="1" bestFit="1" customWidth="1"/>
    <col min="8202" max="8202" width="16.140625" style="1" bestFit="1" customWidth="1"/>
    <col min="8203" max="8205" width="13.28515625" style="1" bestFit="1" customWidth="1"/>
    <col min="8206" max="8206" width="14.140625" style="1" bestFit="1" customWidth="1"/>
    <col min="8207" max="8448" width="9.140625" style="1"/>
    <col min="8449" max="8449" width="51" style="1" customWidth="1"/>
    <col min="8450" max="8451" width="11.85546875" style="1" bestFit="1" customWidth="1"/>
    <col min="8452" max="8457" width="13.28515625" style="1" bestFit="1" customWidth="1"/>
    <col min="8458" max="8458" width="16.140625" style="1" bestFit="1" customWidth="1"/>
    <col min="8459" max="8461" width="13.28515625" style="1" bestFit="1" customWidth="1"/>
    <col min="8462" max="8462" width="14.140625" style="1" bestFit="1" customWidth="1"/>
    <col min="8463" max="8704" width="9.140625" style="1"/>
    <col min="8705" max="8705" width="51" style="1" customWidth="1"/>
    <col min="8706" max="8707" width="11.85546875" style="1" bestFit="1" customWidth="1"/>
    <col min="8708" max="8713" width="13.28515625" style="1" bestFit="1" customWidth="1"/>
    <col min="8714" max="8714" width="16.140625" style="1" bestFit="1" customWidth="1"/>
    <col min="8715" max="8717" width="13.28515625" style="1" bestFit="1" customWidth="1"/>
    <col min="8718" max="8718" width="14.140625" style="1" bestFit="1" customWidth="1"/>
    <col min="8719" max="8960" width="9.140625" style="1"/>
    <col min="8961" max="8961" width="51" style="1" customWidth="1"/>
    <col min="8962" max="8963" width="11.85546875" style="1" bestFit="1" customWidth="1"/>
    <col min="8964" max="8969" width="13.28515625" style="1" bestFit="1" customWidth="1"/>
    <col min="8970" max="8970" width="16.140625" style="1" bestFit="1" customWidth="1"/>
    <col min="8971" max="8973" width="13.28515625" style="1" bestFit="1" customWidth="1"/>
    <col min="8974" max="8974" width="14.140625" style="1" bestFit="1" customWidth="1"/>
    <col min="8975" max="9216" width="9.140625" style="1"/>
    <col min="9217" max="9217" width="51" style="1" customWidth="1"/>
    <col min="9218" max="9219" width="11.85546875" style="1" bestFit="1" customWidth="1"/>
    <col min="9220" max="9225" width="13.28515625" style="1" bestFit="1" customWidth="1"/>
    <col min="9226" max="9226" width="16.140625" style="1" bestFit="1" customWidth="1"/>
    <col min="9227" max="9229" width="13.28515625" style="1" bestFit="1" customWidth="1"/>
    <col min="9230" max="9230" width="14.140625" style="1" bestFit="1" customWidth="1"/>
    <col min="9231" max="9472" width="9.140625" style="1"/>
    <col min="9473" max="9473" width="51" style="1" customWidth="1"/>
    <col min="9474" max="9475" width="11.85546875" style="1" bestFit="1" customWidth="1"/>
    <col min="9476" max="9481" width="13.28515625" style="1" bestFit="1" customWidth="1"/>
    <col min="9482" max="9482" width="16.140625" style="1" bestFit="1" customWidth="1"/>
    <col min="9483" max="9485" width="13.28515625" style="1" bestFit="1" customWidth="1"/>
    <col min="9486" max="9486" width="14.140625" style="1" bestFit="1" customWidth="1"/>
    <col min="9487" max="9728" width="9.140625" style="1"/>
    <col min="9729" max="9729" width="51" style="1" customWidth="1"/>
    <col min="9730" max="9731" width="11.85546875" style="1" bestFit="1" customWidth="1"/>
    <col min="9732" max="9737" width="13.28515625" style="1" bestFit="1" customWidth="1"/>
    <col min="9738" max="9738" width="16.140625" style="1" bestFit="1" customWidth="1"/>
    <col min="9739" max="9741" width="13.28515625" style="1" bestFit="1" customWidth="1"/>
    <col min="9742" max="9742" width="14.140625" style="1" bestFit="1" customWidth="1"/>
    <col min="9743" max="9984" width="9.140625" style="1"/>
    <col min="9985" max="9985" width="51" style="1" customWidth="1"/>
    <col min="9986" max="9987" width="11.85546875" style="1" bestFit="1" customWidth="1"/>
    <col min="9988" max="9993" width="13.28515625" style="1" bestFit="1" customWidth="1"/>
    <col min="9994" max="9994" width="16.140625" style="1" bestFit="1" customWidth="1"/>
    <col min="9995" max="9997" width="13.28515625" style="1" bestFit="1" customWidth="1"/>
    <col min="9998" max="9998" width="14.140625" style="1" bestFit="1" customWidth="1"/>
    <col min="9999" max="10240" width="9.140625" style="1"/>
    <col min="10241" max="10241" width="51" style="1" customWidth="1"/>
    <col min="10242" max="10243" width="11.85546875" style="1" bestFit="1" customWidth="1"/>
    <col min="10244" max="10249" width="13.28515625" style="1" bestFit="1" customWidth="1"/>
    <col min="10250" max="10250" width="16.140625" style="1" bestFit="1" customWidth="1"/>
    <col min="10251" max="10253" width="13.28515625" style="1" bestFit="1" customWidth="1"/>
    <col min="10254" max="10254" width="14.140625" style="1" bestFit="1" customWidth="1"/>
    <col min="10255" max="10496" width="9.140625" style="1"/>
    <col min="10497" max="10497" width="51" style="1" customWidth="1"/>
    <col min="10498" max="10499" width="11.85546875" style="1" bestFit="1" customWidth="1"/>
    <col min="10500" max="10505" width="13.28515625" style="1" bestFit="1" customWidth="1"/>
    <col min="10506" max="10506" width="16.140625" style="1" bestFit="1" customWidth="1"/>
    <col min="10507" max="10509" width="13.28515625" style="1" bestFit="1" customWidth="1"/>
    <col min="10510" max="10510" width="14.140625" style="1" bestFit="1" customWidth="1"/>
    <col min="10511" max="10752" width="9.140625" style="1"/>
    <col min="10753" max="10753" width="51" style="1" customWidth="1"/>
    <col min="10754" max="10755" width="11.85546875" style="1" bestFit="1" customWidth="1"/>
    <col min="10756" max="10761" width="13.28515625" style="1" bestFit="1" customWidth="1"/>
    <col min="10762" max="10762" width="16.140625" style="1" bestFit="1" customWidth="1"/>
    <col min="10763" max="10765" width="13.28515625" style="1" bestFit="1" customWidth="1"/>
    <col min="10766" max="10766" width="14.140625" style="1" bestFit="1" customWidth="1"/>
    <col min="10767" max="11008" width="9.140625" style="1"/>
    <col min="11009" max="11009" width="51" style="1" customWidth="1"/>
    <col min="11010" max="11011" width="11.85546875" style="1" bestFit="1" customWidth="1"/>
    <col min="11012" max="11017" width="13.28515625" style="1" bestFit="1" customWidth="1"/>
    <col min="11018" max="11018" width="16.140625" style="1" bestFit="1" customWidth="1"/>
    <col min="11019" max="11021" width="13.28515625" style="1" bestFit="1" customWidth="1"/>
    <col min="11022" max="11022" width="14.140625" style="1" bestFit="1" customWidth="1"/>
    <col min="11023" max="11264" width="9.140625" style="1"/>
    <col min="11265" max="11265" width="51" style="1" customWidth="1"/>
    <col min="11266" max="11267" width="11.85546875" style="1" bestFit="1" customWidth="1"/>
    <col min="11268" max="11273" width="13.28515625" style="1" bestFit="1" customWidth="1"/>
    <col min="11274" max="11274" width="16.140625" style="1" bestFit="1" customWidth="1"/>
    <col min="11275" max="11277" width="13.28515625" style="1" bestFit="1" customWidth="1"/>
    <col min="11278" max="11278" width="14.140625" style="1" bestFit="1" customWidth="1"/>
    <col min="11279" max="11520" width="9.140625" style="1"/>
    <col min="11521" max="11521" width="51" style="1" customWidth="1"/>
    <col min="11522" max="11523" width="11.85546875" style="1" bestFit="1" customWidth="1"/>
    <col min="11524" max="11529" width="13.28515625" style="1" bestFit="1" customWidth="1"/>
    <col min="11530" max="11530" width="16.140625" style="1" bestFit="1" customWidth="1"/>
    <col min="11531" max="11533" width="13.28515625" style="1" bestFit="1" customWidth="1"/>
    <col min="11534" max="11534" width="14.140625" style="1" bestFit="1" customWidth="1"/>
    <col min="11535" max="11776" width="9.140625" style="1"/>
    <col min="11777" max="11777" width="51" style="1" customWidth="1"/>
    <col min="11778" max="11779" width="11.85546875" style="1" bestFit="1" customWidth="1"/>
    <col min="11780" max="11785" width="13.28515625" style="1" bestFit="1" customWidth="1"/>
    <col min="11786" max="11786" width="16.140625" style="1" bestFit="1" customWidth="1"/>
    <col min="11787" max="11789" width="13.28515625" style="1" bestFit="1" customWidth="1"/>
    <col min="11790" max="11790" width="14.140625" style="1" bestFit="1" customWidth="1"/>
    <col min="11791" max="12032" width="9.140625" style="1"/>
    <col min="12033" max="12033" width="51" style="1" customWidth="1"/>
    <col min="12034" max="12035" width="11.85546875" style="1" bestFit="1" customWidth="1"/>
    <col min="12036" max="12041" width="13.28515625" style="1" bestFit="1" customWidth="1"/>
    <col min="12042" max="12042" width="16.140625" style="1" bestFit="1" customWidth="1"/>
    <col min="12043" max="12045" width="13.28515625" style="1" bestFit="1" customWidth="1"/>
    <col min="12046" max="12046" width="14.140625" style="1" bestFit="1" customWidth="1"/>
    <col min="12047" max="12288" width="9.140625" style="1"/>
    <col min="12289" max="12289" width="51" style="1" customWidth="1"/>
    <col min="12290" max="12291" width="11.85546875" style="1" bestFit="1" customWidth="1"/>
    <col min="12292" max="12297" width="13.28515625" style="1" bestFit="1" customWidth="1"/>
    <col min="12298" max="12298" width="16.140625" style="1" bestFit="1" customWidth="1"/>
    <col min="12299" max="12301" width="13.28515625" style="1" bestFit="1" customWidth="1"/>
    <col min="12302" max="12302" width="14.140625" style="1" bestFit="1" customWidth="1"/>
    <col min="12303" max="12544" width="9.140625" style="1"/>
    <col min="12545" max="12545" width="51" style="1" customWidth="1"/>
    <col min="12546" max="12547" width="11.85546875" style="1" bestFit="1" customWidth="1"/>
    <col min="12548" max="12553" width="13.28515625" style="1" bestFit="1" customWidth="1"/>
    <col min="12554" max="12554" width="16.140625" style="1" bestFit="1" customWidth="1"/>
    <col min="12555" max="12557" width="13.28515625" style="1" bestFit="1" customWidth="1"/>
    <col min="12558" max="12558" width="14.140625" style="1" bestFit="1" customWidth="1"/>
    <col min="12559" max="12800" width="9.140625" style="1"/>
    <col min="12801" max="12801" width="51" style="1" customWidth="1"/>
    <col min="12802" max="12803" width="11.85546875" style="1" bestFit="1" customWidth="1"/>
    <col min="12804" max="12809" width="13.28515625" style="1" bestFit="1" customWidth="1"/>
    <col min="12810" max="12810" width="16.140625" style="1" bestFit="1" customWidth="1"/>
    <col min="12811" max="12813" width="13.28515625" style="1" bestFit="1" customWidth="1"/>
    <col min="12814" max="12814" width="14.140625" style="1" bestFit="1" customWidth="1"/>
    <col min="12815" max="13056" width="9.140625" style="1"/>
    <col min="13057" max="13057" width="51" style="1" customWidth="1"/>
    <col min="13058" max="13059" width="11.85546875" style="1" bestFit="1" customWidth="1"/>
    <col min="13060" max="13065" width="13.28515625" style="1" bestFit="1" customWidth="1"/>
    <col min="13066" max="13066" width="16.140625" style="1" bestFit="1" customWidth="1"/>
    <col min="13067" max="13069" width="13.28515625" style="1" bestFit="1" customWidth="1"/>
    <col min="13070" max="13070" width="14.140625" style="1" bestFit="1" customWidth="1"/>
    <col min="13071" max="13312" width="9.140625" style="1"/>
    <col min="13313" max="13313" width="51" style="1" customWidth="1"/>
    <col min="13314" max="13315" width="11.85546875" style="1" bestFit="1" customWidth="1"/>
    <col min="13316" max="13321" width="13.28515625" style="1" bestFit="1" customWidth="1"/>
    <col min="13322" max="13322" width="16.140625" style="1" bestFit="1" customWidth="1"/>
    <col min="13323" max="13325" width="13.28515625" style="1" bestFit="1" customWidth="1"/>
    <col min="13326" max="13326" width="14.140625" style="1" bestFit="1" customWidth="1"/>
    <col min="13327" max="13568" width="9.140625" style="1"/>
    <col min="13569" max="13569" width="51" style="1" customWidth="1"/>
    <col min="13570" max="13571" width="11.85546875" style="1" bestFit="1" customWidth="1"/>
    <col min="13572" max="13577" width="13.28515625" style="1" bestFit="1" customWidth="1"/>
    <col min="13578" max="13578" width="16.140625" style="1" bestFit="1" customWidth="1"/>
    <col min="13579" max="13581" width="13.28515625" style="1" bestFit="1" customWidth="1"/>
    <col min="13582" max="13582" width="14.140625" style="1" bestFit="1" customWidth="1"/>
    <col min="13583" max="13824" width="9.140625" style="1"/>
    <col min="13825" max="13825" width="51" style="1" customWidth="1"/>
    <col min="13826" max="13827" width="11.85546875" style="1" bestFit="1" customWidth="1"/>
    <col min="13828" max="13833" width="13.28515625" style="1" bestFit="1" customWidth="1"/>
    <col min="13834" max="13834" width="16.140625" style="1" bestFit="1" customWidth="1"/>
    <col min="13835" max="13837" width="13.28515625" style="1" bestFit="1" customWidth="1"/>
    <col min="13838" max="13838" width="14.140625" style="1" bestFit="1" customWidth="1"/>
    <col min="13839" max="14080" width="9.140625" style="1"/>
    <col min="14081" max="14081" width="51" style="1" customWidth="1"/>
    <col min="14082" max="14083" width="11.85546875" style="1" bestFit="1" customWidth="1"/>
    <col min="14084" max="14089" width="13.28515625" style="1" bestFit="1" customWidth="1"/>
    <col min="14090" max="14090" width="16.140625" style="1" bestFit="1" customWidth="1"/>
    <col min="14091" max="14093" width="13.28515625" style="1" bestFit="1" customWidth="1"/>
    <col min="14094" max="14094" width="14.140625" style="1" bestFit="1" customWidth="1"/>
    <col min="14095" max="14336" width="9.140625" style="1"/>
    <col min="14337" max="14337" width="51" style="1" customWidth="1"/>
    <col min="14338" max="14339" width="11.85546875" style="1" bestFit="1" customWidth="1"/>
    <col min="14340" max="14345" width="13.28515625" style="1" bestFit="1" customWidth="1"/>
    <col min="14346" max="14346" width="16.140625" style="1" bestFit="1" customWidth="1"/>
    <col min="14347" max="14349" width="13.28515625" style="1" bestFit="1" customWidth="1"/>
    <col min="14350" max="14350" width="14.140625" style="1" bestFit="1" customWidth="1"/>
    <col min="14351" max="14592" width="9.140625" style="1"/>
    <col min="14593" max="14593" width="51" style="1" customWidth="1"/>
    <col min="14594" max="14595" width="11.85546875" style="1" bestFit="1" customWidth="1"/>
    <col min="14596" max="14601" width="13.28515625" style="1" bestFit="1" customWidth="1"/>
    <col min="14602" max="14602" width="16.140625" style="1" bestFit="1" customWidth="1"/>
    <col min="14603" max="14605" width="13.28515625" style="1" bestFit="1" customWidth="1"/>
    <col min="14606" max="14606" width="14.140625" style="1" bestFit="1" customWidth="1"/>
    <col min="14607" max="14848" width="9.140625" style="1"/>
    <col min="14849" max="14849" width="51" style="1" customWidth="1"/>
    <col min="14850" max="14851" width="11.85546875" style="1" bestFit="1" customWidth="1"/>
    <col min="14852" max="14857" width="13.28515625" style="1" bestFit="1" customWidth="1"/>
    <col min="14858" max="14858" width="16.140625" style="1" bestFit="1" customWidth="1"/>
    <col min="14859" max="14861" width="13.28515625" style="1" bestFit="1" customWidth="1"/>
    <col min="14862" max="14862" width="14.140625" style="1" bestFit="1" customWidth="1"/>
    <col min="14863" max="15104" width="9.140625" style="1"/>
    <col min="15105" max="15105" width="51" style="1" customWidth="1"/>
    <col min="15106" max="15107" width="11.85546875" style="1" bestFit="1" customWidth="1"/>
    <col min="15108" max="15113" width="13.28515625" style="1" bestFit="1" customWidth="1"/>
    <col min="15114" max="15114" width="16.140625" style="1" bestFit="1" customWidth="1"/>
    <col min="15115" max="15117" width="13.28515625" style="1" bestFit="1" customWidth="1"/>
    <col min="15118" max="15118" width="14.140625" style="1" bestFit="1" customWidth="1"/>
    <col min="15119" max="15360" width="9.140625" style="1"/>
    <col min="15361" max="15361" width="51" style="1" customWidth="1"/>
    <col min="15362" max="15363" width="11.85546875" style="1" bestFit="1" customWidth="1"/>
    <col min="15364" max="15369" width="13.28515625" style="1" bestFit="1" customWidth="1"/>
    <col min="15370" max="15370" width="16.140625" style="1" bestFit="1" customWidth="1"/>
    <col min="15371" max="15373" width="13.28515625" style="1" bestFit="1" customWidth="1"/>
    <col min="15374" max="15374" width="14.140625" style="1" bestFit="1" customWidth="1"/>
    <col min="15375" max="15616" width="9.140625" style="1"/>
    <col min="15617" max="15617" width="51" style="1" customWidth="1"/>
    <col min="15618" max="15619" width="11.85546875" style="1" bestFit="1" customWidth="1"/>
    <col min="15620" max="15625" width="13.28515625" style="1" bestFit="1" customWidth="1"/>
    <col min="15626" max="15626" width="16.140625" style="1" bestFit="1" customWidth="1"/>
    <col min="15627" max="15629" width="13.28515625" style="1" bestFit="1" customWidth="1"/>
    <col min="15630" max="15630" width="14.140625" style="1" bestFit="1" customWidth="1"/>
    <col min="15631" max="15872" width="9.140625" style="1"/>
    <col min="15873" max="15873" width="51" style="1" customWidth="1"/>
    <col min="15874" max="15875" width="11.85546875" style="1" bestFit="1" customWidth="1"/>
    <col min="15876" max="15881" width="13.28515625" style="1" bestFit="1" customWidth="1"/>
    <col min="15882" max="15882" width="16.140625" style="1" bestFit="1" customWidth="1"/>
    <col min="15883" max="15885" width="13.28515625" style="1" bestFit="1" customWidth="1"/>
    <col min="15886" max="15886" width="14.140625" style="1" bestFit="1" customWidth="1"/>
    <col min="15887" max="16128" width="9.140625" style="1"/>
    <col min="16129" max="16129" width="51" style="1" customWidth="1"/>
    <col min="16130" max="16131" width="11.85546875" style="1" bestFit="1" customWidth="1"/>
    <col min="16132" max="16137" width="13.28515625" style="1" bestFit="1" customWidth="1"/>
    <col min="16138" max="16138" width="16.140625" style="1" bestFit="1" customWidth="1"/>
    <col min="16139" max="16141" width="13.28515625" style="1" bestFit="1" customWidth="1"/>
    <col min="16142" max="16142" width="14.140625" style="1" bestFit="1" customWidth="1"/>
    <col min="16143" max="16384" width="9.140625" style="1"/>
  </cols>
  <sheetData>
    <row r="1" spans="1:17" x14ac:dyDescent="0.2">
      <c r="A1" s="3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7" ht="13.5" thickBot="1" x14ac:dyDescent="0.25">
      <c r="A2" s="3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507"/>
      <c r="N2" s="507"/>
    </row>
    <row r="3" spans="1:17" x14ac:dyDescent="0.2">
      <c r="A3" s="508" t="s">
        <v>314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10"/>
    </row>
    <row r="4" spans="1:17" x14ac:dyDescent="0.2">
      <c r="A4" s="33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8"/>
    </row>
    <row r="5" spans="1:17" s="2" customFormat="1" x14ac:dyDescent="0.2">
      <c r="A5" s="34" t="s">
        <v>86</v>
      </c>
      <c r="B5" s="26" t="s">
        <v>198</v>
      </c>
      <c r="C5" s="26" t="s">
        <v>199</v>
      </c>
      <c r="D5" s="26" t="s">
        <v>200</v>
      </c>
      <c r="E5" s="26" t="s">
        <v>201</v>
      </c>
      <c r="F5" s="26" t="s">
        <v>202</v>
      </c>
      <c r="G5" s="26" t="s">
        <v>203</v>
      </c>
      <c r="H5" s="26" t="s">
        <v>204</v>
      </c>
      <c r="I5" s="26" t="s">
        <v>205</v>
      </c>
      <c r="J5" s="26" t="s">
        <v>281</v>
      </c>
      <c r="K5" s="26" t="s">
        <v>206</v>
      </c>
      <c r="L5" s="26" t="s">
        <v>207</v>
      </c>
      <c r="M5" s="26" t="s">
        <v>208</v>
      </c>
      <c r="N5" s="29" t="s">
        <v>85</v>
      </c>
    </row>
    <row r="6" spans="1:17" x14ac:dyDescent="0.2">
      <c r="A6" s="34" t="s">
        <v>209</v>
      </c>
      <c r="B6" s="14">
        <v>88459094</v>
      </c>
      <c r="C6" s="14">
        <f t="shared" ref="C6:M6" si="0">B36</f>
        <v>86002758</v>
      </c>
      <c r="D6" s="14">
        <f t="shared" si="0"/>
        <v>86862364</v>
      </c>
      <c r="E6" s="14">
        <f t="shared" si="0"/>
        <v>77095907</v>
      </c>
      <c r="F6" s="14">
        <f t="shared" si="0"/>
        <v>77507244</v>
      </c>
      <c r="G6" s="14">
        <f t="shared" si="0"/>
        <v>78581560</v>
      </c>
      <c r="H6" s="14">
        <f t="shared" si="0"/>
        <v>75277429.571428567</v>
      </c>
      <c r="I6" s="14">
        <f t="shared" si="0"/>
        <v>46269257.285714284</v>
      </c>
      <c r="J6" s="14">
        <f t="shared" si="0"/>
        <v>42261085</v>
      </c>
      <c r="K6" s="14">
        <f t="shared" si="0"/>
        <v>90889080.142857149</v>
      </c>
      <c r="L6" s="14">
        <f t="shared" si="0"/>
        <v>87594949.714285716</v>
      </c>
      <c r="M6" s="14">
        <f t="shared" si="0"/>
        <v>83586777.428571433</v>
      </c>
      <c r="N6" s="30">
        <v>88459094</v>
      </c>
    </row>
    <row r="7" spans="1:17" ht="25.5" x14ac:dyDescent="0.2">
      <c r="A7" s="33" t="s">
        <v>282</v>
      </c>
      <c r="B7" s="27">
        <v>1468409</v>
      </c>
      <c r="C7" s="27">
        <v>1821551</v>
      </c>
      <c r="D7" s="27">
        <v>2753043</v>
      </c>
      <c r="E7" s="27">
        <v>3133241</v>
      </c>
      <c r="F7" s="27">
        <v>1656847</v>
      </c>
      <c r="G7" s="27">
        <f>13013860/7</f>
        <v>1859122.857142857</v>
      </c>
      <c r="H7" s="27">
        <f t="shared" ref="H7:M7" si="1">13013860/7</f>
        <v>1859122.857142857</v>
      </c>
      <c r="I7" s="27">
        <f t="shared" si="1"/>
        <v>1859122.857142857</v>
      </c>
      <c r="J7" s="27">
        <f t="shared" si="1"/>
        <v>1859122.857142857</v>
      </c>
      <c r="K7" s="27">
        <f t="shared" si="1"/>
        <v>1859122.857142857</v>
      </c>
      <c r="L7" s="27">
        <f t="shared" si="1"/>
        <v>1859122.857142857</v>
      </c>
      <c r="M7" s="27">
        <f t="shared" si="1"/>
        <v>1859122.857142857</v>
      </c>
      <c r="N7" s="30">
        <f>SUM(B7:M7)</f>
        <v>23846951</v>
      </c>
      <c r="O7" s="11">
        <f>'1.sz.tábla '!C4</f>
        <v>23846951</v>
      </c>
      <c r="P7" s="11">
        <f>N7-O7</f>
        <v>0</v>
      </c>
      <c r="Q7" s="11"/>
    </row>
    <row r="8" spans="1:17" x14ac:dyDescent="0.2">
      <c r="A8" s="33" t="s">
        <v>166</v>
      </c>
      <c r="B8" s="15">
        <v>50000</v>
      </c>
      <c r="C8" s="15">
        <v>61489</v>
      </c>
      <c r="D8" s="15">
        <v>132225</v>
      </c>
      <c r="E8" s="15">
        <v>50000</v>
      </c>
      <c r="F8" s="15">
        <v>1239030</v>
      </c>
      <c r="G8" s="15">
        <f>3319756/7</f>
        <v>474250.85714285716</v>
      </c>
      <c r="H8" s="15">
        <f t="shared" ref="H8:M8" si="2">3319756/7</f>
        <v>474250.85714285716</v>
      </c>
      <c r="I8" s="15">
        <f t="shared" si="2"/>
        <v>474250.85714285716</v>
      </c>
      <c r="J8" s="15">
        <f t="shared" si="2"/>
        <v>474250.85714285716</v>
      </c>
      <c r="K8" s="15">
        <f t="shared" si="2"/>
        <v>474250.85714285716</v>
      </c>
      <c r="L8" s="15">
        <f t="shared" si="2"/>
        <v>474250.85714285716</v>
      </c>
      <c r="M8" s="15">
        <f t="shared" si="2"/>
        <v>474250.85714285716</v>
      </c>
      <c r="N8" s="30">
        <f t="shared" ref="N8:N18" si="3">SUM(B8:M8)</f>
        <v>4852500.0000000009</v>
      </c>
      <c r="O8" s="22">
        <f>'1.sz.tábla '!C7</f>
        <v>4852500</v>
      </c>
      <c r="P8" s="11">
        <f t="shared" ref="P8:P34" si="4">N8-O8</f>
        <v>0</v>
      </c>
      <c r="Q8" s="11"/>
    </row>
    <row r="9" spans="1:17" x14ac:dyDescent="0.2">
      <c r="A9" s="33" t="s">
        <v>210</v>
      </c>
      <c r="B9" s="15">
        <v>68600</v>
      </c>
      <c r="C9" s="15">
        <v>336070</v>
      </c>
      <c r="D9" s="15">
        <v>4353385</v>
      </c>
      <c r="E9" s="15">
        <v>693749</v>
      </c>
      <c r="F9" s="15">
        <v>199903</v>
      </c>
      <c r="G9" s="15">
        <f>4998293/7</f>
        <v>714041.85714285716</v>
      </c>
      <c r="H9" s="15"/>
      <c r="I9" s="15"/>
      <c r="J9" s="15">
        <f>4998293/7*4</f>
        <v>2856167.4285714286</v>
      </c>
      <c r="K9" s="15">
        <f t="shared" ref="K9:M9" si="5">4998293/7</f>
        <v>714041.85714285716</v>
      </c>
      <c r="L9" s="15"/>
      <c r="M9" s="15">
        <f t="shared" si="5"/>
        <v>714041.85714285716</v>
      </c>
      <c r="N9" s="30">
        <f t="shared" si="3"/>
        <v>10649999.999999998</v>
      </c>
      <c r="O9" s="22">
        <f>'1.sz.tábla '!C6</f>
        <v>10650000</v>
      </c>
      <c r="P9" s="11">
        <f t="shared" si="4"/>
        <v>0</v>
      </c>
      <c r="Q9" s="11"/>
    </row>
    <row r="10" spans="1:17" x14ac:dyDescent="0.2">
      <c r="A10" s="33" t="s">
        <v>283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30">
        <f t="shared" si="3"/>
        <v>0</v>
      </c>
      <c r="O10" s="11"/>
      <c r="P10" s="11">
        <f t="shared" si="4"/>
        <v>0</v>
      </c>
      <c r="Q10" s="11"/>
    </row>
    <row r="11" spans="1:17" x14ac:dyDescent="0.2">
      <c r="A11" s="35" t="s">
        <v>211</v>
      </c>
      <c r="B11" s="16">
        <f t="shared" ref="B11:M11" si="6">SUM(B7:B10)</f>
        <v>1587009</v>
      </c>
      <c r="C11" s="16">
        <f t="shared" si="6"/>
        <v>2219110</v>
      </c>
      <c r="D11" s="16">
        <f t="shared" si="6"/>
        <v>7238653</v>
      </c>
      <c r="E11" s="16">
        <f t="shared" si="6"/>
        <v>3876990</v>
      </c>
      <c r="F11" s="16">
        <f t="shared" si="6"/>
        <v>3095780</v>
      </c>
      <c r="G11" s="16">
        <f t="shared" si="6"/>
        <v>3047415.5714285714</v>
      </c>
      <c r="H11" s="16">
        <f t="shared" si="6"/>
        <v>2333373.7142857141</v>
      </c>
      <c r="I11" s="16">
        <f t="shared" si="6"/>
        <v>2333373.7142857141</v>
      </c>
      <c r="J11" s="16">
        <f t="shared" si="6"/>
        <v>5189541.1428571427</v>
      </c>
      <c r="K11" s="16">
        <f t="shared" si="6"/>
        <v>3047415.5714285714</v>
      </c>
      <c r="L11" s="16">
        <f t="shared" si="6"/>
        <v>2333373.7142857141</v>
      </c>
      <c r="M11" s="16">
        <f t="shared" si="6"/>
        <v>3047415.5714285714</v>
      </c>
      <c r="N11" s="30">
        <f t="shared" si="3"/>
        <v>39349451</v>
      </c>
      <c r="O11" s="3">
        <f>SUM(O7:O10)</f>
        <v>39349451</v>
      </c>
      <c r="P11" s="11">
        <f t="shared" si="4"/>
        <v>0</v>
      </c>
      <c r="Q11" s="11"/>
    </row>
    <row r="12" spans="1:17" ht="25.5" x14ac:dyDescent="0.2">
      <c r="A12" s="33" t="s">
        <v>284</v>
      </c>
      <c r="B12" s="15"/>
      <c r="C12" s="15"/>
      <c r="D12" s="15"/>
      <c r="E12" s="15"/>
      <c r="F12" s="15"/>
      <c r="G12" s="15"/>
      <c r="H12" s="15"/>
      <c r="I12" s="15"/>
      <c r="J12" s="15">
        <v>75000000</v>
      </c>
      <c r="K12" s="15"/>
      <c r="L12" s="15"/>
      <c r="M12" s="15"/>
      <c r="N12" s="30">
        <f t="shared" si="3"/>
        <v>75000000</v>
      </c>
      <c r="O12" s="11">
        <f>'1.sz.tábla '!C5</f>
        <v>75000000</v>
      </c>
      <c r="P12" s="11">
        <f t="shared" si="4"/>
        <v>0</v>
      </c>
      <c r="Q12" s="11"/>
    </row>
    <row r="13" spans="1:17" x14ac:dyDescent="0.2">
      <c r="A13" s="33" t="s">
        <v>285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30">
        <f t="shared" si="3"/>
        <v>0</v>
      </c>
      <c r="O13" s="11">
        <f>'1.sz.tábla '!C8</f>
        <v>0</v>
      </c>
      <c r="P13" s="11">
        <f t="shared" si="4"/>
        <v>0</v>
      </c>
      <c r="Q13" s="11"/>
    </row>
    <row r="14" spans="1:17" x14ac:dyDescent="0.2">
      <c r="A14" s="33" t="s">
        <v>286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0">
        <f t="shared" si="3"/>
        <v>0</v>
      </c>
      <c r="O14" s="11">
        <f>'1.sz.tábla '!C10</f>
        <v>0</v>
      </c>
      <c r="P14" s="11">
        <f t="shared" si="4"/>
        <v>0</v>
      </c>
      <c r="Q14" s="11"/>
    </row>
    <row r="15" spans="1:17" x14ac:dyDescent="0.2">
      <c r="A15" s="35" t="s">
        <v>212</v>
      </c>
      <c r="B15" s="16">
        <f t="shared" ref="B15:M15" si="7">SUM(B12:B14)</f>
        <v>0</v>
      </c>
      <c r="C15" s="16">
        <f t="shared" si="7"/>
        <v>0</v>
      </c>
      <c r="D15" s="16">
        <f t="shared" si="7"/>
        <v>0</v>
      </c>
      <c r="E15" s="16">
        <f t="shared" si="7"/>
        <v>0</v>
      </c>
      <c r="F15" s="16">
        <f t="shared" si="7"/>
        <v>0</v>
      </c>
      <c r="G15" s="16">
        <f t="shared" si="7"/>
        <v>0</v>
      </c>
      <c r="H15" s="16">
        <f t="shared" si="7"/>
        <v>0</v>
      </c>
      <c r="I15" s="16">
        <f t="shared" si="7"/>
        <v>0</v>
      </c>
      <c r="J15" s="16">
        <f t="shared" si="7"/>
        <v>75000000</v>
      </c>
      <c r="K15" s="16">
        <f t="shared" si="7"/>
        <v>0</v>
      </c>
      <c r="L15" s="16">
        <f t="shared" si="7"/>
        <v>0</v>
      </c>
      <c r="M15" s="16">
        <f t="shared" si="7"/>
        <v>0</v>
      </c>
      <c r="N15" s="30">
        <f t="shared" si="3"/>
        <v>75000000</v>
      </c>
      <c r="O15" s="23">
        <f>SUM(O12:O14)</f>
        <v>75000000</v>
      </c>
      <c r="P15" s="11">
        <f t="shared" si="4"/>
        <v>0</v>
      </c>
      <c r="Q15" s="11"/>
    </row>
    <row r="16" spans="1:17" s="2" customFormat="1" x14ac:dyDescent="0.2">
      <c r="A16" s="34" t="s">
        <v>11</v>
      </c>
      <c r="B16" s="17">
        <f t="shared" ref="B16:M16" si="8">SUM(B11,B15)</f>
        <v>1587009</v>
      </c>
      <c r="C16" s="17">
        <f t="shared" si="8"/>
        <v>2219110</v>
      </c>
      <c r="D16" s="17">
        <f t="shared" si="8"/>
        <v>7238653</v>
      </c>
      <c r="E16" s="17">
        <f t="shared" si="8"/>
        <v>3876990</v>
      </c>
      <c r="F16" s="17">
        <f t="shared" si="8"/>
        <v>3095780</v>
      </c>
      <c r="G16" s="17">
        <f t="shared" si="8"/>
        <v>3047415.5714285714</v>
      </c>
      <c r="H16" s="17">
        <f t="shared" si="8"/>
        <v>2333373.7142857141</v>
      </c>
      <c r="I16" s="17">
        <f t="shared" si="8"/>
        <v>2333373.7142857141</v>
      </c>
      <c r="J16" s="17">
        <f t="shared" si="8"/>
        <v>80189541.142857149</v>
      </c>
      <c r="K16" s="17">
        <f t="shared" si="8"/>
        <v>3047415.5714285714</v>
      </c>
      <c r="L16" s="17">
        <f t="shared" si="8"/>
        <v>2333373.7142857141</v>
      </c>
      <c r="M16" s="17">
        <f t="shared" si="8"/>
        <v>3047415.5714285714</v>
      </c>
      <c r="N16" s="30">
        <f t="shared" si="3"/>
        <v>114349451</v>
      </c>
      <c r="O16" s="3">
        <f>O11+O15</f>
        <v>114349451</v>
      </c>
      <c r="P16" s="11">
        <f t="shared" si="4"/>
        <v>0</v>
      </c>
      <c r="Q16" s="11"/>
    </row>
    <row r="17" spans="1:17" ht="25.5" x14ac:dyDescent="0.2">
      <c r="A17" s="33" t="s">
        <v>294</v>
      </c>
      <c r="B17" s="17"/>
      <c r="C17" s="17"/>
      <c r="D17" s="17">
        <v>349240</v>
      </c>
      <c r="E17" s="17">
        <v>63096</v>
      </c>
      <c r="F17" s="17">
        <v>72564</v>
      </c>
      <c r="G17" s="17">
        <f>573176/7</f>
        <v>81882.28571428571</v>
      </c>
      <c r="H17" s="17">
        <f t="shared" ref="H17:M17" si="9">573176/7</f>
        <v>81882.28571428571</v>
      </c>
      <c r="I17" s="17">
        <f t="shared" si="9"/>
        <v>81882.28571428571</v>
      </c>
      <c r="J17" s="17">
        <f t="shared" si="9"/>
        <v>81882.28571428571</v>
      </c>
      <c r="K17" s="17">
        <f t="shared" si="9"/>
        <v>81882.28571428571</v>
      </c>
      <c r="L17" s="17">
        <f t="shared" si="9"/>
        <v>81882.28571428571</v>
      </c>
      <c r="M17" s="17">
        <f t="shared" si="9"/>
        <v>81882.28571428571</v>
      </c>
      <c r="N17" s="30">
        <f t="shared" si="3"/>
        <v>1058075.9999999998</v>
      </c>
      <c r="O17" s="11">
        <f>'1.sz.tábla '!C13</f>
        <v>1058076</v>
      </c>
      <c r="P17" s="11">
        <f t="shared" si="4"/>
        <v>0</v>
      </c>
      <c r="Q17" s="11"/>
    </row>
    <row r="18" spans="1:17" x14ac:dyDescent="0.2">
      <c r="A18" s="33" t="s">
        <v>287</v>
      </c>
      <c r="B18" s="15">
        <v>37329264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30">
        <f t="shared" si="3"/>
        <v>37329264</v>
      </c>
      <c r="O18" s="11">
        <f>'1.sz.tábla '!C12</f>
        <v>37329264</v>
      </c>
      <c r="P18" s="11">
        <f t="shared" si="4"/>
        <v>0</v>
      </c>
      <c r="Q18" s="11"/>
    </row>
    <row r="19" spans="1:17" x14ac:dyDescent="0.2">
      <c r="A19" s="34" t="s">
        <v>14</v>
      </c>
      <c r="B19" s="18">
        <f>SUM(B16:B18)</f>
        <v>38916273</v>
      </c>
      <c r="C19" s="18">
        <f t="shared" ref="C19:M19" si="10">SUM(C16:C18)</f>
        <v>2219110</v>
      </c>
      <c r="D19" s="18">
        <f t="shared" si="10"/>
        <v>7587893</v>
      </c>
      <c r="E19" s="18">
        <f t="shared" si="10"/>
        <v>3940086</v>
      </c>
      <c r="F19" s="18">
        <f t="shared" si="10"/>
        <v>3168344</v>
      </c>
      <c r="G19" s="18">
        <f t="shared" si="10"/>
        <v>3129297.8571428573</v>
      </c>
      <c r="H19" s="18">
        <f t="shared" si="10"/>
        <v>2415256</v>
      </c>
      <c r="I19" s="18">
        <f t="shared" si="10"/>
        <v>2415256</v>
      </c>
      <c r="J19" s="18">
        <f t="shared" si="10"/>
        <v>80271423.428571433</v>
      </c>
      <c r="K19" s="18">
        <f t="shared" si="10"/>
        <v>3129297.8571428573</v>
      </c>
      <c r="L19" s="18">
        <f t="shared" si="10"/>
        <v>2415256</v>
      </c>
      <c r="M19" s="18">
        <f t="shared" si="10"/>
        <v>3129297.8571428573</v>
      </c>
      <c r="N19" s="19">
        <f>SUM(N16:N18)</f>
        <v>152736791</v>
      </c>
      <c r="O19" s="3">
        <f>O16+O17+O18</f>
        <v>152736791</v>
      </c>
      <c r="P19" s="11">
        <f t="shared" si="4"/>
        <v>0</v>
      </c>
      <c r="Q19" s="11"/>
    </row>
    <row r="20" spans="1:17" x14ac:dyDescent="0.2">
      <c r="A20" s="33" t="s">
        <v>288</v>
      </c>
      <c r="B20" s="15">
        <v>569636</v>
      </c>
      <c r="C20" s="15">
        <v>670224</v>
      </c>
      <c r="D20" s="15">
        <v>615994</v>
      </c>
      <c r="E20" s="15">
        <v>475153</v>
      </c>
      <c r="F20" s="15">
        <v>517136</v>
      </c>
      <c r="G20" s="15">
        <f>5024397/7</f>
        <v>717771</v>
      </c>
      <c r="H20" s="15">
        <f t="shared" ref="H20:M20" si="11">5024397/7</f>
        <v>717771</v>
      </c>
      <c r="I20" s="15">
        <f t="shared" si="11"/>
        <v>717771</v>
      </c>
      <c r="J20" s="15">
        <f t="shared" si="11"/>
        <v>717771</v>
      </c>
      <c r="K20" s="15">
        <f t="shared" si="11"/>
        <v>717771</v>
      </c>
      <c r="L20" s="15">
        <f t="shared" si="11"/>
        <v>717771</v>
      </c>
      <c r="M20" s="15">
        <f t="shared" si="11"/>
        <v>717771</v>
      </c>
      <c r="N20" s="20">
        <f>SUM(B20:M20)</f>
        <v>7872540</v>
      </c>
      <c r="O20" s="24">
        <f>'3.sz.tábla '!C7</f>
        <v>7872540</v>
      </c>
      <c r="P20" s="11">
        <f t="shared" si="4"/>
        <v>0</v>
      </c>
      <c r="Q20" s="11"/>
    </row>
    <row r="21" spans="1:17" x14ac:dyDescent="0.2">
      <c r="A21" s="33" t="s">
        <v>289</v>
      </c>
      <c r="B21" s="15">
        <v>112406</v>
      </c>
      <c r="C21" s="15">
        <v>105557</v>
      </c>
      <c r="D21" s="15">
        <v>98557</v>
      </c>
      <c r="E21" s="15">
        <v>92247</v>
      </c>
      <c r="F21" s="15">
        <v>91485</v>
      </c>
      <c r="G21" s="15">
        <f>1275890/7</f>
        <v>182270</v>
      </c>
      <c r="H21" s="15">
        <f t="shared" ref="H21:M21" si="12">1275890/7</f>
        <v>182270</v>
      </c>
      <c r="I21" s="15">
        <f t="shared" si="12"/>
        <v>182270</v>
      </c>
      <c r="J21" s="15">
        <f t="shared" si="12"/>
        <v>182270</v>
      </c>
      <c r="K21" s="15">
        <f t="shared" si="12"/>
        <v>182270</v>
      </c>
      <c r="L21" s="15">
        <f t="shared" si="12"/>
        <v>182270</v>
      </c>
      <c r="M21" s="15">
        <f t="shared" si="12"/>
        <v>182270</v>
      </c>
      <c r="N21" s="20">
        <f t="shared" ref="N21:N33" si="13">SUM(B21:M21)</f>
        <v>1776142</v>
      </c>
      <c r="O21" s="24">
        <f>'3.sz.tábla '!C8</f>
        <v>1776142</v>
      </c>
      <c r="P21" s="11">
        <f t="shared" si="4"/>
        <v>0</v>
      </c>
      <c r="Q21" s="11"/>
    </row>
    <row r="22" spans="1:17" x14ac:dyDescent="0.2">
      <c r="A22" s="33" t="s">
        <v>290</v>
      </c>
      <c r="B22" s="15">
        <v>263761</v>
      </c>
      <c r="C22" s="15">
        <v>558723</v>
      </c>
      <c r="D22" s="15">
        <v>486917</v>
      </c>
      <c r="E22" s="15">
        <v>614229</v>
      </c>
      <c r="F22" s="15">
        <v>543023</v>
      </c>
      <c r="G22" s="15">
        <f>11033347/7</f>
        <v>1576192.4285714286</v>
      </c>
      <c r="H22" s="15">
        <f t="shared" ref="H22:M22" si="14">11033347/7</f>
        <v>1576192.4285714286</v>
      </c>
      <c r="I22" s="15">
        <f t="shared" si="14"/>
        <v>1576192.4285714286</v>
      </c>
      <c r="J22" s="15">
        <f t="shared" si="14"/>
        <v>1576192.4285714286</v>
      </c>
      <c r="K22" s="15">
        <f t="shared" si="14"/>
        <v>1576192.4285714286</v>
      </c>
      <c r="L22" s="15">
        <f t="shared" si="14"/>
        <v>1576192.4285714286</v>
      </c>
      <c r="M22" s="15">
        <f t="shared" si="14"/>
        <v>1576192.4285714286</v>
      </c>
      <c r="N22" s="20">
        <f t="shared" si="13"/>
        <v>13500000.000000002</v>
      </c>
      <c r="O22" s="24">
        <f>'3.sz.tábla '!C9</f>
        <v>13500000</v>
      </c>
      <c r="P22" s="11">
        <f t="shared" si="4"/>
        <v>0</v>
      </c>
      <c r="Q22" s="11"/>
    </row>
    <row r="23" spans="1:17" x14ac:dyDescent="0.2">
      <c r="A23" s="33" t="s">
        <v>213</v>
      </c>
      <c r="B23" s="15"/>
      <c r="C23" s="15"/>
      <c r="D23" s="15">
        <v>20000</v>
      </c>
      <c r="E23" s="15"/>
      <c r="F23" s="15">
        <v>160000</v>
      </c>
      <c r="G23" s="15">
        <f>1763000/7</f>
        <v>251857.14285714287</v>
      </c>
      <c r="H23" s="15">
        <f t="shared" ref="H23:M23" si="15">1763000/7</f>
        <v>251857.14285714287</v>
      </c>
      <c r="I23" s="15">
        <f t="shared" si="15"/>
        <v>251857.14285714287</v>
      </c>
      <c r="J23" s="15">
        <f t="shared" si="15"/>
        <v>251857.14285714287</v>
      </c>
      <c r="K23" s="15">
        <f t="shared" si="15"/>
        <v>251857.14285714287</v>
      </c>
      <c r="L23" s="15">
        <f t="shared" si="15"/>
        <v>251857.14285714287</v>
      </c>
      <c r="M23" s="15">
        <f t="shared" si="15"/>
        <v>251857.14285714287</v>
      </c>
      <c r="N23" s="20">
        <f t="shared" si="13"/>
        <v>1943000.0000000002</v>
      </c>
      <c r="O23" s="24">
        <f>'3.sz.tábla '!C24</f>
        <v>1943000</v>
      </c>
      <c r="P23" s="11">
        <f t="shared" si="4"/>
        <v>0</v>
      </c>
      <c r="Q23" s="11"/>
    </row>
    <row r="24" spans="1:17" ht="25.5" x14ac:dyDescent="0.2">
      <c r="A24" s="33" t="s">
        <v>291</v>
      </c>
      <c r="B24" s="15"/>
      <c r="C24" s="15">
        <v>0</v>
      </c>
      <c r="D24" s="15"/>
      <c r="E24" s="15"/>
      <c r="F24" s="15"/>
      <c r="G24" s="15">
        <v>10000</v>
      </c>
      <c r="H24" s="15"/>
      <c r="I24" s="15"/>
      <c r="J24" s="15">
        <v>220000</v>
      </c>
      <c r="K24" s="15"/>
      <c r="L24" s="15"/>
      <c r="M24" s="15"/>
      <c r="N24" s="20">
        <f t="shared" si="13"/>
        <v>230000</v>
      </c>
      <c r="O24" s="24">
        <f>'4.sz.tábla'!C9</f>
        <v>230000</v>
      </c>
      <c r="P24" s="11">
        <f t="shared" si="4"/>
        <v>0</v>
      </c>
      <c r="Q24" s="11"/>
    </row>
    <row r="25" spans="1:17" ht="25.5" x14ac:dyDescent="0.2">
      <c r="A25" s="33" t="s">
        <v>292</v>
      </c>
      <c r="B25" s="15"/>
      <c r="C25" s="15">
        <v>25000</v>
      </c>
      <c r="D25" s="15"/>
      <c r="E25" s="15">
        <v>2228434</v>
      </c>
      <c r="F25" s="15">
        <v>563900</v>
      </c>
      <c r="G25" s="15">
        <f>4705557/7</f>
        <v>672222.42857142852</v>
      </c>
      <c r="H25" s="15">
        <f t="shared" ref="H25:M25" si="16">4705557/7</f>
        <v>672222.42857142852</v>
      </c>
      <c r="I25" s="15">
        <f t="shared" si="16"/>
        <v>672222.42857142852</v>
      </c>
      <c r="J25" s="15">
        <f t="shared" si="16"/>
        <v>672222.42857142852</v>
      </c>
      <c r="K25" s="15">
        <f t="shared" si="16"/>
        <v>672222.42857142852</v>
      </c>
      <c r="L25" s="15">
        <f t="shared" si="16"/>
        <v>672222.42857142852</v>
      </c>
      <c r="M25" s="15">
        <f t="shared" si="16"/>
        <v>672222.42857142852</v>
      </c>
      <c r="N25" s="20">
        <f t="shared" si="13"/>
        <v>7522890.9999999981</v>
      </c>
      <c r="O25" s="24">
        <f>'4.sz.tábla'!C3</f>
        <v>7522891</v>
      </c>
      <c r="P25" s="11">
        <f t="shared" si="4"/>
        <v>0</v>
      </c>
      <c r="Q25" s="11"/>
    </row>
    <row r="26" spans="1:17" x14ac:dyDescent="0.2">
      <c r="A26" s="33" t="s">
        <v>17</v>
      </c>
      <c r="B26" s="15">
        <v>3097542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0">
        <f t="shared" si="13"/>
        <v>3097542</v>
      </c>
      <c r="O26" s="24">
        <f>'1.sz.tábla '!C25</f>
        <v>3097542</v>
      </c>
      <c r="P26" s="11">
        <f t="shared" si="4"/>
        <v>0</v>
      </c>
      <c r="Q26" s="11"/>
    </row>
    <row r="27" spans="1:17" x14ac:dyDescent="0.2">
      <c r="A27" s="35" t="s">
        <v>214</v>
      </c>
      <c r="B27" s="16">
        <f>SUM(B20:B26)</f>
        <v>4043345</v>
      </c>
      <c r="C27" s="16">
        <f t="shared" ref="C27:M27" si="17">SUM(C20:C26)</f>
        <v>1359504</v>
      </c>
      <c r="D27" s="16">
        <f t="shared" si="17"/>
        <v>1221468</v>
      </c>
      <c r="E27" s="16">
        <f t="shared" si="17"/>
        <v>3410063</v>
      </c>
      <c r="F27" s="16">
        <f t="shared" si="17"/>
        <v>1875544</v>
      </c>
      <c r="G27" s="16">
        <f t="shared" si="17"/>
        <v>3410313</v>
      </c>
      <c r="H27" s="16">
        <f t="shared" si="17"/>
        <v>3400313</v>
      </c>
      <c r="I27" s="16">
        <f t="shared" si="17"/>
        <v>3400313</v>
      </c>
      <c r="J27" s="16">
        <f t="shared" si="17"/>
        <v>3620313</v>
      </c>
      <c r="K27" s="16">
        <f t="shared" si="17"/>
        <v>3400313</v>
      </c>
      <c r="L27" s="16">
        <f t="shared" si="17"/>
        <v>3400313</v>
      </c>
      <c r="M27" s="16">
        <f t="shared" si="17"/>
        <v>3400313</v>
      </c>
      <c r="N27" s="20">
        <f>SUM(B27:M27)</f>
        <v>35942115</v>
      </c>
      <c r="O27" s="3">
        <f>SUM(O20:O26)</f>
        <v>35942115</v>
      </c>
      <c r="P27" s="11">
        <f t="shared" si="4"/>
        <v>0</v>
      </c>
      <c r="Q27" s="11"/>
    </row>
    <row r="28" spans="1:17" x14ac:dyDescent="0.2">
      <c r="A28" s="33" t="s">
        <v>215</v>
      </c>
      <c r="B28" s="15"/>
      <c r="C28" s="15"/>
      <c r="D28" s="15">
        <v>8255</v>
      </c>
      <c r="E28" s="15">
        <v>27990</v>
      </c>
      <c r="F28" s="15">
        <v>145920</v>
      </c>
      <c r="G28" s="15">
        <f>20587835/7</f>
        <v>2941119.2857142859</v>
      </c>
      <c r="H28" s="15">
        <f t="shared" ref="H28:M28" si="18">20587835/7</f>
        <v>2941119.2857142859</v>
      </c>
      <c r="I28" s="15">
        <f t="shared" si="18"/>
        <v>2941119.2857142859</v>
      </c>
      <c r="J28" s="15">
        <f t="shared" si="18"/>
        <v>2941119.2857142859</v>
      </c>
      <c r="K28" s="15">
        <f t="shared" si="18"/>
        <v>2941119.2857142859</v>
      </c>
      <c r="L28" s="15">
        <f t="shared" si="18"/>
        <v>2941119.2857142859</v>
      </c>
      <c r="M28" s="15">
        <f t="shared" si="18"/>
        <v>2941119.2857142859</v>
      </c>
      <c r="N28" s="20">
        <f>SUM(B28:M28)</f>
        <v>20770000.000000004</v>
      </c>
      <c r="O28" s="24">
        <f>'5. sz. tábla'!C2</f>
        <v>20770000</v>
      </c>
      <c r="P28" s="11">
        <f t="shared" si="4"/>
        <v>0</v>
      </c>
      <c r="Q28" s="11"/>
    </row>
    <row r="29" spans="1:17" x14ac:dyDescent="0.2">
      <c r="A29" s="33" t="s">
        <v>216</v>
      </c>
      <c r="B29" s="15"/>
      <c r="C29" s="15"/>
      <c r="D29" s="15">
        <v>15041183</v>
      </c>
      <c r="E29" s="15"/>
      <c r="F29" s="15"/>
      <c r="G29" s="15"/>
      <c r="H29" s="15">
        <v>25000000</v>
      </c>
      <c r="I29" s="15"/>
      <c r="J29" s="15">
        <v>25000000</v>
      </c>
      <c r="K29" s="15"/>
      <c r="L29" s="15"/>
      <c r="M29" s="15">
        <v>29162817</v>
      </c>
      <c r="N29" s="20">
        <f t="shared" si="13"/>
        <v>94204000</v>
      </c>
      <c r="O29" s="24">
        <f>'5. sz. tábla'!C14</f>
        <v>94204000</v>
      </c>
      <c r="P29" s="11">
        <f t="shared" si="4"/>
        <v>0</v>
      </c>
      <c r="Q29" s="11"/>
    </row>
    <row r="30" spans="1:17" x14ac:dyDescent="0.2">
      <c r="A30" s="33" t="s">
        <v>274</v>
      </c>
      <c r="B30" s="15"/>
      <c r="C30" s="15"/>
      <c r="D30" s="15"/>
      <c r="E30" s="15">
        <v>27600</v>
      </c>
      <c r="F30" s="15"/>
      <c r="G30" s="15"/>
      <c r="H30" s="15"/>
      <c r="I30" s="15"/>
      <c r="J30" s="15"/>
      <c r="K30" s="15"/>
      <c r="L30" s="15"/>
      <c r="M30" s="15"/>
      <c r="N30" s="20">
        <f t="shared" si="13"/>
        <v>27600</v>
      </c>
      <c r="O30" s="24">
        <f>'5. sz. tábla'!C21</f>
        <v>27600</v>
      </c>
      <c r="P30" s="11">
        <f t="shared" si="4"/>
        <v>0</v>
      </c>
      <c r="Q30" s="11"/>
    </row>
    <row r="31" spans="1:17" x14ac:dyDescent="0.2">
      <c r="A31" s="35" t="s">
        <v>217</v>
      </c>
      <c r="B31" s="16">
        <f>B28+B29+B30</f>
        <v>0</v>
      </c>
      <c r="C31" s="16">
        <f t="shared" ref="C31:M31" si="19">SUM(C28:C30)</f>
        <v>0</v>
      </c>
      <c r="D31" s="16">
        <f t="shared" si="19"/>
        <v>15049438</v>
      </c>
      <c r="E31" s="16">
        <f t="shared" si="19"/>
        <v>55590</v>
      </c>
      <c r="F31" s="16">
        <f t="shared" si="19"/>
        <v>145920</v>
      </c>
      <c r="G31" s="16">
        <f t="shared" si="19"/>
        <v>2941119.2857142859</v>
      </c>
      <c r="H31" s="16">
        <f t="shared" si="19"/>
        <v>27941119.285714287</v>
      </c>
      <c r="I31" s="16">
        <f t="shared" si="19"/>
        <v>2941119.2857142859</v>
      </c>
      <c r="J31" s="16">
        <f t="shared" si="19"/>
        <v>27941119.285714287</v>
      </c>
      <c r="K31" s="16">
        <f t="shared" si="19"/>
        <v>2941119.2857142859</v>
      </c>
      <c r="L31" s="16">
        <f t="shared" si="19"/>
        <v>2941119.2857142859</v>
      </c>
      <c r="M31" s="16">
        <f t="shared" si="19"/>
        <v>32103936.285714287</v>
      </c>
      <c r="N31" s="20">
        <f t="shared" si="13"/>
        <v>115001600</v>
      </c>
      <c r="O31" s="3">
        <f>SUM(O28:O30)</f>
        <v>115001600</v>
      </c>
      <c r="P31" s="11">
        <f t="shared" si="4"/>
        <v>0</v>
      </c>
      <c r="Q31" s="11"/>
    </row>
    <row r="32" spans="1:17" x14ac:dyDescent="0.2">
      <c r="A32" s="34" t="s">
        <v>20</v>
      </c>
      <c r="B32" s="17">
        <f>SUM(B31,B27)</f>
        <v>4043345</v>
      </c>
      <c r="C32" s="17">
        <f t="shared" ref="C32:M32" si="20">SUM(C31,C27)</f>
        <v>1359504</v>
      </c>
      <c r="D32" s="17">
        <f t="shared" si="20"/>
        <v>16270906</v>
      </c>
      <c r="E32" s="17">
        <f t="shared" si="20"/>
        <v>3465653</v>
      </c>
      <c r="F32" s="17">
        <f t="shared" si="20"/>
        <v>2021464</v>
      </c>
      <c r="G32" s="17">
        <f t="shared" si="20"/>
        <v>6351432.2857142854</v>
      </c>
      <c r="H32" s="17">
        <f t="shared" si="20"/>
        <v>31341432.285714287</v>
      </c>
      <c r="I32" s="17">
        <f t="shared" si="20"/>
        <v>6341432.2857142854</v>
      </c>
      <c r="J32" s="17">
        <f t="shared" si="20"/>
        <v>31561432.285714287</v>
      </c>
      <c r="K32" s="17">
        <f t="shared" si="20"/>
        <v>6341432.2857142854</v>
      </c>
      <c r="L32" s="17">
        <f t="shared" si="20"/>
        <v>6341432.2857142854</v>
      </c>
      <c r="M32" s="17">
        <f t="shared" si="20"/>
        <v>35504249.285714284</v>
      </c>
      <c r="N32" s="20">
        <f>SUM(B32:M32)</f>
        <v>150943715</v>
      </c>
      <c r="O32" s="3">
        <f>O27+O31</f>
        <v>150943715</v>
      </c>
      <c r="P32" s="11">
        <f t="shared" si="4"/>
        <v>0</v>
      </c>
      <c r="Q32" s="11"/>
    </row>
    <row r="33" spans="1:17" ht="25.5" x14ac:dyDescent="0.2">
      <c r="A33" s="34" t="s">
        <v>218</v>
      </c>
      <c r="B33" s="17"/>
      <c r="C33" s="17"/>
      <c r="D33" s="17">
        <v>1083444</v>
      </c>
      <c r="E33" s="17">
        <v>63096</v>
      </c>
      <c r="F33" s="17">
        <v>72564</v>
      </c>
      <c r="G33" s="17">
        <f>573972/7</f>
        <v>81996</v>
      </c>
      <c r="H33" s="17">
        <f t="shared" ref="H33:M33" si="21">573972/7</f>
        <v>81996</v>
      </c>
      <c r="I33" s="17">
        <f t="shared" si="21"/>
        <v>81996</v>
      </c>
      <c r="J33" s="17">
        <f t="shared" si="21"/>
        <v>81996</v>
      </c>
      <c r="K33" s="17">
        <f t="shared" si="21"/>
        <v>81996</v>
      </c>
      <c r="L33" s="17">
        <f t="shared" si="21"/>
        <v>81996</v>
      </c>
      <c r="M33" s="17">
        <f t="shared" si="21"/>
        <v>81996</v>
      </c>
      <c r="N33" s="20">
        <f t="shared" si="13"/>
        <v>1793076</v>
      </c>
      <c r="O33" s="24">
        <f>'5. sz. tábla'!C23</f>
        <v>1793076</v>
      </c>
      <c r="P33" s="11">
        <f t="shared" si="4"/>
        <v>0</v>
      </c>
      <c r="Q33" s="11"/>
    </row>
    <row r="34" spans="1:17" x14ac:dyDescent="0.2">
      <c r="A34" s="34" t="s">
        <v>23</v>
      </c>
      <c r="B34" s="17">
        <f>SUM(B32:B33)</f>
        <v>4043345</v>
      </c>
      <c r="C34" s="17">
        <f t="shared" ref="C34:M34" si="22">SUM(C32:C33)</f>
        <v>1359504</v>
      </c>
      <c r="D34" s="17">
        <f t="shared" si="22"/>
        <v>17354350</v>
      </c>
      <c r="E34" s="17">
        <f t="shared" si="22"/>
        <v>3528749</v>
      </c>
      <c r="F34" s="17">
        <f t="shared" si="22"/>
        <v>2094028</v>
      </c>
      <c r="G34" s="17">
        <f t="shared" si="22"/>
        <v>6433428.2857142854</v>
      </c>
      <c r="H34" s="17">
        <f t="shared" si="22"/>
        <v>31423428.285714287</v>
      </c>
      <c r="I34" s="17">
        <f t="shared" si="22"/>
        <v>6423428.2857142854</v>
      </c>
      <c r="J34" s="17">
        <f t="shared" si="22"/>
        <v>31643428.285714287</v>
      </c>
      <c r="K34" s="17">
        <f t="shared" si="22"/>
        <v>6423428.2857142854</v>
      </c>
      <c r="L34" s="17">
        <f t="shared" si="22"/>
        <v>6423428.2857142854</v>
      </c>
      <c r="M34" s="17">
        <f t="shared" si="22"/>
        <v>35586245.285714284</v>
      </c>
      <c r="N34" s="20">
        <f>SUM(B34:M34)</f>
        <v>152736791</v>
      </c>
      <c r="O34" s="3">
        <f>O32+O33</f>
        <v>152736791</v>
      </c>
      <c r="P34" s="11">
        <f t="shared" si="4"/>
        <v>0</v>
      </c>
      <c r="Q34" s="11"/>
    </row>
    <row r="35" spans="1:17" x14ac:dyDescent="0.2">
      <c r="A35" s="34" t="s">
        <v>293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20">
        <f>SUM(B35:M35)</f>
        <v>0</v>
      </c>
    </row>
    <row r="36" spans="1:17" ht="13.5" thickBot="1" x14ac:dyDescent="0.25">
      <c r="A36" s="36" t="s">
        <v>219</v>
      </c>
      <c r="B36" s="21">
        <f>B6+B16+B17-B34</f>
        <v>86002758</v>
      </c>
      <c r="C36" s="21">
        <f t="shared" ref="C36:N36" si="23">C6+C16+C17-C34</f>
        <v>86862364</v>
      </c>
      <c r="D36" s="21">
        <f t="shared" si="23"/>
        <v>77095907</v>
      </c>
      <c r="E36" s="21">
        <f t="shared" si="23"/>
        <v>77507244</v>
      </c>
      <c r="F36" s="21">
        <f t="shared" si="23"/>
        <v>78581560</v>
      </c>
      <c r="G36" s="21">
        <f t="shared" si="23"/>
        <v>75277429.571428567</v>
      </c>
      <c r="H36" s="21">
        <f t="shared" si="23"/>
        <v>46269257.285714284</v>
      </c>
      <c r="I36" s="21">
        <f t="shared" si="23"/>
        <v>42261085</v>
      </c>
      <c r="J36" s="21">
        <f t="shared" si="23"/>
        <v>90889080.142857149</v>
      </c>
      <c r="K36" s="21">
        <f t="shared" si="23"/>
        <v>87594949.714285716</v>
      </c>
      <c r="L36" s="21">
        <f t="shared" si="23"/>
        <v>83586777.428571433</v>
      </c>
      <c r="M36" s="21">
        <f t="shared" si="23"/>
        <v>51129830</v>
      </c>
      <c r="N36" s="31">
        <f t="shared" si="23"/>
        <v>51129830</v>
      </c>
      <c r="O36" s="11">
        <f>O19-O34</f>
        <v>0</v>
      </c>
    </row>
    <row r="38" spans="1:17" x14ac:dyDescent="0.2">
      <c r="N38" s="3"/>
    </row>
  </sheetData>
  <mergeCells count="2">
    <mergeCell ref="M2:N2"/>
    <mergeCell ref="A3:N3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70" orientation="landscape" r:id="rId1"/>
  <headerFooter>
    <oddHeader>&amp;LVászoly Község
Önkormányzata&amp;C8. melléklet
a 1./2017.(II.19.) rendelethez&amp;R1.oldal
 forint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 </vt:lpstr>
      <vt:lpstr>7. sz. tábla</vt:lpstr>
      <vt:lpstr>8.sz.tábla</vt:lpstr>
      <vt:lpstr>9.sz.tábla</vt:lpstr>
      <vt:lpstr>10.sz.tábla</vt:lpstr>
      <vt:lpstr>11.sz.tábla</vt:lpstr>
      <vt:lpstr>12.sz.tábla</vt:lpstr>
      <vt:lpstr>13.sz.tábla</vt:lpstr>
      <vt:lpstr>'2.sz.tábla'!Nyomtatási_cím</vt:lpstr>
      <vt:lpstr>'1.sz.tábla '!Nyomtatási_terület</vt:lpstr>
      <vt:lpstr>'10.sz.tábla'!Nyomtatási_terület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 '!Nyomtatási_terület</vt:lpstr>
      <vt:lpstr>'7. sz. tábla'!Nyomtatási_terület</vt:lpstr>
      <vt:lpstr>'8.sz.tábla'!Nyomtatási_terület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Magyari Zsuzsa</cp:lastModifiedBy>
  <cp:lastPrinted>2017-06-29T13:53:02Z</cp:lastPrinted>
  <dcterms:created xsi:type="dcterms:W3CDTF">2014-05-27T12:51:39Z</dcterms:created>
  <dcterms:modified xsi:type="dcterms:W3CDTF">2017-06-29T13:54:45Z</dcterms:modified>
</cp:coreProperties>
</file>