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9\"/>
    </mc:Choice>
  </mc:AlternateContent>
  <bookViews>
    <workbookView xWindow="0" yWindow="0" windowWidth="19200" windowHeight="11595" tabRatio="878" firstSheet="11" activeTab="1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 mell." sheetId="112" r:id="rId14"/>
    <sheet name="9.1. sz. mell" sheetId="79" state="hidden" r:id="rId15"/>
    <sheet name="9.2. sz. mell" sheetId="80" state="hidden" r:id="rId16"/>
    <sheet name="9.3. sz. mell" sheetId="90" state="hidden" r:id="rId17"/>
    <sheet name="9.4. sz. mell" sheetId="81" state="hidden" r:id="rId18"/>
    <sheet name="9.5. sz. mell" sheetId="82" state="hidden" r:id="rId19"/>
    <sheet name="7. sz. mell" sheetId="114" r:id="rId20"/>
    <sheet name="8. sz. mell. " sheetId="115" r:id="rId21"/>
    <sheet name="9. sz. mell." sheetId="84" r:id="rId22"/>
    <sheet name="13.sz.mell" sheetId="89" state="hidden" r:id="rId23"/>
    <sheet name="2. sz tájékoztató t" sheetId="66" state="hidden" r:id="rId24"/>
    <sheet name="1a sz tájékoztató t." sheetId="106" state="hidden" r:id="rId25"/>
    <sheet name="1b. sz tájékoztató t." sheetId="105" state="hidden" r:id="rId26"/>
    <sheet name="1.sz tájékoztató t." sheetId="24" r:id="rId27"/>
    <sheet name="2. sz. tájékoztató tábla" sheetId="113" r:id="rId28"/>
    <sheet name="3. sz tájékoztató t." sheetId="88" state="hidden" r:id="rId29"/>
    <sheet name="3.sz tájékoztató t." sheetId="70" r:id="rId30"/>
    <sheet name="4.sz tájékoztató t." sheetId="109" r:id="rId31"/>
    <sheet name="5.sz.tájékoztató tábla" sheetId="111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">[1]Háttéradatok!$C$29:$AG$32</definedName>
    <definedName name="cccc" localSheetId="27">#REF!</definedName>
    <definedName name="cccc" localSheetId="31">#REF!</definedName>
    <definedName name="cccc" localSheetId="13">#REF!</definedName>
    <definedName name="cccc" localSheetId="20">#REF!</definedName>
    <definedName name="cccc">#REF!</definedName>
    <definedName name="css" localSheetId="31">#REF!</definedName>
    <definedName name="css" localSheetId="20">#REF!</definedName>
    <definedName name="css">#REF!</definedName>
    <definedName name="css_k">[2]Családsegítés!$C$27:$C$86</definedName>
    <definedName name="css_k_" localSheetId="27">#REF!</definedName>
    <definedName name="css_k_" localSheetId="31">#REF!</definedName>
    <definedName name="css_k_" localSheetId="13">#REF!</definedName>
    <definedName name="css_k_" localSheetId="20">#REF!</definedName>
    <definedName name="css_k_">#REF!</definedName>
    <definedName name="Excel_BuiltIn_Print_Area_1" localSheetId="31">#REF!</definedName>
    <definedName name="Excel_BuiltIn_Print_Area_1" localSheetId="20">#REF!</definedName>
    <definedName name="Excel_BuiltIn_Print_Area_1">#REF!</definedName>
    <definedName name="Excel_BuiltIn_Print_Titles_26" localSheetId="27">#REF!,#REF!</definedName>
    <definedName name="Excel_BuiltIn_Print_Titles_26" localSheetId="31">#REF!,#REF!</definedName>
    <definedName name="Excel_BuiltIn_Print_Titles_26" localSheetId="13">#REF!,#REF!</definedName>
    <definedName name="Excel_BuiltIn_Print_Titles_26" localSheetId="20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7">#REF!</definedName>
    <definedName name="gyj" localSheetId="31">#REF!</definedName>
    <definedName name="gyj" localSheetId="13">#REF!</definedName>
    <definedName name="gyj" localSheetId="20">#REF!</definedName>
    <definedName name="gyj">#REF!</definedName>
    <definedName name="gyj_k">[2]Gyermekjóléti!$C$27:$C$86</definedName>
    <definedName name="gyj_k_" localSheetId="27">#REF!</definedName>
    <definedName name="gyj_k_" localSheetId="31">#REF!</definedName>
    <definedName name="gyj_k_" localSheetId="13">#REF!</definedName>
    <definedName name="gyj_k_" localSheetId="20">#REF!</definedName>
    <definedName name="gyj_k_">#REF!</definedName>
    <definedName name="intézmény">[3]Háttéradatok!$C$29:$AG$32</definedName>
    <definedName name="Kinga" localSheetId="27">#REF!</definedName>
    <definedName name="Kinga" localSheetId="31">#REF!</definedName>
    <definedName name="Kinga" localSheetId="13">#REF!</definedName>
    <definedName name="Kinga" localSheetId="20">#REF!</definedName>
    <definedName name="Kinga">#REF!</definedName>
    <definedName name="kjz" localSheetId="31">#REF!</definedName>
    <definedName name="kjz" localSheetId="20">#REF!</definedName>
    <definedName name="kjz">#REF!</definedName>
    <definedName name="kjz_k">[2]körjegyzőség!$C$9:$C$28</definedName>
    <definedName name="kjz_k_" localSheetId="27">#REF!</definedName>
    <definedName name="kjz_k_" localSheetId="31">#REF!</definedName>
    <definedName name="kjz_k_" localSheetId="13">#REF!</definedName>
    <definedName name="kjz_k_" localSheetId="20">#REF!</definedName>
    <definedName name="kjz_k_">#REF!</definedName>
    <definedName name="más" localSheetId="27">#REF!,#REF!</definedName>
    <definedName name="más" localSheetId="31">#REF!,#REF!</definedName>
    <definedName name="más" localSheetId="13">#REF!,#REF!</definedName>
    <definedName name="más" localSheetId="20">#REF!,#REF!</definedName>
    <definedName name="más">#REF!,#REF!</definedName>
    <definedName name="nep">[3]Háttéradatok!$C$29:$AG$32</definedName>
    <definedName name="nép">[3]Háttéradatok!$C$29:$AG$32</definedName>
    <definedName name="nev_c" localSheetId="27">#REF!</definedName>
    <definedName name="nev_c" localSheetId="31">#REF!</definedName>
    <definedName name="nev_c" localSheetId="13">#REF!</definedName>
    <definedName name="nev_c" localSheetId="20">#REF!</definedName>
    <definedName name="nev_c">#REF!</definedName>
    <definedName name="nev_g" localSheetId="31">#REF!</definedName>
    <definedName name="nev_g" localSheetId="20">#REF!</definedName>
    <definedName name="nev_g">#REF!</definedName>
    <definedName name="nev_k" localSheetId="31">#REF!</definedName>
    <definedName name="nev_k" localSheetId="20">#REF!</definedName>
    <definedName name="nev_k">#REF!</definedName>
    <definedName name="_xlnm.Print_Titles" localSheetId="24">'1a sz tájékoztató t.'!$1:$5</definedName>
    <definedName name="_xlnm.Print_Titles" localSheetId="25">'1b. sz tájékoztató t.'!$1:$5</definedName>
    <definedName name="_xlnm.Print_Titles" localSheetId="19">'7. sz. mell'!$1:$6</definedName>
    <definedName name="_xlnm.Print_Titles" localSheetId="21">'9. sz. mell.'!$1:$5</definedName>
    <definedName name="_xlnm.Print_Titles" localSheetId="14">'9.1. sz. mell'!$1:$6</definedName>
    <definedName name="_xlnm.Print_Titles" localSheetId="15">'9.2. sz. mell'!$1:$6</definedName>
    <definedName name="_xlnm.Print_Titles" localSheetId="16">'9.3. sz. mell'!$1:$6</definedName>
    <definedName name="_xlnm.Print_Titles" localSheetId="17">'9.4. sz. mell'!$1:$6</definedName>
    <definedName name="_xlnm.Print_Titles" localSheetId="18">'9.5. sz. mell'!$1:$6</definedName>
    <definedName name="_xlnm.Print_Area" localSheetId="2">'1. melléklet'!$A$1:$D$37</definedName>
    <definedName name="_xlnm.Print_Area" localSheetId="3">'1.1.sz.mell.'!$A$1:$E$142</definedName>
    <definedName name="_xlnm.Print_Area" localSheetId="4">'1.2.sz.mell. _köt'!$A$1:$E$127</definedName>
    <definedName name="_xlnm.Print_Area" localSheetId="5">'1.3.sz.mell._önk'!$A$1:$E$127</definedName>
    <definedName name="_xlnm.Print_Area" localSheetId="6">'1.4.sz.mell._állig'!$A$1:$E$127</definedName>
    <definedName name="_xlnm.Print_Area" localSheetId="26">'1.sz tájékoztató t.'!$A$1:$O$28</definedName>
    <definedName name="_xlnm.Print_Area" localSheetId="24">'1a sz tájékoztató t.'!$A$1:$Q$109</definedName>
    <definedName name="_xlnm.Print_Area" localSheetId="25">'1b. sz tájékoztató t.'!$A$1:$Q$150</definedName>
    <definedName name="_xlnm.Print_Area" localSheetId="27">'2. sz. tájékoztató tábla'!$A$1:$E$37</definedName>
    <definedName name="_xlnm.Print_Area" localSheetId="8">'2.2.sz.mell  '!$A$1:$J$36</definedName>
    <definedName name="_xlnm.Print_Area" localSheetId="28">'3. sz tájékoztató t.'!$A$1:$D$37</definedName>
    <definedName name="_xlnm.Print_Area" localSheetId="12">'5.sz.mell.'!$A$1:$E$48</definedName>
    <definedName name="_xlnm.Print_Area" localSheetId="13">'6.sz. mell.'!$A$1:$D$20</definedName>
    <definedName name="_xlnm.Print_Area" localSheetId="19">'7. sz. mell'!$A$1:$F$104</definedName>
    <definedName name="_xlnm.Print_Area" localSheetId="20">'8. sz. mell. '!$A$1:$F$48</definedName>
    <definedName name="szállítók" localSheetId="27">#REF!</definedName>
    <definedName name="szállítók" localSheetId="31">#REF!</definedName>
    <definedName name="szállítók" localSheetId="13">#REF!</definedName>
    <definedName name="szállítók" localSheetId="20">#REF!</definedName>
    <definedName name="szállítók">#REF!</definedName>
    <definedName name="számlaszám" localSheetId="31">#REF!</definedName>
    <definedName name="számlaszám" localSheetId="20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B20" i="112" l="1"/>
  <c r="C19" i="112"/>
  <c r="C20" i="112"/>
  <c r="D19" i="112"/>
  <c r="D20" i="112"/>
  <c r="E6" i="73" l="1"/>
  <c r="E86" i="1"/>
  <c r="F56" i="114"/>
  <c r="G9" i="24" l="1"/>
  <c r="I9" i="24"/>
  <c r="F9" i="24"/>
  <c r="C9" i="24"/>
  <c r="F39" i="114"/>
  <c r="L6" i="24"/>
  <c r="I6" i="24"/>
  <c r="F6" i="24"/>
  <c r="D6" i="24"/>
  <c r="K20" i="24" l="1"/>
  <c r="J20" i="24"/>
  <c r="I20" i="24"/>
  <c r="E20" i="24"/>
  <c r="D20" i="24"/>
  <c r="C20" i="24"/>
  <c r="D9" i="77"/>
  <c r="D6" i="77"/>
  <c r="D5" i="77"/>
  <c r="D7" i="61"/>
  <c r="E7" i="61"/>
  <c r="E20" i="61"/>
  <c r="D45" i="1"/>
  <c r="D66" i="1"/>
  <c r="D28" i="1"/>
  <c r="D21" i="1" s="1"/>
  <c r="E54" i="1"/>
  <c r="D54" i="1"/>
  <c r="E47" i="1"/>
  <c r="D47" i="1"/>
  <c r="D44" i="1"/>
  <c r="E76" i="91"/>
  <c r="D76" i="91"/>
  <c r="E82" i="91"/>
  <c r="D82" i="91"/>
  <c r="E7" i="91"/>
  <c r="D7" i="91"/>
  <c r="D19" i="91"/>
  <c r="D36" i="91"/>
  <c r="D66" i="91"/>
  <c r="E87" i="91"/>
  <c r="E88" i="91"/>
  <c r="E74" i="91"/>
  <c r="E75" i="91"/>
  <c r="E77" i="91"/>
  <c r="E80" i="91"/>
  <c r="E78" i="91" s="1"/>
  <c r="E81" i="91"/>
  <c r="E85" i="91"/>
  <c r="D110" i="91"/>
  <c r="D88" i="91"/>
  <c r="D87" i="91"/>
  <c r="D85" i="91"/>
  <c r="D81" i="91"/>
  <c r="D80" i="91"/>
  <c r="D77" i="91"/>
  <c r="D75" i="91"/>
  <c r="D74" i="91"/>
  <c r="E54" i="91"/>
  <c r="D53" i="91"/>
  <c r="D54" i="91"/>
  <c r="E47" i="91"/>
  <c r="D47" i="91"/>
  <c r="E45" i="91"/>
  <c r="D45" i="91"/>
  <c r="D44" i="91"/>
  <c r="E28" i="91"/>
  <c r="E36" i="91"/>
  <c r="E31" i="91" s="1"/>
  <c r="E32" i="91"/>
  <c r="D32" i="91"/>
  <c r="E20" i="91"/>
  <c r="D20" i="91"/>
  <c r="E24" i="91"/>
  <c r="E22" i="91"/>
  <c r="D28" i="91"/>
  <c r="D24" i="91"/>
  <c r="D22" i="91"/>
  <c r="E18" i="91"/>
  <c r="D18" i="91"/>
  <c r="E17" i="91"/>
  <c r="D17" i="91"/>
  <c r="E14" i="91"/>
  <c r="E15" i="91"/>
  <c r="D15" i="91"/>
  <c r="D14" i="91"/>
  <c r="E13" i="91"/>
  <c r="D13" i="91"/>
  <c r="E12" i="91"/>
  <c r="D12" i="91"/>
  <c r="E10" i="91"/>
  <c r="D10" i="91"/>
  <c r="E9" i="91"/>
  <c r="D9" i="91"/>
  <c r="E17" i="114" l="1"/>
  <c r="E13" i="114"/>
  <c r="E12" i="114"/>
  <c r="E69" i="114"/>
  <c r="F107" i="111" l="1"/>
  <c r="F115" i="111"/>
  <c r="F101" i="111"/>
  <c r="F28" i="111"/>
  <c r="F24" i="111"/>
  <c r="F21" i="111"/>
  <c r="F5" i="111"/>
  <c r="F19" i="111" s="1"/>
  <c r="G28" i="111"/>
  <c r="G24" i="111"/>
  <c r="G21" i="111"/>
  <c r="E33" i="113"/>
  <c r="E29" i="63" l="1"/>
  <c r="E26" i="63"/>
  <c r="E20" i="111" l="1"/>
  <c r="E5" i="111"/>
  <c r="E44" i="63"/>
  <c r="F45" i="63" l="1"/>
  <c r="F46" i="63" s="1"/>
  <c r="E45" i="63"/>
  <c r="E46" i="63" s="1"/>
  <c r="F35" i="115"/>
  <c r="F48" i="115" s="1"/>
  <c r="F24" i="115" s="1"/>
  <c r="E35" i="115"/>
  <c r="E48" i="115" s="1"/>
  <c r="D35" i="115"/>
  <c r="D48" i="115" s="1"/>
  <c r="E26" i="115"/>
  <c r="D26" i="115"/>
  <c r="E21" i="115"/>
  <c r="E16" i="115"/>
  <c r="F7" i="115"/>
  <c r="E7" i="115"/>
  <c r="D7" i="115"/>
  <c r="D25" i="115" s="1"/>
  <c r="E25" i="115" l="1"/>
  <c r="F80" i="114"/>
  <c r="E31" i="115"/>
  <c r="D31" i="115"/>
  <c r="F25" i="115"/>
  <c r="F31" i="115" s="1"/>
  <c r="E46" i="114" l="1"/>
  <c r="E89" i="114"/>
  <c r="E78" i="114"/>
  <c r="D78" i="114"/>
  <c r="F69" i="114"/>
  <c r="F64" i="114"/>
  <c r="E64" i="114"/>
  <c r="E94" i="114" s="1"/>
  <c r="E99" i="114" s="1"/>
  <c r="D64" i="114"/>
  <c r="F55" i="114"/>
  <c r="E55" i="114"/>
  <c r="D55" i="114"/>
  <c r="F49" i="114"/>
  <c r="E49" i="114"/>
  <c r="D49" i="114"/>
  <c r="F46" i="114"/>
  <c r="D46" i="114"/>
  <c r="F40" i="114"/>
  <c r="E40" i="114"/>
  <c r="D40" i="114"/>
  <c r="F34" i="114"/>
  <c r="E34" i="114"/>
  <c r="D34" i="114"/>
  <c r="F24" i="114"/>
  <c r="E24" i="114"/>
  <c r="D24" i="114"/>
  <c r="F14" i="114"/>
  <c r="E14" i="114"/>
  <c r="D14" i="114"/>
  <c r="F9" i="114"/>
  <c r="E9" i="114"/>
  <c r="D9" i="114"/>
  <c r="E33" i="114" l="1"/>
  <c r="E54" i="114" s="1"/>
  <c r="E59" i="114" s="1"/>
  <c r="E8" i="114"/>
  <c r="D33" i="114"/>
  <c r="F33" i="114"/>
  <c r="F8" i="114"/>
  <c r="D94" i="114"/>
  <c r="D99" i="114" s="1"/>
  <c r="D8" i="114"/>
  <c r="F54" i="114"/>
  <c r="F59" i="114" s="1"/>
  <c r="E98" i="91" s="1"/>
  <c r="D54" i="114"/>
  <c r="D59" i="114" s="1"/>
  <c r="F89" i="114" l="1"/>
  <c r="F40" i="84"/>
  <c r="F31" i="63" l="1"/>
  <c r="F32" i="63" s="1"/>
  <c r="E21" i="63"/>
  <c r="E25" i="63"/>
  <c r="E24" i="63"/>
  <c r="C18" i="112"/>
  <c r="D18" i="112" s="1"/>
  <c r="C17" i="112"/>
  <c r="D17" i="112" s="1"/>
  <c r="C16" i="112"/>
  <c r="D16" i="112" s="1"/>
  <c r="C15" i="112"/>
  <c r="D15" i="112" s="1"/>
  <c r="C14" i="112"/>
  <c r="D14" i="112" s="1"/>
  <c r="C13" i="112"/>
  <c r="D13" i="112" s="1"/>
  <c r="C12" i="112"/>
  <c r="D12" i="112" s="1"/>
  <c r="B11" i="112"/>
  <c r="C10" i="112"/>
  <c r="D10" i="112" s="1"/>
  <c r="E30" i="63" l="1"/>
  <c r="C11" i="112"/>
  <c r="D29" i="73"/>
  <c r="D15" i="61"/>
  <c r="D20" i="73"/>
  <c r="E31" i="63" l="1"/>
  <c r="E32" i="63" s="1"/>
  <c r="F79" i="114"/>
  <c r="F78" i="114" s="1"/>
  <c r="D11" i="112"/>
  <c r="G60" i="111" l="1"/>
  <c r="G90" i="111" s="1"/>
  <c r="G55" i="111"/>
  <c r="G42" i="111"/>
  <c r="F55" i="111"/>
  <c r="F60" i="111"/>
  <c r="G20" i="111"/>
  <c r="G39" i="111" s="1"/>
  <c r="G5" i="111"/>
  <c r="G19" i="111" s="1"/>
  <c r="E14" i="70"/>
  <c r="D14" i="70"/>
  <c r="E19" i="61"/>
  <c r="E78" i="92"/>
  <c r="E53" i="91"/>
  <c r="E52" i="91" s="1"/>
  <c r="G59" i="111" l="1"/>
  <c r="G92" i="111"/>
  <c r="E53" i="1" l="1"/>
  <c r="E52" i="1" s="1"/>
  <c r="C14" i="109"/>
  <c r="E19" i="73"/>
  <c r="E27" i="73" s="1"/>
  <c r="O5" i="24" l="1"/>
  <c r="E83" i="1"/>
  <c r="E82" i="1"/>
  <c r="E87" i="111"/>
  <c r="E84" i="111"/>
  <c r="E78" i="111"/>
  <c r="E75" i="111"/>
  <c r="E72" i="111"/>
  <c r="F90" i="111"/>
  <c r="E60" i="111"/>
  <c r="F42" i="111"/>
  <c r="F59" i="111" s="1"/>
  <c r="E59" i="111"/>
  <c r="E36" i="111"/>
  <c r="E39" i="111" s="1"/>
  <c r="E19" i="111"/>
  <c r="E83" i="111" l="1"/>
  <c r="F20" i="111"/>
  <c r="F39" i="111" s="1"/>
  <c r="F92" i="111" s="1"/>
  <c r="E71" i="111"/>
  <c r="E70" i="111" s="1"/>
  <c r="E90" i="111" s="1"/>
  <c r="E92" i="111" l="1"/>
  <c r="E15" i="61"/>
  <c r="E137" i="1"/>
  <c r="E136" i="1" s="1"/>
  <c r="E38" i="1"/>
  <c r="E39" i="1"/>
  <c r="E42" i="1"/>
  <c r="E23" i="1"/>
  <c r="E24" i="1"/>
  <c r="E25" i="1"/>
  <c r="E26" i="1"/>
  <c r="E27" i="1"/>
  <c r="E28" i="1"/>
  <c r="E29" i="1"/>
  <c r="E8" i="1"/>
  <c r="E12" i="1"/>
  <c r="E43" i="1" l="1"/>
  <c r="C11" i="109" s="1"/>
  <c r="E40" i="1"/>
  <c r="E36" i="1"/>
  <c r="E41" i="1"/>
  <c r="E74" i="1"/>
  <c r="E75" i="1"/>
  <c r="E76" i="1"/>
  <c r="E77" i="1"/>
  <c r="E79" i="1"/>
  <c r="E80" i="1"/>
  <c r="E81" i="1"/>
  <c r="E84" i="1"/>
  <c r="E85" i="1"/>
  <c r="E98" i="1"/>
  <c r="E103" i="91"/>
  <c r="E111" i="91"/>
  <c r="E48" i="1"/>
  <c r="E32" i="1"/>
  <c r="E34" i="1"/>
  <c r="E35" i="1"/>
  <c r="E20" i="1"/>
  <c r="E22" i="1"/>
  <c r="E21" i="1" s="1"/>
  <c r="E13" i="1"/>
  <c r="E14" i="1"/>
  <c r="E15" i="1"/>
  <c r="E16" i="1"/>
  <c r="E17" i="1"/>
  <c r="E18" i="1"/>
  <c r="E19" i="1"/>
  <c r="E9" i="1"/>
  <c r="E10" i="1"/>
  <c r="E73" i="92"/>
  <c r="E101" i="92" s="1"/>
  <c r="E120" i="92" s="1"/>
  <c r="E37" i="91" l="1"/>
  <c r="E37" i="1"/>
  <c r="E13" i="61" s="1"/>
  <c r="E18" i="61" s="1"/>
  <c r="E32" i="61" s="1"/>
  <c r="E122" i="92"/>
  <c r="E102" i="91"/>
  <c r="E97" i="91"/>
  <c r="E99" i="1"/>
  <c r="I16" i="61" s="1"/>
  <c r="I11" i="73"/>
  <c r="E78" i="1"/>
  <c r="I10" i="73" s="1"/>
  <c r="E46" i="91"/>
  <c r="E46" i="1"/>
  <c r="C12" i="109" s="1"/>
  <c r="E43" i="91"/>
  <c r="E12" i="73"/>
  <c r="E30" i="91"/>
  <c r="E33" i="1"/>
  <c r="E31" i="1" s="1"/>
  <c r="C8" i="109"/>
  <c r="E8" i="73"/>
  <c r="C9" i="109"/>
  <c r="E9" i="73"/>
  <c r="E21" i="91"/>
  <c r="C20" i="109"/>
  <c r="I9" i="73"/>
  <c r="E11" i="1"/>
  <c r="C7" i="109" s="1"/>
  <c r="C19" i="109"/>
  <c r="I8" i="73"/>
  <c r="C18" i="109"/>
  <c r="I7" i="73"/>
  <c r="C17" i="109"/>
  <c r="I6" i="73"/>
  <c r="E11" i="91"/>
  <c r="E87" i="1"/>
  <c r="E73" i="91" l="1"/>
  <c r="C21" i="109"/>
  <c r="E97" i="1"/>
  <c r="C25" i="109" s="1"/>
  <c r="E6" i="92"/>
  <c r="E73" i="1"/>
  <c r="I18" i="73"/>
  <c r="I28" i="73" s="1"/>
  <c r="C22" i="109"/>
  <c r="I6" i="61"/>
  <c r="E34" i="61"/>
  <c r="E10" i="73"/>
  <c r="E30" i="1"/>
  <c r="C10" i="109" s="1"/>
  <c r="E7" i="73"/>
  <c r="E7" i="1" l="1"/>
  <c r="E6" i="1" s="1"/>
  <c r="E6" i="91"/>
  <c r="E51" i="92"/>
  <c r="E5" i="92"/>
  <c r="E86" i="91"/>
  <c r="E101" i="91" s="1"/>
  <c r="E120" i="91" s="1"/>
  <c r="E122" i="91" s="1"/>
  <c r="E88" i="1"/>
  <c r="I30" i="73"/>
  <c r="E5" i="91" l="1"/>
  <c r="E51" i="91"/>
  <c r="E65" i="91" s="1"/>
  <c r="E67" i="91" s="1"/>
  <c r="E65" i="92"/>
  <c r="E67" i="92" s="1"/>
  <c r="E126" i="92"/>
  <c r="E18" i="73"/>
  <c r="C6" i="109"/>
  <c r="E51" i="1"/>
  <c r="E65" i="1" s="1"/>
  <c r="E67" i="1" s="1"/>
  <c r="E5" i="1"/>
  <c r="C23" i="109"/>
  <c r="I7" i="61"/>
  <c r="I18" i="61" s="1"/>
  <c r="E101" i="1"/>
  <c r="E126" i="91" l="1"/>
  <c r="E28" i="73"/>
  <c r="E30" i="73" s="1"/>
  <c r="I31" i="73"/>
  <c r="I32" i="73"/>
  <c r="I32" i="61"/>
  <c r="I35" i="61"/>
  <c r="E120" i="1"/>
  <c r="E122" i="1" s="1"/>
  <c r="E126" i="1"/>
  <c r="I34" i="61" l="1"/>
  <c r="E36" i="61" s="1"/>
  <c r="E131" i="1" s="1"/>
  <c r="I36" i="61"/>
  <c r="F7" i="84"/>
  <c r="F34" i="84"/>
  <c r="F47" i="84" s="1"/>
  <c r="F24" i="84" s="1"/>
  <c r="F93" i="114" s="1"/>
  <c r="F94" i="114" s="1"/>
  <c r="F99" i="114" s="1"/>
  <c r="C86" i="91" l="1"/>
  <c r="C80" i="91"/>
  <c r="C11" i="91"/>
  <c r="C6" i="91"/>
  <c r="E7" i="70"/>
  <c r="D7" i="70"/>
  <c r="C5" i="91" l="1"/>
  <c r="F25" i="84"/>
  <c r="F30" i="84" s="1"/>
  <c r="C51" i="91"/>
  <c r="C65" i="91" s="1"/>
  <c r="C67" i="91" s="1"/>
  <c r="C73" i="91"/>
  <c r="C101" i="91" s="1"/>
  <c r="C120" i="91" l="1"/>
  <c r="C122" i="91" s="1"/>
  <c r="E11" i="77"/>
  <c r="D73" i="92"/>
  <c r="D11" i="77" l="1"/>
  <c r="D34" i="84" l="1"/>
  <c r="D47" i="84" s="1"/>
  <c r="D7" i="84"/>
  <c r="E34" i="84"/>
  <c r="E7" i="84"/>
  <c r="E25" i="84" l="1"/>
  <c r="E30" i="84" s="1"/>
  <c r="D25" i="84"/>
  <c r="D30" i="84" s="1"/>
  <c r="O19" i="24" l="1"/>
  <c r="D78" i="91" l="1"/>
  <c r="D15" i="70" l="1"/>
  <c r="E15" i="70"/>
  <c r="D15" i="109" l="1"/>
  <c r="D28" i="109" s="1"/>
  <c r="P2" i="24" l="1"/>
  <c r="D82" i="1"/>
  <c r="E15" i="109"/>
  <c r="C29" i="73"/>
  <c r="C121" i="1"/>
  <c r="G29" i="73" s="1"/>
  <c r="D12" i="73"/>
  <c r="J39" i="61"/>
  <c r="E28" i="109" l="1"/>
  <c r="D31" i="61" l="1"/>
  <c r="D19" i="73"/>
  <c r="D24" i="73"/>
  <c r="D27" i="73" l="1"/>
  <c r="D139" i="1" l="1"/>
  <c r="D138" i="1"/>
  <c r="H31" i="61" l="1"/>
  <c r="H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D111" i="92"/>
  <c r="D103" i="92"/>
  <c r="D97" i="92"/>
  <c r="D86" i="92"/>
  <c r="D59" i="92"/>
  <c r="D53" i="92"/>
  <c r="D46" i="92"/>
  <c r="D43" i="92"/>
  <c r="D37" i="92"/>
  <c r="D31" i="92"/>
  <c r="D21" i="92"/>
  <c r="D11" i="92"/>
  <c r="D6" i="92"/>
  <c r="D7" i="1" s="1"/>
  <c r="D111" i="91"/>
  <c r="D103" i="91"/>
  <c r="D97" i="91"/>
  <c r="D86" i="91"/>
  <c r="D77" i="1"/>
  <c r="D75" i="1"/>
  <c r="D59" i="91"/>
  <c r="D46" i="91"/>
  <c r="D43" i="91"/>
  <c r="D37" i="91"/>
  <c r="D31" i="91"/>
  <c r="D21" i="91"/>
  <c r="D11" i="91"/>
  <c r="D6" i="91"/>
  <c r="D142" i="1"/>
  <c r="D141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9" i="1"/>
  <c r="D98" i="1"/>
  <c r="D96" i="1"/>
  <c r="D95" i="1"/>
  <c r="D94" i="1"/>
  <c r="D93" i="1"/>
  <c r="D92" i="1"/>
  <c r="D91" i="1"/>
  <c r="D90" i="1"/>
  <c r="D89" i="1"/>
  <c r="D88" i="1"/>
  <c r="D87" i="1"/>
  <c r="D85" i="1"/>
  <c r="D84" i="1"/>
  <c r="D83" i="1"/>
  <c r="D81" i="1"/>
  <c r="D80" i="1"/>
  <c r="D79" i="1"/>
  <c r="D78" i="1"/>
  <c r="D76" i="1"/>
  <c r="D74" i="1"/>
  <c r="D64" i="1"/>
  <c r="D63" i="1"/>
  <c r="D62" i="1"/>
  <c r="D61" i="1"/>
  <c r="D60" i="1"/>
  <c r="D58" i="1"/>
  <c r="D57" i="1"/>
  <c r="D56" i="1"/>
  <c r="D55" i="1"/>
  <c r="D50" i="1"/>
  <c r="D49" i="1"/>
  <c r="D48" i="1"/>
  <c r="D42" i="1"/>
  <c r="D41" i="1"/>
  <c r="D40" i="1"/>
  <c r="D39" i="1"/>
  <c r="D38" i="1"/>
  <c r="D36" i="1"/>
  <c r="D35" i="1"/>
  <c r="D34" i="1"/>
  <c r="D33" i="1"/>
  <c r="D32" i="1"/>
  <c r="D29" i="1"/>
  <c r="D27" i="1"/>
  <c r="D26" i="1"/>
  <c r="D25" i="1"/>
  <c r="D24" i="1"/>
  <c r="D23" i="1"/>
  <c r="D20" i="1"/>
  <c r="D19" i="1"/>
  <c r="D18" i="1"/>
  <c r="D17" i="1"/>
  <c r="D16" i="1"/>
  <c r="D15" i="1"/>
  <c r="D13" i="1"/>
  <c r="D12" i="1"/>
  <c r="D10" i="1"/>
  <c r="D9" i="1"/>
  <c r="D8" i="1"/>
  <c r="C38" i="1"/>
  <c r="C39" i="1"/>
  <c r="C40" i="1"/>
  <c r="C41" i="1"/>
  <c r="C42" i="1"/>
  <c r="C19" i="73"/>
  <c r="C99" i="1"/>
  <c r="C19" i="1"/>
  <c r="C77" i="1"/>
  <c r="C74" i="1"/>
  <c r="G6" i="73" s="1"/>
  <c r="C7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98" i="1"/>
  <c r="C96" i="1"/>
  <c r="C95" i="1"/>
  <c r="C94" i="1"/>
  <c r="C93" i="1"/>
  <c r="C92" i="1"/>
  <c r="C91" i="1"/>
  <c r="C90" i="1"/>
  <c r="C89" i="1"/>
  <c r="C85" i="1"/>
  <c r="C84" i="1"/>
  <c r="C83" i="1"/>
  <c r="C82" i="1"/>
  <c r="C81" i="1"/>
  <c r="C80" i="1"/>
  <c r="C79" i="1"/>
  <c r="C64" i="1"/>
  <c r="C63" i="1"/>
  <c r="C62" i="1"/>
  <c r="C61" i="1"/>
  <c r="C60" i="1"/>
  <c r="C58" i="1"/>
  <c r="C57" i="1"/>
  <c r="C56" i="1"/>
  <c r="C55" i="1"/>
  <c r="C54" i="1"/>
  <c r="C19" i="61" s="1"/>
  <c r="C50" i="1"/>
  <c r="C49" i="1"/>
  <c r="C48" i="1"/>
  <c r="C7" i="61" s="1"/>
  <c r="C47" i="1"/>
  <c r="C45" i="1"/>
  <c r="C44" i="1"/>
  <c r="C35" i="1"/>
  <c r="C34" i="1"/>
  <c r="C33" i="1"/>
  <c r="C32" i="1"/>
  <c r="C29" i="1"/>
  <c r="C28" i="1"/>
  <c r="C27" i="1"/>
  <c r="C26" i="1"/>
  <c r="C25" i="1"/>
  <c r="C24" i="1"/>
  <c r="C23" i="1"/>
  <c r="C20" i="1"/>
  <c r="C8" i="73" s="1"/>
  <c r="C18" i="1"/>
  <c r="C17" i="1"/>
  <c r="C16" i="1"/>
  <c r="C15" i="1"/>
  <c r="C13" i="1"/>
  <c r="C12" i="1"/>
  <c r="C10" i="1"/>
  <c r="C9" i="1"/>
  <c r="C8" i="1"/>
  <c r="C88" i="1"/>
  <c r="G7" i="61" s="1"/>
  <c r="C76" i="1"/>
  <c r="G8" i="73" s="1"/>
  <c r="C75" i="1"/>
  <c r="G7" i="73" s="1"/>
  <c r="C36" i="1"/>
  <c r="C111" i="92"/>
  <c r="C103" i="92"/>
  <c r="C97" i="92"/>
  <c r="C86" i="92"/>
  <c r="C73" i="92"/>
  <c r="C59" i="92"/>
  <c r="C53" i="92"/>
  <c r="C46" i="92"/>
  <c r="C43" i="92"/>
  <c r="C37" i="92"/>
  <c r="C31" i="92"/>
  <c r="C21" i="92"/>
  <c r="C11" i="92"/>
  <c r="C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G27" i="73"/>
  <c r="C141" i="1" s="1"/>
  <c r="C24" i="73"/>
  <c r="G31" i="61"/>
  <c r="C142" i="1" s="1"/>
  <c r="C25" i="61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C87" i="1"/>
  <c r="G6" i="61" s="1"/>
  <c r="C5" i="92"/>
  <c r="D5" i="91" l="1"/>
  <c r="C6" i="1"/>
  <c r="D102" i="91"/>
  <c r="C101" i="92"/>
  <c r="C31" i="61"/>
  <c r="H7" i="61"/>
  <c r="C86" i="1"/>
  <c r="C103" i="1"/>
  <c r="F11" i="62"/>
  <c r="C102" i="93"/>
  <c r="D30" i="93"/>
  <c r="D52" i="93"/>
  <c r="D101" i="93"/>
  <c r="C30" i="92"/>
  <c r="C52" i="92"/>
  <c r="C59" i="1"/>
  <c r="D30" i="91"/>
  <c r="D51" i="91" s="1"/>
  <c r="D65" i="91" s="1"/>
  <c r="D52" i="91"/>
  <c r="D30" i="92"/>
  <c r="D51" i="92" s="1"/>
  <c r="D52" i="92"/>
  <c r="D101" i="92"/>
  <c r="D8" i="73"/>
  <c r="P7" i="24"/>
  <c r="H6" i="73"/>
  <c r="P16" i="24"/>
  <c r="H8" i="73"/>
  <c r="P18" i="24"/>
  <c r="H10" i="73"/>
  <c r="P20" i="24"/>
  <c r="H6" i="61"/>
  <c r="P21" i="24"/>
  <c r="H7" i="73"/>
  <c r="P17" i="24"/>
  <c r="H9" i="73"/>
  <c r="P19" i="24"/>
  <c r="C31" i="1"/>
  <c r="C10" i="73" s="1"/>
  <c r="O6" i="24"/>
  <c r="O11" i="24"/>
  <c r="C52" i="93"/>
  <c r="C30" i="93"/>
  <c r="C51" i="93" s="1"/>
  <c r="D48" i="90"/>
  <c r="D48" i="81"/>
  <c r="D5" i="93"/>
  <c r="C43" i="1"/>
  <c r="C46" i="1"/>
  <c r="C53" i="1"/>
  <c r="C97" i="1"/>
  <c r="C111" i="1"/>
  <c r="D102" i="92"/>
  <c r="E30" i="93"/>
  <c r="E52" i="93"/>
  <c r="E101" i="93"/>
  <c r="C28" i="24"/>
  <c r="E27" i="24"/>
  <c r="E28" i="24" s="1"/>
  <c r="O16" i="24"/>
  <c r="D5" i="92"/>
  <c r="E21" i="93"/>
  <c r="E51" i="93" s="1"/>
  <c r="D22" i="1"/>
  <c r="C22" i="1"/>
  <c r="C21" i="1" s="1"/>
  <c r="M14" i="24"/>
  <c r="M28" i="24" s="1"/>
  <c r="N28" i="24"/>
  <c r="C51" i="92"/>
  <c r="C14" i="1"/>
  <c r="C11" i="1" s="1"/>
  <c r="C7" i="73" s="1"/>
  <c r="C27" i="73"/>
  <c r="D14" i="1"/>
  <c r="D11" i="1" s="1"/>
  <c r="I18" i="66"/>
  <c r="D49" i="79"/>
  <c r="D48" i="82"/>
  <c r="J27" i="24"/>
  <c r="J28" i="24" s="1"/>
  <c r="D102" i="93"/>
  <c r="D120" i="93" s="1"/>
  <c r="D122" i="93" s="1"/>
  <c r="C102" i="92"/>
  <c r="D31" i="1"/>
  <c r="D10" i="73" s="1"/>
  <c r="D43" i="1"/>
  <c r="D51" i="1" s="1"/>
  <c r="D46" i="1"/>
  <c r="D53" i="1"/>
  <c r="D111" i="1"/>
  <c r="E102" i="93"/>
  <c r="E120" i="93" s="1"/>
  <c r="E122" i="93" s="1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E5" i="93"/>
  <c r="D126" i="93"/>
  <c r="C37" i="1"/>
  <c r="G18" i="61"/>
  <c r="G32" i="61" s="1"/>
  <c r="G34" i="61" s="1"/>
  <c r="D103" i="1"/>
  <c r="D73" i="91"/>
  <c r="D101" i="91" s="1"/>
  <c r="D37" i="1"/>
  <c r="D13" i="61" s="1"/>
  <c r="D86" i="1"/>
  <c r="D97" i="1"/>
  <c r="D6" i="1"/>
  <c r="D6" i="73" s="1"/>
  <c r="D59" i="1"/>
  <c r="D73" i="1"/>
  <c r="O18" i="24"/>
  <c r="C18" i="88"/>
  <c r="C36" i="88" s="1"/>
  <c r="D19" i="88"/>
  <c r="D18" i="88" s="1"/>
  <c r="D36" i="88" s="1"/>
  <c r="C78" i="1"/>
  <c r="G10" i="73" s="1"/>
  <c r="D65" i="93"/>
  <c r="D67" i="93" s="1"/>
  <c r="G9" i="73"/>
  <c r="D52" i="1" l="1"/>
  <c r="D137" i="1" s="1"/>
  <c r="C102" i="1"/>
  <c r="C140" i="1" s="1"/>
  <c r="C126" i="93"/>
  <c r="D120" i="92"/>
  <c r="D122" i="92" s="1"/>
  <c r="C5" i="1"/>
  <c r="C30" i="1"/>
  <c r="C51" i="1" s="1"/>
  <c r="C126" i="92"/>
  <c r="D126" i="92"/>
  <c r="D120" i="91"/>
  <c r="D122" i="91" s="1"/>
  <c r="C120" i="93"/>
  <c r="C122" i="93" s="1"/>
  <c r="C120" i="92"/>
  <c r="C122" i="92" s="1"/>
  <c r="H18" i="61"/>
  <c r="H32" i="61" s="1"/>
  <c r="H34" i="61" s="1"/>
  <c r="P11" i="24"/>
  <c r="P24" i="24"/>
  <c r="P27" i="24" s="1"/>
  <c r="C28" i="109"/>
  <c r="H11" i="73"/>
  <c r="H18" i="73" s="1"/>
  <c r="H28" i="73" s="1"/>
  <c r="H30" i="73" s="1"/>
  <c r="P10" i="24"/>
  <c r="O14" i="24"/>
  <c r="B13" i="76"/>
  <c r="C13" i="61"/>
  <c r="C18" i="61" s="1"/>
  <c r="C36" i="61" s="1"/>
  <c r="C131" i="1" s="1"/>
  <c r="D102" i="1"/>
  <c r="D140" i="1" s="1"/>
  <c r="C52" i="1"/>
  <c r="C137" i="1" s="1"/>
  <c r="C136" i="1" s="1"/>
  <c r="C65" i="92"/>
  <c r="C67" i="92" s="1"/>
  <c r="D7" i="73"/>
  <c r="P6" i="24"/>
  <c r="P5" i="24"/>
  <c r="D9" i="73"/>
  <c r="P8" i="24"/>
  <c r="C73" i="1"/>
  <c r="C101" i="1" s="1"/>
  <c r="O17" i="24"/>
  <c r="D65" i="92"/>
  <c r="D67" i="92" s="1"/>
  <c r="C65" i="93"/>
  <c r="C67" i="93" s="1"/>
  <c r="D30" i="1"/>
  <c r="D18" i="61"/>
  <c r="E65" i="93"/>
  <c r="E67" i="93" s="1"/>
  <c r="E126" i="93"/>
  <c r="C6" i="73"/>
  <c r="C18" i="73" s="1"/>
  <c r="F11" i="77"/>
  <c r="D101" i="1"/>
  <c r="D5" i="1"/>
  <c r="G18" i="73"/>
  <c r="G28" i="73" s="1"/>
  <c r="G30" i="73" s="1"/>
  <c r="D67" i="91"/>
  <c r="D126" i="91"/>
  <c r="D27" i="24"/>
  <c r="D136" i="1" l="1"/>
  <c r="C120" i="1"/>
  <c r="C122" i="1" s="1"/>
  <c r="D120" i="1"/>
  <c r="D122" i="1" s="1"/>
  <c r="C32" i="61"/>
  <c r="C34" i="61" s="1"/>
  <c r="H36" i="61"/>
  <c r="G35" i="61"/>
  <c r="G36" i="61"/>
  <c r="B14" i="76"/>
  <c r="P9" i="24"/>
  <c r="P14" i="24" s="1"/>
  <c r="C15" i="109"/>
  <c r="D126" i="1"/>
  <c r="D18" i="73"/>
  <c r="H31" i="73" s="1"/>
  <c r="G32" i="73"/>
  <c r="C65" i="1"/>
  <c r="C67" i="1" s="1"/>
  <c r="C35" i="61"/>
  <c r="C126" i="1"/>
  <c r="C31" i="73"/>
  <c r="G31" i="73"/>
  <c r="D32" i="61"/>
  <c r="D34" i="61" s="1"/>
  <c r="D36" i="61" s="1"/>
  <c r="D131" i="1" s="1"/>
  <c r="D35" i="61"/>
  <c r="H35" i="61"/>
  <c r="C126" i="91"/>
  <c r="D13" i="76"/>
  <c r="E13" i="76" s="1"/>
  <c r="C32" i="73"/>
  <c r="C130" i="1" s="1"/>
  <c r="C132" i="1" s="1"/>
  <c r="C28" i="73"/>
  <c r="C30" i="73" s="1"/>
  <c r="D28" i="24"/>
  <c r="O27" i="24"/>
  <c r="B15" i="76"/>
  <c r="D14" i="76"/>
  <c r="B6" i="76"/>
  <c r="D6" i="76" l="1"/>
  <c r="E6" i="76" s="1"/>
  <c r="D7" i="76"/>
  <c r="D31" i="73"/>
  <c r="H32" i="73"/>
  <c r="D32" i="73"/>
  <c r="D130" i="1" s="1"/>
  <c r="D132" i="1" s="1"/>
  <c r="D65" i="1"/>
  <c r="D67" i="1" s="1"/>
  <c r="D28" i="73"/>
  <c r="D30" i="73" s="1"/>
  <c r="D15" i="76"/>
  <c r="E15" i="76" s="1"/>
  <c r="B8" i="76"/>
  <c r="B7" i="76"/>
  <c r="O28" i="24"/>
  <c r="E14" i="76"/>
  <c r="D8" i="76" l="1"/>
  <c r="E8" i="76" s="1"/>
  <c r="E7" i="76"/>
  <c r="E47" i="84" l="1"/>
</calcChain>
</file>

<file path=xl/sharedStrings.xml><?xml version="1.0" encoding="utf-8"?>
<sst xmlns="http://schemas.openxmlformats.org/spreadsheetml/2006/main" count="3141" uniqueCount="1185">
  <si>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</si>
  <si>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</si>
  <si>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</si>
  <si>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</si>
  <si>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</si>
  <si>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</si>
  <si>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</si>
  <si>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</si>
  <si>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</si>
  <si>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</si>
  <si>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</si>
  <si>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</si>
  <si>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</si>
  <si>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</si>
  <si>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</si>
  <si>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</si>
  <si>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</si>
  <si>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</si>
  <si>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</si>
  <si>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</si>
  <si>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</si>
  <si>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</si>
  <si>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</si>
  <si>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</si>
  <si>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</si>
  <si>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</si>
  <si>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</si>
  <si>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</si>
  <si>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</si>
  <si>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</si>
  <si>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</si>
  <si>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</si>
  <si>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</si>
  <si>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</si>
  <si>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</si>
  <si>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</si>
  <si>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</si>
  <si>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</si>
  <si>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</si>
  <si>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</si>
  <si>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</si>
  <si>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</si>
  <si>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</si>
  <si>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</si>
  <si>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</si>
  <si>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</si>
  <si>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</si>
  <si>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</si>
  <si>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</si>
  <si>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</si>
  <si>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</si>
  <si>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</si>
  <si>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</si>
  <si>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</si>
  <si>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</si>
  <si>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</si>
  <si>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</si>
  <si>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</si>
  <si>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</si>
  <si>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</si>
  <si>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</si>
  <si>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</si>
  <si>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</si>
  <si>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</si>
  <si>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</si>
  <si>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</si>
  <si>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</si>
  <si>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</si>
  <si>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</si>
  <si>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</si>
  <si>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</si>
  <si>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</si>
  <si>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</si>
  <si>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</si>
  <si>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</si>
  <si>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</si>
  <si>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</si>
  <si>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</si>
  <si>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</si>
  <si>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</si>
  <si>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</si>
  <si>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</si>
  <si>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</si>
  <si>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</si>
  <si>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</si>
  <si>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</si>
  <si>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</si>
  <si>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</si>
  <si>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</si>
  <si>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</si>
  <si>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</si>
  <si>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</si>
  <si>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</si>
  <si>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</si>
  <si>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</si>
  <si>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</si>
  <si>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</si>
  <si>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</si>
  <si>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</si>
  <si>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</si>
  <si>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</si>
  <si>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</si>
  <si>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</si>
  <si>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</si>
  <si>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</si>
  <si>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</si>
  <si>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</si>
  <si>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</si>
  <si>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</si>
  <si>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</si>
  <si>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</si>
  <si>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</si>
  <si>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</si>
  <si>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</si>
  <si>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</si>
  <si>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</si>
  <si>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</si>
  <si>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</si>
  <si>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</si>
  <si>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</si>
  <si>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</si>
  <si>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</si>
  <si>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</si>
  <si>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</si>
  <si>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</si>
  <si>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</si>
  <si>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</si>
  <si>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</si>
  <si>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</si>
  <si>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</si>
  <si>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</si>
  <si>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</si>
  <si>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</si>
  <si>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</si>
  <si>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</si>
  <si>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</si>
  <si>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</si>
  <si>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</si>
  <si>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</si>
  <si>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</si>
  <si>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</si>
  <si>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</si>
  <si>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</si>
  <si>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</si>
  <si>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</si>
  <si>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</si>
  <si>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</si>
  <si>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</si>
  <si>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</si>
  <si>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</si>
  <si>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</si>
  <si>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</si>
  <si>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</si>
  <si>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</si>
  <si>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</si>
  <si>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</si>
  <si>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</si>
  <si>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</si>
  <si>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</si>
  <si>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</si>
  <si>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</si>
  <si>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</si>
  <si>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</si>
  <si>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</si>
  <si>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</si>
  <si>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</si>
  <si>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</si>
  <si>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</si>
  <si>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</si>
  <si>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</si>
  <si>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</si>
  <si>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</si>
  <si>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</si>
  <si>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</si>
  <si>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</si>
  <si>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</si>
  <si>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</si>
  <si>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</si>
  <si>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</si>
  <si>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</si>
  <si>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</si>
  <si>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</si>
  <si>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</si>
  <si>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</si>
  <si>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</si>
  <si>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</si>
  <si>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</si>
  <si>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</si>
  <si>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</si>
  <si>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</si>
  <si>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</si>
  <si>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</si>
  <si>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</si>
  <si>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</si>
  <si>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</si>
  <si>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</si>
  <si>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</si>
  <si>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</si>
  <si>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</si>
  <si>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</si>
  <si>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</si>
  <si>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</si>
  <si>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</si>
  <si>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</si>
  <si>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</si>
  <si>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</si>
  <si>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</si>
  <si>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</si>
  <si>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</si>
  <si>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</si>
  <si>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</si>
  <si>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</si>
  <si>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</si>
  <si>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</si>
  <si>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</si>
  <si>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</si>
  <si>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</si>
  <si>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</si>
  <si>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</si>
  <si>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</si>
  <si>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</si>
  <si>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</si>
  <si>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</si>
  <si>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</si>
  <si>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</si>
  <si>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</si>
  <si>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</si>
  <si>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</si>
  <si>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</si>
  <si>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</si>
  <si>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</si>
  <si>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</si>
  <si>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</si>
  <si>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</si>
  <si>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</si>
  <si>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</si>
  <si>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</si>
  <si>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</si>
  <si>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</si>
  <si>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</si>
  <si>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</si>
  <si>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</si>
  <si>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</si>
  <si>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</si>
  <si>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</si>
  <si>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</si>
  <si>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</si>
  <si>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</si>
  <si>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</si>
  <si>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</si>
  <si>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</si>
  <si>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</si>
  <si>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</si>
  <si>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</si>
  <si>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</si>
  <si>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</si>
  <si>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</si>
  <si>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</si>
  <si>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</si>
  <si>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</si>
  <si>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</si>
  <si>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</si>
  <si>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</si>
  <si>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</si>
  <si>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</si>
  <si>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</si>
  <si>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</si>
  <si>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</si>
  <si>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</si>
  <si>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</si>
  <si>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</si>
  <si>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</si>
  <si>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</si>
  <si>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</si>
  <si>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</si>
  <si>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</si>
  <si>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</si>
  <si>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</si>
  <si>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</si>
  <si>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</si>
  <si>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</si>
  <si>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</si>
  <si>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</si>
  <si>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</si>
  <si>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</si>
  <si>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</si>
  <si>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</si>
  <si>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</si>
  <si>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</si>
  <si>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</si>
  <si>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</si>
  <si>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</si>
  <si>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</si>
  <si>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</si>
  <si>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</si>
  <si>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</si>
  <si>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</si>
  <si>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</si>
  <si>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</si>
  <si>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</si>
  <si>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</si>
  <si>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</si>
  <si>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</si>
  <si>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</si>
  <si>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</si>
  <si>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</si>
  <si>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</si>
  <si>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</si>
  <si>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</si>
  <si>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</si>
  <si>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</si>
  <si>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</si>
  <si>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</si>
  <si>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</si>
  <si>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</si>
  <si>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</si>
  <si>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</si>
  <si>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</si>
  <si>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</si>
  <si>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</si>
  <si>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</si>
  <si>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</si>
  <si>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</si>
  <si>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</si>
  <si>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</si>
  <si>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</si>
  <si>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</si>
  <si>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</si>
  <si>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</si>
  <si>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</si>
  <si>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</si>
  <si>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</si>
  <si>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</si>
  <si>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</si>
  <si>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</si>
  <si>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</si>
  <si>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</si>
  <si>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</si>
  <si>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</si>
  <si>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</si>
  <si>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</si>
  <si>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</si>
  <si>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</si>
  <si>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</si>
  <si>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</si>
  <si>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</si>
  <si>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</si>
  <si>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</si>
  <si>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</si>
  <si>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</si>
  <si>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</si>
  <si>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</si>
  <si>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</si>
  <si>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</si>
  <si>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</si>
  <si>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</si>
  <si>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</si>
  <si>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</si>
  <si>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</si>
  <si>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</si>
  <si>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</si>
  <si>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</si>
  <si>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</si>
  <si>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</si>
  <si>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</si>
  <si>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</si>
  <si>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</si>
  <si>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</si>
  <si>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</si>
  <si>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</si>
  <si>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</si>
  <si>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</si>
  <si>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</si>
  <si>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</si>
  <si>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</si>
  <si>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</si>
  <si>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</si>
  <si>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</si>
  <si>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</si>
  <si>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</si>
  <si>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</si>
  <si>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</si>
  <si>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</si>
  <si>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</si>
  <si>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</si>
  <si>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</si>
  <si>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</si>
  <si>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</si>
  <si>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</si>
  <si>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</si>
  <si>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</si>
  <si>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</si>
  <si>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</si>
  <si>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</si>
  <si>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</si>
  <si>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</si>
  <si>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</si>
  <si>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</si>
  <si>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</si>
  <si>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</si>
  <si>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</si>
  <si>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</si>
  <si>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</si>
  <si>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</si>
  <si>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</si>
  <si>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</si>
  <si>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</si>
  <si>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</si>
  <si>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</si>
  <si>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</si>
  <si>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</si>
  <si>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</si>
  <si>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</si>
  <si>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</si>
  <si>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</si>
  <si>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</si>
  <si>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</si>
  <si>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</si>
  <si>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</si>
  <si>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</si>
  <si>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</si>
  <si>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</si>
  <si>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</si>
  <si>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</si>
  <si>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</si>
  <si>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</si>
  <si>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</si>
  <si>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</si>
  <si>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</si>
  <si>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</si>
  <si>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</si>
  <si>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</si>
  <si>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</si>
  <si>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</si>
  <si>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</si>
  <si>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</si>
  <si>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</si>
  <si>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</si>
  <si>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</si>
  <si>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</si>
  <si>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</si>
  <si>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</si>
  <si>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</si>
  <si>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</si>
  <si>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</si>
  <si>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</si>
  <si>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</si>
  <si>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</si>
  <si>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</si>
  <si>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</si>
  <si>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</si>
  <si>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</si>
  <si>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</si>
  <si>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</si>
  <si>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</si>
  <si>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</si>
  <si>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</si>
  <si>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</si>
  <si>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</si>
  <si>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</si>
  <si>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</si>
  <si>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</si>
  <si>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</si>
  <si>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</si>
  <si>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</si>
  <si>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</si>
  <si>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</si>
  <si>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</si>
  <si>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</si>
  <si>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</si>
  <si>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</si>
  <si>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</si>
  <si>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</si>
  <si>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</si>
  <si>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</si>
  <si>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</si>
  <si>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</si>
  <si>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</si>
  <si>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</si>
  <si>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</si>
  <si>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</si>
  <si>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</si>
  <si>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</si>
  <si>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</si>
  <si>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</si>
  <si>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</si>
  <si>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</si>
  <si>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</si>
  <si>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</si>
  <si>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</si>
  <si>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</si>
  <si>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</si>
  <si>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</si>
  <si>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</si>
  <si>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</si>
  <si>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</si>
  <si>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</si>
  <si>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</si>
  <si>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</si>
  <si>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</si>
  <si>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</si>
  <si>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</si>
  <si>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</si>
  <si>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</si>
  <si>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</si>
  <si>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</si>
  <si>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</si>
  <si>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</si>
  <si>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</si>
  <si>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</si>
  <si>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</si>
  <si>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</si>
  <si>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</si>
  <si>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</si>
  <si>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</si>
  <si>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</si>
  <si>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</si>
  <si>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</si>
  <si>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</si>
  <si>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</si>
  <si>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</si>
  <si>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</si>
  <si>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</si>
  <si>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</si>
  <si>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</si>
  <si>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</si>
  <si>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</si>
  <si>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</si>
  <si>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</si>
  <si>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</si>
  <si>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</si>
  <si>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</si>
  <si>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</si>
  <si>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</si>
  <si>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</si>
  <si>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</si>
  <si>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</si>
  <si>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</si>
  <si>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</si>
  <si>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</si>
  <si>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</si>
  <si>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</si>
  <si>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</si>
  <si>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</si>
  <si>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</si>
  <si>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</si>
  <si>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</si>
  <si>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</si>
  <si>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</si>
  <si>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</si>
  <si>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</si>
  <si>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</si>
  <si>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</si>
  <si>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</si>
  <si>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</si>
  <si>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</si>
  <si>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</si>
  <si>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</si>
  <si>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</si>
  <si>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</si>
  <si>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</si>
  <si>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</si>
  <si>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</si>
  <si>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</si>
  <si>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</si>
  <si>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</si>
  <si>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</si>
  <si>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</si>
  <si>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</si>
  <si>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</si>
  <si>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</si>
  <si>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</si>
  <si>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</si>
  <si>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</si>
  <si>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</si>
  <si>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</si>
  <si>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</si>
  <si>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</si>
  <si>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</si>
  <si>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</si>
  <si>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</si>
  <si>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</si>
  <si>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</si>
  <si>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</si>
  <si>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</si>
  <si>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</si>
  <si>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</si>
  <si>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</si>
  <si>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</si>
  <si>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</si>
  <si>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</si>
  <si>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</si>
  <si>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</si>
  <si>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</si>
  <si>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</si>
  <si>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</si>
  <si>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</si>
  <si>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</si>
  <si>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</si>
  <si>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</si>
  <si>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</si>
  <si>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</si>
  <si>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</si>
  <si>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</si>
  <si>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</si>
  <si>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</si>
  <si>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</si>
  <si>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</si>
  <si>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</si>
  <si>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</si>
  <si>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</si>
  <si>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</si>
  <si>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</si>
  <si>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</si>
  <si>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</si>
  <si>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</si>
  <si>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</si>
  <si>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</si>
  <si>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</si>
  <si>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</si>
  <si>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</si>
  <si>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</si>
  <si>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</si>
  <si>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</si>
  <si>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</si>
  <si>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</si>
  <si>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</si>
  <si>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</si>
  <si>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</si>
  <si>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</si>
  <si>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</si>
  <si>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</si>
  <si>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</si>
  <si>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</si>
  <si>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</si>
  <si>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</si>
  <si>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</si>
  <si>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</si>
  <si>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</si>
  <si>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</si>
  <si>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</si>
  <si>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</si>
  <si>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</si>
  <si>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</si>
  <si>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</si>
  <si>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</si>
  <si>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</si>
  <si>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</si>
  <si>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</si>
  <si>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</si>
  <si>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</si>
  <si>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</si>
  <si>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</si>
  <si>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</si>
  <si>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</si>
  <si>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</si>
  <si>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</si>
  <si>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</si>
  <si>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</si>
  <si>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</si>
  <si>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</si>
  <si>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</si>
  <si>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</si>
  <si>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</si>
  <si>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</si>
  <si>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</si>
  <si>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</si>
  <si>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</si>
  <si>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</si>
  <si>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</si>
  <si>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</si>
  <si>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</si>
  <si>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</si>
  <si>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</si>
  <si>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</si>
  <si>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</si>
  <si>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</si>
  <si>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</si>
  <si>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</si>
  <si>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</si>
  <si>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</si>
  <si>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</si>
  <si>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</si>
  <si>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</si>
  <si>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</si>
  <si>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</si>
  <si>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</si>
  <si>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</si>
  <si>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</si>
  <si>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</si>
  <si>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</si>
  <si>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</si>
  <si>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</si>
  <si>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</si>
  <si>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</si>
  <si>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</si>
  <si>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</si>
  <si>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</si>
  <si>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</si>
  <si>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</si>
  <si>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</si>
  <si>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</si>
  <si>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</si>
  <si>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</si>
  <si>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</si>
  <si>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</si>
  <si>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</si>
  <si>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</si>
  <si>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</si>
  <si>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</si>
  <si>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</si>
  <si>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</si>
  <si>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</si>
  <si>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</si>
  <si>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</si>
  <si>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</si>
  <si>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</si>
  <si>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</si>
  <si>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</si>
  <si>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</si>
  <si>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</si>
  <si>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</si>
  <si>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</si>
  <si>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</si>
  <si>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</si>
  <si>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</si>
  <si>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</si>
  <si>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</si>
  <si>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</si>
  <si>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</si>
  <si>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</si>
  <si>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</si>
  <si>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</si>
  <si>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</si>
  <si>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</si>
  <si>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</si>
  <si>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</si>
  <si>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</si>
  <si>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</si>
  <si>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</si>
  <si>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</si>
  <si>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</si>
  <si>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</si>
  <si>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</si>
  <si>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</si>
  <si>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</si>
  <si>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</si>
  <si>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</si>
  <si>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</si>
  <si>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</si>
  <si>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</si>
  <si>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</si>
  <si>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</si>
  <si>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</si>
  <si>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</si>
  <si>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</si>
  <si>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</si>
  <si>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</si>
  <si>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</si>
  <si>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</si>
  <si>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</si>
  <si>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</si>
  <si>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</si>
  <si>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</si>
  <si>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</si>
  <si>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</si>
  <si>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</si>
  <si>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</si>
  <si>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</si>
  <si>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</si>
  <si>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</si>
  <si>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</si>
  <si>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</si>
  <si>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</si>
  <si>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</si>
  <si>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</si>
  <si>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</si>
  <si>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</si>
  <si>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</si>
  <si>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</si>
  <si>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</si>
  <si>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</si>
  <si>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</si>
  <si>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</si>
  <si>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</si>
  <si>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</si>
  <si>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</si>
  <si>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</si>
  <si>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</si>
  <si>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</si>
  <si>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</si>
  <si>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</si>
  <si>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</si>
  <si>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</si>
  <si>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</si>
  <si>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</si>
  <si>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</si>
  <si>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</si>
  <si>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</si>
  <si>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</si>
  <si>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</si>
  <si>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</si>
  <si>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</si>
  <si>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</si>
  <si>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</si>
  <si>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</si>
  <si>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</si>
  <si>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</si>
  <si>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</si>
  <si>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</si>
  <si>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</si>
  <si>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</si>
  <si>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</si>
  <si>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</si>
  <si>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</si>
  <si>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</si>
  <si>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</si>
  <si>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</si>
  <si>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</si>
  <si>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</si>
  <si>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</si>
  <si>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</si>
  <si>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</si>
  <si>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</si>
  <si>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</si>
  <si>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</si>
  <si>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</si>
  <si>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</si>
  <si>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</si>
  <si>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</si>
  <si>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</si>
  <si>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</si>
  <si>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</si>
  <si>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</si>
  <si>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</si>
  <si>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</si>
  <si>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</si>
  <si>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</si>
  <si>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</si>
  <si>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</si>
  <si>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</si>
  <si>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</si>
  <si>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</si>
  <si>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</si>
  <si>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</si>
  <si>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</si>
  <si>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</si>
  <si>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</si>
  <si>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</si>
  <si>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</si>
  <si>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</si>
  <si>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</si>
  <si>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</si>
  <si>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</si>
  <si>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</si>
  <si>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</si>
  <si>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</si>
  <si>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</si>
  <si>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</si>
  <si>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</si>
  <si>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</si>
  <si>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</si>
  <si>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</si>
  <si>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</si>
  <si>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</si>
  <si>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</si>
  <si>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</si>
  <si>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</si>
  <si>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</si>
  <si>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</si>
  <si>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</si>
  <si>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</si>
  <si>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</si>
  <si>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</si>
  <si>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</si>
  <si>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</si>
  <si>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</si>
  <si>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</si>
  <si>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</si>
  <si>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</si>
  <si>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</si>
  <si>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</si>
  <si>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</si>
  <si>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</si>
  <si>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</si>
  <si>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</si>
  <si>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</si>
  <si>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</si>
  <si>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</si>
  <si>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</si>
  <si>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</si>
  <si>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</si>
  <si>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</si>
  <si>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</si>
  <si>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</si>
  <si>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</si>
  <si>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</si>
  <si>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</si>
  <si>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</si>
  <si>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</si>
  <si>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</si>
  <si>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</si>
  <si>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</si>
  <si>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</si>
  <si>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</si>
  <si>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</si>
  <si>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</si>
  <si>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</si>
  <si>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</si>
  <si>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</si>
  <si>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</si>
  <si>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</si>
  <si>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</si>
  <si>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</si>
  <si>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</si>
  <si>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</si>
  <si>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</si>
  <si>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</si>
  <si>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</si>
  <si>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</si>
  <si>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</si>
  <si>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</si>
  <si>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</si>
  <si>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</si>
  <si>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</si>
  <si>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</si>
  <si>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</si>
  <si>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</si>
  <si>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</si>
  <si>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</si>
  <si>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</si>
  <si>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</si>
  <si>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</si>
  <si>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</si>
  <si>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</si>
  <si>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</si>
  <si>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</si>
  <si>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</si>
  <si>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</si>
  <si>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</si>
  <si>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</si>
  <si>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</si>
  <si>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</si>
  <si>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</si>
  <si>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</si>
  <si>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</si>
  <si>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</si>
  <si>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</si>
  <si>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</si>
  <si>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</si>
  <si>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</si>
  <si>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</si>
  <si>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</si>
  <si>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</si>
  <si>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</si>
  <si>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</si>
  <si>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</si>
  <si>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</si>
  <si>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A TELEPÜLÉSI ÖNKORMÁNYZATOK SZOCIÁLIS  ÉS GYERMEKJÓLÉTI FELADATAINAK TÁMOGATÁSA ÖSSZESEN </t>
  </si>
  <si>
    <t>karbantartás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</si>
  <si>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</si>
  <si>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</si>
  <si>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</si>
  <si>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Áru- és készletértékesítés / közvetített szolgáltatás</t>
  </si>
  <si>
    <t>Községgazdálkodás</t>
  </si>
  <si>
    <t xml:space="preserve"> Környezetvédelmi Intézkedési Terve</t>
  </si>
  <si>
    <t>ÁFA</t>
  </si>
  <si>
    <t>Felújítások bruttó értéke</t>
  </si>
  <si>
    <t>Beruházások bruttó értéke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</si>
  <si>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</si>
  <si>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</si>
  <si>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</si>
  <si>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</si>
  <si>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</si>
  <si>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</si>
  <si>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</si>
  <si>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</si>
  <si>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</si>
  <si>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</si>
  <si>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</si>
  <si>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</si>
  <si>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</si>
  <si>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</si>
  <si>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</si>
  <si>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</si>
  <si>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</si>
  <si>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</si>
  <si>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</si>
  <si>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</si>
  <si>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</si>
  <si>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</si>
  <si>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</si>
  <si>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</si>
  <si>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</si>
  <si>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</si>
  <si>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</si>
  <si>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</si>
  <si>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</si>
  <si>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</si>
  <si>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</si>
  <si>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</si>
  <si>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</si>
  <si>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</si>
  <si>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</si>
  <si>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</si>
  <si>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</si>
  <si>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 xml:space="preserve">     - Működési támogatás átadás (Civil Alap)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</si>
  <si>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</si>
  <si>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</si>
  <si>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</si>
  <si>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</si>
  <si>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</si>
  <si>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</si>
  <si>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</si>
  <si>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</si>
  <si>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2019. évi előirányzat</t>
  </si>
  <si>
    <t>Áru- és készletértékesítés / közvetett szolgáltatás</t>
  </si>
  <si>
    <t>Költségvetési szerv
megnevezése</t>
  </si>
  <si>
    <t>2019.</t>
  </si>
  <si>
    <t>Csobánka Község Önkormányzat adósságot keletkeztető ügyletekből 
és kezességvállalásokból fennálló kötelezettségei</t>
  </si>
  <si>
    <t>gondnok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</si>
  <si>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</si>
  <si>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</si>
  <si>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</si>
  <si>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</si>
  <si>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</si>
  <si>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</si>
  <si>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</si>
  <si>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</si>
  <si>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Középületek, közösségi terek</t>
  </si>
  <si>
    <t>391/2</t>
  </si>
  <si>
    <t>618/1</t>
  </si>
  <si>
    <t>Civil Alap</t>
  </si>
  <si>
    <t>Önszerveződő közösségek támogatása</t>
  </si>
  <si>
    <t>Sportfeladatok ellátása</t>
  </si>
  <si>
    <t>2019. évi 
terv</t>
  </si>
  <si>
    <t>I.1.  jogcímhez kapcsolódó kiegészítő támogatás</t>
  </si>
  <si>
    <t>óvodapedagógusok elismert létszáma (pótlólagos összeg)</t>
  </si>
  <si>
    <t>2020. évi előirányzat</t>
  </si>
  <si>
    <t>Nettó</t>
  </si>
  <si>
    <t>Bruttó</t>
  </si>
  <si>
    <t>karácsonyi díszvilágítás beüzemelés</t>
  </si>
  <si>
    <t>tárgyaló bútorok</t>
  </si>
  <si>
    <t>mezitlábas park kiépítése</t>
  </si>
  <si>
    <t xml:space="preserve"> ebből: nettó érték</t>
  </si>
  <si>
    <t xml:space="preserve"> ebből: ÁFA</t>
  </si>
  <si>
    <t>Felhalmozási célú bevételek</t>
  </si>
  <si>
    <t>Csobogó sétány (játszótér)</t>
  </si>
  <si>
    <t>Fő út 11. (óvoda)</t>
  </si>
  <si>
    <t>406/153</t>
  </si>
  <si>
    <t>település</t>
  </si>
  <si>
    <t>Fő tér</t>
  </si>
  <si>
    <t>747/2</t>
  </si>
  <si>
    <t>burkolat felújítás</t>
  </si>
  <si>
    <t>összesen:</t>
  </si>
  <si>
    <t>2. sz. tájékoztató tábla</t>
  </si>
  <si>
    <t>TPA Alap</t>
  </si>
  <si>
    <t>Településképi Pályázati Alap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</si>
  <si>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</si>
  <si>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</si>
  <si>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</si>
  <si>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</si>
  <si>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</si>
  <si>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</si>
  <si>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 xml:space="preserve">  Államháztartáson belüli megelőlegezés visszafizetése</t>
  </si>
  <si>
    <t>Államháztartáson belüli megelőlegezés visszautalása</t>
  </si>
  <si>
    <t>12 fő</t>
  </si>
  <si>
    <t>6 fő</t>
  </si>
  <si>
    <t>2017. évi   
tény</t>
  </si>
  <si>
    <t>2018. évi 
várható</t>
  </si>
  <si>
    <t>2017. évi 
tény</t>
  </si>
  <si>
    <t>a 2019. évi költségvetés Környezetvédelmi Alapjának felhasználására</t>
  </si>
  <si>
    <t>Illegálisan lerakott hulladék elszállítása</t>
  </si>
  <si>
    <t>Homok- és sótároló ládák beszerzése (síkosságmentesítéshez)</t>
  </si>
  <si>
    <t>Rágcsálómentesítés</t>
  </si>
  <si>
    <t>Közterületi műtárgyak (hulladékgyűjtők, padok, utcatáblák, turisztikai táblák, felíratok) telepítése, javítása</t>
  </si>
  <si>
    <t>Szabad-felhasználású pályázati alap környezetvédelemi akciók támogatására – pályázat házi komposztálóra</t>
  </si>
  <si>
    <t>Virágosítás, közterület zöldítés</t>
  </si>
  <si>
    <t xml:space="preserve">Közterületi fák karbantartása, fenntartása  </t>
  </si>
  <si>
    <t xml:space="preserve">Veszélyes hulladékok összegyűjtése és elszállítása </t>
  </si>
  <si>
    <t>Tiszta Udvar Rendes Ház pályázat, annak keretében elismerő tábla elhelyezésének lehetősége</t>
  </si>
  <si>
    <t>2019. évi Környezetvédelmi Alap</t>
  </si>
  <si>
    <t>Felhalmozási kiadások előirányzata feladatonként</t>
  </si>
  <si>
    <t>vízbevezetés (patakkal párhuzamosan)</t>
  </si>
  <si>
    <t>új játék vásárlás</t>
  </si>
  <si>
    <t>tereprendezés + elhelyezési javaslat készítése</t>
  </si>
  <si>
    <t xml:space="preserve">udvari játszóeszköz beszerzés (óvodai telephely) </t>
  </si>
  <si>
    <t>udvaron lévő szőlőprés felújítási részköltsége</t>
  </si>
  <si>
    <t>Garázs köz</t>
  </si>
  <si>
    <t>661/1</t>
  </si>
  <si>
    <t>lépcsők javítása</t>
  </si>
  <si>
    <t>Mese lépcső</t>
  </si>
  <si>
    <t>Sportpálya</t>
  </si>
  <si>
    <t>406/125</t>
  </si>
  <si>
    <t>kerítés mázolás, javítások</t>
  </si>
  <si>
    <t>padok, kapuk karbantartása</t>
  </si>
  <si>
    <t xml:space="preserve">Fő tér-Coop híd </t>
  </si>
  <si>
    <t>megmaradt acél gerenda bontása</t>
  </si>
  <si>
    <t>961/3</t>
  </si>
  <si>
    <t xml:space="preserve">tornaszoba felújítása </t>
  </si>
  <si>
    <t>parkoló fejlesztés</t>
  </si>
  <si>
    <t>Fő út melletti parkoló tervezése</t>
  </si>
  <si>
    <t>táblák és oszlopok</t>
  </si>
  <si>
    <t>vásárlása, letelepíttetése</t>
  </si>
  <si>
    <t>géppark fejlesztése</t>
  </si>
  <si>
    <t>adapterek, gépek vásárlása</t>
  </si>
  <si>
    <t>Nádas utcai híd kivitelezése</t>
  </si>
  <si>
    <t>új híd építése</t>
  </si>
  <si>
    <t>Egészségház (Béke út 13.)</t>
  </si>
  <si>
    <t>eszközök beszerzése</t>
  </si>
  <si>
    <t>Cameo - Light LED Flat PAR Can Tri 3W Ir Set -színpadi világítás</t>
  </si>
  <si>
    <t>Konyhabútor konyhai gépekkel</t>
  </si>
  <si>
    <t>MI notebook AIR - számítógép</t>
  </si>
  <si>
    <t>Polgármesteri Hivatal (Fő út 1.)</t>
  </si>
  <si>
    <t>monitor beszerzés</t>
  </si>
  <si>
    <t>forgalomszabályozási táblák beszerzése, kivitelezése</t>
  </si>
  <si>
    <t>PM_CSAPVÍZGAZD_2018 önerő</t>
  </si>
  <si>
    <t>új híd tervezése</t>
  </si>
  <si>
    <t>útkarbantartás- és felújítás</t>
  </si>
  <si>
    <t>Barackvirág, Akácos utca</t>
  </si>
  <si>
    <t>vízbevezetés</t>
  </si>
  <si>
    <t>Közművelődéi érdekeltségnövelő pályázat önerő</t>
  </si>
  <si>
    <t>főlépcső és korlát</t>
  </si>
  <si>
    <t>Borostyán Természetvédő Óvoda (Fő út 11.)</t>
  </si>
  <si>
    <t>Általános iskola (Vörösvári út 12.)</t>
  </si>
  <si>
    <t>Közösségi Tér és Könyvtár (Béke út 4.)</t>
  </si>
  <si>
    <t>Hrsz.</t>
  </si>
  <si>
    <t>Sorszám</t>
  </si>
  <si>
    <t>homok- és sótároló ládák beszerzése (síkosságmentesítéshez) - Környezetvédelmi Alap</t>
  </si>
  <si>
    <t xml:space="preserve">Hétvezér Park </t>
  </si>
  <si>
    <t>2021. évi előirányzat</t>
  </si>
  <si>
    <t>2020.</t>
  </si>
  <si>
    <t>2021.</t>
  </si>
  <si>
    <t>2019.01.01-jétől</t>
  </si>
  <si>
    <t>5 fő</t>
  </si>
  <si>
    <t>Beruházás megnevezése</t>
  </si>
  <si>
    <t>Felújítás megnevezés</t>
  </si>
  <si>
    <t>I. Beruházások előirányzata feladatonként</t>
  </si>
  <si>
    <t>II. Felújítások előirányzata feladatonként</t>
  </si>
  <si>
    <t>kerítés és kapu javítás</t>
  </si>
  <si>
    <t xml:space="preserve">Fő tér </t>
  </si>
  <si>
    <t>Lépj Időben Ki Egyesület (Béke út 4. és Hold u. )</t>
  </si>
  <si>
    <t>Vis maior 2018. (támfal) önerő</t>
  </si>
  <si>
    <t>2018. évi   teljesítés</t>
  </si>
  <si>
    <t>2021. évi 
terv</t>
  </si>
  <si>
    <t>Gördülő költségvetési terv 2019-2021 évekre</t>
  </si>
  <si>
    <t>2019. évi
terv</t>
  </si>
  <si>
    <t>2018 évi 
terv</t>
  </si>
  <si>
    <t>Vis maior 2018. (utak) önerő + felületzárás</t>
  </si>
  <si>
    <t xml:space="preserve">Céltartalék </t>
  </si>
  <si>
    <t>tornaszoba és vizesblokkok (épületen belüli vízátvezetés) felújítása</t>
  </si>
  <si>
    <t>Előirányzat-felhasználási terv
2019. évre</t>
  </si>
  <si>
    <t>Komplex felújítási-fejlesztési terv - 2019.</t>
  </si>
  <si>
    <t xml:space="preserve">kerítés és kapu javítás </t>
  </si>
  <si>
    <t>Vörösvári út 12. (iskola)</t>
  </si>
  <si>
    <t>játék vásárlás</t>
  </si>
  <si>
    <t>Fő út 1. (hivatal)</t>
  </si>
  <si>
    <t xml:space="preserve">hidak (Fő tér, Játszótér, </t>
  </si>
  <si>
    <t>Gyerekorvosi, Kukorica köz)</t>
  </si>
  <si>
    <t>Béke út 4. (Köz.Tér.)</t>
  </si>
  <si>
    <t>vizesblokkok felújítása épületen belüli vízátvezetés</t>
  </si>
  <si>
    <t>Kulturális illetménypótlék</t>
  </si>
  <si>
    <t>Lakossági víz- és csatornaszolgáltatás támogatása</t>
  </si>
  <si>
    <t>2018. évi bérkompenzáció</t>
  </si>
  <si>
    <t>Önk. ASP rendszer működésének támogatása</t>
  </si>
  <si>
    <t>Téli rezsicsökkentéssel kapcsolatos felmérés</t>
  </si>
  <si>
    <t>Közművelődési érdekeltségnövelő támogatás</t>
  </si>
  <si>
    <t>Elszámolásból származó bevétel</t>
  </si>
  <si>
    <t>MÁK előző évi felülvizsgálat tőke kiutalás</t>
  </si>
  <si>
    <t>Szociális ágazati összevont pótlék</t>
  </si>
  <si>
    <t>619/1</t>
  </si>
  <si>
    <t xml:space="preserve">5. </t>
  </si>
  <si>
    <t>Parkoló fejlesztés</t>
  </si>
  <si>
    <t>Táblák és oszlopok</t>
  </si>
  <si>
    <t>Géppark fejlesztése</t>
  </si>
  <si>
    <t>Forgalomszabályozás</t>
  </si>
  <si>
    <t>Hidak (Fő tér, Játszótér, gyerekorvosi, Kukorica köz)</t>
  </si>
  <si>
    <t>üzlethelyiség és ingatlan felújítása (bérleti díj kompenzáció)</t>
  </si>
  <si>
    <t>2017. évi
tény</t>
  </si>
  <si>
    <t>K I M U T A T Á S
a 2019. évi működési célú pénzeszközátadásokról, céljellegű támogatásokról</t>
  </si>
  <si>
    <t xml:space="preserve">Munkaadókat terhelő járulékok </t>
  </si>
  <si>
    <t>1. melléklet a 2/2019. (II. 15.) önkormányzati rendelethez</t>
  </si>
  <si>
    <t xml:space="preserve">2.1. melléklet a 2/2019. (II. 15.) önkormányzati rendelethez     </t>
  </si>
  <si>
    <t xml:space="preserve">2.2. melléklet a 2/2019. (II. 15.) önkormányzati rendelethez     </t>
  </si>
  <si>
    <t>Tanösvény táblák karbantartása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</si>
</sst>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2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  <xf numFmtId="0" fontId="4" fillId="0" borderId="0"/>
  </cellStyleXfs>
  <cellXfs count="1378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8" fillId="0" borderId="0" xfId="0" applyFont="1" applyFill="1" applyAlignment="1" applyProtection="1">
      <alignment horizontal="right" vertical="center" wrapText="1" inden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3" fontId="8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0" fontId="4" fillId="0" borderId="0" xfId="0" applyFont="1"/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59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21" fillId="0" borderId="49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7" fillId="0" borderId="38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8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4" applyNumberFormat="1" applyFont="1" applyFill="1" applyBorder="1" applyAlignment="1" applyProtection="1">
      <alignment horizontal="right" vertical="center" wrapText="1" indent="1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1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49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0" fontId="74" fillId="0" borderId="43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164" fontId="53" fillId="0" borderId="38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53" fillId="0" borderId="38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36" fillId="0" borderId="23" xfId="0" applyNumberFormat="1" applyFont="1" applyFill="1" applyBorder="1" applyAlignment="1" applyProtection="1">
      <alignment horizontal="centerContinuous" vertical="center" wrapText="1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36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16" xfId="0" applyNumberFormat="1" applyFont="1" applyFill="1" applyBorder="1" applyAlignment="1" applyProtection="1">
      <alignment horizontal="centerContinuous"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36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21" fillId="0" borderId="4" xfId="0" applyNumberFormat="1" applyFont="1" applyFill="1" applyBorder="1" applyAlignment="1" applyProtection="1">
      <alignment horizontal="right" vertical="center" wrapText="1" indent="1"/>
    </xf>
    <xf numFmtId="0" fontId="74" fillId="0" borderId="0" xfId="0" applyFont="1" applyAlignment="1" applyProtection="1">
      <alignment horizontal="right" vertical="top"/>
      <protection locked="0"/>
    </xf>
    <xf numFmtId="0" fontId="7" fillId="0" borderId="47" xfId="0" applyFont="1" applyFill="1" applyBorder="1" applyAlignment="1" applyProtection="1">
      <alignment horizontal="right" vertical="center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164" fontId="92" fillId="0" borderId="0" xfId="0" applyNumberFormat="1" applyFont="1" applyFill="1" applyAlignment="1">
      <alignment vertical="center" wrapTex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74" fillId="0" borderId="0" xfId="0" applyFont="1" applyFill="1" applyAlignment="1" applyProtection="1">
      <alignment horizontal="right" vertical="top"/>
      <protection locked="0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5" fillId="0" borderId="0" xfId="4" applyNumberFormat="1" applyFont="1" applyFill="1"/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4" xfId="0" applyFont="1" applyFill="1" applyBorder="1" applyAlignment="1" applyProtection="1">
      <alignment horizontal="right" vertical="center" wrapText="1" indent="1"/>
      <protection locked="0"/>
    </xf>
    <xf numFmtId="0" fontId="74" fillId="0" borderId="2" xfId="0" applyFont="1" applyFill="1" applyBorder="1" applyAlignment="1" applyProtection="1">
      <alignment horizontal="right" vertical="center" wrapText="1" indent="1"/>
      <protection locked="0"/>
    </xf>
    <xf numFmtId="0" fontId="74" fillId="0" borderId="7" xfId="0" applyFont="1" applyFill="1" applyBorder="1" applyAlignment="1" applyProtection="1">
      <alignment horizontal="right" vertical="center" wrapText="1" indent="1"/>
      <protection locked="0"/>
    </xf>
    <xf numFmtId="164" fontId="53" fillId="0" borderId="16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/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right" vertical="center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164" fontId="21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6" xfId="4" applyFont="1" applyFill="1" applyBorder="1" applyAlignment="1" applyProtection="1">
      <alignment horizontal="center" vertical="center" wrapText="1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16" xfId="0" applyNumberFormat="1" applyFont="1" applyFill="1" applyBorder="1" applyAlignment="1" applyProtection="1">
      <alignment horizontal="center" vertical="center" wrapText="1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164" fontId="15" fillId="0" borderId="0" xfId="5" applyNumberFormat="1" applyFill="1" applyAlignment="1" applyProtection="1">
      <alignment vertical="center"/>
      <protection locked="0"/>
    </xf>
    <xf numFmtId="3" fontId="74" fillId="0" borderId="0" xfId="10" applyNumberFormat="1" applyFont="1" applyFill="1" applyBorder="1"/>
    <xf numFmtId="0" fontId="74" fillId="0" borderId="0" xfId="10" applyFont="1" applyFill="1"/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3" fontId="53" fillId="0" borderId="23" xfId="10" applyNumberFormat="1" applyFont="1" applyFill="1" applyBorder="1" applyAlignment="1">
      <alignment horizontal="right" vertical="center"/>
    </xf>
    <xf numFmtId="0" fontId="1" fillId="0" borderId="0" xfId="23"/>
    <xf numFmtId="168" fontId="1" fillId="0" borderId="0" xfId="23" applyNumberFormat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59" xfId="0" applyNumberFormat="1" applyFont="1" applyFill="1" applyBorder="1" applyAlignment="1" applyProtection="1">
      <alignment horizontal="right" vertical="center" wrapText="1" indent="1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164" fontId="37" fillId="0" borderId="23" xfId="0" applyNumberFormat="1" applyFont="1" applyFill="1" applyBorder="1" applyAlignment="1" applyProtection="1">
      <alignment horizontal="righ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164" fontId="36" fillId="0" borderId="38" xfId="0" applyNumberFormat="1" applyFont="1" applyFill="1" applyBorder="1" applyAlignment="1" applyProtection="1">
      <alignment horizontal="righ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Alignment="1">
      <alignment horizontal="center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3" fontId="53" fillId="9" borderId="19" xfId="10" applyNumberFormat="1" applyFont="1" applyFill="1" applyBorder="1" applyAlignment="1">
      <alignment horizontal="center" vertical="center"/>
    </xf>
    <xf numFmtId="3" fontId="74" fillId="0" borderId="33" xfId="10" applyNumberFormat="1" applyFont="1" applyFill="1" applyBorder="1" applyAlignment="1">
      <alignment horizontal="right" vertical="center"/>
    </xf>
    <xf numFmtId="0" fontId="53" fillId="0" borderId="45" xfId="10" applyFont="1" applyFill="1" applyBorder="1" applyAlignment="1">
      <alignment horizontal="left" vertical="center"/>
    </xf>
    <xf numFmtId="0" fontId="109" fillId="0" borderId="2" xfId="0" applyFont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10" fillId="0" borderId="2" xfId="0" applyFont="1" applyBorder="1" applyAlignment="1">
      <alignment horizontal="center"/>
    </xf>
    <xf numFmtId="164" fontId="109" fillId="0" borderId="2" xfId="0" applyNumberFormat="1" applyFont="1" applyFill="1" applyBorder="1" applyAlignment="1">
      <alignment horizontal="center" vertical="center" wrapText="1"/>
    </xf>
    <xf numFmtId="0" fontId="99" fillId="0" borderId="2" xfId="0" applyFont="1" applyBorder="1"/>
    <xf numFmtId="3" fontId="36" fillId="0" borderId="29" xfId="24" applyNumberFormat="1" applyFont="1" applyFill="1" applyBorder="1" applyAlignment="1" applyProtection="1">
      <alignment vertical="center" wrapText="1"/>
    </xf>
    <xf numFmtId="164" fontId="4" fillId="0" borderId="29" xfId="24" applyNumberFormat="1" applyFont="1" applyFill="1" applyBorder="1" applyAlignment="1" applyProtection="1">
      <alignment vertical="center" wrapText="1"/>
    </xf>
    <xf numFmtId="0" fontId="98" fillId="9" borderId="2" xfId="0" applyFont="1" applyFill="1" applyBorder="1" applyAlignment="1">
      <alignment horizontal="center" vertical="center"/>
    </xf>
    <xf numFmtId="168" fontId="98" fillId="9" borderId="2" xfId="0" applyNumberFormat="1" applyFont="1" applyFill="1" applyBorder="1" applyAlignment="1">
      <alignment horizontal="center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0" fontId="98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168" fontId="98" fillId="0" borderId="0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99" fillId="0" borderId="2" xfId="0" applyFont="1" applyBorder="1" applyAlignment="1">
      <alignment horizontal="left" vertical="center"/>
    </xf>
    <xf numFmtId="0" fontId="109" fillId="0" borderId="2" xfId="0" applyFont="1" applyBorder="1" applyAlignment="1">
      <alignment vertical="center"/>
    </xf>
    <xf numFmtId="168" fontId="109" fillId="0" borderId="2" xfId="0" applyNumberFormat="1" applyFont="1" applyBorder="1" applyAlignment="1">
      <alignment horizontal="right" vertical="center"/>
    </xf>
    <xf numFmtId="0" fontId="109" fillId="0" borderId="2" xfId="0" applyFont="1" applyFill="1" applyBorder="1" applyAlignment="1">
      <alignment vertical="center"/>
    </xf>
    <xf numFmtId="0" fontId="99" fillId="0" borderId="2" xfId="0" applyFont="1" applyFill="1" applyBorder="1" applyAlignment="1">
      <alignment vertical="center"/>
    </xf>
    <xf numFmtId="0" fontId="99" fillId="0" borderId="0" xfId="0" applyFont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9" fillId="0" borderId="0" xfId="0" applyFont="1" applyFill="1" applyBorder="1" applyAlignment="1">
      <alignment vertical="center"/>
    </xf>
    <xf numFmtId="168" fontId="99" fillId="0" borderId="0" xfId="0" applyNumberFormat="1" applyFont="1" applyBorder="1" applyAlignment="1">
      <alignment horizontal="right"/>
    </xf>
    <xf numFmtId="164" fontId="105" fillId="0" borderId="0" xfId="0" applyNumberFormat="1" applyFont="1" applyFill="1" applyBorder="1" applyAlignment="1">
      <alignment horizontal="left" vertical="center" wrapText="1"/>
    </xf>
    <xf numFmtId="164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/>
    <xf numFmtId="168" fontId="98" fillId="0" borderId="0" xfId="0" applyNumberFormat="1" applyFont="1" applyAlignment="1">
      <alignment horizontal="right"/>
    </xf>
    <xf numFmtId="164" fontId="74" fillId="0" borderId="0" xfId="0" applyNumberFormat="1" applyFont="1" applyFill="1" applyBorder="1" applyAlignment="1">
      <alignment horizontal="left" vertical="center" wrapText="1"/>
    </xf>
    <xf numFmtId="164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85" xfId="10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right" vertical="center" wrapText="1"/>
    </xf>
    <xf numFmtId="0" fontId="4" fillId="0" borderId="0" xfId="10" applyFont="1" applyFill="1" applyAlignment="1"/>
    <xf numFmtId="3" fontId="96" fillId="0" borderId="19" xfId="10" applyNumberFormat="1" applyFont="1" applyFill="1" applyBorder="1" applyAlignment="1">
      <alignment horizontal="right" vertical="center"/>
    </xf>
    <xf numFmtId="3" fontId="75" fillId="0" borderId="21" xfId="10" applyNumberFormat="1" applyFont="1" applyFill="1" applyBorder="1" applyAlignment="1">
      <alignment horizontal="right" vertical="center"/>
    </xf>
    <xf numFmtId="3" fontId="53" fillId="0" borderId="25" xfId="10" applyNumberFormat="1" applyFont="1" applyFill="1" applyBorder="1" applyAlignment="1">
      <alignment horizontal="right" vertical="center"/>
    </xf>
    <xf numFmtId="3" fontId="53" fillId="0" borderId="20" xfId="10" applyNumberFormat="1" applyFont="1" applyFill="1" applyBorder="1" applyAlignment="1">
      <alignment horizontal="right" vertical="center"/>
    </xf>
    <xf numFmtId="0" fontId="77" fillId="0" borderId="67" xfId="10" applyFont="1" applyBorder="1" applyAlignment="1">
      <alignment horizontal="left" vertical="center" wrapText="1"/>
    </xf>
    <xf numFmtId="3" fontId="53" fillId="0" borderId="31" xfId="10" applyNumberFormat="1" applyFont="1" applyFill="1" applyBorder="1" applyAlignment="1">
      <alignment horizontal="right" vertical="center"/>
    </xf>
    <xf numFmtId="0" fontId="99" fillId="0" borderId="7" xfId="0" applyFont="1" applyBorder="1" applyAlignment="1">
      <alignment horizontal="left" vertical="center"/>
    </xf>
    <xf numFmtId="0" fontId="109" fillId="0" borderId="2" xfId="0" applyFont="1" applyFill="1" applyBorder="1" applyAlignment="1">
      <alignment horizontal="left" vertical="center"/>
    </xf>
    <xf numFmtId="164" fontId="10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9" fillId="0" borderId="2" xfId="0" applyFont="1" applyBorder="1" applyAlignment="1">
      <alignment horizontal="left" vertical="center"/>
    </xf>
    <xf numFmtId="0" fontId="109" fillId="0" borderId="2" xfId="11" applyFont="1" applyFill="1" applyBorder="1" applyAlignment="1">
      <alignment vertical="center" wrapText="1"/>
    </xf>
    <xf numFmtId="3" fontId="48" fillId="0" borderId="2" xfId="24" applyNumberFormat="1" applyFont="1" applyFill="1" applyBorder="1" applyAlignment="1" applyProtection="1">
      <alignment vertical="center" wrapText="1"/>
      <protection locked="0"/>
    </xf>
    <xf numFmtId="3" fontId="48" fillId="8" borderId="2" xfId="24" applyNumberFormat="1" applyFont="1" applyFill="1" applyBorder="1" applyAlignment="1" applyProtection="1">
      <alignment vertical="center" wrapText="1"/>
      <protection locked="0"/>
    </xf>
    <xf numFmtId="3" fontId="39" fillId="0" borderId="2" xfId="24" applyNumberFormat="1" applyFont="1" applyFill="1" applyBorder="1" applyAlignment="1" applyProtection="1">
      <alignment vertical="center" wrapText="1"/>
    </xf>
    <xf numFmtId="164" fontId="48" fillId="0" borderId="2" xfId="24" applyNumberFormat="1" applyFont="1" applyFill="1" applyBorder="1" applyAlignment="1" applyProtection="1">
      <alignment vertical="center" wrapText="1"/>
    </xf>
    <xf numFmtId="0" fontId="109" fillId="8" borderId="2" xfId="11" applyFont="1" applyFill="1" applyBorder="1" applyAlignment="1">
      <alignment vertical="center" wrapText="1"/>
    </xf>
    <xf numFmtId="0" fontId="109" fillId="0" borderId="2" xfId="11" applyFont="1" applyFill="1" applyBorder="1" applyAlignment="1">
      <alignment horizontal="left" vertical="center" wrapText="1"/>
    </xf>
    <xf numFmtId="0" fontId="109" fillId="0" borderId="2" xfId="11" applyFont="1" applyFill="1" applyBorder="1" applyAlignment="1">
      <alignment horizontal="center" vertical="center" wrapText="1"/>
    </xf>
    <xf numFmtId="164" fontId="109" fillId="8" borderId="2" xfId="6" applyNumberFormat="1" applyFont="1" applyFill="1" applyBorder="1" applyAlignment="1">
      <alignment horizontal="left" vertical="center" wrapText="1"/>
    </xf>
    <xf numFmtId="164" fontId="109" fillId="8" borderId="2" xfId="6" applyNumberFormat="1" applyFont="1" applyFill="1" applyBorder="1" applyAlignment="1">
      <alignment vertical="center" wrapText="1"/>
    </xf>
    <xf numFmtId="0" fontId="48" fillId="0" borderId="2" xfId="0" applyFont="1" applyBorder="1"/>
    <xf numFmtId="0" fontId="23" fillId="0" borderId="35" xfId="4" applyFont="1" applyFill="1" applyBorder="1" applyAlignment="1" applyProtection="1">
      <alignment horizontal="center" vertical="center" wrapText="1"/>
    </xf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8" xfId="4" applyFont="1" applyFill="1" applyBorder="1" applyAlignment="1" applyProtection="1">
      <alignment horizontal="center" vertical="center" wrapText="1"/>
    </xf>
    <xf numFmtId="0" fontId="23" fillId="0" borderId="46" xfId="4" applyFont="1" applyFill="1" applyBorder="1" applyAlignment="1" applyProtection="1">
      <alignment horizontal="center" vertical="center" wrapText="1"/>
    </xf>
    <xf numFmtId="0" fontId="23" fillId="0" borderId="23" xfId="4" applyFont="1" applyFill="1" applyBorder="1" applyAlignment="1" applyProtection="1">
      <alignment horizontal="center" vertical="center" wrapText="1"/>
    </xf>
    <xf numFmtId="164" fontId="12" fillId="0" borderId="35" xfId="4" applyNumberFormat="1" applyFont="1" applyFill="1" applyBorder="1" applyAlignment="1" applyProtection="1">
      <alignment horizontal="right" vertical="center" wrapText="1" indent="1"/>
    </xf>
    <xf numFmtId="0" fontId="74" fillId="0" borderId="69" xfId="0" applyFont="1" applyFill="1" applyBorder="1" applyAlignment="1" applyProtection="1">
      <alignment horizontal="right" vertical="center" wrapText="1" indent="1"/>
      <protection locked="0"/>
    </xf>
    <xf numFmtId="0" fontId="74" fillId="0" borderId="55" xfId="0" applyFont="1" applyFill="1" applyBorder="1" applyAlignment="1" applyProtection="1">
      <alignment horizontal="right" vertical="center" wrapText="1" indent="1"/>
      <protection locked="0"/>
    </xf>
    <xf numFmtId="3" fontId="74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5" xfId="4" applyNumberFormat="1" applyFont="1" applyFill="1" applyBorder="1" applyAlignment="1" applyProtection="1">
      <alignment horizontal="right" vertical="center" wrapText="1" indent="1"/>
    </xf>
    <xf numFmtId="3" fontId="74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2" xfId="0" applyFont="1" applyFill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Fill="1" applyBorder="1" applyAlignment="1" applyProtection="1">
      <alignment horizontal="right" vertical="center" wrapText="1" indent="1"/>
    </xf>
    <xf numFmtId="3" fontId="53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0" fontId="53" fillId="0" borderId="35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164" fontId="74" fillId="0" borderId="35" xfId="0" applyNumberFormat="1" applyFont="1" applyFill="1" applyBorder="1" applyAlignment="1" applyProtection="1">
      <alignment horizontal="right" vertical="center" wrapText="1" indent="1"/>
    </xf>
    <xf numFmtId="3" fontId="75" fillId="0" borderId="35" xfId="0" applyNumberFormat="1" applyFont="1" applyFill="1" applyBorder="1" applyAlignment="1" applyProtection="1">
      <alignment horizontal="right" vertical="center" wrapText="1" indent="1"/>
    </xf>
    <xf numFmtId="164" fontId="75" fillId="0" borderId="35" xfId="0" applyNumberFormat="1" applyFont="1" applyFill="1" applyBorder="1" applyAlignment="1" applyProtection="1">
      <alignment horizontal="right" vertical="center" wrapText="1" indent="1"/>
    </xf>
    <xf numFmtId="0" fontId="74" fillId="0" borderId="35" xfId="0" applyFont="1" applyFill="1" applyBorder="1" applyAlignment="1" applyProtection="1">
      <alignment horizontal="right" vertical="center" wrapText="1" indent="1"/>
    </xf>
    <xf numFmtId="164" fontId="74" fillId="0" borderId="16" xfId="0" applyNumberFormat="1" applyFont="1" applyFill="1" applyBorder="1" applyAlignment="1" applyProtection="1">
      <alignment horizontal="right" vertical="center" wrapText="1" indent="1"/>
    </xf>
    <xf numFmtId="0" fontId="75" fillId="0" borderId="16" xfId="0" applyFont="1" applyBorder="1" applyAlignment="1" applyProtection="1">
      <alignment horizontal="right" vertical="center" wrapText="1" indent="1"/>
    </xf>
    <xf numFmtId="164" fontId="75" fillId="0" borderId="16" xfId="0" applyNumberFormat="1" applyFont="1" applyBorder="1" applyAlignment="1" applyProtection="1">
      <alignment horizontal="right" vertical="center" wrapText="1" indent="1"/>
    </xf>
    <xf numFmtId="164" fontId="74" fillId="0" borderId="16" xfId="0" applyNumberFormat="1" applyFont="1" applyBorder="1" applyAlignment="1" applyProtection="1">
      <alignment horizontal="right" vertical="center" wrapText="1" indent="1"/>
    </xf>
    <xf numFmtId="0" fontId="74" fillId="0" borderId="16" xfId="0" applyFont="1" applyBorder="1" applyAlignment="1" applyProtection="1">
      <alignment horizontal="right" vertical="center" wrapText="1" indent="1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0" fontId="27" fillId="0" borderId="0" xfId="4" applyFont="1" applyFill="1" applyAlignment="1" applyProtection="1">
      <alignment horizontal="center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111" fillId="0" borderId="0" xfId="0" applyNumberFormat="1" applyFont="1" applyFill="1" applyAlignment="1">
      <alignment horizontal="left" vertical="center" wrapText="1"/>
    </xf>
    <xf numFmtId="0" fontId="99" fillId="0" borderId="7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99" fillId="0" borderId="4" xfId="0" applyFont="1" applyBorder="1" applyAlignment="1">
      <alignment horizontal="left" vertical="center"/>
    </xf>
    <xf numFmtId="164" fontId="105" fillId="0" borderId="2" xfId="24" applyNumberFormat="1" applyFont="1" applyFill="1" applyBorder="1" applyAlignment="1">
      <alignment horizontal="left" vertical="center" wrapText="1"/>
    </xf>
    <xf numFmtId="49" fontId="39" fillId="2" borderId="2" xfId="24" applyNumberFormat="1" applyFont="1" applyFill="1" applyBorder="1" applyAlignment="1" applyProtection="1">
      <alignment horizontal="center" vertical="center" wrapText="1"/>
    </xf>
    <xf numFmtId="164" fontId="109" fillId="0" borderId="2" xfId="24" applyNumberFormat="1" applyFont="1" applyFill="1" applyBorder="1" applyAlignment="1">
      <alignment horizontal="left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27" fillId="0" borderId="0" xfId="0" applyNumberFormat="1" applyFont="1" applyFill="1" applyAlignment="1">
      <alignment horizontal="center" vertical="center" wrapText="1"/>
    </xf>
    <xf numFmtId="0" fontId="53" fillId="9" borderId="70" xfId="11" applyFont="1" applyFill="1" applyBorder="1" applyAlignment="1">
      <alignment horizontal="center" vertical="center" wrapText="1"/>
    </xf>
    <xf numFmtId="0" fontId="53" fillId="9" borderId="54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164" fontId="36" fillId="9" borderId="22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19" fillId="0" borderId="0" xfId="10" applyFont="1" applyFill="1" applyAlignment="1">
      <alignment horizontal="center" vertical="center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7" fillId="0" borderId="16" xfId="0" quotePrefix="1" applyFont="1" applyFill="1" applyBorder="1" applyAlignment="1" applyProtection="1">
      <alignment horizontal="right" vertical="center"/>
    </xf>
    <xf numFmtId="0" fontId="7" fillId="0" borderId="23" xfId="0" quotePrefix="1" applyFont="1" applyFill="1" applyBorder="1" applyAlignment="1" applyProtection="1">
      <alignment horizontal="right" vertical="center"/>
    </xf>
    <xf numFmtId="0" fontId="21" fillId="0" borderId="37" xfId="0" applyFont="1" applyFill="1" applyBorder="1" applyAlignment="1">
      <alignment horizontal="right" vertical="center"/>
    </xf>
    <xf numFmtId="0" fontId="11" fillId="0" borderId="25" xfId="0" applyFont="1" applyFill="1" applyBorder="1" applyAlignment="1" applyProtection="1">
      <alignment horizontal="center" vertical="center" wrapText="1"/>
    </xf>
    <xf numFmtId="0" fontId="7" fillId="0" borderId="25" xfId="0" quotePrefix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2" xfId="10" applyFont="1" applyBorder="1" applyAlignment="1">
      <alignment horizontal="left" vertical="center" wrapText="1"/>
    </xf>
    <xf numFmtId="0" fontId="77" fillId="0" borderId="75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39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53" fillId="0" borderId="69" xfId="10" applyFont="1" applyBorder="1" applyAlignment="1">
      <alignment horizontal="left" vertical="center" wrapText="1"/>
    </xf>
    <xf numFmtId="0" fontId="53" fillId="0" borderId="3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64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52" xfId="10" applyFont="1" applyBorder="1" applyAlignment="1">
      <alignment horizontal="center" vertical="center" wrapText="1"/>
    </xf>
    <xf numFmtId="0" fontId="77" fillId="0" borderId="8" xfId="10" applyFont="1" applyBorder="1" applyAlignment="1">
      <alignment horizontal="center" vertical="center" wrapText="1"/>
    </xf>
    <xf numFmtId="0" fontId="77" fillId="0" borderId="10" xfId="10" applyFont="1" applyBorder="1" applyAlignment="1">
      <alignment horizontal="center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49" fontId="74" fillId="0" borderId="56" xfId="11" applyNumberFormat="1" applyFont="1" applyFill="1" applyBorder="1" applyAlignment="1">
      <alignment vertical="center" wrapText="1"/>
    </xf>
    <xf numFmtId="3" fontId="74" fillId="0" borderId="1" xfId="11" applyNumberFormat="1" applyFont="1" applyFill="1" applyBorder="1" applyAlignment="1">
      <alignment horizontal="right" vertical="center"/>
    </xf>
    <xf numFmtId="3" fontId="74" fillId="0" borderId="1" xfId="10" applyNumberFormat="1" applyFont="1" applyFill="1" applyBorder="1" applyAlignment="1">
      <alignment horizontal="right" vertical="center"/>
    </xf>
    <xf numFmtId="3" fontId="74" fillId="0" borderId="24" xfId="10" applyNumberFormat="1" applyFont="1" applyFill="1" applyBorder="1" applyAlignment="1">
      <alignment horizontal="right" vertical="center"/>
    </xf>
    <xf numFmtId="49" fontId="74" fillId="0" borderId="9" xfId="11" applyNumberFormat="1" applyFont="1" applyFill="1" applyBorder="1" applyAlignment="1">
      <alignment vertical="center" wrapText="1"/>
    </xf>
  </cellXfs>
  <cellStyles count="25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 5" xfId="24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4" customWidth="1"/>
    <col min="2" max="16384" width="9.33203125" style="484"/>
  </cols>
  <sheetData>
    <row r="1" spans="1:1" s="483" customFormat="1" ht="15" x14ac:dyDescent="0.25">
      <c r="A1" s="483" t="s">
        <v>411</v>
      </c>
    </row>
    <row r="2" spans="1:1" s="483" customFormat="1" ht="15" x14ac:dyDescent="0.25">
      <c r="A2" s="483" t="s">
        <v>412</v>
      </c>
    </row>
    <row r="3" spans="1:1" s="483" customFormat="1" ht="15" x14ac:dyDescent="0.25">
      <c r="A3" s="483" t="s">
        <v>413</v>
      </c>
    </row>
    <row r="4" spans="1:1" s="483" customFormat="1" ht="15" x14ac:dyDescent="0.25">
      <c r="A4" s="483" t="s">
        <v>414</v>
      </c>
    </row>
    <row r="5" spans="1:1" s="483" customFormat="1" ht="15" x14ac:dyDescent="0.25">
      <c r="A5" s="483" t="s">
        <v>415</v>
      </c>
    </row>
    <row r="6" spans="1:1" s="483" customFormat="1" ht="15" x14ac:dyDescent="0.25">
      <c r="A6" s="483" t="s">
        <v>416</v>
      </c>
    </row>
    <row r="7" spans="1:1" s="483" customFormat="1" ht="15" x14ac:dyDescent="0.25">
      <c r="A7" s="483" t="s">
        <v>417</v>
      </c>
    </row>
    <row r="8" spans="1:1" s="483" customFormat="1" ht="15" x14ac:dyDescent="0.25">
      <c r="A8" s="483" t="s">
        <v>418</v>
      </c>
    </row>
    <row r="9" spans="1:1" s="483" customFormat="1" ht="15" x14ac:dyDescent="0.25">
      <c r="A9" s="483" t="s">
        <v>419</v>
      </c>
    </row>
    <row r="10" spans="1:1" s="483" customFormat="1" ht="15" x14ac:dyDescent="0.25">
      <c r="A10" s="483" t="s">
        <v>420</v>
      </c>
    </row>
    <row r="11" spans="1:1" s="483" customFormat="1" ht="15" x14ac:dyDescent="0.25">
      <c r="A11" s="483" t="s">
        <v>421</v>
      </c>
    </row>
    <row r="12" spans="1:1" s="483" customFormat="1" ht="15" x14ac:dyDescent="0.25">
      <c r="A12" s="483" t="s">
        <v>422</v>
      </c>
    </row>
    <row r="13" spans="1:1" s="483" customFormat="1" ht="15" x14ac:dyDescent="0.25">
      <c r="A13" s="483" t="s">
        <v>423</v>
      </c>
    </row>
    <row r="14" spans="1:1" s="483" customFormat="1" ht="15" x14ac:dyDescent="0.25">
      <c r="A14" s="483" t="s">
        <v>424</v>
      </c>
    </row>
    <row r="15" spans="1:1" s="483" customFormat="1" ht="15" x14ac:dyDescent="0.25">
      <c r="A15" s="483" t="s">
        <v>425</v>
      </c>
    </row>
    <row r="16" spans="1:1" s="483" customFormat="1" ht="15" x14ac:dyDescent="0.25">
      <c r="A16" s="483" t="s">
        <v>426</v>
      </c>
    </row>
    <row r="17" spans="1:1" s="483" customFormat="1" ht="15" x14ac:dyDescent="0.25">
      <c r="A17" s="483" t="s">
        <v>427</v>
      </c>
    </row>
    <row r="18" spans="1:1" s="483" customFormat="1" ht="15" x14ac:dyDescent="0.25">
      <c r="A18" s="483" t="s">
        <v>428</v>
      </c>
    </row>
    <row r="19" spans="1:1" s="483" customFormat="1" ht="15" x14ac:dyDescent="0.25">
      <c r="A19" s="483" t="s">
        <v>429</v>
      </c>
    </row>
    <row r="20" spans="1:1" s="483" customFormat="1" ht="15" x14ac:dyDescent="0.25">
      <c r="A20" s="483" t="s">
        <v>430</v>
      </c>
    </row>
    <row r="21" spans="1:1" s="483" customFormat="1" ht="15" x14ac:dyDescent="0.25">
      <c r="A21" s="483" t="s">
        <v>431</v>
      </c>
    </row>
    <row r="22" spans="1:1" s="483" customFormat="1" ht="15" x14ac:dyDescent="0.25">
      <c r="A22" s="483" t="s">
        <v>432</v>
      </c>
    </row>
    <row r="23" spans="1:1" s="483" customFormat="1" ht="15" x14ac:dyDescent="0.25">
      <c r="A23" s="483" t="s">
        <v>433</v>
      </c>
    </row>
    <row r="24" spans="1:1" s="483" customFormat="1" ht="15" x14ac:dyDescent="0.25">
      <c r="A24" s="483" t="s">
        <v>434</v>
      </c>
    </row>
    <row r="25" spans="1:1" s="483" customFormat="1" ht="15" x14ac:dyDescent="0.25">
      <c r="A25" s="483" t="s">
        <v>435</v>
      </c>
    </row>
    <row r="26" spans="1:1" s="483" customFormat="1" ht="15" x14ac:dyDescent="0.25">
      <c r="A26" s="483" t="s">
        <v>436</v>
      </c>
    </row>
    <row r="27" spans="1:1" s="483" customFormat="1" ht="15" x14ac:dyDescent="0.25">
      <c r="A27" s="483" t="s">
        <v>437</v>
      </c>
    </row>
    <row r="28" spans="1:1" s="483" customFormat="1" ht="15" x14ac:dyDescent="0.25">
      <c r="A28" s="483" t="s">
        <v>438</v>
      </c>
    </row>
    <row r="29" spans="1:1" s="483" customFormat="1" ht="15" x14ac:dyDescent="0.25">
      <c r="A29" s="483" t="s">
        <v>439</v>
      </c>
    </row>
    <row r="30" spans="1:1" s="483" customFormat="1" ht="15" x14ac:dyDescent="0.25">
      <c r="A30" s="483" t="s">
        <v>440</v>
      </c>
    </row>
    <row r="31" spans="1:1" s="483" customFormat="1" ht="15" x14ac:dyDescent="0.25">
      <c r="A31" s="483" t="s">
        <v>441</v>
      </c>
    </row>
    <row r="32" spans="1:1" s="483" customFormat="1" ht="15" x14ac:dyDescent="0.25">
      <c r="A32" s="483" t="s">
        <v>442</v>
      </c>
    </row>
    <row r="33" spans="1:1" s="483" customFormat="1" ht="15" x14ac:dyDescent="0.25">
      <c r="A33" s="483" t="s">
        <v>443</v>
      </c>
    </row>
    <row r="34" spans="1:1" s="483" customFormat="1" ht="15" x14ac:dyDescent="0.25">
      <c r="A34" s="483" t="s">
        <v>444</v>
      </c>
    </row>
    <row r="35" spans="1:1" s="483" customFormat="1" ht="15" x14ac:dyDescent="0.25">
      <c r="A35" s="483" t="s">
        <v>445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7" t="s">
        <v>94</v>
      </c>
      <c r="E1" s="130" t="s">
        <v>101</v>
      </c>
    </row>
    <row r="3" spans="1:5" x14ac:dyDescent="0.2">
      <c r="A3" s="135"/>
      <c r="B3" s="136"/>
      <c r="C3" s="135"/>
      <c r="D3" s="138"/>
      <c r="E3" s="136"/>
    </row>
    <row r="4" spans="1:5" ht="15.75" x14ac:dyDescent="0.25">
      <c r="A4" s="92" t="s">
        <v>392</v>
      </c>
      <c r="B4" s="137"/>
      <c r="C4" s="146"/>
      <c r="D4" s="138"/>
      <c r="E4" s="136"/>
    </row>
    <row r="5" spans="1:5" x14ac:dyDescent="0.2">
      <c r="A5" s="135"/>
      <c r="B5" s="136"/>
      <c r="C5" s="135"/>
      <c r="D5" s="138"/>
      <c r="E5" s="136"/>
    </row>
    <row r="6" spans="1:5" x14ac:dyDescent="0.2">
      <c r="A6" s="135" t="s">
        <v>192</v>
      </c>
      <c r="B6" s="136" t="e">
        <f>+'1.1.sz.mell.'!#REF!</f>
        <v>#REF!</v>
      </c>
      <c r="C6" s="135" t="s">
        <v>399</v>
      </c>
      <c r="D6" s="138" t="e">
        <f>+'2.1.sz.mell  '!#REF!+'2.2.sz.mell  '!#REF!</f>
        <v>#REF!</v>
      </c>
      <c r="E6" s="136" t="e">
        <f t="shared" ref="E6:E15" si="0">+B6-D6</f>
        <v>#REF!</v>
      </c>
    </row>
    <row r="7" spans="1:5" x14ac:dyDescent="0.2">
      <c r="A7" s="135" t="s">
        <v>95</v>
      </c>
      <c r="B7" s="136" t="e">
        <f>+'1.1.sz.mell.'!#REF!</f>
        <v>#REF!</v>
      </c>
      <c r="C7" s="135" t="s">
        <v>400</v>
      </c>
      <c r="D7" s="138" t="e">
        <f>+'2.1.sz.mell  '!#REF!+'2.2.sz.mell  '!#REF!</f>
        <v>#REF!</v>
      </c>
      <c r="E7" s="136" t="e">
        <f t="shared" si="0"/>
        <v>#REF!</v>
      </c>
    </row>
    <row r="8" spans="1:5" x14ac:dyDescent="0.2">
      <c r="A8" s="135" t="s">
        <v>390</v>
      </c>
      <c r="B8" s="136" t="e">
        <f>+'1.1.sz.mell.'!#REF!</f>
        <v>#REF!</v>
      </c>
      <c r="C8" s="135" t="s">
        <v>401</v>
      </c>
      <c r="D8" s="138" t="e">
        <f>+'2.1.sz.mell  '!#REF!+'2.2.sz.mell  '!#REF!</f>
        <v>#REF!</v>
      </c>
      <c r="E8" s="136" t="e">
        <f t="shared" si="0"/>
        <v>#REF!</v>
      </c>
    </row>
    <row r="9" spans="1:5" x14ac:dyDescent="0.2">
      <c r="A9" s="135"/>
      <c r="B9" s="136"/>
      <c r="C9" s="135"/>
      <c r="D9" s="138"/>
      <c r="E9" s="136"/>
    </row>
    <row r="10" spans="1:5" x14ac:dyDescent="0.2">
      <c r="A10" s="135"/>
      <c r="B10" s="136"/>
      <c r="C10" s="135"/>
      <c r="D10" s="138"/>
      <c r="E10" s="136"/>
    </row>
    <row r="11" spans="1:5" ht="15.75" x14ac:dyDescent="0.25">
      <c r="A11" s="92" t="s">
        <v>393</v>
      </c>
      <c r="B11" s="137"/>
      <c r="C11" s="146"/>
      <c r="D11" s="138"/>
      <c r="E11" s="136"/>
    </row>
    <row r="12" spans="1:5" x14ac:dyDescent="0.2">
      <c r="A12" s="135"/>
      <c r="B12" s="136"/>
      <c r="C12" s="135"/>
      <c r="D12" s="138"/>
      <c r="E12" s="136"/>
    </row>
    <row r="13" spans="1:5" x14ac:dyDescent="0.2">
      <c r="A13" s="135" t="s">
        <v>119</v>
      </c>
      <c r="B13" s="136" t="e">
        <f>+'1.1.sz.mell.'!#REF!</f>
        <v>#REF!</v>
      </c>
      <c r="C13" s="135" t="s">
        <v>402</v>
      </c>
      <c r="D13" s="138" t="e">
        <f>+'2.1.sz.mell  '!#REF!+'2.2.sz.mell  '!#REF!</f>
        <v>#REF!</v>
      </c>
      <c r="E13" s="136" t="e">
        <f t="shared" si="0"/>
        <v>#REF!</v>
      </c>
    </row>
    <row r="14" spans="1:5" x14ac:dyDescent="0.2">
      <c r="A14" s="135" t="s">
        <v>96</v>
      </c>
      <c r="B14" s="136" t="e">
        <f>+'1.1.sz.mell.'!#REF!</f>
        <v>#REF!</v>
      </c>
      <c r="C14" s="135" t="s">
        <v>403</v>
      </c>
      <c r="D14" s="138" t="e">
        <f>+'2.1.sz.mell  '!#REF!+'2.2.sz.mell  '!#REF!</f>
        <v>#REF!</v>
      </c>
      <c r="E14" s="136" t="e">
        <f t="shared" si="0"/>
        <v>#REF!</v>
      </c>
    </row>
    <row r="15" spans="1:5" x14ac:dyDescent="0.2">
      <c r="A15" s="135" t="s">
        <v>391</v>
      </c>
      <c r="B15" s="136" t="e">
        <f>+'1.1.sz.mell.'!#REF!</f>
        <v>#REF!</v>
      </c>
      <c r="C15" s="135" t="s">
        <v>404</v>
      </c>
      <c r="D15" s="138" t="e">
        <f>+'2.1.sz.mell  '!#REF!+'2.2.sz.mell  '!#REF!</f>
        <v>#REF!</v>
      </c>
      <c r="E15" s="136" t="e">
        <f t="shared" si="0"/>
        <v>#REF!</v>
      </c>
    </row>
    <row r="16" spans="1:5" x14ac:dyDescent="0.2">
      <c r="A16" s="128"/>
      <c r="B16" s="128"/>
      <c r="C16" s="135"/>
      <c r="D16" s="138"/>
      <c r="E16" s="129"/>
    </row>
    <row r="17" spans="1:5" x14ac:dyDescent="0.2">
      <c r="A17" s="128"/>
      <c r="B17" s="128"/>
      <c r="C17" s="128"/>
      <c r="D17" s="128"/>
      <c r="E17" s="128"/>
    </row>
    <row r="18" spans="1:5" x14ac:dyDescent="0.2">
      <c r="A18" s="128"/>
      <c r="B18" s="128"/>
      <c r="C18" s="128"/>
      <c r="D18" s="128"/>
      <c r="E18" s="128"/>
    </row>
    <row r="19" spans="1:5" x14ac:dyDescent="0.2">
      <c r="A19" s="128"/>
      <c r="B19" s="128"/>
      <c r="C19" s="128"/>
      <c r="D19" s="128"/>
      <c r="E19" s="128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"/>
  <sheetViews>
    <sheetView view="pageLayout" zoomScaleNormal="120" zoomScaleSheetLayoutView="100" workbookViewId="0">
      <selection activeCell="D20" sqref="D20"/>
    </sheetView>
  </sheetViews>
  <sheetFormatPr defaultColWidth="9.33203125" defaultRowHeight="15" x14ac:dyDescent="0.25"/>
  <cols>
    <col min="1" max="1" width="5.6640625" style="149" customWidth="1"/>
    <col min="2" max="2" width="43.1640625" style="149" bestFit="1" customWidth="1"/>
    <col min="3" max="6" width="14" style="149" customWidth="1"/>
    <col min="7" max="16384" width="9.33203125" style="149"/>
  </cols>
  <sheetData>
    <row r="1" spans="1:7" ht="33" customHeight="1" x14ac:dyDescent="0.25">
      <c r="A1" s="1229" t="s">
        <v>1019</v>
      </c>
      <c r="B1" s="1229"/>
      <c r="C1" s="1229"/>
      <c r="D1" s="1229"/>
      <c r="E1" s="1229"/>
      <c r="F1" s="1229"/>
    </row>
    <row r="2" spans="1:7" ht="15.95" customHeight="1" thickBot="1" x14ac:dyDescent="0.3">
      <c r="A2" s="150"/>
      <c r="B2" s="150"/>
      <c r="C2" s="1230"/>
      <c r="D2" s="1230"/>
      <c r="E2" s="1237" t="s">
        <v>920</v>
      </c>
      <c r="F2" s="1237"/>
      <c r="G2" s="156"/>
    </row>
    <row r="3" spans="1:7" ht="63" customHeight="1" x14ac:dyDescent="0.25">
      <c r="A3" s="1233" t="s">
        <v>879</v>
      </c>
      <c r="B3" s="1235" t="s">
        <v>196</v>
      </c>
      <c r="C3" s="1235" t="s">
        <v>394</v>
      </c>
      <c r="D3" s="1235"/>
      <c r="E3" s="1235"/>
      <c r="F3" s="1231" t="s">
        <v>368</v>
      </c>
    </row>
    <row r="4" spans="1:7" ht="15.75" thickBot="1" x14ac:dyDescent="0.3">
      <c r="A4" s="1234"/>
      <c r="B4" s="1236"/>
      <c r="C4" s="825" t="s">
        <v>1018</v>
      </c>
      <c r="D4" s="825" t="s">
        <v>1131</v>
      </c>
      <c r="E4" s="825" t="s">
        <v>1132</v>
      </c>
      <c r="F4" s="1232"/>
    </row>
    <row r="5" spans="1:7" ht="15.75" thickBot="1" x14ac:dyDescent="0.3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5">
        <v>6</v>
      </c>
    </row>
    <row r="6" spans="1:7" x14ac:dyDescent="0.25">
      <c r="A6" s="152" t="s">
        <v>881</v>
      </c>
      <c r="B6" s="180"/>
      <c r="C6" s="181"/>
      <c r="D6" s="181"/>
      <c r="E6" s="181"/>
      <c r="F6" s="159">
        <f>SUM(C6:E6)</f>
        <v>0</v>
      </c>
    </row>
    <row r="7" spans="1:7" x14ac:dyDescent="0.25">
      <c r="A7" s="151" t="s">
        <v>882</v>
      </c>
      <c r="B7" s="182"/>
      <c r="C7" s="183"/>
      <c r="D7" s="183"/>
      <c r="E7" s="183"/>
      <c r="F7" s="160">
        <f>SUM(C7:E7)</f>
        <v>0</v>
      </c>
    </row>
    <row r="8" spans="1:7" x14ac:dyDescent="0.25">
      <c r="A8" s="151" t="s">
        <v>883</v>
      </c>
      <c r="B8" s="182"/>
      <c r="C8" s="183"/>
      <c r="D8" s="183"/>
      <c r="E8" s="183"/>
      <c r="F8" s="160">
        <f>SUM(C8:E8)</f>
        <v>0</v>
      </c>
    </row>
    <row r="9" spans="1:7" x14ac:dyDescent="0.25">
      <c r="A9" s="151" t="s">
        <v>884</v>
      </c>
      <c r="B9" s="182"/>
      <c r="C9" s="183"/>
      <c r="D9" s="183"/>
      <c r="E9" s="183"/>
      <c r="F9" s="160">
        <f>SUM(C9:E9)</f>
        <v>0</v>
      </c>
    </row>
    <row r="10" spans="1:7" ht="15.75" thickBot="1" x14ac:dyDescent="0.3">
      <c r="A10" s="157" t="s">
        <v>885</v>
      </c>
      <c r="B10" s="184"/>
      <c r="C10" s="185"/>
      <c r="D10" s="185"/>
      <c r="E10" s="185"/>
      <c r="F10" s="160">
        <f>SUM(C10:E10)</f>
        <v>0</v>
      </c>
    </row>
    <row r="11" spans="1:7" ht="15.75" thickBot="1" x14ac:dyDescent="0.3">
      <c r="A11" s="153" t="s">
        <v>886</v>
      </c>
      <c r="B11" s="158" t="s">
        <v>198</v>
      </c>
      <c r="C11" s="161">
        <f>SUM(C6:C10)</f>
        <v>0</v>
      </c>
      <c r="D11" s="161">
        <f>SUM(D6:D10)</f>
        <v>0</v>
      </c>
      <c r="E11" s="161">
        <f>SUM(E6:E10)</f>
        <v>0</v>
      </c>
      <c r="F11" s="16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 2/2019. (II. 15.)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49" customWidth="1"/>
    <col min="2" max="2" width="68.6640625" style="149" customWidth="1"/>
    <col min="3" max="3" width="11.5" style="149" hidden="1" customWidth="1"/>
    <col min="4" max="4" width="11.1640625" style="149" bestFit="1" customWidth="1"/>
    <col min="5" max="5" width="11.1640625" style="149" customWidth="1"/>
    <col min="6" max="6" width="14" style="149" bestFit="1" customWidth="1"/>
    <col min="7" max="16384" width="9.33203125" style="149"/>
  </cols>
  <sheetData>
    <row r="1" spans="1:6" ht="33" customHeight="1" x14ac:dyDescent="0.25">
      <c r="A1" s="1229" t="s">
        <v>568</v>
      </c>
      <c r="B1" s="1229"/>
      <c r="C1" s="1229"/>
      <c r="D1" s="1229"/>
      <c r="E1" s="1229"/>
      <c r="F1" s="1229"/>
    </row>
    <row r="2" spans="1:6" ht="15.95" customHeight="1" thickBot="1" x14ac:dyDescent="0.3">
      <c r="A2" s="150"/>
      <c r="B2" s="150"/>
      <c r="C2" s="163"/>
      <c r="D2" s="163"/>
      <c r="E2" s="163"/>
      <c r="F2" s="163" t="s">
        <v>920</v>
      </c>
    </row>
    <row r="3" spans="1:6" ht="26.25" customHeight="1" thickBot="1" x14ac:dyDescent="0.3">
      <c r="A3" s="186" t="s">
        <v>879</v>
      </c>
      <c r="B3" s="494" t="s">
        <v>193</v>
      </c>
      <c r="C3" s="810" t="s">
        <v>938</v>
      </c>
      <c r="D3" s="804" t="s">
        <v>1015</v>
      </c>
      <c r="E3" s="804" t="s">
        <v>1038</v>
      </c>
      <c r="F3" s="805" t="s">
        <v>1130</v>
      </c>
    </row>
    <row r="4" spans="1:6" ht="15.75" thickBot="1" x14ac:dyDescent="0.3">
      <c r="A4" s="187">
        <v>1</v>
      </c>
      <c r="B4" s="495">
        <v>2</v>
      </c>
      <c r="C4" s="187">
        <v>3</v>
      </c>
      <c r="D4" s="188">
        <v>4</v>
      </c>
      <c r="E4" s="188">
        <v>4</v>
      </c>
      <c r="F4" s="189">
        <v>5</v>
      </c>
    </row>
    <row r="5" spans="1:6" x14ac:dyDescent="0.25">
      <c r="A5" s="190" t="s">
        <v>881</v>
      </c>
      <c r="B5" s="806" t="s">
        <v>925</v>
      </c>
      <c r="C5" s="811">
        <v>87700</v>
      </c>
      <c r="D5" s="812">
        <f>'1.1.sz.mell.'!D7</f>
        <v>115165</v>
      </c>
      <c r="E5" s="812">
        <v>110000</v>
      </c>
      <c r="F5" s="813">
        <v>110000</v>
      </c>
    </row>
    <row r="6" spans="1:6" ht="24.75" x14ac:dyDescent="0.25">
      <c r="A6" s="191" t="s">
        <v>882</v>
      </c>
      <c r="B6" s="807" t="s">
        <v>369</v>
      </c>
      <c r="C6" s="814">
        <v>414</v>
      </c>
      <c r="D6" s="815">
        <f>'1.1.sz.mell.'!E14+'1.1.sz.mell.'!E47</f>
        <v>12151</v>
      </c>
      <c r="E6" s="815">
        <v>12000</v>
      </c>
      <c r="F6" s="816">
        <v>12000</v>
      </c>
    </row>
    <row r="7" spans="1:6" x14ac:dyDescent="0.25">
      <c r="A7" s="191" t="s">
        <v>883</v>
      </c>
      <c r="B7" s="808" t="s">
        <v>199</v>
      </c>
      <c r="C7" s="814">
        <v>2816</v>
      </c>
      <c r="D7" s="817"/>
      <c r="E7" s="817"/>
      <c r="F7" s="816"/>
    </row>
    <row r="8" spans="1:6" ht="24.75" x14ac:dyDescent="0.25">
      <c r="A8" s="191" t="s">
        <v>884</v>
      </c>
      <c r="B8" s="808" t="s">
        <v>371</v>
      </c>
      <c r="C8" s="814">
        <v>0</v>
      </c>
      <c r="D8" s="817"/>
      <c r="E8" s="817"/>
      <c r="F8" s="816"/>
    </row>
    <row r="9" spans="1:6" x14ac:dyDescent="0.25">
      <c r="A9" s="192" t="s">
        <v>885</v>
      </c>
      <c r="B9" s="808" t="s">
        <v>370</v>
      </c>
      <c r="C9" s="814">
        <v>0</v>
      </c>
      <c r="D9" s="817">
        <f>'1.1.sz.mell.'!E9+'1.1.sz.mell.'!E10</f>
        <v>4300</v>
      </c>
      <c r="E9" s="817">
        <v>3100</v>
      </c>
      <c r="F9" s="816">
        <v>3100</v>
      </c>
    </row>
    <row r="10" spans="1:6" ht="15.75" thickBot="1" x14ac:dyDescent="0.3">
      <c r="A10" s="191" t="s">
        <v>886</v>
      </c>
      <c r="B10" s="809" t="s">
        <v>194</v>
      </c>
      <c r="C10" s="818">
        <v>0</v>
      </c>
      <c r="D10" s="819"/>
      <c r="E10" s="819"/>
      <c r="F10" s="820"/>
    </row>
    <row r="11" spans="1:6" ht="15.75" thickBot="1" x14ac:dyDescent="0.3">
      <c r="A11" s="1238" t="s">
        <v>200</v>
      </c>
      <c r="B11" s="1239"/>
      <c r="C11" s="821">
        <v>90930</v>
      </c>
      <c r="D11" s="822">
        <f>SUM(D5:D10)</f>
        <v>131616</v>
      </c>
      <c r="E11" s="822">
        <f>SUM(E5:E10)</f>
        <v>125100</v>
      </c>
      <c r="F11" s="823">
        <f>SUM(F5:F10)</f>
        <v>125100</v>
      </c>
    </row>
    <row r="12" spans="1:6" ht="23.25" customHeight="1" x14ac:dyDescent="0.25">
      <c r="A12" s="1240" t="s">
        <v>236</v>
      </c>
      <c r="B12" s="1240"/>
      <c r="C12" s="1240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2/2019.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6"/>
  <sheetViews>
    <sheetView view="pageLayout" zoomScaleNormal="100" zoomScaleSheetLayoutView="100" workbookViewId="0">
      <selection activeCell="B26" sqref="B26"/>
    </sheetView>
  </sheetViews>
  <sheetFormatPr defaultColWidth="9.33203125" defaultRowHeight="12.75" x14ac:dyDescent="0.2"/>
  <cols>
    <col min="1" max="1" width="9.33203125" style="838" customWidth="1"/>
    <col min="2" max="2" width="64.1640625" style="837" customWidth="1"/>
    <col min="3" max="3" width="12.6640625" style="839" customWidth="1"/>
    <col min="4" max="4" width="61.83203125" style="729" customWidth="1"/>
    <col min="5" max="5" width="15.6640625" style="44" customWidth="1"/>
    <col min="6" max="7" width="12.83203125" style="44" customWidth="1"/>
    <col min="8" max="8" width="13.83203125" style="44" customWidth="1"/>
    <col min="9" max="16384" width="9.33203125" style="44"/>
  </cols>
  <sheetData>
    <row r="1" spans="1:5" ht="24.75" customHeight="1" x14ac:dyDescent="0.2">
      <c r="A1" s="1250" t="s">
        <v>1082</v>
      </c>
      <c r="B1" s="1250"/>
      <c r="C1" s="1250"/>
      <c r="D1" s="1250"/>
      <c r="E1" s="1250"/>
    </row>
    <row r="2" spans="1:5" ht="6.75" customHeight="1" x14ac:dyDescent="0.2">
      <c r="A2" s="1082"/>
      <c r="B2" s="1082"/>
      <c r="C2" s="1082"/>
      <c r="D2" s="1082"/>
      <c r="E2" s="1082"/>
    </row>
    <row r="3" spans="1:5" ht="24.75" customHeight="1" x14ac:dyDescent="0.2">
      <c r="A3" s="1241" t="s">
        <v>1137</v>
      </c>
      <c r="B3" s="1241"/>
      <c r="C3" s="1241"/>
      <c r="D3" s="1241"/>
      <c r="E3" s="1241"/>
    </row>
    <row r="4" spans="1:5" ht="28.5" x14ac:dyDescent="0.2">
      <c r="A4" s="1097" t="s">
        <v>1127</v>
      </c>
      <c r="B4" s="1097" t="s">
        <v>1135</v>
      </c>
      <c r="C4" s="1097" t="s">
        <v>1126</v>
      </c>
      <c r="D4" s="1097" t="s">
        <v>915</v>
      </c>
      <c r="E4" s="1098" t="s">
        <v>1015</v>
      </c>
    </row>
    <row r="5" spans="1:5" ht="15" customHeight="1" x14ac:dyDescent="0.2">
      <c r="A5" s="1101" t="s">
        <v>881</v>
      </c>
      <c r="B5" s="1136" t="s">
        <v>1047</v>
      </c>
      <c r="C5" s="1101"/>
      <c r="D5" s="1140" t="s">
        <v>1083</v>
      </c>
      <c r="E5" s="1141">
        <v>500000</v>
      </c>
    </row>
    <row r="6" spans="1:5" ht="15" customHeight="1" x14ac:dyDescent="0.2">
      <c r="A6" s="1101" t="s">
        <v>882</v>
      </c>
      <c r="B6" s="1110" t="s">
        <v>1123</v>
      </c>
      <c r="C6" s="1101">
        <v>614</v>
      </c>
      <c r="D6" s="1140" t="s">
        <v>1084</v>
      </c>
      <c r="E6" s="1141">
        <v>250000</v>
      </c>
    </row>
    <row r="7" spans="1:5" ht="15" customHeight="1" x14ac:dyDescent="0.2">
      <c r="A7" s="1248" t="s">
        <v>883</v>
      </c>
      <c r="B7" s="1249" t="s">
        <v>1124</v>
      </c>
      <c r="C7" s="1248">
        <v>941</v>
      </c>
      <c r="D7" s="1140" t="s">
        <v>1085</v>
      </c>
      <c r="E7" s="1141">
        <v>300000</v>
      </c>
    </row>
    <row r="8" spans="1:5" ht="15" customHeight="1" x14ac:dyDescent="0.2">
      <c r="A8" s="1248"/>
      <c r="B8" s="1249"/>
      <c r="C8" s="1248"/>
      <c r="D8" s="1140" t="s">
        <v>1086</v>
      </c>
      <c r="E8" s="1141">
        <v>3000000</v>
      </c>
    </row>
    <row r="9" spans="1:5" ht="15" customHeight="1" x14ac:dyDescent="0.2">
      <c r="A9" s="1248" t="s">
        <v>884</v>
      </c>
      <c r="B9" s="1249" t="s">
        <v>1113</v>
      </c>
      <c r="C9" s="1248" t="s">
        <v>1170</v>
      </c>
      <c r="D9" s="1140" t="s">
        <v>1122</v>
      </c>
      <c r="E9" s="1141">
        <v>100000</v>
      </c>
    </row>
    <row r="10" spans="1:5" ht="15" customHeight="1" x14ac:dyDescent="0.2">
      <c r="A10" s="1248"/>
      <c r="B10" s="1249"/>
      <c r="C10" s="1248"/>
      <c r="D10" s="1140" t="s">
        <v>1114</v>
      </c>
      <c r="E10" s="1141">
        <v>60000</v>
      </c>
    </row>
    <row r="11" spans="1:5" ht="15" customHeight="1" x14ac:dyDescent="0.25">
      <c r="A11" s="1101" t="s">
        <v>885</v>
      </c>
      <c r="B11" s="1137" t="s">
        <v>1106</v>
      </c>
      <c r="C11" s="1092"/>
      <c r="D11" s="1140" t="s">
        <v>1117</v>
      </c>
      <c r="E11" s="1141">
        <v>1605000</v>
      </c>
    </row>
    <row r="12" spans="1:5" ht="15" customHeight="1" x14ac:dyDescent="0.25">
      <c r="A12" s="1101" t="s">
        <v>886</v>
      </c>
      <c r="B12" s="1137" t="s">
        <v>1106</v>
      </c>
      <c r="C12" s="1092"/>
      <c r="D12" s="1140" t="s">
        <v>1107</v>
      </c>
      <c r="E12" s="1141">
        <v>20000000</v>
      </c>
    </row>
    <row r="13" spans="1:5" ht="15" customHeight="1" x14ac:dyDescent="0.2">
      <c r="A13" s="1248" t="s">
        <v>887</v>
      </c>
      <c r="B13" s="1242" t="s">
        <v>1125</v>
      </c>
      <c r="C13" s="1248"/>
      <c r="D13" s="1145" t="s">
        <v>1150</v>
      </c>
      <c r="E13" s="1142">
        <v>2000000</v>
      </c>
    </row>
    <row r="14" spans="1:5" ht="15" customHeight="1" x14ac:dyDescent="0.2">
      <c r="A14" s="1248"/>
      <c r="B14" s="1243"/>
      <c r="C14" s="1248"/>
      <c r="D14" s="1140" t="s">
        <v>1110</v>
      </c>
      <c r="E14" s="1141">
        <v>150000</v>
      </c>
    </row>
    <row r="15" spans="1:5" ht="15" customHeight="1" x14ac:dyDescent="0.2">
      <c r="A15" s="1248"/>
      <c r="B15" s="1243"/>
      <c r="C15" s="1248"/>
      <c r="D15" s="1140" t="s">
        <v>1111</v>
      </c>
      <c r="E15" s="1141">
        <v>350000</v>
      </c>
    </row>
    <row r="16" spans="1:5" ht="15" customHeight="1" x14ac:dyDescent="0.2">
      <c r="A16" s="1248"/>
      <c r="B16" s="1243"/>
      <c r="C16" s="1248"/>
      <c r="D16" s="1140" t="s">
        <v>1112</v>
      </c>
      <c r="E16" s="1141">
        <v>295000</v>
      </c>
    </row>
    <row r="17" spans="1:6" ht="15" customHeight="1" x14ac:dyDescent="0.2">
      <c r="A17" s="1248"/>
      <c r="B17" s="1244"/>
      <c r="C17" s="1248"/>
      <c r="D17" s="1140" t="s">
        <v>1121</v>
      </c>
      <c r="E17" s="1141">
        <v>250000</v>
      </c>
    </row>
    <row r="18" spans="1:6" ht="15" customHeight="1" x14ac:dyDescent="0.25">
      <c r="A18" s="1101" t="s">
        <v>888</v>
      </c>
      <c r="B18" s="1138" t="s">
        <v>1108</v>
      </c>
      <c r="C18" s="1094"/>
      <c r="D18" s="1140" t="s">
        <v>1109</v>
      </c>
      <c r="E18" s="1141">
        <v>600000</v>
      </c>
    </row>
    <row r="19" spans="1:6" ht="15" customHeight="1" x14ac:dyDescent="0.2">
      <c r="A19" s="1101" t="s">
        <v>889</v>
      </c>
      <c r="B19" s="1146" t="s">
        <v>1129</v>
      </c>
      <c r="C19" s="1147" t="s">
        <v>1049</v>
      </c>
      <c r="D19" s="1140" t="s">
        <v>1043</v>
      </c>
      <c r="E19" s="1141">
        <v>2003620</v>
      </c>
    </row>
    <row r="20" spans="1:6" ht="15" customHeight="1" x14ac:dyDescent="0.2">
      <c r="A20" s="1101" t="s">
        <v>890</v>
      </c>
      <c r="B20" s="1148" t="s">
        <v>1119</v>
      </c>
      <c r="C20" s="1149"/>
      <c r="D20" s="1140" t="s">
        <v>1120</v>
      </c>
      <c r="E20" s="1141">
        <v>9846768</v>
      </c>
    </row>
    <row r="21" spans="1:6" ht="15" customHeight="1" x14ac:dyDescent="0.2">
      <c r="A21" s="1101" t="s">
        <v>891</v>
      </c>
      <c r="B21" s="1110" t="s">
        <v>1172</v>
      </c>
      <c r="C21" s="1101">
        <v>610</v>
      </c>
      <c r="D21" s="1140" t="s">
        <v>1101</v>
      </c>
      <c r="E21" s="1141">
        <f>2000000+7840000</f>
        <v>9840000</v>
      </c>
    </row>
    <row r="22" spans="1:6" ht="15" customHeight="1" x14ac:dyDescent="0.2">
      <c r="A22" s="1090" t="s">
        <v>892</v>
      </c>
      <c r="B22" s="1139" t="s">
        <v>1173</v>
      </c>
      <c r="C22" s="1090" t="s">
        <v>1050</v>
      </c>
      <c r="D22" s="1140" t="s">
        <v>1103</v>
      </c>
      <c r="E22" s="1141">
        <v>3200000</v>
      </c>
    </row>
    <row r="23" spans="1:6" ht="15" customHeight="1" x14ac:dyDescent="0.2">
      <c r="A23" s="1101" t="s">
        <v>893</v>
      </c>
      <c r="B23" s="1110" t="s">
        <v>1174</v>
      </c>
      <c r="C23" s="1101"/>
      <c r="D23" s="1140" t="s">
        <v>1105</v>
      </c>
      <c r="E23" s="1142">
        <v>2000000</v>
      </c>
    </row>
    <row r="24" spans="1:6" ht="15" customHeight="1" x14ac:dyDescent="0.25">
      <c r="A24" s="1093" t="s">
        <v>894</v>
      </c>
      <c r="B24" s="1138" t="s">
        <v>1175</v>
      </c>
      <c r="C24" s="1094"/>
      <c r="D24" s="1140" t="s">
        <v>1115</v>
      </c>
      <c r="E24" s="1141">
        <f>2100000+444500</f>
        <v>2544500</v>
      </c>
    </row>
    <row r="25" spans="1:6" ht="15" customHeight="1" x14ac:dyDescent="0.25">
      <c r="A25" s="1093" t="s">
        <v>895</v>
      </c>
      <c r="B25" s="1138" t="s">
        <v>964</v>
      </c>
      <c r="C25" s="1094"/>
      <c r="D25" s="1140" t="s">
        <v>1116</v>
      </c>
      <c r="E25" s="1142">
        <f>7151000+14849000</f>
        <v>22000000</v>
      </c>
    </row>
    <row r="26" spans="1:6" ht="15" customHeight="1" x14ac:dyDescent="0.25">
      <c r="A26" s="1093" t="s">
        <v>896</v>
      </c>
      <c r="B26" s="1137" t="s">
        <v>964</v>
      </c>
      <c r="C26" s="1092"/>
      <c r="D26" s="1140" t="s">
        <v>1118</v>
      </c>
      <c r="E26" s="1141">
        <f>22010000*1.27</f>
        <v>27952700</v>
      </c>
    </row>
    <row r="27" spans="1:6" ht="15" customHeight="1" x14ac:dyDescent="0.25">
      <c r="A27" s="1093" t="s">
        <v>897</v>
      </c>
      <c r="B27" s="1138" t="s">
        <v>964</v>
      </c>
      <c r="C27" s="1150"/>
      <c r="D27" s="1140" t="s">
        <v>1128</v>
      </c>
      <c r="E27" s="1141">
        <v>254000</v>
      </c>
    </row>
    <row r="28" spans="1:6" ht="15" customHeight="1" x14ac:dyDescent="0.25">
      <c r="A28" s="1093" t="s">
        <v>898</v>
      </c>
      <c r="B28" s="1138" t="s">
        <v>964</v>
      </c>
      <c r="C28" s="1150"/>
      <c r="D28" s="1140" t="s">
        <v>1142</v>
      </c>
      <c r="E28" s="1141">
        <v>4200000</v>
      </c>
    </row>
    <row r="29" spans="1:6" ht="15" customHeight="1" x14ac:dyDescent="0.25">
      <c r="A29" s="1093" t="s">
        <v>899</v>
      </c>
      <c r="B29" s="1138" t="s">
        <v>964</v>
      </c>
      <c r="C29" s="1150"/>
      <c r="D29" s="1140" t="s">
        <v>1148</v>
      </c>
      <c r="E29" s="1141">
        <f>2757000+(5183000*1.27)</f>
        <v>9339410</v>
      </c>
    </row>
    <row r="30" spans="1:6" ht="15" customHeight="1" x14ac:dyDescent="0.2">
      <c r="A30" s="1245" t="s">
        <v>968</v>
      </c>
      <c r="B30" s="1245"/>
      <c r="C30" s="1246"/>
      <c r="D30" s="1246"/>
      <c r="E30" s="1143">
        <f>SUM(E5:E29)</f>
        <v>122640998</v>
      </c>
      <c r="F30" s="1095"/>
    </row>
    <row r="31" spans="1:6" ht="15" customHeight="1" x14ac:dyDescent="0.2">
      <c r="A31" s="1247" t="s">
        <v>1044</v>
      </c>
      <c r="B31" s="1247"/>
      <c r="C31" s="1246"/>
      <c r="D31" s="1246"/>
      <c r="E31" s="1144">
        <f>E30/1.27</f>
        <v>96567714.960629925</v>
      </c>
      <c r="F31" s="1096">
        <f>F30/1.27</f>
        <v>0</v>
      </c>
    </row>
    <row r="32" spans="1:6" ht="15" customHeight="1" x14ac:dyDescent="0.2">
      <c r="A32" s="1247" t="s">
        <v>1045</v>
      </c>
      <c r="B32" s="1247"/>
      <c r="C32" s="1246"/>
      <c r="D32" s="1246"/>
      <c r="E32" s="1144">
        <f>E31*0.27</f>
        <v>26073283.039370082</v>
      </c>
      <c r="F32" s="1096">
        <f>F31*0.27</f>
        <v>0</v>
      </c>
    </row>
    <row r="35" spans="1:6" ht="24.75" customHeight="1" x14ac:dyDescent="0.2">
      <c r="A35" s="1241" t="s">
        <v>1138</v>
      </c>
      <c r="B35" s="1241"/>
      <c r="C35" s="1241"/>
      <c r="D35" s="1241"/>
      <c r="E35" s="1241"/>
    </row>
    <row r="36" spans="1:6" ht="28.5" x14ac:dyDescent="0.2">
      <c r="A36" s="1097" t="s">
        <v>1127</v>
      </c>
      <c r="B36" s="1097" t="s">
        <v>1136</v>
      </c>
      <c r="C36" s="1097" t="s">
        <v>1126</v>
      </c>
      <c r="D36" s="1097" t="s">
        <v>915</v>
      </c>
      <c r="E36" s="1098" t="s">
        <v>1015</v>
      </c>
    </row>
    <row r="37" spans="1:6" ht="15" customHeight="1" x14ac:dyDescent="0.2">
      <c r="A37" s="1101" t="s">
        <v>881</v>
      </c>
      <c r="B37" s="1110" t="s">
        <v>1047</v>
      </c>
      <c r="C37" s="1101" t="s">
        <v>1030</v>
      </c>
      <c r="D37" s="1140" t="s">
        <v>1139</v>
      </c>
      <c r="E37" s="1141">
        <v>500000</v>
      </c>
    </row>
    <row r="38" spans="1:6" ht="15" customHeight="1" x14ac:dyDescent="0.2">
      <c r="A38" s="1248" t="s">
        <v>882</v>
      </c>
      <c r="B38" s="1249" t="s">
        <v>1092</v>
      </c>
      <c r="C38" s="1248" t="s">
        <v>1093</v>
      </c>
      <c r="D38" s="1140" t="s">
        <v>1094</v>
      </c>
      <c r="E38" s="1141">
        <v>300000</v>
      </c>
    </row>
    <row r="39" spans="1:6" ht="15" customHeight="1" x14ac:dyDescent="0.2">
      <c r="A39" s="1248"/>
      <c r="B39" s="1249"/>
      <c r="C39" s="1248"/>
      <c r="D39" s="1140" t="s">
        <v>1095</v>
      </c>
      <c r="E39" s="1141">
        <v>500000</v>
      </c>
    </row>
    <row r="40" spans="1:6" ht="15" customHeight="1" x14ac:dyDescent="0.2">
      <c r="A40" s="1248" t="s">
        <v>883</v>
      </c>
      <c r="B40" s="1110" t="s">
        <v>1176</v>
      </c>
      <c r="C40" s="1101"/>
      <c r="D40" s="1140" t="s">
        <v>959</v>
      </c>
      <c r="E40" s="1141">
        <v>1000000</v>
      </c>
    </row>
    <row r="41" spans="1:6" ht="15" customHeight="1" x14ac:dyDescent="0.2">
      <c r="A41" s="1248"/>
      <c r="B41" s="1110" t="s">
        <v>1096</v>
      </c>
      <c r="C41" s="1101"/>
      <c r="D41" s="1140" t="s">
        <v>1097</v>
      </c>
      <c r="E41" s="1141">
        <v>200000</v>
      </c>
    </row>
    <row r="42" spans="1:6" ht="15" customHeight="1" x14ac:dyDescent="0.2">
      <c r="A42" s="1101" t="s">
        <v>884</v>
      </c>
      <c r="B42" s="1110" t="s">
        <v>1140</v>
      </c>
      <c r="C42" s="1101"/>
      <c r="D42" s="1140" t="s">
        <v>1053</v>
      </c>
      <c r="E42" s="1141">
        <v>2000000</v>
      </c>
    </row>
    <row r="43" spans="1:6" ht="15" customHeight="1" x14ac:dyDescent="0.2">
      <c r="A43" s="1101" t="s">
        <v>1171</v>
      </c>
      <c r="B43" s="1110" t="s">
        <v>1141</v>
      </c>
      <c r="C43" s="1101"/>
      <c r="D43" s="1140" t="s">
        <v>1177</v>
      </c>
      <c r="E43" s="1142">
        <v>1583400</v>
      </c>
    </row>
    <row r="44" spans="1:6" ht="15" customHeight="1" x14ac:dyDescent="0.2">
      <c r="A44" s="1245" t="s">
        <v>967</v>
      </c>
      <c r="B44" s="1245"/>
      <c r="C44" s="1246"/>
      <c r="D44" s="1246"/>
      <c r="E44" s="1143">
        <f>SUM(E37:E43)</f>
        <v>6083400</v>
      </c>
      <c r="F44" s="1095"/>
    </row>
    <row r="45" spans="1:6" ht="15" customHeight="1" x14ac:dyDescent="0.2">
      <c r="A45" s="1247" t="s">
        <v>1044</v>
      </c>
      <c r="B45" s="1247"/>
      <c r="C45" s="1246"/>
      <c r="D45" s="1246"/>
      <c r="E45" s="1144">
        <f>E44/1.27</f>
        <v>4790078.7401574804</v>
      </c>
      <c r="F45" s="1096">
        <f>F44/1.27</f>
        <v>0</v>
      </c>
    </row>
    <row r="46" spans="1:6" ht="15" customHeight="1" x14ac:dyDescent="0.2">
      <c r="A46" s="1247" t="s">
        <v>1045</v>
      </c>
      <c r="B46" s="1247"/>
      <c r="C46" s="1246"/>
      <c r="D46" s="1246"/>
      <c r="E46" s="1144">
        <f>E45*0.27</f>
        <v>1293321.2598425199</v>
      </c>
      <c r="F46" s="1096">
        <f>F45*0.27</f>
        <v>0</v>
      </c>
    </row>
  </sheetData>
  <mergeCells count="28">
    <mergeCell ref="A7:A8"/>
    <mergeCell ref="B7:B8"/>
    <mergeCell ref="C7:C8"/>
    <mergeCell ref="A1:E1"/>
    <mergeCell ref="A3:E3"/>
    <mergeCell ref="B9:B10"/>
    <mergeCell ref="A9:A10"/>
    <mergeCell ref="C9:C10"/>
    <mergeCell ref="A13:A17"/>
    <mergeCell ref="C13:C17"/>
    <mergeCell ref="A46:B46"/>
    <mergeCell ref="C46:D46"/>
    <mergeCell ref="A38:A39"/>
    <mergeCell ref="B38:B39"/>
    <mergeCell ref="C38:C39"/>
    <mergeCell ref="A40:A41"/>
    <mergeCell ref="A35:E35"/>
    <mergeCell ref="B13:B17"/>
    <mergeCell ref="A44:B44"/>
    <mergeCell ref="C44:D44"/>
    <mergeCell ref="A45:B45"/>
    <mergeCell ref="C45:D45"/>
    <mergeCell ref="C31:D31"/>
    <mergeCell ref="C32:D32"/>
    <mergeCell ref="A30:B30"/>
    <mergeCell ref="A31:B31"/>
    <mergeCell ref="A32:B32"/>
    <mergeCell ref="C30:D30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8" orientation="landscape" horizontalDpi="300" verticalDpi="300" r:id="rId1"/>
  <headerFooter alignWithMargins="0">
    <oddHeader>&amp;R&amp;"Times New Roman CE,Félkövér dőlt"&amp;11 &amp;"Times New Roman CE,Félkövér"5. melléklet a 2/2019. (II. 15.) önkormányzati rendelethez</oddHeader>
  </headerFooter>
  <ignoredErrors>
    <ignoredError sqref="E21 E24:E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20"/>
  <sheetViews>
    <sheetView tabSelected="1" view="pageLayout" zoomScaleNormal="100" zoomScaleSheetLayoutView="85" workbookViewId="0">
      <selection activeCell="C19" sqref="C19"/>
    </sheetView>
  </sheetViews>
  <sheetFormatPr defaultColWidth="9.33203125" defaultRowHeight="12.75" x14ac:dyDescent="0.2"/>
  <cols>
    <col min="1" max="1" width="90.5" style="1032" customWidth="1"/>
    <col min="2" max="2" width="15.83203125" style="1031" customWidth="1"/>
    <col min="3" max="4" width="15.83203125" style="1032" customWidth="1"/>
    <col min="5" max="16384" width="9.33203125" style="1032"/>
  </cols>
  <sheetData>
    <row r="1" spans="1:4" x14ac:dyDescent="0.2">
      <c r="A1" s="1083"/>
    </row>
    <row r="2" spans="1:4" x14ac:dyDescent="0.2">
      <c r="A2" s="1255"/>
      <c r="B2" s="1255"/>
      <c r="C2" s="1255"/>
    </row>
    <row r="3" spans="1:4" x14ac:dyDescent="0.2">
      <c r="A3" s="1255"/>
      <c r="B3" s="1255"/>
      <c r="C3" s="1255"/>
    </row>
    <row r="4" spans="1:4" ht="15.75" x14ac:dyDescent="0.2">
      <c r="A4" s="1256" t="s">
        <v>926</v>
      </c>
      <c r="B4" s="1256"/>
      <c r="C4" s="1256"/>
      <c r="D4" s="1256"/>
    </row>
    <row r="5" spans="1:4" ht="15.75" x14ac:dyDescent="0.2">
      <c r="A5" s="1256" t="s">
        <v>965</v>
      </c>
      <c r="B5" s="1256"/>
      <c r="C5" s="1256"/>
      <c r="D5" s="1256"/>
    </row>
    <row r="6" spans="1:4" ht="26.25" customHeight="1" x14ac:dyDescent="0.2">
      <c r="A6" s="1256" t="s">
        <v>1071</v>
      </c>
      <c r="B6" s="1256"/>
      <c r="C6" s="1256"/>
      <c r="D6" s="1256"/>
    </row>
    <row r="7" spans="1:4" ht="21" customHeight="1" thickBot="1" x14ac:dyDescent="0.25">
      <c r="B7" s="1032"/>
      <c r="C7" s="1031"/>
    </row>
    <row r="8" spans="1:4" ht="30" customHeight="1" x14ac:dyDescent="0.2">
      <c r="A8" s="1251" t="s">
        <v>386</v>
      </c>
      <c r="B8" s="1253" t="s">
        <v>1015</v>
      </c>
      <c r="C8" s="1253"/>
      <c r="D8" s="1254"/>
    </row>
    <row r="9" spans="1:4" ht="30" customHeight="1" x14ac:dyDescent="0.2">
      <c r="A9" s="1252"/>
      <c r="B9" s="1085" t="s">
        <v>1039</v>
      </c>
      <c r="C9" s="1086" t="s">
        <v>966</v>
      </c>
      <c r="D9" s="1087" t="s">
        <v>1040</v>
      </c>
    </row>
    <row r="10" spans="1:4" ht="30" customHeight="1" x14ac:dyDescent="0.2">
      <c r="A10" s="1033" t="s">
        <v>1072</v>
      </c>
      <c r="B10" s="1034">
        <v>250000</v>
      </c>
      <c r="C10" s="1035">
        <f>B10*0.27</f>
        <v>67500</v>
      </c>
      <c r="D10" s="975">
        <f>SUM(B10:C10)</f>
        <v>317500</v>
      </c>
    </row>
    <row r="11" spans="1:4" ht="30" customHeight="1" x14ac:dyDescent="0.2">
      <c r="A11" s="1033" t="s">
        <v>1073</v>
      </c>
      <c r="B11" s="1034">
        <f>5*40000</f>
        <v>200000</v>
      </c>
      <c r="C11" s="1035">
        <f t="shared" ref="C11:C19" si="0">B11*0.27</f>
        <v>54000</v>
      </c>
      <c r="D11" s="975">
        <f t="shared" ref="D11:D19" si="1">SUM(B11:C11)</f>
        <v>254000</v>
      </c>
    </row>
    <row r="12" spans="1:4" ht="30" customHeight="1" x14ac:dyDescent="0.2">
      <c r="A12" s="1033" t="s">
        <v>1074</v>
      </c>
      <c r="B12" s="1034">
        <v>480000</v>
      </c>
      <c r="C12" s="1035">
        <f t="shared" si="0"/>
        <v>129600.00000000001</v>
      </c>
      <c r="D12" s="975">
        <f t="shared" si="1"/>
        <v>609600</v>
      </c>
    </row>
    <row r="13" spans="1:4" ht="30" customHeight="1" x14ac:dyDescent="0.2">
      <c r="A13" s="1033" t="s">
        <v>1075</v>
      </c>
      <c r="B13" s="1034">
        <v>100000</v>
      </c>
      <c r="C13" s="1035">
        <f t="shared" si="0"/>
        <v>27000</v>
      </c>
      <c r="D13" s="975">
        <f t="shared" si="1"/>
        <v>127000</v>
      </c>
    </row>
    <row r="14" spans="1:4" ht="30" customHeight="1" x14ac:dyDescent="0.2">
      <c r="A14" s="1033" t="s">
        <v>1076</v>
      </c>
      <c r="B14" s="1034">
        <v>80630</v>
      </c>
      <c r="C14" s="1035">
        <f t="shared" si="0"/>
        <v>21770.100000000002</v>
      </c>
      <c r="D14" s="975">
        <f t="shared" si="1"/>
        <v>102400.1</v>
      </c>
    </row>
    <row r="15" spans="1:4" ht="30" customHeight="1" x14ac:dyDescent="0.2">
      <c r="A15" s="1033" t="s">
        <v>1077</v>
      </c>
      <c r="B15" s="1034">
        <v>260630</v>
      </c>
      <c r="C15" s="1035">
        <f t="shared" si="0"/>
        <v>70370.100000000006</v>
      </c>
      <c r="D15" s="975">
        <f t="shared" si="1"/>
        <v>331000.09999999998</v>
      </c>
    </row>
    <row r="16" spans="1:4" ht="30" customHeight="1" x14ac:dyDescent="0.2">
      <c r="A16" s="1033" t="s">
        <v>1078</v>
      </c>
      <c r="B16" s="1034">
        <v>500000</v>
      </c>
      <c r="C16" s="1035">
        <f t="shared" si="0"/>
        <v>135000</v>
      </c>
      <c r="D16" s="975">
        <f t="shared" si="1"/>
        <v>635000</v>
      </c>
    </row>
    <row r="17" spans="1:4" ht="30" customHeight="1" x14ac:dyDescent="0.2">
      <c r="A17" s="1033" t="s">
        <v>1079</v>
      </c>
      <c r="B17" s="1034">
        <v>670000</v>
      </c>
      <c r="C17" s="1035">
        <f t="shared" si="0"/>
        <v>180900</v>
      </c>
      <c r="D17" s="975">
        <f t="shared" si="1"/>
        <v>850900</v>
      </c>
    </row>
    <row r="18" spans="1:4" ht="33" customHeight="1" thickBot="1" x14ac:dyDescent="0.25">
      <c r="A18" s="1377" t="s">
        <v>1080</v>
      </c>
      <c r="B18" s="1034">
        <v>10000</v>
      </c>
      <c r="C18" s="1035">
        <f t="shared" si="0"/>
        <v>2700</v>
      </c>
      <c r="D18" s="1088">
        <f t="shared" si="1"/>
        <v>12700</v>
      </c>
    </row>
    <row r="19" spans="1:4" ht="33" customHeight="1" thickBot="1" x14ac:dyDescent="0.25">
      <c r="A19" s="1373" t="s">
        <v>1184</v>
      </c>
      <c r="B19" s="1374">
        <v>78740</v>
      </c>
      <c r="C19" s="1375">
        <f t="shared" si="0"/>
        <v>21259.800000000003</v>
      </c>
      <c r="D19" s="1376">
        <f t="shared" si="1"/>
        <v>99999.8</v>
      </c>
    </row>
    <row r="20" spans="1:4" ht="30" customHeight="1" thickBot="1" x14ac:dyDescent="0.25">
      <c r="A20" s="1089" t="s">
        <v>1081</v>
      </c>
      <c r="B20" s="1036">
        <f>SUM(B10:B19)</f>
        <v>2630000</v>
      </c>
      <c r="C20" s="1036">
        <f>SUM(C10:C19)</f>
        <v>710100</v>
      </c>
      <c r="D20" s="1037">
        <f>SUM(D10:D19)</f>
        <v>3340100</v>
      </c>
    </row>
  </sheetData>
  <mergeCells count="7">
    <mergeCell ref="A8:A9"/>
    <mergeCell ref="B8:D8"/>
    <mergeCell ref="A2:C2"/>
    <mergeCell ref="A3:C3"/>
    <mergeCell ref="A4:D4"/>
    <mergeCell ref="A5:D5"/>
    <mergeCell ref="A6:D6"/>
  </mergeCells>
  <pageMargins left="0.7" right="0.7" top="0.75" bottom="0.75" header="0.3" footer="0.3"/>
  <pageSetup paperSize="9" scale="62" orientation="portrait" r:id="rId1"/>
  <headerFooter>
    <oddHeader>&amp;R&amp;"Times New Roman CE,Félkövér"&amp;11 6. melléklet a 2/2019.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1" customWidth="1"/>
    <col min="2" max="2" width="9.6640625" style="252" customWidth="1"/>
    <col min="3" max="3" width="72" style="252" customWidth="1"/>
    <col min="4" max="4" width="25" style="252" customWidth="1"/>
    <col min="5" max="16384" width="9.33203125" style="4"/>
  </cols>
  <sheetData>
    <row r="1" spans="1:4" s="2" customFormat="1" ht="21" customHeight="1" thickBot="1" x14ac:dyDescent="0.25">
      <c r="A1" s="211"/>
      <c r="B1" s="212"/>
      <c r="C1" s="213"/>
      <c r="D1" s="258" t="s">
        <v>837</v>
      </c>
    </row>
    <row r="2" spans="1:4" s="93" customFormat="1" ht="25.5" customHeight="1" x14ac:dyDescent="0.2">
      <c r="A2" s="1257" t="s">
        <v>202</v>
      </c>
      <c r="B2" s="1258"/>
      <c r="C2" s="370" t="s">
        <v>209</v>
      </c>
      <c r="D2" s="389" t="s">
        <v>7</v>
      </c>
    </row>
    <row r="3" spans="1:4" s="93" customFormat="1" ht="16.5" hidden="1" thickBot="1" x14ac:dyDescent="0.25">
      <c r="A3" s="214" t="s">
        <v>201</v>
      </c>
      <c r="B3" s="215"/>
      <c r="C3" s="390" t="s">
        <v>211</v>
      </c>
      <c r="D3" s="391" t="s">
        <v>234</v>
      </c>
    </row>
    <row r="4" spans="1:4" s="94" customFormat="1" ht="15.95" customHeight="1" thickBot="1" x14ac:dyDescent="0.3">
      <c r="A4" s="216"/>
      <c r="B4" s="216"/>
      <c r="C4" s="216"/>
      <c r="D4" s="217" t="s">
        <v>920</v>
      </c>
    </row>
    <row r="5" spans="1:4" ht="13.5" thickBot="1" x14ac:dyDescent="0.25">
      <c r="A5" s="1259" t="s">
        <v>203</v>
      </c>
      <c r="B5" s="1260"/>
      <c r="C5" s="218" t="s">
        <v>921</v>
      </c>
      <c r="D5" s="219" t="s">
        <v>922</v>
      </c>
    </row>
    <row r="6" spans="1:4" s="51" customFormat="1" ht="12.95" customHeight="1" thickBot="1" x14ac:dyDescent="0.25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5" customHeight="1" thickBot="1" x14ac:dyDescent="0.25">
      <c r="A7" s="220"/>
      <c r="B7" s="221"/>
      <c r="C7" s="221" t="s">
        <v>923</v>
      </c>
      <c r="D7" s="222"/>
    </row>
    <row r="8" spans="1:4" s="95" customFormat="1" ht="12" customHeight="1" thickBot="1" x14ac:dyDescent="0.25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25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25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25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25">
      <c r="A22" s="206" t="s">
        <v>883</v>
      </c>
      <c r="B22" s="124"/>
      <c r="C22" s="124" t="s">
        <v>843</v>
      </c>
      <c r="D22" s="334">
        <f>+D23+D24</f>
        <v>0</v>
      </c>
    </row>
    <row r="23" spans="1:4" s="96" customFormat="1" ht="12" customHeight="1" x14ac:dyDescent="0.2">
      <c r="A23" s="368"/>
      <c r="B23" s="388" t="s">
        <v>35</v>
      </c>
      <c r="C23" s="140" t="s">
        <v>245</v>
      </c>
      <c r="D23" s="394"/>
    </row>
    <row r="24" spans="1:4" s="96" customFormat="1" ht="12" customHeight="1" thickBot="1" x14ac:dyDescent="0.25">
      <c r="A24" s="386"/>
      <c r="B24" s="387" t="s">
        <v>36</v>
      </c>
      <c r="C24" s="141" t="s">
        <v>249</v>
      </c>
      <c r="D24" s="395"/>
    </row>
    <row r="25" spans="1:4" s="96" customFormat="1" ht="12" customHeight="1" thickBot="1" x14ac:dyDescent="0.25">
      <c r="A25" s="206" t="s">
        <v>884</v>
      </c>
      <c r="B25" s="124"/>
      <c r="C25" s="124" t="s">
        <v>235</v>
      </c>
      <c r="D25" s="354"/>
    </row>
    <row r="26" spans="1:4" s="95" customFormat="1" ht="12" customHeight="1" thickBot="1" x14ac:dyDescent="0.25">
      <c r="A26" s="206" t="s">
        <v>885</v>
      </c>
      <c r="B26" s="223"/>
      <c r="C26" s="124" t="s">
        <v>844</v>
      </c>
      <c r="D26" s="354"/>
    </row>
    <row r="27" spans="1:4" s="95" customFormat="1" ht="12" customHeight="1" thickBot="1" x14ac:dyDescent="0.25">
      <c r="A27" s="198" t="s">
        <v>886</v>
      </c>
      <c r="B27" s="167"/>
      <c r="C27" s="124" t="s">
        <v>849</v>
      </c>
      <c r="D27" s="375">
        <f>+D8+D17+D22+D25+D26</f>
        <v>0</v>
      </c>
    </row>
    <row r="28" spans="1:4" s="95" customFormat="1" ht="12" customHeight="1" thickBot="1" x14ac:dyDescent="0.25">
      <c r="A28" s="383" t="s">
        <v>887</v>
      </c>
      <c r="B28" s="392"/>
      <c r="C28" s="385" t="s">
        <v>845</v>
      </c>
      <c r="D28" s="396">
        <f>+D29+D30</f>
        <v>0</v>
      </c>
    </row>
    <row r="29" spans="1:4" s="95" customFormat="1" ht="12" customHeight="1" x14ac:dyDescent="0.2">
      <c r="A29" s="227"/>
      <c r="B29" s="165" t="s">
        <v>49</v>
      </c>
      <c r="C29" s="140" t="s">
        <v>352</v>
      </c>
      <c r="D29" s="394"/>
    </row>
    <row r="30" spans="1:4" s="96" customFormat="1" ht="12" customHeight="1" thickBot="1" x14ac:dyDescent="0.25">
      <c r="A30" s="393"/>
      <c r="B30" s="166" t="s">
        <v>50</v>
      </c>
      <c r="C30" s="384" t="s">
        <v>846</v>
      </c>
      <c r="D30" s="89"/>
    </row>
    <row r="31" spans="1:4" s="96" customFormat="1" ht="12" customHeight="1" thickBot="1" x14ac:dyDescent="0.25">
      <c r="A31" s="237" t="s">
        <v>888</v>
      </c>
      <c r="B31" s="381"/>
      <c r="C31" s="382" t="s">
        <v>847</v>
      </c>
      <c r="D31" s="374"/>
    </row>
    <row r="32" spans="1:4" s="96" customFormat="1" ht="15" customHeight="1" thickBot="1" x14ac:dyDescent="0.25">
      <c r="A32" s="237" t="s">
        <v>889</v>
      </c>
      <c r="B32" s="238"/>
      <c r="C32" s="239" t="s">
        <v>848</v>
      </c>
      <c r="D32" s="378">
        <f>+D27+D28+D31</f>
        <v>0</v>
      </c>
    </row>
    <row r="33" spans="1:4" s="96" customFormat="1" ht="15" customHeight="1" x14ac:dyDescent="0.2">
      <c r="A33" s="240"/>
      <c r="B33" s="240"/>
      <c r="C33" s="241"/>
      <c r="D33" s="376"/>
    </row>
    <row r="34" spans="1:4" ht="13.5" thickBot="1" x14ac:dyDescent="0.25">
      <c r="A34" s="242"/>
      <c r="B34" s="243"/>
      <c r="C34" s="243"/>
      <c r="D34" s="377"/>
    </row>
    <row r="35" spans="1:4" s="51" customFormat="1" ht="16.5" customHeight="1" thickBot="1" x14ac:dyDescent="0.25">
      <c r="A35" s="244"/>
      <c r="B35" s="245"/>
      <c r="C35" s="246" t="s">
        <v>1</v>
      </c>
      <c r="D35" s="378"/>
    </row>
    <row r="36" spans="1:4" s="97" customFormat="1" ht="12" customHeight="1" thickBot="1" x14ac:dyDescent="0.25">
      <c r="A36" s="206" t="s">
        <v>881</v>
      </c>
      <c r="B36" s="24"/>
      <c r="C36" s="124" t="s">
        <v>836</v>
      </c>
      <c r="D36" s="334">
        <f>SUM(D37:D41)</f>
        <v>0</v>
      </c>
    </row>
    <row r="37" spans="1:4" ht="12" customHeight="1" x14ac:dyDescent="0.2">
      <c r="A37" s="247"/>
      <c r="B37" s="164" t="s">
        <v>55</v>
      </c>
      <c r="C37" s="11" t="s">
        <v>912</v>
      </c>
      <c r="D37" s="82"/>
    </row>
    <row r="38" spans="1:4" ht="12" customHeight="1" x14ac:dyDescent="0.2">
      <c r="A38" s="248"/>
      <c r="B38" s="148" t="s">
        <v>56</v>
      </c>
      <c r="C38" s="9" t="s">
        <v>162</v>
      </c>
      <c r="D38" s="85"/>
    </row>
    <row r="39" spans="1:4" ht="12" customHeight="1" x14ac:dyDescent="0.2">
      <c r="A39" s="248"/>
      <c r="B39" s="148" t="s">
        <v>57</v>
      </c>
      <c r="C39" s="9" t="s">
        <v>86</v>
      </c>
      <c r="D39" s="85"/>
    </row>
    <row r="40" spans="1:4" ht="12" customHeight="1" x14ac:dyDescent="0.2">
      <c r="A40" s="248"/>
      <c r="B40" s="148" t="s">
        <v>58</v>
      </c>
      <c r="C40" s="9" t="s">
        <v>163</v>
      </c>
      <c r="D40" s="85"/>
    </row>
    <row r="41" spans="1:4" ht="12" customHeight="1" thickBot="1" x14ac:dyDescent="0.25">
      <c r="A41" s="248"/>
      <c r="B41" s="148" t="s">
        <v>69</v>
      </c>
      <c r="C41" s="9" t="s">
        <v>164</v>
      </c>
      <c r="D41" s="85"/>
    </row>
    <row r="42" spans="1:4" ht="12" customHeight="1" thickBot="1" x14ac:dyDescent="0.25">
      <c r="A42" s="206" t="s">
        <v>882</v>
      </c>
      <c r="B42" s="24"/>
      <c r="C42" s="124" t="s">
        <v>853</v>
      </c>
      <c r="D42" s="334">
        <f>SUM(D43:D46)</f>
        <v>0</v>
      </c>
    </row>
    <row r="43" spans="1:4" s="97" customFormat="1" ht="12" customHeight="1" x14ac:dyDescent="0.2">
      <c r="A43" s="247"/>
      <c r="B43" s="164" t="s">
        <v>61</v>
      </c>
      <c r="C43" s="11" t="s">
        <v>277</v>
      </c>
      <c r="D43" s="82"/>
    </row>
    <row r="44" spans="1:4" ht="12" customHeight="1" x14ac:dyDescent="0.2">
      <c r="A44" s="248"/>
      <c r="B44" s="148" t="s">
        <v>62</v>
      </c>
      <c r="C44" s="9" t="s">
        <v>166</v>
      </c>
      <c r="D44" s="85"/>
    </row>
    <row r="45" spans="1:4" ht="12" customHeight="1" x14ac:dyDescent="0.2">
      <c r="A45" s="248"/>
      <c r="B45" s="148" t="s">
        <v>65</v>
      </c>
      <c r="C45" s="9" t="s">
        <v>2</v>
      </c>
      <c r="D45" s="85"/>
    </row>
    <row r="46" spans="1:4" ht="12" customHeight="1" thickBot="1" x14ac:dyDescent="0.25">
      <c r="A46" s="248"/>
      <c r="B46" s="148" t="s">
        <v>76</v>
      </c>
      <c r="C46" s="9" t="s">
        <v>850</v>
      </c>
      <c r="D46" s="85"/>
    </row>
    <row r="47" spans="1:4" ht="12" customHeight="1" thickBot="1" x14ac:dyDescent="0.25">
      <c r="A47" s="206" t="s">
        <v>883</v>
      </c>
      <c r="B47" s="24"/>
      <c r="C47" s="24" t="s">
        <v>851</v>
      </c>
      <c r="D47" s="354"/>
    </row>
    <row r="48" spans="1:4" s="96" customFormat="1" ht="12" customHeight="1" thickBot="1" x14ac:dyDescent="0.25">
      <c r="A48" s="237" t="s">
        <v>884</v>
      </c>
      <c r="B48" s="381"/>
      <c r="C48" s="382" t="s">
        <v>854</v>
      </c>
      <c r="D48" s="374"/>
    </row>
    <row r="49" spans="1:4" ht="15" customHeight="1" thickBot="1" x14ac:dyDescent="0.25">
      <c r="A49" s="206" t="s">
        <v>885</v>
      </c>
      <c r="B49" s="234"/>
      <c r="C49" s="250" t="s">
        <v>852</v>
      </c>
      <c r="D49" s="379">
        <f>+D36+D42+D47+D48</f>
        <v>0</v>
      </c>
    </row>
    <row r="50" spans="1:4" ht="13.5" thickBot="1" x14ac:dyDescent="0.25">
      <c r="D50" s="380"/>
    </row>
    <row r="51" spans="1:4" ht="15" customHeight="1" thickBot="1" x14ac:dyDescent="0.25">
      <c r="A51" s="253" t="s">
        <v>206</v>
      </c>
      <c r="B51" s="254"/>
      <c r="C51" s="255"/>
      <c r="D51" s="122"/>
    </row>
    <row r="52" spans="1:4" ht="14.25" customHeight="1" thickBot="1" x14ac:dyDescent="0.25">
      <c r="A52" s="253" t="s">
        <v>207</v>
      </c>
      <c r="B52" s="254"/>
      <c r="C52" s="255"/>
      <c r="D52" s="122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1"/>
      <c r="B1" s="212"/>
      <c r="C1" s="259"/>
      <c r="D1" s="258" t="s">
        <v>397</v>
      </c>
    </row>
    <row r="2" spans="1:4" s="93" customFormat="1" ht="25.5" customHeight="1" x14ac:dyDescent="0.2">
      <c r="A2" s="1257" t="s">
        <v>202</v>
      </c>
      <c r="B2" s="1258"/>
      <c r="C2" s="256" t="s">
        <v>209</v>
      </c>
      <c r="D2" s="260" t="s">
        <v>7</v>
      </c>
    </row>
    <row r="3" spans="1:4" s="93" customFormat="1" ht="16.5" thickBot="1" x14ac:dyDescent="0.25">
      <c r="A3" s="214" t="s">
        <v>201</v>
      </c>
      <c r="B3" s="215"/>
      <c r="C3" s="257" t="s">
        <v>5</v>
      </c>
      <c r="D3" s="261" t="s">
        <v>917</v>
      </c>
    </row>
    <row r="4" spans="1:4" s="94" customFormat="1" ht="15.95" customHeight="1" thickBot="1" x14ac:dyDescent="0.3">
      <c r="A4" s="216"/>
      <c r="B4" s="216"/>
      <c r="C4" s="216"/>
      <c r="D4" s="217" t="s">
        <v>920</v>
      </c>
    </row>
    <row r="5" spans="1:4" ht="13.5" thickBot="1" x14ac:dyDescent="0.25">
      <c r="A5" s="1259" t="s">
        <v>203</v>
      </c>
      <c r="B5" s="1260"/>
      <c r="C5" s="218" t="s">
        <v>921</v>
      </c>
      <c r="D5" s="219" t="s">
        <v>922</v>
      </c>
    </row>
    <row r="6" spans="1:4" s="51" customFormat="1" ht="12.95" customHeight="1" thickBot="1" x14ac:dyDescent="0.25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5" customHeight="1" thickBot="1" x14ac:dyDescent="0.25">
      <c r="A7" s="220"/>
      <c r="B7" s="221"/>
      <c r="C7" s="221" t="s">
        <v>923</v>
      </c>
      <c r="D7" s="222"/>
    </row>
    <row r="8" spans="1:4" s="95" customFormat="1" ht="12" customHeight="1" thickBot="1" x14ac:dyDescent="0.25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25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25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25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25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25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25">
      <c r="A25" s="206" t="s">
        <v>884</v>
      </c>
      <c r="B25" s="223"/>
      <c r="C25" s="124" t="s">
        <v>860</v>
      </c>
      <c r="D25" s="354"/>
    </row>
    <row r="26" spans="1:4" s="96" customFormat="1" ht="12" customHeight="1" thickBot="1" x14ac:dyDescent="0.25">
      <c r="A26" s="198" t="s">
        <v>885</v>
      </c>
      <c r="B26" s="167"/>
      <c r="C26" s="124" t="s">
        <v>856</v>
      </c>
      <c r="D26" s="375"/>
    </row>
    <row r="27" spans="1:4" s="96" customFormat="1" ht="15" customHeight="1" thickBot="1" x14ac:dyDescent="0.25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">
      <c r="A28" s="227"/>
      <c r="B28" s="165" t="s">
        <v>42</v>
      </c>
      <c r="C28" s="140" t="s">
        <v>352</v>
      </c>
      <c r="D28" s="394"/>
    </row>
    <row r="29" spans="1:4" ht="15.75" thickBot="1" x14ac:dyDescent="0.25">
      <c r="A29" s="393"/>
      <c r="B29" s="166" t="s">
        <v>43</v>
      </c>
      <c r="C29" s="384" t="s">
        <v>846</v>
      </c>
      <c r="D29" s="89"/>
    </row>
    <row r="30" spans="1:4" s="51" customFormat="1" ht="16.5" customHeight="1" thickBot="1" x14ac:dyDescent="0.25">
      <c r="A30" s="237" t="s">
        <v>887</v>
      </c>
      <c r="B30" s="381"/>
      <c r="C30" s="382" t="s">
        <v>859</v>
      </c>
      <c r="D30" s="374"/>
    </row>
    <row r="31" spans="1:4" s="97" customFormat="1" ht="12" customHeight="1" thickBot="1" x14ac:dyDescent="0.25">
      <c r="A31" s="237" t="s">
        <v>888</v>
      </c>
      <c r="B31" s="238"/>
      <c r="C31" s="239" t="s">
        <v>857</v>
      </c>
      <c r="D31" s="378">
        <f>+D26+D27+D30</f>
        <v>0</v>
      </c>
    </row>
    <row r="32" spans="1:4" ht="12" customHeight="1" x14ac:dyDescent="0.2">
      <c r="A32" s="240"/>
      <c r="B32" s="240"/>
      <c r="C32" s="241"/>
      <c r="D32" s="376"/>
    </row>
    <row r="33" spans="1:4" ht="12" customHeight="1" thickBot="1" x14ac:dyDescent="0.25">
      <c r="A33" s="242"/>
      <c r="B33" s="243"/>
      <c r="C33" s="243"/>
      <c r="D33" s="377"/>
    </row>
    <row r="34" spans="1:4" ht="12" customHeight="1" thickBot="1" x14ac:dyDescent="0.25">
      <c r="A34" s="244"/>
      <c r="B34" s="245"/>
      <c r="C34" s="246" t="s">
        <v>1</v>
      </c>
      <c r="D34" s="378"/>
    </row>
    <row r="35" spans="1:4" ht="12" customHeight="1" thickBot="1" x14ac:dyDescent="0.25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">
      <c r="A36" s="247"/>
      <c r="B36" s="164" t="s">
        <v>55</v>
      </c>
      <c r="C36" s="11" t="s">
        <v>912</v>
      </c>
      <c r="D36" s="82"/>
    </row>
    <row r="37" spans="1:4" ht="12" customHeight="1" x14ac:dyDescent="0.2">
      <c r="A37" s="248"/>
      <c r="B37" s="148" t="s">
        <v>56</v>
      </c>
      <c r="C37" s="9" t="s">
        <v>162</v>
      </c>
      <c r="D37" s="85"/>
    </row>
    <row r="38" spans="1:4" s="97" customFormat="1" ht="12" customHeight="1" x14ac:dyDescent="0.2">
      <c r="A38" s="248"/>
      <c r="B38" s="148" t="s">
        <v>57</v>
      </c>
      <c r="C38" s="9" t="s">
        <v>86</v>
      </c>
      <c r="D38" s="85"/>
    </row>
    <row r="39" spans="1:4" ht="12" customHeight="1" x14ac:dyDescent="0.2">
      <c r="A39" s="248"/>
      <c r="B39" s="148" t="s">
        <v>58</v>
      </c>
      <c r="C39" s="9" t="s">
        <v>163</v>
      </c>
      <c r="D39" s="85"/>
    </row>
    <row r="40" spans="1:4" ht="12" customHeight="1" thickBot="1" x14ac:dyDescent="0.25">
      <c r="A40" s="248"/>
      <c r="B40" s="148" t="s">
        <v>69</v>
      </c>
      <c r="C40" s="9" t="s">
        <v>164</v>
      </c>
      <c r="D40" s="85"/>
    </row>
    <row r="41" spans="1:4" ht="12" customHeight="1" thickBot="1" x14ac:dyDescent="0.25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">
      <c r="A42" s="247"/>
      <c r="B42" s="164" t="s">
        <v>61</v>
      </c>
      <c r="C42" s="11" t="s">
        <v>277</v>
      </c>
      <c r="D42" s="82"/>
    </row>
    <row r="43" spans="1:4" ht="15" customHeight="1" x14ac:dyDescent="0.2">
      <c r="A43" s="248"/>
      <c r="B43" s="148" t="s">
        <v>62</v>
      </c>
      <c r="C43" s="9" t="s">
        <v>166</v>
      </c>
      <c r="D43" s="85"/>
    </row>
    <row r="44" spans="1:4" x14ac:dyDescent="0.2">
      <c r="A44" s="248"/>
      <c r="B44" s="148" t="s">
        <v>65</v>
      </c>
      <c r="C44" s="9" t="s">
        <v>2</v>
      </c>
      <c r="D44" s="85"/>
    </row>
    <row r="45" spans="1:4" ht="15" customHeight="1" thickBot="1" x14ac:dyDescent="0.25">
      <c r="A45" s="248"/>
      <c r="B45" s="148" t="s">
        <v>76</v>
      </c>
      <c r="C45" s="9" t="s">
        <v>850</v>
      </c>
      <c r="D45" s="85"/>
    </row>
    <row r="46" spans="1:4" ht="14.25" customHeight="1" thickBot="1" x14ac:dyDescent="0.25">
      <c r="A46" s="206" t="s">
        <v>883</v>
      </c>
      <c r="B46" s="24"/>
      <c r="C46" s="24" t="s">
        <v>851</v>
      </c>
      <c r="D46" s="354"/>
    </row>
    <row r="47" spans="1:4" ht="13.5" thickBot="1" x14ac:dyDescent="0.25">
      <c r="A47" s="237" t="s">
        <v>884</v>
      </c>
      <c r="B47" s="381"/>
      <c r="C47" s="382" t="s">
        <v>854</v>
      </c>
      <c r="D47" s="374"/>
    </row>
    <row r="48" spans="1:4" ht="13.5" thickBot="1" x14ac:dyDescent="0.25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5" thickBot="1" x14ac:dyDescent="0.25">
      <c r="A49" s="251"/>
      <c r="B49" s="252"/>
      <c r="C49" s="252"/>
      <c r="D49" s="380"/>
    </row>
    <row r="50" spans="1:4" ht="13.5" thickBot="1" x14ac:dyDescent="0.25">
      <c r="A50" s="253" t="s">
        <v>206</v>
      </c>
      <c r="B50" s="254"/>
      <c r="C50" s="255"/>
      <c r="D50" s="122"/>
    </row>
    <row r="51" spans="1:4" ht="13.5" thickBot="1" x14ac:dyDescent="0.25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1"/>
      <c r="B1" s="212"/>
      <c r="C1" s="259"/>
      <c r="D1" s="258" t="s">
        <v>396</v>
      </c>
    </row>
    <row r="2" spans="1:4" s="93" customFormat="1" ht="25.5" customHeight="1" x14ac:dyDescent="0.2">
      <c r="A2" s="1257" t="s">
        <v>202</v>
      </c>
      <c r="B2" s="1258"/>
      <c r="C2" s="256" t="s">
        <v>209</v>
      </c>
      <c r="D2" s="260" t="s">
        <v>7</v>
      </c>
    </row>
    <row r="3" spans="1:4" s="93" customFormat="1" ht="16.5" thickBot="1" x14ac:dyDescent="0.25">
      <c r="A3" s="214" t="s">
        <v>201</v>
      </c>
      <c r="B3" s="215"/>
      <c r="C3" s="257" t="s">
        <v>6</v>
      </c>
      <c r="D3" s="261" t="s">
        <v>7</v>
      </c>
    </row>
    <row r="4" spans="1:4" s="94" customFormat="1" ht="15.95" customHeight="1" thickBot="1" x14ac:dyDescent="0.3">
      <c r="A4" s="216"/>
      <c r="B4" s="216"/>
      <c r="C4" s="216"/>
      <c r="D4" s="217" t="s">
        <v>920</v>
      </c>
    </row>
    <row r="5" spans="1:4" ht="13.5" thickBot="1" x14ac:dyDescent="0.25">
      <c r="A5" s="1259" t="s">
        <v>203</v>
      </c>
      <c r="B5" s="1260"/>
      <c r="C5" s="218" t="s">
        <v>921</v>
      </c>
      <c r="D5" s="219" t="s">
        <v>922</v>
      </c>
    </row>
    <row r="6" spans="1:4" s="51" customFormat="1" ht="12.95" customHeight="1" thickBot="1" x14ac:dyDescent="0.25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5" customHeight="1" thickBot="1" x14ac:dyDescent="0.25">
      <c r="A7" s="220"/>
      <c r="B7" s="221"/>
      <c r="C7" s="221" t="s">
        <v>923</v>
      </c>
      <c r="D7" s="222"/>
    </row>
    <row r="8" spans="1:4" s="95" customFormat="1" ht="12" customHeight="1" thickBot="1" x14ac:dyDescent="0.25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25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25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25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25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25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25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25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25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25">
      <c r="A29" s="393"/>
      <c r="B29" s="166" t="s">
        <v>43</v>
      </c>
      <c r="C29" s="384" t="s">
        <v>846</v>
      </c>
      <c r="D29" s="89"/>
    </row>
    <row r="30" spans="1:4" ht="13.5" thickBot="1" x14ac:dyDescent="0.25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25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">
      <c r="A32" s="240"/>
      <c r="B32" s="240"/>
      <c r="C32" s="241"/>
      <c r="D32" s="376"/>
    </row>
    <row r="33" spans="1:4" ht="12" customHeight="1" thickBot="1" x14ac:dyDescent="0.25">
      <c r="A33" s="242"/>
      <c r="B33" s="243"/>
      <c r="C33" s="243"/>
      <c r="D33" s="377"/>
    </row>
    <row r="34" spans="1:4" ht="12" customHeight="1" thickBot="1" x14ac:dyDescent="0.25">
      <c r="A34" s="244"/>
      <c r="B34" s="245"/>
      <c r="C34" s="246" t="s">
        <v>1</v>
      </c>
      <c r="D34" s="378"/>
    </row>
    <row r="35" spans="1:4" ht="12" customHeight="1" thickBot="1" x14ac:dyDescent="0.25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">
      <c r="A36" s="247"/>
      <c r="B36" s="164" t="s">
        <v>55</v>
      </c>
      <c r="C36" s="11" t="s">
        <v>912</v>
      </c>
      <c r="D36" s="82"/>
    </row>
    <row r="37" spans="1:4" ht="12" customHeight="1" x14ac:dyDescent="0.2">
      <c r="A37" s="248"/>
      <c r="B37" s="148" t="s">
        <v>56</v>
      </c>
      <c r="C37" s="9" t="s">
        <v>162</v>
      </c>
      <c r="D37" s="85"/>
    </row>
    <row r="38" spans="1:4" ht="12" customHeight="1" x14ac:dyDescent="0.2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">
      <c r="A39" s="248"/>
      <c r="B39" s="148" t="s">
        <v>58</v>
      </c>
      <c r="C39" s="9" t="s">
        <v>163</v>
      </c>
      <c r="D39" s="85"/>
    </row>
    <row r="40" spans="1:4" ht="12" customHeight="1" thickBot="1" x14ac:dyDescent="0.25">
      <c r="A40" s="248"/>
      <c r="B40" s="148" t="s">
        <v>69</v>
      </c>
      <c r="C40" s="9" t="s">
        <v>164</v>
      </c>
      <c r="D40" s="85"/>
    </row>
    <row r="41" spans="1:4" ht="12" customHeight="1" thickBot="1" x14ac:dyDescent="0.25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">
      <c r="A42" s="247"/>
      <c r="B42" s="164" t="s">
        <v>61</v>
      </c>
      <c r="C42" s="11" t="s">
        <v>277</v>
      </c>
      <c r="D42" s="82"/>
    </row>
    <row r="43" spans="1:4" ht="12" customHeight="1" x14ac:dyDescent="0.2">
      <c r="A43" s="248"/>
      <c r="B43" s="148" t="s">
        <v>62</v>
      </c>
      <c r="C43" s="9" t="s">
        <v>166</v>
      </c>
      <c r="D43" s="85"/>
    </row>
    <row r="44" spans="1:4" ht="15" customHeight="1" x14ac:dyDescent="0.2">
      <c r="A44" s="248"/>
      <c r="B44" s="148" t="s">
        <v>65</v>
      </c>
      <c r="C44" s="9" t="s">
        <v>2</v>
      </c>
      <c r="D44" s="85"/>
    </row>
    <row r="45" spans="1:4" ht="13.5" thickBot="1" x14ac:dyDescent="0.25">
      <c r="A45" s="248"/>
      <c r="B45" s="148" t="s">
        <v>76</v>
      </c>
      <c r="C45" s="9" t="s">
        <v>850</v>
      </c>
      <c r="D45" s="85"/>
    </row>
    <row r="46" spans="1:4" ht="15" customHeight="1" thickBot="1" x14ac:dyDescent="0.25">
      <c r="A46" s="206" t="s">
        <v>883</v>
      </c>
      <c r="B46" s="24"/>
      <c r="C46" s="24" t="s">
        <v>851</v>
      </c>
      <c r="D46" s="354"/>
    </row>
    <row r="47" spans="1:4" ht="14.25" customHeight="1" thickBot="1" x14ac:dyDescent="0.25">
      <c r="A47" s="237" t="s">
        <v>884</v>
      </c>
      <c r="B47" s="381"/>
      <c r="C47" s="382" t="s">
        <v>854</v>
      </c>
      <c r="D47" s="374"/>
    </row>
    <row r="48" spans="1:4" ht="13.5" thickBot="1" x14ac:dyDescent="0.25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5" thickBot="1" x14ac:dyDescent="0.25">
      <c r="A49" s="251"/>
      <c r="B49" s="252"/>
      <c r="C49" s="252"/>
      <c r="D49" s="380"/>
    </row>
    <row r="50" spans="1:4" ht="13.5" thickBot="1" x14ac:dyDescent="0.25">
      <c r="A50" s="253" t="s">
        <v>206</v>
      </c>
      <c r="B50" s="254"/>
      <c r="C50" s="255"/>
      <c r="D50" s="122"/>
    </row>
    <row r="51" spans="1:4" ht="13.5" thickBot="1" x14ac:dyDescent="0.25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1"/>
      <c r="B1" s="212"/>
      <c r="C1" s="259"/>
      <c r="D1" s="258" t="s">
        <v>395</v>
      </c>
    </row>
    <row r="2" spans="1:4" s="93" customFormat="1" ht="25.5" customHeight="1" x14ac:dyDescent="0.2">
      <c r="A2" s="1257" t="s">
        <v>202</v>
      </c>
      <c r="B2" s="1258"/>
      <c r="C2" s="256" t="s">
        <v>209</v>
      </c>
      <c r="D2" s="260" t="s">
        <v>7</v>
      </c>
    </row>
    <row r="3" spans="1:4" s="93" customFormat="1" ht="16.5" thickBot="1" x14ac:dyDescent="0.25">
      <c r="A3" s="214" t="s">
        <v>201</v>
      </c>
      <c r="B3" s="215"/>
      <c r="C3" s="257" t="s">
        <v>9</v>
      </c>
      <c r="D3" s="261" t="s">
        <v>8</v>
      </c>
    </row>
    <row r="4" spans="1:4" s="94" customFormat="1" ht="15.95" customHeight="1" thickBot="1" x14ac:dyDescent="0.3">
      <c r="A4" s="216"/>
      <c r="B4" s="216"/>
      <c r="C4" s="216"/>
      <c r="D4" s="217" t="s">
        <v>920</v>
      </c>
    </row>
    <row r="5" spans="1:4" ht="13.5" thickBot="1" x14ac:dyDescent="0.25">
      <c r="A5" s="1259" t="s">
        <v>203</v>
      </c>
      <c r="B5" s="1260"/>
      <c r="C5" s="218" t="s">
        <v>921</v>
      </c>
      <c r="D5" s="219" t="s">
        <v>922</v>
      </c>
    </row>
    <row r="6" spans="1:4" s="51" customFormat="1" ht="12.95" customHeight="1" thickBot="1" x14ac:dyDescent="0.25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5" customHeight="1" thickBot="1" x14ac:dyDescent="0.25">
      <c r="A7" s="220"/>
      <c r="B7" s="221"/>
      <c r="C7" s="221" t="s">
        <v>923</v>
      </c>
      <c r="D7" s="222"/>
    </row>
    <row r="8" spans="1:4" s="95" customFormat="1" ht="12" customHeight="1" thickBot="1" x14ac:dyDescent="0.25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25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25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25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25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25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25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25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25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25">
      <c r="A29" s="393"/>
      <c r="B29" s="166" t="s">
        <v>43</v>
      </c>
      <c r="C29" s="384" t="s">
        <v>846</v>
      </c>
      <c r="D29" s="89"/>
    </row>
    <row r="30" spans="1:4" ht="13.5" thickBot="1" x14ac:dyDescent="0.25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25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">
      <c r="A32" s="240"/>
      <c r="B32" s="240"/>
      <c r="C32" s="241"/>
      <c r="D32" s="376"/>
    </row>
    <row r="33" spans="1:4" ht="12" customHeight="1" thickBot="1" x14ac:dyDescent="0.25">
      <c r="A33" s="242"/>
      <c r="B33" s="243"/>
      <c r="C33" s="243"/>
      <c r="D33" s="377"/>
    </row>
    <row r="34" spans="1:4" ht="12" customHeight="1" thickBot="1" x14ac:dyDescent="0.25">
      <c r="A34" s="244"/>
      <c r="B34" s="245"/>
      <c r="C34" s="246" t="s">
        <v>1</v>
      </c>
      <c r="D34" s="378"/>
    </row>
    <row r="35" spans="1:4" ht="12" customHeight="1" thickBot="1" x14ac:dyDescent="0.25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">
      <c r="A36" s="247"/>
      <c r="B36" s="164" t="s">
        <v>55</v>
      </c>
      <c r="C36" s="11" t="s">
        <v>912</v>
      </c>
      <c r="D36" s="82"/>
    </row>
    <row r="37" spans="1:4" ht="12" customHeight="1" x14ac:dyDescent="0.2">
      <c r="A37" s="248"/>
      <c r="B37" s="148" t="s">
        <v>56</v>
      </c>
      <c r="C37" s="9" t="s">
        <v>162</v>
      </c>
      <c r="D37" s="85"/>
    </row>
    <row r="38" spans="1:4" ht="12" customHeight="1" x14ac:dyDescent="0.2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">
      <c r="A39" s="248"/>
      <c r="B39" s="148" t="s">
        <v>58</v>
      </c>
      <c r="C39" s="9" t="s">
        <v>163</v>
      </c>
      <c r="D39" s="85"/>
    </row>
    <row r="40" spans="1:4" ht="12" customHeight="1" thickBot="1" x14ac:dyDescent="0.25">
      <c r="A40" s="248"/>
      <c r="B40" s="148" t="s">
        <v>69</v>
      </c>
      <c r="C40" s="9" t="s">
        <v>164</v>
      </c>
      <c r="D40" s="85"/>
    </row>
    <row r="41" spans="1:4" ht="12" customHeight="1" thickBot="1" x14ac:dyDescent="0.25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">
      <c r="A42" s="247"/>
      <c r="B42" s="164" t="s">
        <v>61</v>
      </c>
      <c r="C42" s="11" t="s">
        <v>277</v>
      </c>
      <c r="D42" s="82"/>
    </row>
    <row r="43" spans="1:4" ht="12" customHeight="1" x14ac:dyDescent="0.2">
      <c r="A43" s="248"/>
      <c r="B43" s="148" t="s">
        <v>62</v>
      </c>
      <c r="C43" s="9" t="s">
        <v>166</v>
      </c>
      <c r="D43" s="85"/>
    </row>
    <row r="44" spans="1:4" ht="15" customHeight="1" x14ac:dyDescent="0.2">
      <c r="A44" s="248"/>
      <c r="B44" s="148" t="s">
        <v>65</v>
      </c>
      <c r="C44" s="9" t="s">
        <v>2</v>
      </c>
      <c r="D44" s="85"/>
    </row>
    <row r="45" spans="1:4" ht="13.5" thickBot="1" x14ac:dyDescent="0.25">
      <c r="A45" s="248"/>
      <c r="B45" s="148" t="s">
        <v>76</v>
      </c>
      <c r="C45" s="9" t="s">
        <v>850</v>
      </c>
      <c r="D45" s="85"/>
    </row>
    <row r="46" spans="1:4" ht="15" customHeight="1" thickBot="1" x14ac:dyDescent="0.25">
      <c r="A46" s="206" t="s">
        <v>883</v>
      </c>
      <c r="B46" s="24"/>
      <c r="C46" s="24" t="s">
        <v>851</v>
      </c>
      <c r="D46" s="354"/>
    </row>
    <row r="47" spans="1:4" ht="14.25" customHeight="1" thickBot="1" x14ac:dyDescent="0.25">
      <c r="A47" s="237" t="s">
        <v>884</v>
      </c>
      <c r="B47" s="381"/>
      <c r="C47" s="382" t="s">
        <v>854</v>
      </c>
      <c r="D47" s="374"/>
    </row>
    <row r="48" spans="1:4" ht="13.5" thickBot="1" x14ac:dyDescent="0.25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5" thickBot="1" x14ac:dyDescent="0.25">
      <c r="A49" s="251"/>
      <c r="B49" s="252"/>
      <c r="C49" s="252"/>
      <c r="D49" s="380"/>
    </row>
    <row r="50" spans="1:4" ht="13.5" thickBot="1" x14ac:dyDescent="0.25">
      <c r="A50" s="253" t="s">
        <v>206</v>
      </c>
      <c r="B50" s="254"/>
      <c r="C50" s="255"/>
      <c r="D50" s="122"/>
    </row>
    <row r="51" spans="1:4" ht="13.5" thickBot="1" x14ac:dyDescent="0.25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1"/>
      <c r="B1" s="212"/>
      <c r="C1" s="259"/>
      <c r="D1" s="258" t="s">
        <v>855</v>
      </c>
    </row>
    <row r="2" spans="1:4" s="93" customFormat="1" ht="25.5" customHeight="1" x14ac:dyDescent="0.2">
      <c r="A2" s="1257" t="s">
        <v>202</v>
      </c>
      <c r="B2" s="1258"/>
      <c r="C2" s="256" t="s">
        <v>209</v>
      </c>
      <c r="D2" s="260" t="s">
        <v>7</v>
      </c>
    </row>
    <row r="3" spans="1:4" s="93" customFormat="1" ht="16.5" thickBot="1" x14ac:dyDescent="0.25">
      <c r="A3" s="214" t="s">
        <v>201</v>
      </c>
      <c r="B3" s="215"/>
      <c r="C3" s="257" t="s">
        <v>210</v>
      </c>
      <c r="D3" s="261" t="s">
        <v>10</v>
      </c>
    </row>
    <row r="4" spans="1:4" s="94" customFormat="1" ht="15.95" customHeight="1" thickBot="1" x14ac:dyDescent="0.3">
      <c r="A4" s="216"/>
      <c r="B4" s="216"/>
      <c r="C4" s="216"/>
      <c r="D4" s="217" t="s">
        <v>920</v>
      </c>
    </row>
    <row r="5" spans="1:4" ht="13.5" thickBot="1" x14ac:dyDescent="0.25">
      <c r="A5" s="1259" t="s">
        <v>203</v>
      </c>
      <c r="B5" s="1260"/>
      <c r="C5" s="218" t="s">
        <v>921</v>
      </c>
      <c r="D5" s="219" t="s">
        <v>922</v>
      </c>
    </row>
    <row r="6" spans="1:4" s="51" customFormat="1" ht="12.95" customHeight="1" thickBot="1" x14ac:dyDescent="0.25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5" customHeight="1" thickBot="1" x14ac:dyDescent="0.25">
      <c r="A7" s="220"/>
      <c r="B7" s="221"/>
      <c r="C7" s="221" t="s">
        <v>923</v>
      </c>
      <c r="D7" s="222"/>
    </row>
    <row r="8" spans="1:4" s="95" customFormat="1" ht="12" customHeight="1" thickBot="1" x14ac:dyDescent="0.25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25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25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25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25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25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25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25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25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25">
      <c r="A29" s="393"/>
      <c r="B29" s="166" t="s">
        <v>43</v>
      </c>
      <c r="C29" s="384" t="s">
        <v>846</v>
      </c>
      <c r="D29" s="89"/>
    </row>
    <row r="30" spans="1:4" ht="13.5" thickBot="1" x14ac:dyDescent="0.25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25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">
      <c r="A32" s="240"/>
      <c r="B32" s="240"/>
      <c r="C32" s="241"/>
      <c r="D32" s="376"/>
    </row>
    <row r="33" spans="1:4" ht="12" customHeight="1" thickBot="1" x14ac:dyDescent="0.25">
      <c r="A33" s="242"/>
      <c r="B33" s="243"/>
      <c r="C33" s="243"/>
      <c r="D33" s="377"/>
    </row>
    <row r="34" spans="1:4" ht="12" customHeight="1" thickBot="1" x14ac:dyDescent="0.25">
      <c r="A34" s="244"/>
      <c r="B34" s="245"/>
      <c r="C34" s="246" t="s">
        <v>1</v>
      </c>
      <c r="D34" s="378"/>
    </row>
    <row r="35" spans="1:4" ht="12" customHeight="1" thickBot="1" x14ac:dyDescent="0.25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">
      <c r="A36" s="247"/>
      <c r="B36" s="164" t="s">
        <v>55</v>
      </c>
      <c r="C36" s="11" t="s">
        <v>912</v>
      </c>
      <c r="D36" s="82"/>
    </row>
    <row r="37" spans="1:4" ht="12" customHeight="1" x14ac:dyDescent="0.2">
      <c r="A37" s="248"/>
      <c r="B37" s="148" t="s">
        <v>56</v>
      </c>
      <c r="C37" s="9" t="s">
        <v>162</v>
      </c>
      <c r="D37" s="85"/>
    </row>
    <row r="38" spans="1:4" ht="12" customHeight="1" x14ac:dyDescent="0.2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">
      <c r="A39" s="248"/>
      <c r="B39" s="148" t="s">
        <v>58</v>
      </c>
      <c r="C39" s="9" t="s">
        <v>163</v>
      </c>
      <c r="D39" s="85"/>
    </row>
    <row r="40" spans="1:4" ht="12" customHeight="1" thickBot="1" x14ac:dyDescent="0.25">
      <c r="A40" s="248"/>
      <c r="B40" s="148" t="s">
        <v>69</v>
      </c>
      <c r="C40" s="9" t="s">
        <v>164</v>
      </c>
      <c r="D40" s="85"/>
    </row>
    <row r="41" spans="1:4" ht="12" customHeight="1" thickBot="1" x14ac:dyDescent="0.25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">
      <c r="A42" s="247"/>
      <c r="B42" s="164" t="s">
        <v>61</v>
      </c>
      <c r="C42" s="11" t="s">
        <v>277</v>
      </c>
      <c r="D42" s="82"/>
    </row>
    <row r="43" spans="1:4" ht="12" customHeight="1" x14ac:dyDescent="0.2">
      <c r="A43" s="248"/>
      <c r="B43" s="148" t="s">
        <v>62</v>
      </c>
      <c r="C43" s="9" t="s">
        <v>166</v>
      </c>
      <c r="D43" s="85"/>
    </row>
    <row r="44" spans="1:4" ht="15" customHeight="1" x14ac:dyDescent="0.2">
      <c r="A44" s="248"/>
      <c r="B44" s="148" t="s">
        <v>65</v>
      </c>
      <c r="C44" s="9" t="s">
        <v>2</v>
      </c>
      <c r="D44" s="85"/>
    </row>
    <row r="45" spans="1:4" ht="13.5" thickBot="1" x14ac:dyDescent="0.25">
      <c r="A45" s="248"/>
      <c r="B45" s="148" t="s">
        <v>76</v>
      </c>
      <c r="C45" s="9" t="s">
        <v>850</v>
      </c>
      <c r="D45" s="85"/>
    </row>
    <row r="46" spans="1:4" ht="15" customHeight="1" thickBot="1" x14ac:dyDescent="0.25">
      <c r="A46" s="206" t="s">
        <v>883</v>
      </c>
      <c r="B46" s="24"/>
      <c r="C46" s="24" t="s">
        <v>851</v>
      </c>
      <c r="D46" s="354"/>
    </row>
    <row r="47" spans="1:4" ht="14.25" customHeight="1" thickBot="1" x14ac:dyDescent="0.25">
      <c r="A47" s="237" t="s">
        <v>884</v>
      </c>
      <c r="B47" s="381"/>
      <c r="C47" s="382" t="s">
        <v>854</v>
      </c>
      <c r="D47" s="374"/>
    </row>
    <row r="48" spans="1:4" ht="13.5" thickBot="1" x14ac:dyDescent="0.25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5" thickBot="1" x14ac:dyDescent="0.25">
      <c r="A49" s="251"/>
      <c r="B49" s="252"/>
      <c r="C49" s="252"/>
      <c r="D49" s="380"/>
    </row>
    <row r="50" spans="1:4" ht="13.5" thickBot="1" x14ac:dyDescent="0.25">
      <c r="A50" s="253" t="s">
        <v>206</v>
      </c>
      <c r="B50" s="254"/>
      <c r="C50" s="255"/>
      <c r="D50" s="122"/>
    </row>
    <row r="51" spans="1:4" ht="13.5" thickBot="1" x14ac:dyDescent="0.25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94</v>
      </c>
    </row>
    <row r="4" spans="1:2" x14ac:dyDescent="0.2">
      <c r="A4" s="135"/>
      <c r="B4" s="135"/>
    </row>
    <row r="5" spans="1:2" s="147" customFormat="1" ht="15.75" x14ac:dyDescent="0.25">
      <c r="A5" s="92" t="s">
        <v>392</v>
      </c>
      <c r="B5" s="146"/>
    </row>
    <row r="6" spans="1:2" x14ac:dyDescent="0.2">
      <c r="A6" s="135"/>
      <c r="B6" s="135"/>
    </row>
    <row r="7" spans="1:2" x14ac:dyDescent="0.2">
      <c r="A7" s="135" t="s">
        <v>192</v>
      </c>
      <c r="B7" s="135" t="s">
        <v>399</v>
      </c>
    </row>
    <row r="8" spans="1:2" x14ac:dyDescent="0.2">
      <c r="A8" s="135" t="s">
        <v>95</v>
      </c>
      <c r="B8" s="135" t="s">
        <v>400</v>
      </c>
    </row>
    <row r="9" spans="1:2" x14ac:dyDescent="0.2">
      <c r="A9" s="135" t="s">
        <v>390</v>
      </c>
      <c r="B9" s="135" t="s">
        <v>401</v>
      </c>
    </row>
    <row r="10" spans="1:2" x14ac:dyDescent="0.2">
      <c r="A10" s="135"/>
      <c r="B10" s="135"/>
    </row>
    <row r="11" spans="1:2" x14ac:dyDescent="0.2">
      <c r="A11" s="135"/>
      <c r="B11" s="135"/>
    </row>
    <row r="12" spans="1:2" s="147" customFormat="1" ht="15.75" x14ac:dyDescent="0.25">
      <c r="A12" s="92" t="s">
        <v>393</v>
      </c>
      <c r="B12" s="146"/>
    </row>
    <row r="13" spans="1:2" x14ac:dyDescent="0.2">
      <c r="A13" s="135"/>
      <c r="B13" s="135"/>
    </row>
    <row r="14" spans="1:2" x14ac:dyDescent="0.2">
      <c r="A14" s="135" t="s">
        <v>119</v>
      </c>
      <c r="B14" s="135" t="s">
        <v>402</v>
      </c>
    </row>
    <row r="15" spans="1:2" x14ac:dyDescent="0.2">
      <c r="A15" s="135" t="s">
        <v>96</v>
      </c>
      <c r="B15" s="135" t="s">
        <v>403</v>
      </c>
    </row>
    <row r="16" spans="1:2" x14ac:dyDescent="0.2">
      <c r="A16" s="135" t="s">
        <v>391</v>
      </c>
      <c r="B16" s="135" t="s">
        <v>404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15"/>
  <sheetViews>
    <sheetView view="pageLayout" zoomScaleNormal="115" zoomScaleSheetLayoutView="100" workbookViewId="0">
      <selection activeCell="F91" sqref="F91"/>
    </sheetView>
  </sheetViews>
  <sheetFormatPr defaultColWidth="9.33203125" defaultRowHeight="12.75" x14ac:dyDescent="0.2"/>
  <cols>
    <col min="1" max="1" width="4.6640625" style="550" customWidth="1"/>
    <col min="2" max="2" width="9.6640625" style="551" customWidth="1"/>
    <col min="3" max="3" width="71.83203125" style="551" customWidth="1"/>
    <col min="4" max="5" width="11.33203125" style="552" customWidth="1"/>
    <col min="6" max="6" width="13.5" style="549" customWidth="1"/>
    <col min="7" max="7" width="10.5" style="549" bestFit="1" customWidth="1"/>
    <col min="8" max="8" width="12" style="549" customWidth="1"/>
    <col min="9" max="9" width="13.5" style="549" customWidth="1"/>
    <col min="10" max="16384" width="9.33203125" style="549"/>
  </cols>
  <sheetData>
    <row r="1" spans="1:6" s="2" customFormat="1" ht="16.5" customHeight="1" thickBot="1" x14ac:dyDescent="0.25">
      <c r="A1" s="211"/>
      <c r="B1" s="212"/>
      <c r="C1" s="213"/>
      <c r="D1" s="731"/>
      <c r="E1" s="731"/>
    </row>
    <row r="2" spans="1:6" s="93" customFormat="1" ht="33.75" customHeight="1" thickBot="1" x14ac:dyDescent="0.25">
      <c r="A2" s="1261" t="s">
        <v>1017</v>
      </c>
      <c r="B2" s="1262"/>
      <c r="C2" s="904" t="s">
        <v>654</v>
      </c>
      <c r="D2" s="1263" t="s">
        <v>917</v>
      </c>
      <c r="E2" s="1263"/>
      <c r="F2" s="1264"/>
    </row>
    <row r="3" spans="1:6" s="93" customFormat="1" ht="16.5" hidden="1" thickBot="1" x14ac:dyDescent="0.25">
      <c r="A3" s="901" t="s">
        <v>201</v>
      </c>
      <c r="B3" s="902"/>
      <c r="C3" s="903" t="s">
        <v>918</v>
      </c>
      <c r="D3" s="710" t="s">
        <v>919</v>
      </c>
      <c r="E3" s="710" t="s">
        <v>919</v>
      </c>
    </row>
    <row r="4" spans="1:6" s="94" customFormat="1" ht="15.95" customHeight="1" thickBot="1" x14ac:dyDescent="0.3">
      <c r="A4" s="216"/>
      <c r="B4" s="216"/>
      <c r="C4" s="216"/>
      <c r="D4" s="217"/>
      <c r="E4" s="1265" t="s">
        <v>920</v>
      </c>
      <c r="F4" s="1265"/>
    </row>
    <row r="5" spans="1:6" ht="26.25" thickBot="1" x14ac:dyDescent="0.25">
      <c r="A5" s="1259" t="s">
        <v>203</v>
      </c>
      <c r="B5" s="1260"/>
      <c r="C5" s="541" t="s">
        <v>921</v>
      </c>
      <c r="D5" s="580" t="s">
        <v>1070</v>
      </c>
      <c r="E5" s="905" t="s">
        <v>1069</v>
      </c>
      <c r="F5" s="913" t="s">
        <v>1035</v>
      </c>
    </row>
    <row r="6" spans="1:6" s="51" customFormat="1" ht="12.95" customHeight="1" thickBot="1" x14ac:dyDescent="0.25">
      <c r="A6" s="198">
        <v>1</v>
      </c>
      <c r="B6" s="199">
        <v>2</v>
      </c>
      <c r="C6" s="542">
        <v>3</v>
      </c>
      <c r="D6" s="542">
        <v>4</v>
      </c>
      <c r="E6" s="542">
        <v>5</v>
      </c>
      <c r="F6" s="542">
        <v>6</v>
      </c>
    </row>
    <row r="7" spans="1:6" s="51" customFormat="1" ht="15.95" customHeight="1" thickBot="1" x14ac:dyDescent="0.25">
      <c r="A7" s="220"/>
      <c r="B7" s="221"/>
      <c r="C7" s="221" t="s">
        <v>923</v>
      </c>
      <c r="D7" s="771"/>
      <c r="E7" s="711"/>
      <c r="F7" s="945"/>
    </row>
    <row r="8" spans="1:6" s="51" customFormat="1" ht="12" customHeight="1" thickBot="1" x14ac:dyDescent="0.25">
      <c r="A8" s="198" t="s">
        <v>881</v>
      </c>
      <c r="B8" s="223"/>
      <c r="C8" s="738" t="s">
        <v>204</v>
      </c>
      <c r="D8" s="547">
        <f>+D9+D14</f>
        <v>132638</v>
      </c>
      <c r="E8" s="545">
        <f>+E9+E14</f>
        <v>145859</v>
      </c>
      <c r="F8" s="546">
        <f>+F9+F14</f>
        <v>133718</v>
      </c>
    </row>
    <row r="9" spans="1:6" s="95" customFormat="1" ht="12" customHeight="1" thickBot="1" x14ac:dyDescent="0.25">
      <c r="A9" s="198" t="s">
        <v>882</v>
      </c>
      <c r="B9" s="223"/>
      <c r="C9" s="737" t="s">
        <v>812</v>
      </c>
      <c r="D9" s="547">
        <f>SUM(D10:D13)</f>
        <v>107809</v>
      </c>
      <c r="E9" s="545">
        <f>SUM(E10:E13)</f>
        <v>119957</v>
      </c>
      <c r="F9" s="546">
        <f>SUM(F10:F13)</f>
        <v>115300</v>
      </c>
    </row>
    <row r="10" spans="1:6" s="96" customFormat="1" ht="12" customHeight="1" x14ac:dyDescent="0.2">
      <c r="A10" s="225"/>
      <c r="B10" s="226" t="s">
        <v>61</v>
      </c>
      <c r="C10" s="939" t="s">
        <v>925</v>
      </c>
      <c r="D10" s="763">
        <v>100844</v>
      </c>
      <c r="E10" s="906">
        <v>115165</v>
      </c>
      <c r="F10" s="856">
        <v>111000</v>
      </c>
    </row>
    <row r="11" spans="1:6" s="96" customFormat="1" ht="12" customHeight="1" x14ac:dyDescent="0.2">
      <c r="A11" s="225"/>
      <c r="B11" s="226" t="s">
        <v>62</v>
      </c>
      <c r="C11" s="736" t="s">
        <v>31</v>
      </c>
      <c r="D11" s="763"/>
      <c r="E11" s="906"/>
      <c r="F11" s="856"/>
    </row>
    <row r="12" spans="1:6" s="96" customFormat="1" ht="12" customHeight="1" x14ac:dyDescent="0.2">
      <c r="A12" s="225"/>
      <c r="B12" s="226" t="s">
        <v>63</v>
      </c>
      <c r="C12" s="736" t="s">
        <v>124</v>
      </c>
      <c r="D12" s="763">
        <v>4465</v>
      </c>
      <c r="E12" s="906">
        <f>1691+207</f>
        <v>1898</v>
      </c>
      <c r="F12" s="856">
        <v>1800</v>
      </c>
    </row>
    <row r="13" spans="1:6" s="96" customFormat="1" ht="12" customHeight="1" thickBot="1" x14ac:dyDescent="0.25">
      <c r="A13" s="225"/>
      <c r="B13" s="226" t="s">
        <v>64</v>
      </c>
      <c r="C13" s="940" t="s">
        <v>125</v>
      </c>
      <c r="D13" s="763">
        <v>2500</v>
      </c>
      <c r="E13" s="906">
        <f>2576+318</f>
        <v>2894</v>
      </c>
      <c r="F13" s="856">
        <v>2500</v>
      </c>
    </row>
    <row r="14" spans="1:6" s="95" customFormat="1" ht="12" customHeight="1" thickBot="1" x14ac:dyDescent="0.25">
      <c r="A14" s="198" t="s">
        <v>883</v>
      </c>
      <c r="B14" s="223"/>
      <c r="C14" s="737" t="s">
        <v>126</v>
      </c>
      <c r="D14" s="547">
        <f>SUM(D15:D22)</f>
        <v>24829</v>
      </c>
      <c r="E14" s="545">
        <f>SUM(E15:E22)</f>
        <v>25902</v>
      </c>
      <c r="F14" s="546">
        <f>SUM(F15:F22)</f>
        <v>18418</v>
      </c>
    </row>
    <row r="15" spans="1:6" s="95" customFormat="1" ht="12" customHeight="1" x14ac:dyDescent="0.2">
      <c r="A15" s="227"/>
      <c r="B15" s="226" t="s">
        <v>35</v>
      </c>
      <c r="C15" s="939" t="s">
        <v>963</v>
      </c>
      <c r="D15" s="762">
        <v>3859</v>
      </c>
      <c r="E15" s="907">
        <v>6054</v>
      </c>
      <c r="F15" s="855">
        <v>2277</v>
      </c>
    </row>
    <row r="16" spans="1:6" s="95" customFormat="1" ht="12" customHeight="1" x14ac:dyDescent="0.2">
      <c r="A16" s="225"/>
      <c r="B16" s="226" t="s">
        <v>36</v>
      </c>
      <c r="C16" s="736" t="s">
        <v>132</v>
      </c>
      <c r="D16" s="763">
        <v>1946</v>
      </c>
      <c r="E16" s="906">
        <v>537</v>
      </c>
      <c r="F16" s="856">
        <v>360</v>
      </c>
    </row>
    <row r="17" spans="1:7" s="95" customFormat="1" ht="12" customHeight="1" x14ac:dyDescent="0.2">
      <c r="A17" s="225"/>
      <c r="B17" s="226" t="s">
        <v>37</v>
      </c>
      <c r="C17" s="736" t="s">
        <v>133</v>
      </c>
      <c r="D17" s="763">
        <v>18491</v>
      </c>
      <c r="E17" s="906">
        <f>14283+49</f>
        <v>14332</v>
      </c>
      <c r="F17" s="856">
        <v>11561</v>
      </c>
    </row>
    <row r="18" spans="1:7" s="95" customFormat="1" ht="12" customHeight="1" x14ac:dyDescent="0.2">
      <c r="A18" s="225"/>
      <c r="B18" s="226" t="s">
        <v>38</v>
      </c>
      <c r="C18" s="736" t="s">
        <v>134</v>
      </c>
      <c r="D18" s="763"/>
      <c r="E18" s="906">
        <v>1677</v>
      </c>
      <c r="F18" s="856">
        <v>4220</v>
      </c>
    </row>
    <row r="19" spans="1:7" s="95" customFormat="1" ht="12" customHeight="1" x14ac:dyDescent="0.2">
      <c r="A19" s="225"/>
      <c r="B19" s="226" t="s">
        <v>127</v>
      </c>
      <c r="C19" s="736" t="s">
        <v>135</v>
      </c>
      <c r="D19" s="763">
        <v>486</v>
      </c>
      <c r="E19" s="906"/>
      <c r="F19" s="856"/>
    </row>
    <row r="20" spans="1:7" s="95" customFormat="1" ht="12" customHeight="1" x14ac:dyDescent="0.2">
      <c r="A20" s="228"/>
      <c r="B20" s="226" t="s">
        <v>128</v>
      </c>
      <c r="C20" s="736" t="s">
        <v>237</v>
      </c>
      <c r="D20" s="764">
        <v>42</v>
      </c>
      <c r="E20" s="755"/>
      <c r="F20" s="857"/>
    </row>
    <row r="21" spans="1:7" s="96" customFormat="1" ht="12" customHeight="1" x14ac:dyDescent="0.2">
      <c r="A21" s="225"/>
      <c r="B21" s="226" t="s">
        <v>129</v>
      </c>
      <c r="C21" s="736" t="s">
        <v>137</v>
      </c>
      <c r="D21" s="763">
        <v>5</v>
      </c>
      <c r="E21" s="906">
        <v>1</v>
      </c>
      <c r="F21" s="856"/>
    </row>
    <row r="22" spans="1:7" s="96" customFormat="1" ht="12" customHeight="1" thickBot="1" x14ac:dyDescent="0.25">
      <c r="A22" s="229"/>
      <c r="B22" s="230" t="s">
        <v>130</v>
      </c>
      <c r="C22" s="940" t="s">
        <v>138</v>
      </c>
      <c r="D22" s="765"/>
      <c r="E22" s="908">
        <v>3301</v>
      </c>
      <c r="F22" s="858"/>
    </row>
    <row r="23" spans="1:7" s="96" customFormat="1" ht="12" customHeight="1" thickBot="1" x14ac:dyDescent="0.25">
      <c r="A23" s="198" t="s">
        <v>884</v>
      </c>
      <c r="B23" s="231"/>
      <c r="C23" s="737" t="s">
        <v>238</v>
      </c>
      <c r="D23" s="701">
        <v>8265</v>
      </c>
      <c r="E23" s="717">
        <v>9445</v>
      </c>
      <c r="F23" s="687">
        <v>9000</v>
      </c>
    </row>
    <row r="24" spans="1:7" s="95" customFormat="1" ht="12" customHeight="1" thickBot="1" x14ac:dyDescent="0.25">
      <c r="A24" s="198" t="s">
        <v>885</v>
      </c>
      <c r="B24" s="223"/>
      <c r="C24" s="737" t="s">
        <v>813</v>
      </c>
      <c r="D24" s="547">
        <f>SUM(D25:D32)</f>
        <v>229492</v>
      </c>
      <c r="E24" s="545">
        <f>SUM(E25:E32)</f>
        <v>240429</v>
      </c>
      <c r="F24" s="546">
        <f>SUM(F25:F32)</f>
        <v>232157</v>
      </c>
    </row>
    <row r="25" spans="1:7" s="96" customFormat="1" ht="12" customHeight="1" x14ac:dyDescent="0.2">
      <c r="A25" s="225"/>
      <c r="B25" s="226" t="s">
        <v>39</v>
      </c>
      <c r="C25" s="939" t="s">
        <v>814</v>
      </c>
      <c r="D25" s="693">
        <v>219094</v>
      </c>
      <c r="E25" s="896">
        <v>234494</v>
      </c>
      <c r="F25" s="685">
        <v>232157</v>
      </c>
      <c r="G25" s="549"/>
    </row>
    <row r="26" spans="1:7" s="96" customFormat="1" ht="12" customHeight="1" x14ac:dyDescent="0.2">
      <c r="A26" s="225"/>
      <c r="B26" s="226" t="s">
        <v>40</v>
      </c>
      <c r="C26" s="736" t="s">
        <v>147</v>
      </c>
      <c r="D26" s="693"/>
      <c r="E26" s="896"/>
      <c r="F26" s="685"/>
      <c r="G26" s="51"/>
    </row>
    <row r="27" spans="1:7" s="96" customFormat="1" ht="12" customHeight="1" x14ac:dyDescent="0.2">
      <c r="A27" s="225"/>
      <c r="B27" s="226" t="s">
        <v>41</v>
      </c>
      <c r="C27" s="736" t="s">
        <v>44</v>
      </c>
      <c r="D27" s="693"/>
      <c r="E27" s="896">
        <v>134</v>
      </c>
      <c r="F27" s="685"/>
      <c r="G27" s="51"/>
    </row>
    <row r="28" spans="1:7" s="96" customFormat="1" ht="12" customHeight="1" x14ac:dyDescent="0.2">
      <c r="A28" s="225"/>
      <c r="B28" s="226" t="s">
        <v>142</v>
      </c>
      <c r="C28" s="736" t="s">
        <v>928</v>
      </c>
      <c r="D28" s="693"/>
      <c r="E28" s="896"/>
      <c r="F28" s="685"/>
      <c r="G28" s="51"/>
    </row>
    <row r="29" spans="1:7" s="96" customFormat="1" ht="12" customHeight="1" x14ac:dyDescent="0.2">
      <c r="A29" s="225"/>
      <c r="B29" s="226" t="s">
        <v>143</v>
      </c>
      <c r="C29" s="736" t="s">
        <v>149</v>
      </c>
      <c r="D29" s="693"/>
      <c r="E29" s="896"/>
      <c r="F29" s="685"/>
      <c r="G29" s="95"/>
    </row>
    <row r="30" spans="1:7" s="96" customFormat="1" ht="12" customHeight="1" x14ac:dyDescent="0.2">
      <c r="A30" s="225"/>
      <c r="B30" s="226" t="s">
        <v>144</v>
      </c>
      <c r="C30" s="736" t="s">
        <v>150</v>
      </c>
      <c r="D30" s="693"/>
      <c r="E30" s="896"/>
      <c r="F30" s="685"/>
    </row>
    <row r="31" spans="1:7" s="96" customFormat="1" ht="12" customHeight="1" x14ac:dyDescent="0.2">
      <c r="A31" s="225"/>
      <c r="B31" s="226" t="s">
        <v>145</v>
      </c>
      <c r="C31" s="736" t="s">
        <v>239</v>
      </c>
      <c r="D31" s="693">
        <v>10398</v>
      </c>
      <c r="E31" s="896">
        <v>5801</v>
      </c>
      <c r="F31" s="685">
        <v>0</v>
      </c>
    </row>
    <row r="32" spans="1:7" s="96" customFormat="1" ht="12" customHeight="1" thickBot="1" x14ac:dyDescent="0.25">
      <c r="A32" s="229"/>
      <c r="B32" s="230" t="s">
        <v>146</v>
      </c>
      <c r="C32" s="941" t="s">
        <v>205</v>
      </c>
      <c r="D32" s="696"/>
      <c r="E32" s="909"/>
      <c r="F32" s="867"/>
    </row>
    <row r="33" spans="1:7" s="96" customFormat="1" ht="12" customHeight="1" thickBot="1" x14ac:dyDescent="0.25">
      <c r="A33" s="206" t="s">
        <v>886</v>
      </c>
      <c r="B33" s="124"/>
      <c r="C33" s="738" t="s">
        <v>387</v>
      </c>
      <c r="D33" s="547">
        <f>D40+D34</f>
        <v>11953</v>
      </c>
      <c r="E33" s="545">
        <f>E40+E34</f>
        <v>21191</v>
      </c>
      <c r="F33" s="546">
        <f>F40+F34</f>
        <v>17337</v>
      </c>
      <c r="G33" s="548"/>
    </row>
    <row r="34" spans="1:7" s="96" customFormat="1" ht="12" customHeight="1" x14ac:dyDescent="0.2">
      <c r="A34" s="227"/>
      <c r="B34" s="165" t="s">
        <v>42</v>
      </c>
      <c r="C34" s="942" t="s">
        <v>374</v>
      </c>
      <c r="D34" s="802">
        <f>SUM(D35:D39)</f>
        <v>11953</v>
      </c>
      <c r="E34" s="716">
        <f>SUM(E35:E39)</f>
        <v>21191</v>
      </c>
      <c r="F34" s="1048">
        <f>SUM(F35:F39)</f>
        <v>17337</v>
      </c>
      <c r="G34" s="95"/>
    </row>
    <row r="35" spans="1:7" s="96" customFormat="1" ht="12" customHeight="1" x14ac:dyDescent="0.2">
      <c r="A35" s="225"/>
      <c r="B35" s="148" t="s">
        <v>45</v>
      </c>
      <c r="C35" s="736" t="s">
        <v>240</v>
      </c>
      <c r="D35" s="763">
        <v>5304</v>
      </c>
      <c r="E35" s="906">
        <v>5603</v>
      </c>
      <c r="F35" s="856">
        <v>5634</v>
      </c>
      <c r="G35" s="95"/>
    </row>
    <row r="36" spans="1:7" s="96" customFormat="1" ht="12" customHeight="1" x14ac:dyDescent="0.2">
      <c r="A36" s="225"/>
      <c r="B36" s="148" t="s">
        <v>46</v>
      </c>
      <c r="C36" s="736" t="s">
        <v>927</v>
      </c>
      <c r="D36" s="763"/>
      <c r="E36" s="906"/>
      <c r="F36" s="856"/>
      <c r="G36" s="95"/>
    </row>
    <row r="37" spans="1:7" s="96" customFormat="1" ht="12" customHeight="1" x14ac:dyDescent="0.2">
      <c r="A37" s="225"/>
      <c r="B37" s="148" t="s">
        <v>47</v>
      </c>
      <c r="C37" s="736" t="s">
        <v>242</v>
      </c>
      <c r="D37" s="763"/>
      <c r="E37" s="906"/>
      <c r="F37" s="856"/>
      <c r="G37" s="95"/>
    </row>
    <row r="38" spans="1:7" s="96" customFormat="1" ht="12" customHeight="1" x14ac:dyDescent="0.2">
      <c r="A38" s="225"/>
      <c r="B38" s="148" t="s">
        <v>48</v>
      </c>
      <c r="C38" s="736" t="s">
        <v>243</v>
      </c>
      <c r="D38" s="763"/>
      <c r="E38" s="906"/>
      <c r="F38" s="856"/>
      <c r="G38" s="95"/>
    </row>
    <row r="39" spans="1:7" s="96" customFormat="1" ht="12" customHeight="1" x14ac:dyDescent="0.2">
      <c r="A39" s="225"/>
      <c r="B39" s="148" t="s">
        <v>152</v>
      </c>
      <c r="C39" s="736" t="s">
        <v>375</v>
      </c>
      <c r="D39" s="763">
        <v>6649</v>
      </c>
      <c r="E39" s="906">
        <v>15588</v>
      </c>
      <c r="F39" s="856">
        <f>11507+196</f>
        <v>11703</v>
      </c>
      <c r="G39" s="95"/>
    </row>
    <row r="40" spans="1:7" s="96" customFormat="1" ht="12" customHeight="1" x14ac:dyDescent="0.2">
      <c r="A40" s="225"/>
      <c r="B40" s="148" t="s">
        <v>43</v>
      </c>
      <c r="C40" s="943" t="s">
        <v>376</v>
      </c>
      <c r="D40" s="699">
        <f>SUM(D41:D45)</f>
        <v>0</v>
      </c>
      <c r="E40" s="707">
        <f t="shared" ref="E40:F40" si="0">SUM(E41:E45)</f>
        <v>0</v>
      </c>
      <c r="F40" s="1049">
        <f t="shared" si="0"/>
        <v>0</v>
      </c>
      <c r="G40" s="95"/>
    </row>
    <row r="41" spans="1:7" s="96" customFormat="1" ht="12" customHeight="1" x14ac:dyDescent="0.2">
      <c r="A41" s="225"/>
      <c r="B41" s="148" t="s">
        <v>51</v>
      </c>
      <c r="C41" s="736" t="s">
        <v>240</v>
      </c>
      <c r="D41" s="763"/>
      <c r="E41" s="906"/>
      <c r="F41" s="856"/>
    </row>
    <row r="42" spans="1:7" s="96" customFormat="1" ht="12" customHeight="1" x14ac:dyDescent="0.2">
      <c r="A42" s="225"/>
      <c r="B42" s="148" t="s">
        <v>52</v>
      </c>
      <c r="C42" s="736" t="s">
        <v>241</v>
      </c>
      <c r="D42" s="763"/>
      <c r="E42" s="906"/>
      <c r="F42" s="856"/>
    </row>
    <row r="43" spans="1:7" s="96" customFormat="1" ht="12" customHeight="1" x14ac:dyDescent="0.2">
      <c r="A43" s="225"/>
      <c r="B43" s="148" t="s">
        <v>53</v>
      </c>
      <c r="C43" s="736" t="s">
        <v>242</v>
      </c>
      <c r="D43" s="763"/>
      <c r="E43" s="906"/>
      <c r="F43" s="856"/>
    </row>
    <row r="44" spans="1:7" s="96" customFormat="1" ht="12" customHeight="1" x14ac:dyDescent="0.2">
      <c r="A44" s="225"/>
      <c r="B44" s="148" t="s">
        <v>54</v>
      </c>
      <c r="C44" s="736" t="s">
        <v>243</v>
      </c>
      <c r="D44" s="763"/>
      <c r="E44" s="906"/>
      <c r="F44" s="856"/>
      <c r="G44" s="95"/>
    </row>
    <row r="45" spans="1:7" s="96" customFormat="1" ht="12" customHeight="1" thickBot="1" x14ac:dyDescent="0.25">
      <c r="A45" s="232"/>
      <c r="B45" s="166" t="s">
        <v>153</v>
      </c>
      <c r="C45" s="940" t="s">
        <v>1002</v>
      </c>
      <c r="D45" s="772"/>
      <c r="E45" s="910"/>
      <c r="F45" s="914"/>
    </row>
    <row r="46" spans="1:7" s="95" customFormat="1" ht="12" customHeight="1" thickBot="1" x14ac:dyDescent="0.25">
      <c r="A46" s="206" t="s">
        <v>887</v>
      </c>
      <c r="B46" s="223"/>
      <c r="C46" s="737" t="s">
        <v>244</v>
      </c>
      <c r="D46" s="547">
        <f>SUM(D47+D48)</f>
        <v>7610</v>
      </c>
      <c r="E46" s="545">
        <f>E47+E48</f>
        <v>15321</v>
      </c>
      <c r="F46" s="546">
        <f>F47+F48</f>
        <v>0</v>
      </c>
      <c r="G46" s="96"/>
    </row>
    <row r="47" spans="1:7" s="96" customFormat="1" ht="12" customHeight="1" x14ac:dyDescent="0.2">
      <c r="A47" s="225"/>
      <c r="B47" s="148" t="s">
        <v>49</v>
      </c>
      <c r="C47" s="939" t="s">
        <v>87</v>
      </c>
      <c r="D47" s="763"/>
      <c r="E47" s="906"/>
      <c r="F47" s="856"/>
    </row>
    <row r="48" spans="1:7" s="96" customFormat="1" ht="12" customHeight="1" thickBot="1" x14ac:dyDescent="0.25">
      <c r="A48" s="225"/>
      <c r="B48" s="148" t="s">
        <v>50</v>
      </c>
      <c r="C48" s="940" t="s">
        <v>816</v>
      </c>
      <c r="D48" s="763">
        <v>7610</v>
      </c>
      <c r="E48" s="906">
        <v>15321</v>
      </c>
      <c r="F48" s="856"/>
    </row>
    <row r="49" spans="1:9" s="96" customFormat="1" ht="12" customHeight="1" thickBot="1" x14ac:dyDescent="0.25">
      <c r="A49" s="198" t="s">
        <v>888</v>
      </c>
      <c r="B49" s="223"/>
      <c r="C49" s="737" t="s">
        <v>815</v>
      </c>
      <c r="D49" s="547">
        <f>SUM(D50:D52)</f>
        <v>562</v>
      </c>
      <c r="E49" s="704">
        <f t="shared" ref="E49:F49" si="1">SUM(E50:E52)</f>
        <v>395</v>
      </c>
      <c r="F49" s="546">
        <f t="shared" si="1"/>
        <v>590</v>
      </c>
    </row>
    <row r="50" spans="1:9" s="96" customFormat="1" ht="12" customHeight="1" x14ac:dyDescent="0.2">
      <c r="A50" s="233"/>
      <c r="B50" s="148" t="s">
        <v>157</v>
      </c>
      <c r="C50" s="939" t="s">
        <v>155</v>
      </c>
      <c r="D50" s="773">
        <v>562</v>
      </c>
      <c r="E50" s="911">
        <v>395</v>
      </c>
      <c r="F50" s="915">
        <v>590</v>
      </c>
    </row>
    <row r="51" spans="1:9" s="96" customFormat="1" ht="12" customHeight="1" x14ac:dyDescent="0.2">
      <c r="A51" s="233"/>
      <c r="B51" s="148" t="s">
        <v>158</v>
      </c>
      <c r="C51" s="736" t="s">
        <v>156</v>
      </c>
      <c r="D51" s="773"/>
      <c r="E51" s="911"/>
      <c r="F51" s="915"/>
    </row>
    <row r="52" spans="1:9" s="96" customFormat="1" ht="12" customHeight="1" thickBot="1" x14ac:dyDescent="0.25">
      <c r="A52" s="225"/>
      <c r="B52" s="148" t="s">
        <v>306</v>
      </c>
      <c r="C52" s="941" t="s">
        <v>246</v>
      </c>
      <c r="D52" s="763"/>
      <c r="E52" s="906"/>
      <c r="F52" s="856"/>
    </row>
    <row r="53" spans="1:9" s="96" customFormat="1" ht="12" customHeight="1" thickBot="1" x14ac:dyDescent="0.25">
      <c r="A53" s="206" t="s">
        <v>889</v>
      </c>
      <c r="B53" s="234"/>
      <c r="C53" s="738" t="s">
        <v>247</v>
      </c>
      <c r="D53" s="701"/>
      <c r="E53" s="717"/>
      <c r="F53" s="687"/>
    </row>
    <row r="54" spans="1:9" s="95" customFormat="1" ht="12" customHeight="1" thickBot="1" x14ac:dyDescent="0.25">
      <c r="A54" s="235" t="s">
        <v>890</v>
      </c>
      <c r="B54" s="236"/>
      <c r="C54" s="738" t="s">
        <v>388</v>
      </c>
      <c r="D54" s="849">
        <f>D9+D14+D23+D24+D33+D46+D49+D53</f>
        <v>390520</v>
      </c>
      <c r="E54" s="718">
        <f>E9+E14+E23+E24+E33+E46+E49+E53</f>
        <v>432640</v>
      </c>
      <c r="F54" s="1050">
        <f>F9+F14+F23+F24+F33+F46+F49+F53</f>
        <v>392802</v>
      </c>
      <c r="G54" s="96"/>
    </row>
    <row r="55" spans="1:9" s="95" customFormat="1" ht="12" customHeight="1" thickBot="1" x14ac:dyDescent="0.25">
      <c r="A55" s="198" t="s">
        <v>891</v>
      </c>
      <c r="B55" s="167"/>
      <c r="C55" s="738" t="s">
        <v>250</v>
      </c>
      <c r="D55" s="547">
        <f>D56</f>
        <v>151594</v>
      </c>
      <c r="E55" s="704">
        <f t="shared" ref="E55:F55" si="2">E56</f>
        <v>187269</v>
      </c>
      <c r="F55" s="546">
        <f t="shared" si="2"/>
        <v>89007</v>
      </c>
      <c r="G55" s="96"/>
    </row>
    <row r="56" spans="1:9" s="95" customFormat="1" ht="12" customHeight="1" x14ac:dyDescent="0.2">
      <c r="A56" s="227"/>
      <c r="B56" s="165" t="s">
        <v>90</v>
      </c>
      <c r="C56" s="735" t="s">
        <v>930</v>
      </c>
      <c r="D56" s="803">
        <v>151594</v>
      </c>
      <c r="E56" s="719">
        <v>187269</v>
      </c>
      <c r="F56" s="916">
        <f>48873+40000+134</f>
        <v>89007</v>
      </c>
      <c r="G56" s="96"/>
    </row>
    <row r="57" spans="1:9" s="95" customFormat="1" ht="12" customHeight="1" thickBot="1" x14ac:dyDescent="0.25">
      <c r="A57" s="232"/>
      <c r="B57" s="166" t="s">
        <v>91</v>
      </c>
      <c r="C57" s="739" t="s">
        <v>817</v>
      </c>
      <c r="D57" s="769"/>
      <c r="E57" s="912"/>
      <c r="F57" s="862"/>
      <c r="G57" s="96"/>
    </row>
    <row r="58" spans="1:9" s="96" customFormat="1" ht="15" customHeight="1" thickBot="1" x14ac:dyDescent="0.25">
      <c r="A58" s="237" t="s">
        <v>892</v>
      </c>
      <c r="B58" s="732"/>
      <c r="C58" s="944" t="s">
        <v>264</v>
      </c>
      <c r="D58" s="547">
        <v>11117</v>
      </c>
      <c r="E58" s="545">
        <v>8004</v>
      </c>
      <c r="F58" s="546"/>
    </row>
    <row r="59" spans="1:9" s="96" customFormat="1" ht="12" customHeight="1" thickBot="1" x14ac:dyDescent="0.25">
      <c r="A59" s="237" t="s">
        <v>893</v>
      </c>
      <c r="B59" s="732"/>
      <c r="C59" s="944" t="s">
        <v>932</v>
      </c>
      <c r="D59" s="547">
        <f>D54+D55+D58</f>
        <v>553231</v>
      </c>
      <c r="E59" s="704">
        <f>E54+E55+E58</f>
        <v>627913</v>
      </c>
      <c r="F59" s="546">
        <f>F54+F55+F58</f>
        <v>481809</v>
      </c>
      <c r="H59" s="728"/>
      <c r="I59" s="728"/>
    </row>
    <row r="60" spans="1:9" s="96" customFormat="1" ht="15" customHeight="1" thickBot="1" x14ac:dyDescent="0.25">
      <c r="A60" s="240"/>
      <c r="B60" s="733"/>
      <c r="C60" s="734"/>
      <c r="D60" s="721"/>
      <c r="E60" s="721"/>
      <c r="F60" s="721"/>
    </row>
    <row r="61" spans="1:9" s="93" customFormat="1" ht="36.75" customHeight="1" thickBot="1" x14ac:dyDescent="0.25">
      <c r="A61" s="1261" t="s">
        <v>1017</v>
      </c>
      <c r="B61" s="1262"/>
      <c r="C61" s="904" t="s">
        <v>654</v>
      </c>
      <c r="D61" s="1263" t="s">
        <v>917</v>
      </c>
      <c r="E61" s="1263"/>
      <c r="F61" s="1264"/>
      <c r="G61" s="96"/>
    </row>
    <row r="62" spans="1:9" ht="15.75" thickBot="1" x14ac:dyDescent="0.25">
      <c r="A62" s="242"/>
      <c r="B62" s="243"/>
      <c r="C62" s="243"/>
      <c r="D62" s="722"/>
      <c r="E62" s="722"/>
      <c r="F62" s="722"/>
      <c r="G62" s="96"/>
    </row>
    <row r="63" spans="1:9" s="51" customFormat="1" ht="26.25" thickBot="1" x14ac:dyDescent="0.25">
      <c r="A63" s="244"/>
      <c r="B63" s="245"/>
      <c r="C63" s="1084" t="s">
        <v>1</v>
      </c>
      <c r="D63" s="580" t="s">
        <v>1070</v>
      </c>
      <c r="E63" s="905" t="s">
        <v>1069</v>
      </c>
      <c r="F63" s="913" t="s">
        <v>1035</v>
      </c>
      <c r="G63" s="96"/>
    </row>
    <row r="64" spans="1:9" s="97" customFormat="1" ht="12" customHeight="1" thickBot="1" x14ac:dyDescent="0.25">
      <c r="A64" s="206" t="s">
        <v>881</v>
      </c>
      <c r="B64" s="569"/>
      <c r="C64" s="1060" t="s">
        <v>836</v>
      </c>
      <c r="D64" s="547">
        <f>SUM(D65:D69)</f>
        <v>163834</v>
      </c>
      <c r="E64" s="545">
        <f>SUM(E65:E69)</f>
        <v>137001</v>
      </c>
      <c r="F64" s="546">
        <f>SUM(F65:F69)</f>
        <v>136168</v>
      </c>
      <c r="G64" s="96"/>
    </row>
    <row r="65" spans="1:8" ht="12" customHeight="1" x14ac:dyDescent="0.2">
      <c r="A65" s="247"/>
      <c r="B65" s="1051" t="s">
        <v>55</v>
      </c>
      <c r="C65" s="1061" t="s">
        <v>912</v>
      </c>
      <c r="D65" s="773">
        <v>33504</v>
      </c>
      <c r="E65" s="911">
        <v>37722</v>
      </c>
      <c r="F65" s="915">
        <v>40899</v>
      </c>
      <c r="G65" s="96"/>
    </row>
    <row r="66" spans="1:8" ht="12" customHeight="1" x14ac:dyDescent="0.2">
      <c r="A66" s="248"/>
      <c r="B66" s="1052" t="s">
        <v>56</v>
      </c>
      <c r="C66" s="1062" t="s">
        <v>162</v>
      </c>
      <c r="D66" s="693">
        <v>6695</v>
      </c>
      <c r="E66" s="896">
        <v>7068</v>
      </c>
      <c r="F66" s="685">
        <v>8049</v>
      </c>
      <c r="G66" s="95"/>
    </row>
    <row r="67" spans="1:8" ht="12" customHeight="1" x14ac:dyDescent="0.2">
      <c r="A67" s="248"/>
      <c r="B67" s="1052" t="s">
        <v>57</v>
      </c>
      <c r="C67" s="1062" t="s">
        <v>86</v>
      </c>
      <c r="D67" s="763">
        <v>93962</v>
      </c>
      <c r="E67" s="906">
        <v>56289</v>
      </c>
      <c r="F67" s="856">
        <v>66963</v>
      </c>
      <c r="G67" s="96"/>
      <c r="H67" s="729"/>
    </row>
    <row r="68" spans="1:8" ht="12" customHeight="1" x14ac:dyDescent="0.2">
      <c r="A68" s="248"/>
      <c r="B68" s="1052" t="s">
        <v>58</v>
      </c>
      <c r="C68" s="1062" t="s">
        <v>163</v>
      </c>
      <c r="D68" s="763">
        <v>14603</v>
      </c>
      <c r="E68" s="906">
        <v>16450</v>
      </c>
      <c r="F68" s="856">
        <v>16457</v>
      </c>
      <c r="G68" s="96"/>
    </row>
    <row r="69" spans="1:8" ht="12" customHeight="1" x14ac:dyDescent="0.2">
      <c r="A69" s="248"/>
      <c r="B69" s="1052" t="s">
        <v>69</v>
      </c>
      <c r="C69" s="1062" t="s">
        <v>164</v>
      </c>
      <c r="D69" s="763">
        <v>15070</v>
      </c>
      <c r="E69" s="906">
        <f>SUM(E71:E77)</f>
        <v>19472</v>
      </c>
      <c r="F69" s="856">
        <f>SUM(F71:F77)</f>
        <v>3800</v>
      </c>
      <c r="G69" s="96"/>
    </row>
    <row r="70" spans="1:8" ht="12" customHeight="1" x14ac:dyDescent="0.2">
      <c r="A70" s="248"/>
      <c r="B70" s="1052" t="s">
        <v>59</v>
      </c>
      <c r="C70" s="1062" t="s">
        <v>186</v>
      </c>
      <c r="D70" s="693"/>
      <c r="E70" s="896"/>
      <c r="F70" s="685"/>
      <c r="G70" s="96"/>
    </row>
    <row r="71" spans="1:8" ht="12" customHeight="1" x14ac:dyDescent="0.2">
      <c r="A71" s="248"/>
      <c r="B71" s="1052" t="s">
        <v>60</v>
      </c>
      <c r="C71" s="1063" t="s">
        <v>818</v>
      </c>
      <c r="D71" s="763"/>
      <c r="E71" s="906"/>
      <c r="F71" s="856"/>
      <c r="G71" s="96"/>
    </row>
    <row r="72" spans="1:8" ht="12" customHeight="1" x14ac:dyDescent="0.2">
      <c r="A72" s="248"/>
      <c r="B72" s="1052" t="s">
        <v>70</v>
      </c>
      <c r="C72" s="1064" t="s">
        <v>389</v>
      </c>
      <c r="D72" s="763">
        <v>400</v>
      </c>
      <c r="E72" s="906">
        <v>325</v>
      </c>
      <c r="F72" s="856">
        <v>500</v>
      </c>
      <c r="G72" s="96"/>
    </row>
    <row r="73" spans="1:8" ht="12" customHeight="1" x14ac:dyDescent="0.2">
      <c r="A73" s="248"/>
      <c r="B73" s="1052" t="s">
        <v>71</v>
      </c>
      <c r="C73" s="1064" t="s">
        <v>819</v>
      </c>
      <c r="D73" s="763">
        <v>14020</v>
      </c>
      <c r="E73" s="906">
        <v>13283</v>
      </c>
      <c r="F73" s="856">
        <v>2300</v>
      </c>
      <c r="G73" s="96"/>
    </row>
    <row r="74" spans="1:8" ht="12" customHeight="1" x14ac:dyDescent="0.2">
      <c r="A74" s="248"/>
      <c r="B74" s="1052" t="s">
        <v>72</v>
      </c>
      <c r="C74" s="1064" t="s">
        <v>1006</v>
      </c>
      <c r="D74" s="763">
        <v>650</v>
      </c>
      <c r="E74" s="906">
        <v>900</v>
      </c>
      <c r="F74" s="856">
        <v>1000</v>
      </c>
      <c r="G74" s="95"/>
    </row>
    <row r="75" spans="1:8" ht="12" customHeight="1" x14ac:dyDescent="0.2">
      <c r="A75" s="248"/>
      <c r="B75" s="1052" t="s">
        <v>73</v>
      </c>
      <c r="C75" s="1065" t="s">
        <v>820</v>
      </c>
      <c r="D75" s="763"/>
      <c r="E75" s="906"/>
      <c r="F75" s="856"/>
      <c r="G75" s="95"/>
    </row>
    <row r="76" spans="1:8" ht="12" customHeight="1" x14ac:dyDescent="0.2">
      <c r="A76" s="248"/>
      <c r="B76" s="1052" t="s">
        <v>75</v>
      </c>
      <c r="C76" s="1066" t="s">
        <v>821</v>
      </c>
      <c r="D76" s="763"/>
      <c r="E76" s="906"/>
      <c r="F76" s="856"/>
      <c r="G76" s="95"/>
    </row>
    <row r="77" spans="1:8" ht="12" customHeight="1" thickBot="1" x14ac:dyDescent="0.25">
      <c r="A77" s="249"/>
      <c r="B77" s="1053" t="s">
        <v>165</v>
      </c>
      <c r="C77" s="1067" t="s">
        <v>960</v>
      </c>
      <c r="D77" s="765"/>
      <c r="E77" s="908">
        <v>4964</v>
      </c>
      <c r="F77" s="858"/>
      <c r="G77" s="95"/>
    </row>
    <row r="78" spans="1:8" ht="12" customHeight="1" thickBot="1" x14ac:dyDescent="0.25">
      <c r="A78" s="206" t="s">
        <v>882</v>
      </c>
      <c r="B78" s="569"/>
      <c r="C78" s="1060" t="s">
        <v>835</v>
      </c>
      <c r="D78" s="547">
        <f>SUM(D79:D80)</f>
        <v>35380</v>
      </c>
      <c r="E78" s="545">
        <f>SUM(E79:E80)</f>
        <v>52378</v>
      </c>
      <c r="F78" s="546">
        <f>SUM(F79:F80)</f>
        <v>128724.398</v>
      </c>
      <c r="G78" s="96"/>
    </row>
    <row r="79" spans="1:8" s="97" customFormat="1" ht="12" customHeight="1" x14ac:dyDescent="0.2">
      <c r="A79" s="247"/>
      <c r="B79" s="1051" t="s">
        <v>61</v>
      </c>
      <c r="C79" s="1068" t="s">
        <v>822</v>
      </c>
      <c r="D79" s="692">
        <v>22322</v>
      </c>
      <c r="E79" s="895">
        <v>14018</v>
      </c>
      <c r="F79" s="684">
        <f>'5.sz.mell.'!E30/1000</f>
        <v>122640.99800000001</v>
      </c>
      <c r="G79" s="728"/>
    </row>
    <row r="80" spans="1:8" ht="12" customHeight="1" x14ac:dyDescent="0.2">
      <c r="A80" s="248"/>
      <c r="B80" s="1052" t="s">
        <v>62</v>
      </c>
      <c r="C80" s="1069" t="s">
        <v>166</v>
      </c>
      <c r="D80" s="693">
        <v>13058</v>
      </c>
      <c r="E80" s="896">
        <v>38360</v>
      </c>
      <c r="F80" s="685">
        <f>'5.sz.mell.'!E44/1000</f>
        <v>6083.4</v>
      </c>
      <c r="G80" s="96"/>
    </row>
    <row r="81" spans="1:7" ht="12" customHeight="1" x14ac:dyDescent="0.2">
      <c r="A81" s="248"/>
      <c r="B81" s="1052" t="s">
        <v>63</v>
      </c>
      <c r="C81" s="1069" t="s">
        <v>278</v>
      </c>
      <c r="D81" s="693"/>
      <c r="E81" s="896"/>
      <c r="F81" s="685"/>
      <c r="G81" s="93"/>
    </row>
    <row r="82" spans="1:7" ht="12" customHeight="1" x14ac:dyDescent="0.2">
      <c r="A82" s="248"/>
      <c r="B82" s="1052" t="s">
        <v>64</v>
      </c>
      <c r="C82" s="1069" t="s">
        <v>823</v>
      </c>
      <c r="D82" s="693"/>
      <c r="E82" s="896"/>
      <c r="F82" s="685"/>
    </row>
    <row r="83" spans="1:7" ht="12" customHeight="1" x14ac:dyDescent="0.2">
      <c r="A83" s="248"/>
      <c r="B83" s="1052" t="s">
        <v>65</v>
      </c>
      <c r="C83" s="1064" t="s">
        <v>828</v>
      </c>
      <c r="D83" s="693"/>
      <c r="E83" s="896"/>
      <c r="F83" s="685"/>
      <c r="G83" s="51"/>
    </row>
    <row r="84" spans="1:7" ht="12" customHeight="1" x14ac:dyDescent="0.2">
      <c r="A84" s="248"/>
      <c r="B84" s="1052" t="s">
        <v>74</v>
      </c>
      <c r="C84" s="1064" t="s">
        <v>827</v>
      </c>
      <c r="D84" s="693"/>
      <c r="E84" s="896"/>
      <c r="F84" s="685"/>
      <c r="G84" s="97"/>
    </row>
    <row r="85" spans="1:7" ht="12" customHeight="1" x14ac:dyDescent="0.2">
      <c r="A85" s="248"/>
      <c r="B85" s="1052" t="s">
        <v>76</v>
      </c>
      <c r="C85" s="1064" t="s">
        <v>826</v>
      </c>
      <c r="D85" s="693"/>
      <c r="E85" s="896"/>
      <c r="F85" s="685"/>
    </row>
    <row r="86" spans="1:7" s="97" customFormat="1" ht="12" customHeight="1" x14ac:dyDescent="0.2">
      <c r="A86" s="248"/>
      <c r="B86" s="1052" t="s">
        <v>167</v>
      </c>
      <c r="C86" s="1064" t="s">
        <v>825</v>
      </c>
      <c r="D86" s="693"/>
      <c r="E86" s="896"/>
      <c r="F86" s="685"/>
      <c r="G86" s="549"/>
    </row>
    <row r="87" spans="1:7" ht="23.25" customHeight="1" x14ac:dyDescent="0.2">
      <c r="A87" s="248"/>
      <c r="B87" s="1052" t="s">
        <v>168</v>
      </c>
      <c r="C87" s="1064" t="s">
        <v>824</v>
      </c>
      <c r="D87" s="693"/>
      <c r="E87" s="896"/>
      <c r="F87" s="685"/>
    </row>
    <row r="88" spans="1:7" ht="34.5" thickBot="1" x14ac:dyDescent="0.25">
      <c r="A88" s="248"/>
      <c r="B88" s="1052" t="s">
        <v>169</v>
      </c>
      <c r="C88" s="1070" t="s">
        <v>829</v>
      </c>
      <c r="D88" s="693"/>
      <c r="E88" s="896"/>
      <c r="F88" s="685"/>
    </row>
    <row r="89" spans="1:7" ht="12" customHeight="1" thickBot="1" x14ac:dyDescent="0.25">
      <c r="A89" s="367" t="s">
        <v>883</v>
      </c>
      <c r="B89" s="1054"/>
      <c r="C89" s="1071" t="s">
        <v>830</v>
      </c>
      <c r="D89" s="547"/>
      <c r="E89" s="721">
        <f>SUM(E90:E91)</f>
        <v>0</v>
      </c>
      <c r="F89" s="861">
        <f>SUM(F90:F91)</f>
        <v>20148</v>
      </c>
    </row>
    <row r="90" spans="1:7" s="97" customFormat="1" ht="12" customHeight="1" x14ac:dyDescent="0.2">
      <c r="A90" s="368"/>
      <c r="B90" s="1055" t="s">
        <v>35</v>
      </c>
      <c r="C90" s="1068" t="s">
        <v>3</v>
      </c>
      <c r="D90" s="766">
        <v>0</v>
      </c>
      <c r="E90" s="917"/>
      <c r="F90" s="859">
        <v>20148</v>
      </c>
      <c r="G90" s="549"/>
    </row>
    <row r="91" spans="1:7" s="97" customFormat="1" ht="12" customHeight="1" thickBot="1" x14ac:dyDescent="0.25">
      <c r="A91" s="369"/>
      <c r="B91" s="1056" t="s">
        <v>36</v>
      </c>
      <c r="C91" s="1072" t="s">
        <v>1149</v>
      </c>
      <c r="D91" s="772">
        <v>0</v>
      </c>
      <c r="E91" s="910"/>
      <c r="F91" s="914"/>
      <c r="G91" s="549"/>
    </row>
    <row r="92" spans="1:7" s="97" customFormat="1" ht="12" customHeight="1" thickBot="1" x14ac:dyDescent="0.25">
      <c r="A92" s="371" t="s">
        <v>884</v>
      </c>
      <c r="B92" s="1057"/>
      <c r="C92" s="1073" t="s">
        <v>283</v>
      </c>
      <c r="D92" s="774"/>
      <c r="E92" s="885"/>
      <c r="F92" s="919"/>
      <c r="G92" s="549"/>
    </row>
    <row r="93" spans="1:7" s="97" customFormat="1" ht="12" customHeight="1" thickBot="1" x14ac:dyDescent="0.25">
      <c r="A93" s="206" t="s">
        <v>885</v>
      </c>
      <c r="B93" s="1058"/>
      <c r="C93" s="1071" t="s">
        <v>233</v>
      </c>
      <c r="D93" s="701">
        <v>140277</v>
      </c>
      <c r="E93" s="717">
        <v>172858</v>
      </c>
      <c r="F93" s="687">
        <f>'8. sz. mell. '!F24+'9. sz. mell.'!F24</f>
        <v>196769</v>
      </c>
      <c r="G93" s="549"/>
    </row>
    <row r="94" spans="1:7" s="97" customFormat="1" ht="12" customHeight="1" thickBot="1" x14ac:dyDescent="0.25">
      <c r="A94" s="206" t="s">
        <v>886</v>
      </c>
      <c r="B94" s="569"/>
      <c r="C94" s="1074" t="s">
        <v>831</v>
      </c>
      <c r="D94" s="775">
        <f>D64+D78+D89+D92+D93</f>
        <v>339491</v>
      </c>
      <c r="E94" s="918">
        <f>E64+E78+E89+E92+E93</f>
        <v>362237</v>
      </c>
      <c r="F94" s="1075">
        <f>F64+F78+F89+F92+F93</f>
        <v>481809.39799999999</v>
      </c>
      <c r="G94" s="549"/>
    </row>
    <row r="95" spans="1:7" s="97" customFormat="1" ht="12" customHeight="1" thickBot="1" x14ac:dyDescent="0.25">
      <c r="A95" s="206" t="s">
        <v>887</v>
      </c>
      <c r="B95" s="569"/>
      <c r="C95" s="1074" t="s">
        <v>834</v>
      </c>
      <c r="D95" s="545">
        <v>17822</v>
      </c>
      <c r="E95" s="545">
        <v>7308</v>
      </c>
      <c r="F95" s="546"/>
      <c r="G95" s="549"/>
    </row>
    <row r="96" spans="1:7" ht="12.75" customHeight="1" x14ac:dyDescent="0.2">
      <c r="A96" s="247"/>
      <c r="B96" s="1052" t="s">
        <v>232</v>
      </c>
      <c r="C96" s="1068" t="s">
        <v>833</v>
      </c>
      <c r="D96" s="773">
        <v>17822</v>
      </c>
      <c r="E96" s="911">
        <v>7308</v>
      </c>
      <c r="F96" s="915"/>
    </row>
    <row r="97" spans="1:9" ht="12" customHeight="1" thickBot="1" x14ac:dyDescent="0.25">
      <c r="A97" s="249"/>
      <c r="B97" s="1053" t="s">
        <v>50</v>
      </c>
      <c r="C97" s="1076" t="s">
        <v>832</v>
      </c>
      <c r="D97" s="765"/>
      <c r="E97" s="908"/>
      <c r="F97" s="858"/>
    </row>
    <row r="98" spans="1:9" ht="13.5" thickBot="1" x14ac:dyDescent="0.25">
      <c r="A98" s="206" t="s">
        <v>888</v>
      </c>
      <c r="B98" s="1059"/>
      <c r="C98" s="1074" t="s">
        <v>294</v>
      </c>
      <c r="D98" s="770"/>
      <c r="E98" s="897"/>
      <c r="F98" s="863"/>
    </row>
    <row r="99" spans="1:9" ht="15" customHeight="1" thickBot="1" x14ac:dyDescent="0.25">
      <c r="A99" s="206" t="s">
        <v>889</v>
      </c>
      <c r="B99" s="1059"/>
      <c r="C99" s="1074" t="s">
        <v>933</v>
      </c>
      <c r="D99" s="770">
        <f>D94+D95+D98</f>
        <v>357313</v>
      </c>
      <c r="E99" s="891">
        <f>E94+E95+E98</f>
        <v>369545</v>
      </c>
      <c r="F99" s="863">
        <f>F94+F95+F98</f>
        <v>481809.39799999999</v>
      </c>
      <c r="G99" s="97"/>
      <c r="H99" s="729"/>
      <c r="I99" s="729"/>
    </row>
    <row r="100" spans="1:9" ht="15" hidden="1" customHeight="1" thickBot="1" x14ac:dyDescent="0.25">
      <c r="A100" s="253" t="s">
        <v>206</v>
      </c>
      <c r="B100" s="254"/>
      <c r="C100" s="255"/>
      <c r="D100" s="122"/>
      <c r="E100" s="122"/>
    </row>
    <row r="101" spans="1:9" ht="14.25" hidden="1" customHeight="1" thickBot="1" x14ac:dyDescent="0.25">
      <c r="A101" s="253" t="s">
        <v>207</v>
      </c>
      <c r="B101" s="254"/>
      <c r="C101" s="255"/>
      <c r="D101" s="122"/>
      <c r="E101" s="122"/>
    </row>
    <row r="102" spans="1:9" hidden="1" x14ac:dyDescent="0.2"/>
    <row r="104" spans="1:9" x14ac:dyDescent="0.2">
      <c r="E104" s="553"/>
      <c r="H104" s="729"/>
    </row>
    <row r="106" spans="1:9" x14ac:dyDescent="0.2">
      <c r="G106" s="97"/>
    </row>
    <row r="110" spans="1:9" x14ac:dyDescent="0.2">
      <c r="G110" s="97"/>
    </row>
    <row r="111" spans="1:9" x14ac:dyDescent="0.2">
      <c r="G111" s="97"/>
    </row>
    <row r="112" spans="1:9" x14ac:dyDescent="0.2">
      <c r="G112" s="97"/>
    </row>
    <row r="113" spans="7:7" x14ac:dyDescent="0.2">
      <c r="G113" s="97"/>
    </row>
    <row r="114" spans="7:7" x14ac:dyDescent="0.2">
      <c r="G114" s="97"/>
    </row>
    <row r="115" spans="7:7" x14ac:dyDescent="0.2">
      <c r="G115" s="97"/>
    </row>
  </sheetData>
  <sheetProtection formatCells="0"/>
  <mergeCells count="6">
    <mergeCell ref="A2:B2"/>
    <mergeCell ref="D2:F2"/>
    <mergeCell ref="E4:F4"/>
    <mergeCell ref="A5:B5"/>
    <mergeCell ref="A61:B61"/>
    <mergeCell ref="D61:F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7. melléklet a 2/2019. (II. 15.) önkormányzati rendelethez</oddHeader>
  </headerFooter>
  <rowBreaks count="1" manualBreakCount="1">
    <brk id="60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53"/>
  <sheetViews>
    <sheetView view="pageLayout" zoomScaleNormal="100" zoomScaleSheetLayoutView="100" workbookViewId="0">
      <selection activeCell="G20" sqref="G20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49" customWidth="1"/>
    <col min="6" max="6" width="11.33203125" style="4" customWidth="1"/>
    <col min="7" max="16384" width="9.33203125" style="4"/>
  </cols>
  <sheetData>
    <row r="1" spans="1:6" s="2" customFormat="1" ht="21" customHeight="1" thickBot="1" x14ac:dyDescent="0.25">
      <c r="A1" s="211"/>
      <c r="B1" s="212"/>
      <c r="C1" s="259"/>
      <c r="D1" s="709"/>
      <c r="E1" s="731"/>
    </row>
    <row r="2" spans="1:6" s="93" customFormat="1" ht="35.25" customHeight="1" thickBot="1" x14ac:dyDescent="0.25">
      <c r="A2" s="1266" t="s">
        <v>202</v>
      </c>
      <c r="B2" s="1266"/>
      <c r="C2" s="893" t="s">
        <v>669</v>
      </c>
      <c r="D2" s="1267" t="s">
        <v>7</v>
      </c>
      <c r="E2" s="1267"/>
      <c r="F2" s="1267"/>
    </row>
    <row r="3" spans="1:6" s="94" customFormat="1" ht="15.95" customHeight="1" thickBot="1" x14ac:dyDescent="0.3">
      <c r="A3" s="216"/>
      <c r="B3" s="216"/>
      <c r="C3" s="216"/>
      <c r="D3" s="217"/>
      <c r="E3" s="217"/>
      <c r="F3" s="217" t="s">
        <v>920</v>
      </c>
    </row>
    <row r="4" spans="1:6" ht="26.25" thickBot="1" x14ac:dyDescent="0.25">
      <c r="A4" s="1259" t="s">
        <v>203</v>
      </c>
      <c r="B4" s="1260"/>
      <c r="C4" s="541" t="s">
        <v>921</v>
      </c>
      <c r="D4" s="760" t="s">
        <v>1068</v>
      </c>
      <c r="E4" s="887" t="s">
        <v>1069</v>
      </c>
      <c r="F4" s="865" t="s">
        <v>1035</v>
      </c>
    </row>
    <row r="5" spans="1:6" s="51" customFormat="1" ht="12.95" customHeight="1" thickBot="1" x14ac:dyDescent="0.25">
      <c r="A5" s="198">
        <v>1</v>
      </c>
      <c r="B5" s="199">
        <v>2</v>
      </c>
      <c r="C5" s="542">
        <v>3</v>
      </c>
      <c r="D5" s="542">
        <v>4</v>
      </c>
      <c r="E5" s="542">
        <v>5</v>
      </c>
      <c r="F5" s="200">
        <v>6</v>
      </c>
    </row>
    <row r="6" spans="1:6" s="51" customFormat="1" ht="15.95" customHeight="1" thickBot="1" x14ac:dyDescent="0.25">
      <c r="A6" s="220"/>
      <c r="B6" s="221"/>
      <c r="C6" s="221" t="s">
        <v>923</v>
      </c>
      <c r="D6" s="761"/>
      <c r="E6" s="894"/>
      <c r="F6" s="866"/>
    </row>
    <row r="7" spans="1:6" s="95" customFormat="1" ht="12" customHeight="1" thickBot="1" x14ac:dyDescent="0.25">
      <c r="A7" s="198" t="s">
        <v>881</v>
      </c>
      <c r="B7" s="223"/>
      <c r="C7" s="556" t="s">
        <v>208</v>
      </c>
      <c r="D7" s="704">
        <f t="shared" ref="D7:E7" si="0">SUM(D8:D15)</f>
        <v>143</v>
      </c>
      <c r="E7" s="704">
        <f t="shared" si="0"/>
        <v>112</v>
      </c>
      <c r="F7" s="546">
        <f>SUM(F8:F15)</f>
        <v>0</v>
      </c>
    </row>
    <row r="8" spans="1:6" s="95" customFormat="1" ht="12" customHeight="1" x14ac:dyDescent="0.2">
      <c r="A8" s="227"/>
      <c r="B8" s="226" t="s">
        <v>55</v>
      </c>
      <c r="C8" s="557" t="s">
        <v>1016</v>
      </c>
      <c r="D8" s="762"/>
      <c r="E8" s="713">
        <v>3</v>
      </c>
      <c r="F8" s="855"/>
    </row>
    <row r="9" spans="1:6" s="95" customFormat="1" ht="12" customHeight="1" x14ac:dyDescent="0.2">
      <c r="A9" s="225"/>
      <c r="B9" s="226" t="s">
        <v>56</v>
      </c>
      <c r="C9" s="558" t="s">
        <v>132</v>
      </c>
      <c r="D9" s="763">
        <v>140</v>
      </c>
      <c r="E9" s="712">
        <v>100</v>
      </c>
      <c r="F9" s="856"/>
    </row>
    <row r="10" spans="1:6" s="95" customFormat="1" ht="12" customHeight="1" x14ac:dyDescent="0.2">
      <c r="A10" s="225"/>
      <c r="B10" s="226" t="s">
        <v>57</v>
      </c>
      <c r="C10" s="558" t="s">
        <v>133</v>
      </c>
      <c r="D10" s="763"/>
      <c r="E10" s="712"/>
      <c r="F10" s="856"/>
    </row>
    <row r="11" spans="1:6" s="95" customFormat="1" ht="12" customHeight="1" x14ac:dyDescent="0.2">
      <c r="A11" s="225"/>
      <c r="B11" s="226" t="s">
        <v>58</v>
      </c>
      <c r="C11" s="558" t="s">
        <v>134</v>
      </c>
      <c r="D11" s="763"/>
      <c r="E11" s="712"/>
      <c r="F11" s="856"/>
    </row>
    <row r="12" spans="1:6" s="95" customFormat="1" ht="12" customHeight="1" x14ac:dyDescent="0.2">
      <c r="A12" s="225"/>
      <c r="B12" s="226" t="s">
        <v>89</v>
      </c>
      <c r="C12" s="559" t="s">
        <v>135</v>
      </c>
      <c r="D12" s="763"/>
      <c r="E12" s="712"/>
      <c r="F12" s="856"/>
    </row>
    <row r="13" spans="1:6" s="95" customFormat="1" ht="12" customHeight="1" x14ac:dyDescent="0.2">
      <c r="A13" s="228"/>
      <c r="B13" s="226" t="s">
        <v>59</v>
      </c>
      <c r="C13" s="558" t="s">
        <v>136</v>
      </c>
      <c r="D13" s="764"/>
      <c r="E13" s="714"/>
      <c r="F13" s="857"/>
    </row>
    <row r="14" spans="1:6" s="96" customFormat="1" ht="12" customHeight="1" x14ac:dyDescent="0.2">
      <c r="A14" s="225"/>
      <c r="B14" s="226" t="s">
        <v>60</v>
      </c>
      <c r="C14" s="558" t="s">
        <v>841</v>
      </c>
      <c r="D14" s="763"/>
      <c r="E14" s="712"/>
      <c r="F14" s="856"/>
    </row>
    <row r="15" spans="1:6" s="96" customFormat="1" ht="12" customHeight="1" thickBot="1" x14ac:dyDescent="0.25">
      <c r="A15" s="229"/>
      <c r="B15" s="230" t="s">
        <v>70</v>
      </c>
      <c r="C15" s="559" t="s">
        <v>195</v>
      </c>
      <c r="D15" s="765">
        <v>3</v>
      </c>
      <c r="E15" s="715">
        <v>9</v>
      </c>
      <c r="F15" s="858"/>
    </row>
    <row r="16" spans="1:6" s="95" customFormat="1" ht="12" customHeight="1" thickBot="1" x14ac:dyDescent="0.25">
      <c r="A16" s="198" t="s">
        <v>882</v>
      </c>
      <c r="B16" s="223"/>
      <c r="C16" s="556" t="s">
        <v>842</v>
      </c>
      <c r="D16" s="547"/>
      <c r="E16" s="704">
        <f>SUM(E17:E20)</f>
        <v>963</v>
      </c>
      <c r="F16" s="546"/>
    </row>
    <row r="17" spans="1:8" s="96" customFormat="1" ht="12" customHeight="1" x14ac:dyDescent="0.2">
      <c r="A17" s="225"/>
      <c r="B17" s="226" t="s">
        <v>61</v>
      </c>
      <c r="C17" s="560" t="s">
        <v>838</v>
      </c>
      <c r="D17" s="763"/>
      <c r="E17" s="712">
        <v>963</v>
      </c>
      <c r="F17" s="856"/>
    </row>
    <row r="18" spans="1:8" s="96" customFormat="1" ht="12" customHeight="1" x14ac:dyDescent="0.2">
      <c r="A18" s="225"/>
      <c r="B18" s="226" t="s">
        <v>62</v>
      </c>
      <c r="C18" s="558" t="s">
        <v>839</v>
      </c>
      <c r="D18" s="763"/>
      <c r="E18" s="712"/>
      <c r="F18" s="856"/>
    </row>
    <row r="19" spans="1:8" s="96" customFormat="1" ht="12" customHeight="1" x14ac:dyDescent="0.2">
      <c r="A19" s="225"/>
      <c r="B19" s="226" t="s">
        <v>63</v>
      </c>
      <c r="C19" s="558" t="s">
        <v>840</v>
      </c>
      <c r="D19" s="763"/>
      <c r="E19" s="712"/>
      <c r="F19" s="856"/>
    </row>
    <row r="20" spans="1:8" s="96" customFormat="1" ht="12" customHeight="1" thickBot="1" x14ac:dyDescent="0.25">
      <c r="A20" s="225"/>
      <c r="B20" s="226" t="s">
        <v>64</v>
      </c>
      <c r="C20" s="558" t="s">
        <v>839</v>
      </c>
      <c r="D20" s="763"/>
      <c r="E20" s="712"/>
      <c r="F20" s="856"/>
    </row>
    <row r="21" spans="1:8" s="96" customFormat="1" ht="12" customHeight="1" thickBot="1" x14ac:dyDescent="0.25">
      <c r="A21" s="206" t="s">
        <v>883</v>
      </c>
      <c r="B21" s="124"/>
      <c r="C21" s="561" t="s">
        <v>843</v>
      </c>
      <c r="D21" s="547">
        <v>0</v>
      </c>
      <c r="E21" s="704">
        <f>+E22+E23</f>
        <v>0</v>
      </c>
      <c r="F21" s="546"/>
    </row>
    <row r="22" spans="1:8" s="95" customFormat="1" ht="12" customHeight="1" x14ac:dyDescent="0.2">
      <c r="A22" s="368"/>
      <c r="B22" s="388" t="s">
        <v>35</v>
      </c>
      <c r="C22" s="562" t="s">
        <v>245</v>
      </c>
      <c r="D22" s="766"/>
      <c r="E22" s="889"/>
      <c r="F22" s="859"/>
    </row>
    <row r="23" spans="1:8" s="95" customFormat="1" ht="12" customHeight="1" thickBot="1" x14ac:dyDescent="0.25">
      <c r="A23" s="386"/>
      <c r="B23" s="387" t="s">
        <v>36</v>
      </c>
      <c r="C23" s="563" t="s">
        <v>249</v>
      </c>
      <c r="D23" s="767"/>
      <c r="E23" s="890"/>
      <c r="F23" s="860"/>
    </row>
    <row r="24" spans="1:8" s="95" customFormat="1" ht="12" customHeight="1" thickBot="1" x14ac:dyDescent="0.25">
      <c r="A24" s="206" t="s">
        <v>884</v>
      </c>
      <c r="B24" s="223"/>
      <c r="C24" s="561" t="s">
        <v>860</v>
      </c>
      <c r="D24" s="701">
        <v>57239</v>
      </c>
      <c r="E24" s="706">
        <v>67406</v>
      </c>
      <c r="F24" s="687">
        <f>F48</f>
        <v>79216</v>
      </c>
    </row>
    <row r="25" spans="1:8" s="95" customFormat="1" ht="12" customHeight="1" thickBot="1" x14ac:dyDescent="0.25">
      <c r="A25" s="198" t="s">
        <v>885</v>
      </c>
      <c r="B25" s="167"/>
      <c r="C25" s="561" t="s">
        <v>856</v>
      </c>
      <c r="D25" s="547">
        <f>D7+D16+D21+D24</f>
        <v>57382</v>
      </c>
      <c r="E25" s="704">
        <f>E7+E16+E21+E24</f>
        <v>68481</v>
      </c>
      <c r="F25" s="546">
        <f>F7+F16+F21+F24</f>
        <v>79216</v>
      </c>
    </row>
    <row r="26" spans="1:8" s="96" customFormat="1" ht="12" customHeight="1" thickBot="1" x14ac:dyDescent="0.25">
      <c r="A26" s="383" t="s">
        <v>886</v>
      </c>
      <c r="B26" s="892"/>
      <c r="C26" s="564" t="s">
        <v>858</v>
      </c>
      <c r="D26" s="864">
        <f>D27</f>
        <v>8711</v>
      </c>
      <c r="E26" s="864">
        <f>E27</f>
        <v>8765</v>
      </c>
      <c r="F26" s="861"/>
    </row>
    <row r="27" spans="1:8" s="96" customFormat="1" ht="15" customHeight="1" x14ac:dyDescent="0.2">
      <c r="A27" s="227"/>
      <c r="B27" s="165" t="s">
        <v>42</v>
      </c>
      <c r="C27" s="562" t="s">
        <v>352</v>
      </c>
      <c r="D27" s="766">
        <v>8711</v>
      </c>
      <c r="E27" s="889">
        <v>8765</v>
      </c>
      <c r="F27" s="859"/>
    </row>
    <row r="28" spans="1:8" s="96" customFormat="1" ht="15" customHeight="1" x14ac:dyDescent="0.2">
      <c r="A28" s="554"/>
      <c r="B28" s="168" t="s">
        <v>43</v>
      </c>
      <c r="C28" s="565" t="s">
        <v>846</v>
      </c>
      <c r="D28" s="696"/>
      <c r="E28" s="703"/>
      <c r="F28" s="867"/>
    </row>
    <row r="29" spans="1:8" s="96" customFormat="1" ht="15" customHeight="1" thickBot="1" x14ac:dyDescent="0.25">
      <c r="A29" s="393"/>
      <c r="B29" s="555" t="s">
        <v>929</v>
      </c>
      <c r="C29" s="566" t="s">
        <v>931</v>
      </c>
      <c r="D29" s="769"/>
      <c r="E29" s="720"/>
      <c r="F29" s="862"/>
    </row>
    <row r="30" spans="1:8" ht="13.5" thickBot="1" x14ac:dyDescent="0.25">
      <c r="A30" s="237" t="s">
        <v>887</v>
      </c>
      <c r="B30" s="381"/>
      <c r="C30" s="567" t="s">
        <v>859</v>
      </c>
      <c r="D30" s="701"/>
      <c r="E30" s="706"/>
      <c r="F30" s="687"/>
    </row>
    <row r="31" spans="1:8" s="51" customFormat="1" ht="16.5" customHeight="1" thickBot="1" x14ac:dyDescent="0.25">
      <c r="A31" s="237" t="s">
        <v>888</v>
      </c>
      <c r="B31" s="238"/>
      <c r="C31" s="568" t="s">
        <v>857</v>
      </c>
      <c r="D31" s="770">
        <f>D25+D26+D30</f>
        <v>66093</v>
      </c>
      <c r="E31" s="770">
        <f t="shared" ref="E31:F31" si="1">E25+E26+E30</f>
        <v>77246</v>
      </c>
      <c r="F31" s="863">
        <f t="shared" si="1"/>
        <v>79216</v>
      </c>
      <c r="H31" s="730"/>
    </row>
    <row r="32" spans="1:8" s="97" customFormat="1" ht="12" customHeight="1" x14ac:dyDescent="0.2">
      <c r="A32" s="240"/>
      <c r="B32" s="240"/>
      <c r="C32" s="241"/>
      <c r="D32" s="723"/>
      <c r="E32" s="723"/>
      <c r="F32" s="723"/>
    </row>
    <row r="33" spans="1:8" ht="12" customHeight="1" thickBot="1" x14ac:dyDescent="0.25">
      <c r="A33" s="242"/>
      <c r="B33" s="243"/>
      <c r="C33" s="243"/>
      <c r="D33" s="722"/>
      <c r="E33" s="722"/>
      <c r="F33" s="722"/>
    </row>
    <row r="34" spans="1:8" ht="26.25" thickBot="1" x14ac:dyDescent="0.25">
      <c r="A34" s="244"/>
      <c r="B34" s="245"/>
      <c r="C34" s="1084" t="s">
        <v>1</v>
      </c>
      <c r="D34" s="760" t="s">
        <v>1068</v>
      </c>
      <c r="E34" s="887" t="s">
        <v>1069</v>
      </c>
      <c r="F34" s="865" t="s">
        <v>1035</v>
      </c>
    </row>
    <row r="35" spans="1:8" ht="12" customHeight="1" thickBot="1" x14ac:dyDescent="0.25">
      <c r="A35" s="206" t="s">
        <v>881</v>
      </c>
      <c r="B35" s="569"/>
      <c r="C35" s="1060" t="s">
        <v>836</v>
      </c>
      <c r="D35" s="547">
        <f>SUM(D36:D40)</f>
        <v>56912</v>
      </c>
      <c r="E35" s="545">
        <f>SUM(E36:E40)</f>
        <v>68504</v>
      </c>
      <c r="F35" s="1078">
        <f>SUM(F36:F40)</f>
        <v>79216</v>
      </c>
    </row>
    <row r="36" spans="1:8" ht="12" customHeight="1" x14ac:dyDescent="0.2">
      <c r="A36" s="247"/>
      <c r="B36" s="1051" t="s">
        <v>55</v>
      </c>
      <c r="C36" s="1079" t="s">
        <v>912</v>
      </c>
      <c r="D36" s="692">
        <v>42029</v>
      </c>
      <c r="E36" s="895">
        <v>49139</v>
      </c>
      <c r="F36" s="684">
        <v>57395</v>
      </c>
    </row>
    <row r="37" spans="1:8" ht="12" customHeight="1" x14ac:dyDescent="0.2">
      <c r="A37" s="248"/>
      <c r="B37" s="1052" t="s">
        <v>56</v>
      </c>
      <c r="C37" s="1062" t="s">
        <v>162</v>
      </c>
      <c r="D37" s="693">
        <v>9521</v>
      </c>
      <c r="E37" s="896">
        <v>10258</v>
      </c>
      <c r="F37" s="685">
        <v>10994</v>
      </c>
    </row>
    <row r="38" spans="1:8" ht="12" customHeight="1" x14ac:dyDescent="0.2">
      <c r="A38" s="248"/>
      <c r="B38" s="1052" t="s">
        <v>57</v>
      </c>
      <c r="C38" s="1062" t="s">
        <v>86</v>
      </c>
      <c r="D38" s="693">
        <v>5362</v>
      </c>
      <c r="E38" s="896">
        <v>9107</v>
      </c>
      <c r="F38" s="685">
        <v>10827</v>
      </c>
    </row>
    <row r="39" spans="1:8" s="97" customFormat="1" ht="12" customHeight="1" x14ac:dyDescent="0.2">
      <c r="A39" s="248"/>
      <c r="B39" s="1052" t="s">
        <v>58</v>
      </c>
      <c r="C39" s="1062" t="s">
        <v>163</v>
      </c>
      <c r="D39" s="693"/>
      <c r="E39" s="896"/>
      <c r="F39" s="685"/>
    </row>
    <row r="40" spans="1:8" ht="12" customHeight="1" thickBot="1" x14ac:dyDescent="0.25">
      <c r="A40" s="248"/>
      <c r="B40" s="1052" t="s">
        <v>69</v>
      </c>
      <c r="C40" s="1062" t="s">
        <v>164</v>
      </c>
      <c r="D40" s="693"/>
      <c r="E40" s="896"/>
      <c r="F40" s="685"/>
    </row>
    <row r="41" spans="1:8" ht="12" customHeight="1" thickBot="1" x14ac:dyDescent="0.25">
      <c r="A41" s="206" t="s">
        <v>882</v>
      </c>
      <c r="B41" s="569"/>
      <c r="C41" s="1060" t="s">
        <v>853</v>
      </c>
      <c r="D41" s="547">
        <v>77</v>
      </c>
      <c r="E41" s="545">
        <v>110</v>
      </c>
      <c r="F41" s="546"/>
    </row>
    <row r="42" spans="1:8" ht="12" customHeight="1" x14ac:dyDescent="0.2">
      <c r="A42" s="247"/>
      <c r="B42" s="1051" t="s">
        <v>61</v>
      </c>
      <c r="C42" s="1079" t="s">
        <v>277</v>
      </c>
      <c r="D42" s="692">
        <v>77</v>
      </c>
      <c r="E42" s="895">
        <v>110</v>
      </c>
      <c r="F42" s="684"/>
    </row>
    <row r="43" spans="1:8" ht="12" customHeight="1" x14ac:dyDescent="0.2">
      <c r="A43" s="248"/>
      <c r="B43" s="1052" t="s">
        <v>62</v>
      </c>
      <c r="C43" s="1062" t="s">
        <v>166</v>
      </c>
      <c r="D43" s="693"/>
      <c r="E43" s="896"/>
      <c r="F43" s="685"/>
    </row>
    <row r="44" spans="1:8" ht="15" customHeight="1" x14ac:dyDescent="0.2">
      <c r="A44" s="248"/>
      <c r="B44" s="1052" t="s">
        <v>65</v>
      </c>
      <c r="C44" s="1062" t="s">
        <v>2</v>
      </c>
      <c r="D44" s="693"/>
      <c r="E44" s="896"/>
      <c r="F44" s="685"/>
    </row>
    <row r="45" spans="1:8" ht="13.5" thickBot="1" x14ac:dyDescent="0.25">
      <c r="A45" s="248"/>
      <c r="B45" s="1052" t="s">
        <v>76</v>
      </c>
      <c r="C45" s="1062" t="s">
        <v>850</v>
      </c>
      <c r="D45" s="693"/>
      <c r="E45" s="896"/>
      <c r="F45" s="685"/>
    </row>
    <row r="46" spans="1:8" ht="15" customHeight="1" thickBot="1" x14ac:dyDescent="0.25">
      <c r="A46" s="206" t="s">
        <v>883</v>
      </c>
      <c r="B46" s="569"/>
      <c r="C46" s="301" t="s">
        <v>851</v>
      </c>
      <c r="D46" s="701"/>
      <c r="E46" s="717"/>
      <c r="F46" s="687"/>
    </row>
    <row r="47" spans="1:8" ht="14.25" customHeight="1" thickBot="1" x14ac:dyDescent="0.25">
      <c r="A47" s="383" t="s">
        <v>884</v>
      </c>
      <c r="B47" s="1077"/>
      <c r="C47" s="1080" t="s">
        <v>854</v>
      </c>
      <c r="D47" s="899"/>
      <c r="E47" s="900"/>
      <c r="F47" s="898"/>
    </row>
    <row r="48" spans="1:8" ht="13.5" thickBot="1" x14ac:dyDescent="0.25">
      <c r="A48" s="206" t="s">
        <v>885</v>
      </c>
      <c r="B48" s="1059"/>
      <c r="C48" s="1081" t="s">
        <v>852</v>
      </c>
      <c r="D48" s="770">
        <f>+D35+D41+D46+D47</f>
        <v>56989</v>
      </c>
      <c r="E48" s="897">
        <f>+E35+E41+E46+E47</f>
        <v>68614</v>
      </c>
      <c r="F48" s="863">
        <f>+F35+F41+F46+F47</f>
        <v>79216</v>
      </c>
      <c r="G48" s="44"/>
      <c r="H48" s="44"/>
    </row>
    <row r="49" spans="1:5" x14ac:dyDescent="0.2">
      <c r="A49" s="251"/>
      <c r="B49" s="252"/>
      <c r="C49" s="252"/>
      <c r="D49" s="552"/>
      <c r="E49" s="552"/>
    </row>
    <row r="50" spans="1:5" ht="13.5" hidden="1" thickBot="1" x14ac:dyDescent="0.25">
      <c r="A50" s="253" t="s">
        <v>206</v>
      </c>
      <c r="B50" s="254"/>
      <c r="C50" s="255"/>
      <c r="D50" s="122"/>
      <c r="E50" s="122"/>
    </row>
    <row r="51" spans="1:5" ht="13.5" hidden="1" thickBot="1" x14ac:dyDescent="0.25">
      <c r="A51" s="253" t="s">
        <v>207</v>
      </c>
      <c r="B51" s="254"/>
      <c r="C51" s="255"/>
      <c r="D51" s="122"/>
      <c r="E51" s="122"/>
    </row>
    <row r="53" spans="1:5" x14ac:dyDescent="0.2">
      <c r="D53" s="729"/>
    </row>
  </sheetData>
  <mergeCells count="3">
    <mergeCell ref="A2:B2"/>
    <mergeCell ref="D2:F2"/>
    <mergeCell ref="A4:B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8. melléklet a 2/2019. (II. 15.)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50"/>
  <sheetViews>
    <sheetView view="pageLayout" zoomScaleNormal="100" zoomScaleSheetLayoutView="100" workbookViewId="0">
      <selection activeCell="F16" sqref="F16"/>
    </sheetView>
  </sheetViews>
  <sheetFormatPr defaultColWidth="9.33203125" defaultRowHeight="12.75" x14ac:dyDescent="0.2"/>
  <cols>
    <col min="1" max="1" width="4.83203125" style="540" customWidth="1"/>
    <col min="2" max="2" width="8.83203125" style="528" customWidth="1"/>
    <col min="3" max="3" width="71.83203125" style="528" customWidth="1"/>
    <col min="4" max="4" width="11.33203125" style="549" customWidth="1"/>
    <col min="5" max="5" width="12.6640625" style="528" customWidth="1"/>
    <col min="6" max="6" width="11" style="528" customWidth="1"/>
    <col min="7" max="7" width="9.33203125" style="528" customWidth="1"/>
    <col min="8" max="16384" width="9.33203125" style="528"/>
  </cols>
  <sheetData>
    <row r="1" spans="1:6" s="525" customFormat="1" ht="21" customHeight="1" x14ac:dyDescent="0.2">
      <c r="A1" s="211"/>
      <c r="B1" s="212"/>
      <c r="C1" s="1269"/>
      <c r="D1" s="1269"/>
      <c r="E1" s="724"/>
    </row>
    <row r="2" spans="1:6" s="526" customFormat="1" ht="40.5" customHeight="1" x14ac:dyDescent="0.2">
      <c r="A2" s="1268" t="s">
        <v>202</v>
      </c>
      <c r="B2" s="1268"/>
      <c r="C2" s="886" t="s">
        <v>473</v>
      </c>
      <c r="D2" s="1270" t="s">
        <v>8</v>
      </c>
      <c r="E2" s="1270"/>
      <c r="F2" s="1270"/>
    </row>
    <row r="3" spans="1:6" s="527" customFormat="1" ht="15.95" customHeight="1" thickBot="1" x14ac:dyDescent="0.3">
      <c r="A3" s="216"/>
      <c r="B3" s="216"/>
      <c r="C3" s="216"/>
      <c r="D3" s="217"/>
      <c r="E3" s="217"/>
      <c r="F3" s="217" t="s">
        <v>920</v>
      </c>
    </row>
    <row r="4" spans="1:6" ht="26.25" thickBot="1" x14ac:dyDescent="0.25">
      <c r="A4" s="1259" t="s">
        <v>203</v>
      </c>
      <c r="B4" s="1260"/>
      <c r="C4" s="541" t="s">
        <v>921</v>
      </c>
      <c r="D4" s="760" t="s">
        <v>1068</v>
      </c>
      <c r="E4" s="887" t="s">
        <v>1069</v>
      </c>
      <c r="F4" s="865" t="s">
        <v>1035</v>
      </c>
    </row>
    <row r="5" spans="1:6" s="529" customFormat="1" ht="12.95" customHeight="1" thickBot="1" x14ac:dyDescent="0.25">
      <c r="A5" s="198">
        <v>1</v>
      </c>
      <c r="B5" s="199">
        <v>2</v>
      </c>
      <c r="C5" s="542">
        <v>3</v>
      </c>
      <c r="D5" s="542">
        <v>4</v>
      </c>
      <c r="E5" s="542">
        <v>5</v>
      </c>
      <c r="F5" s="200">
        <v>6</v>
      </c>
    </row>
    <row r="6" spans="1:6" s="529" customFormat="1" ht="15.95" customHeight="1" thickBot="1" x14ac:dyDescent="0.25">
      <c r="A6" s="220"/>
      <c r="B6" s="221"/>
      <c r="C6" s="221" t="s">
        <v>923</v>
      </c>
      <c r="D6" s="761"/>
      <c r="E6" s="888"/>
      <c r="F6" s="866"/>
    </row>
    <row r="7" spans="1:6" s="530" customFormat="1" ht="12" customHeight="1" thickBot="1" x14ac:dyDescent="0.25">
      <c r="A7" s="198" t="s">
        <v>881</v>
      </c>
      <c r="B7" s="223"/>
      <c r="C7" s="556" t="s">
        <v>208</v>
      </c>
      <c r="D7" s="547">
        <f t="shared" ref="D7" si="0">SUM(D8:D15)</f>
        <v>2723</v>
      </c>
      <c r="E7" s="704">
        <f>SUM(E8:E15)</f>
        <v>2991</v>
      </c>
      <c r="F7" s="546">
        <f>SUM(F8:F15)</f>
        <v>3184</v>
      </c>
    </row>
    <row r="8" spans="1:6" s="530" customFormat="1" ht="12" customHeight="1" x14ac:dyDescent="0.2">
      <c r="A8" s="227"/>
      <c r="B8" s="226" t="s">
        <v>55</v>
      </c>
      <c r="C8" s="557" t="s">
        <v>1016</v>
      </c>
      <c r="D8" s="762">
        <v>1292</v>
      </c>
      <c r="E8" s="713">
        <v>1393</v>
      </c>
      <c r="F8" s="855"/>
    </row>
    <row r="9" spans="1:6" s="530" customFormat="1" ht="12" customHeight="1" x14ac:dyDescent="0.2">
      <c r="A9" s="225"/>
      <c r="B9" s="226" t="s">
        <v>56</v>
      </c>
      <c r="C9" s="558" t="s">
        <v>132</v>
      </c>
      <c r="D9" s="763"/>
      <c r="E9" s="712"/>
      <c r="F9" s="856"/>
    </row>
    <row r="10" spans="1:6" s="530" customFormat="1" ht="12" customHeight="1" x14ac:dyDescent="0.2">
      <c r="A10" s="225"/>
      <c r="B10" s="226" t="s">
        <v>57</v>
      </c>
      <c r="C10" s="558" t="s">
        <v>133</v>
      </c>
      <c r="D10" s="763"/>
      <c r="E10" s="712"/>
      <c r="F10" s="856"/>
    </row>
    <row r="11" spans="1:6" s="530" customFormat="1" ht="12" customHeight="1" x14ac:dyDescent="0.2">
      <c r="A11" s="225"/>
      <c r="B11" s="226" t="s">
        <v>58</v>
      </c>
      <c r="C11" s="558" t="s">
        <v>134</v>
      </c>
      <c r="D11" s="763"/>
      <c r="E11" s="712">
        <v>964</v>
      </c>
      <c r="F11" s="856">
        <v>2509</v>
      </c>
    </row>
    <row r="12" spans="1:6" s="530" customFormat="1" ht="12" customHeight="1" x14ac:dyDescent="0.2">
      <c r="A12" s="225"/>
      <c r="B12" s="226" t="s">
        <v>89</v>
      </c>
      <c r="C12" s="559" t="s">
        <v>135</v>
      </c>
      <c r="D12" s="763">
        <v>921</v>
      </c>
      <c r="E12" s="712"/>
      <c r="F12" s="856"/>
    </row>
    <row r="13" spans="1:6" s="530" customFormat="1" ht="12" customHeight="1" x14ac:dyDescent="0.2">
      <c r="A13" s="228"/>
      <c r="B13" s="226" t="s">
        <v>59</v>
      </c>
      <c r="C13" s="558" t="s">
        <v>136</v>
      </c>
      <c r="D13" s="764">
        <v>505</v>
      </c>
      <c r="E13" s="714">
        <v>630</v>
      </c>
      <c r="F13" s="857">
        <v>675</v>
      </c>
    </row>
    <row r="14" spans="1:6" s="531" customFormat="1" ht="12" customHeight="1" x14ac:dyDescent="0.2">
      <c r="A14" s="225"/>
      <c r="B14" s="226" t="s">
        <v>60</v>
      </c>
      <c r="C14" s="558" t="s">
        <v>841</v>
      </c>
      <c r="D14" s="763"/>
      <c r="E14" s="712"/>
      <c r="F14" s="856"/>
    </row>
    <row r="15" spans="1:6" s="531" customFormat="1" ht="12" customHeight="1" thickBot="1" x14ac:dyDescent="0.25">
      <c r="A15" s="229"/>
      <c r="B15" s="230" t="s">
        <v>70</v>
      </c>
      <c r="C15" s="559" t="s">
        <v>195</v>
      </c>
      <c r="D15" s="765">
        <v>5</v>
      </c>
      <c r="E15" s="715">
        <v>4</v>
      </c>
      <c r="F15" s="858"/>
    </row>
    <row r="16" spans="1:6" s="530" customFormat="1" ht="12" customHeight="1" thickBot="1" x14ac:dyDescent="0.25">
      <c r="A16" s="198" t="s">
        <v>882</v>
      </c>
      <c r="B16" s="223"/>
      <c r="C16" s="556" t="s">
        <v>842</v>
      </c>
      <c r="D16" s="547"/>
      <c r="E16" s="704"/>
      <c r="F16" s="546"/>
    </row>
    <row r="17" spans="1:8" s="531" customFormat="1" ht="12" customHeight="1" x14ac:dyDescent="0.2">
      <c r="A17" s="225"/>
      <c r="B17" s="226" t="s">
        <v>61</v>
      </c>
      <c r="C17" s="560" t="s">
        <v>838</v>
      </c>
      <c r="D17" s="763"/>
      <c r="E17" s="712"/>
      <c r="F17" s="856"/>
    </row>
    <row r="18" spans="1:8" s="531" customFormat="1" ht="12" customHeight="1" x14ac:dyDescent="0.2">
      <c r="A18" s="225"/>
      <c r="B18" s="226" t="s">
        <v>62</v>
      </c>
      <c r="C18" s="558" t="s">
        <v>839</v>
      </c>
      <c r="D18" s="763"/>
      <c r="E18" s="712"/>
      <c r="F18" s="856"/>
    </row>
    <row r="19" spans="1:8" s="531" customFormat="1" ht="12" customHeight="1" x14ac:dyDescent="0.2">
      <c r="A19" s="225"/>
      <c r="B19" s="226" t="s">
        <v>63</v>
      </c>
      <c r="C19" s="558" t="s">
        <v>840</v>
      </c>
      <c r="D19" s="763"/>
      <c r="E19" s="712"/>
      <c r="F19" s="856"/>
    </row>
    <row r="20" spans="1:8" s="531" customFormat="1" ht="12" customHeight="1" thickBot="1" x14ac:dyDescent="0.25">
      <c r="A20" s="225"/>
      <c r="B20" s="226" t="s">
        <v>64</v>
      </c>
      <c r="C20" s="558" t="s">
        <v>839</v>
      </c>
      <c r="D20" s="763"/>
      <c r="E20" s="712"/>
      <c r="F20" s="856"/>
    </row>
    <row r="21" spans="1:8" s="531" customFormat="1" ht="12" customHeight="1" thickBot="1" x14ac:dyDescent="0.25">
      <c r="A21" s="206" t="s">
        <v>883</v>
      </c>
      <c r="B21" s="124"/>
      <c r="C21" s="561" t="s">
        <v>843</v>
      </c>
      <c r="D21" s="547"/>
      <c r="E21" s="704"/>
      <c r="F21" s="546"/>
    </row>
    <row r="22" spans="1:8" s="530" customFormat="1" ht="12" customHeight="1" x14ac:dyDescent="0.2">
      <c r="A22" s="368"/>
      <c r="B22" s="388" t="s">
        <v>35</v>
      </c>
      <c r="C22" s="562" t="s">
        <v>245</v>
      </c>
      <c r="D22" s="766"/>
      <c r="E22" s="889"/>
      <c r="F22" s="859"/>
    </row>
    <row r="23" spans="1:8" s="530" customFormat="1" ht="12" customHeight="1" thickBot="1" x14ac:dyDescent="0.25">
      <c r="A23" s="386"/>
      <c r="B23" s="387" t="s">
        <v>36</v>
      </c>
      <c r="C23" s="563" t="s">
        <v>249</v>
      </c>
      <c r="D23" s="767"/>
      <c r="E23" s="890"/>
      <c r="F23" s="860"/>
    </row>
    <row r="24" spans="1:8" s="530" customFormat="1" ht="12" customHeight="1" thickBot="1" x14ac:dyDescent="0.25">
      <c r="A24" s="206" t="s">
        <v>884</v>
      </c>
      <c r="B24" s="223"/>
      <c r="C24" s="561" t="s">
        <v>860</v>
      </c>
      <c r="D24" s="701">
        <v>83038</v>
      </c>
      <c r="E24" s="706">
        <v>105452</v>
      </c>
      <c r="F24" s="687">
        <f>F47-F7</f>
        <v>117553</v>
      </c>
    </row>
    <row r="25" spans="1:8" s="530" customFormat="1" ht="12" customHeight="1" thickBot="1" x14ac:dyDescent="0.25">
      <c r="A25" s="198" t="s">
        <v>885</v>
      </c>
      <c r="B25" s="167"/>
      <c r="C25" s="561" t="s">
        <v>856</v>
      </c>
      <c r="D25" s="547">
        <f t="shared" ref="D25" si="1">D7+D16+D21+D24</f>
        <v>85761</v>
      </c>
      <c r="E25" s="704">
        <f>E7+E16+E21+E24</f>
        <v>108443</v>
      </c>
      <c r="F25" s="546">
        <f>F7+F16+F21+F24</f>
        <v>120737</v>
      </c>
      <c r="H25" s="868"/>
    </row>
    <row r="26" spans="1:8" s="531" customFormat="1" ht="12" customHeight="1" thickBot="1" x14ac:dyDescent="0.25">
      <c r="A26" s="383" t="s">
        <v>886</v>
      </c>
      <c r="B26" s="892"/>
      <c r="C26" s="564" t="s">
        <v>858</v>
      </c>
      <c r="D26" s="768">
        <v>10430</v>
      </c>
      <c r="E26" s="768">
        <v>10103</v>
      </c>
      <c r="F26" s="861"/>
    </row>
    <row r="27" spans="1:8" s="531" customFormat="1" ht="15" customHeight="1" x14ac:dyDescent="0.2">
      <c r="A27" s="227"/>
      <c r="B27" s="165" t="s">
        <v>42</v>
      </c>
      <c r="C27" s="562" t="s">
        <v>352</v>
      </c>
      <c r="D27" s="766">
        <v>10060</v>
      </c>
      <c r="E27" s="889">
        <v>10103</v>
      </c>
      <c r="F27" s="859"/>
    </row>
    <row r="28" spans="1:8" s="531" customFormat="1" ht="15" customHeight="1" thickBot="1" x14ac:dyDescent="0.25">
      <c r="A28" s="393"/>
      <c r="B28" s="166" t="s">
        <v>43</v>
      </c>
      <c r="C28" s="571" t="s">
        <v>846</v>
      </c>
      <c r="D28" s="769"/>
      <c r="E28" s="720"/>
      <c r="F28" s="862"/>
    </row>
    <row r="29" spans="1:8" ht="13.5" thickBot="1" x14ac:dyDescent="0.25">
      <c r="A29" s="237" t="s">
        <v>887</v>
      </c>
      <c r="B29" s="543"/>
      <c r="C29" s="567" t="s">
        <v>859</v>
      </c>
      <c r="D29" s="701"/>
      <c r="E29" s="706"/>
      <c r="F29" s="687"/>
    </row>
    <row r="30" spans="1:8" s="529" customFormat="1" ht="16.5" customHeight="1" thickBot="1" x14ac:dyDescent="0.25">
      <c r="A30" s="237" t="s">
        <v>888</v>
      </c>
      <c r="B30" s="544"/>
      <c r="C30" s="572" t="s">
        <v>857</v>
      </c>
      <c r="D30" s="770">
        <f t="shared" ref="D30" si="2">D25+D26+D29</f>
        <v>96191</v>
      </c>
      <c r="E30" s="891">
        <f>E25+E26+E29</f>
        <v>118546</v>
      </c>
      <c r="F30" s="863">
        <f>F25+F26+F29</f>
        <v>120737</v>
      </c>
    </row>
    <row r="31" spans="1:8" s="532" customFormat="1" ht="12" customHeight="1" x14ac:dyDescent="0.2">
      <c r="A31" s="240"/>
      <c r="B31" s="240"/>
      <c r="C31" s="241"/>
      <c r="D31" s="723"/>
      <c r="E31" s="723"/>
      <c r="F31" s="723"/>
    </row>
    <row r="32" spans="1:8" ht="12" customHeight="1" thickBot="1" x14ac:dyDescent="0.25">
      <c r="A32" s="242"/>
      <c r="B32" s="243"/>
      <c r="C32" s="243"/>
      <c r="D32" s="722"/>
      <c r="E32" s="722"/>
      <c r="F32" s="722"/>
    </row>
    <row r="33" spans="1:6" ht="26.25" thickBot="1" x14ac:dyDescent="0.25">
      <c r="A33" s="244"/>
      <c r="B33" s="245"/>
      <c r="C33" s="246" t="s">
        <v>1</v>
      </c>
      <c r="D33" s="760" t="s">
        <v>1068</v>
      </c>
      <c r="E33" s="887" t="s">
        <v>1069</v>
      </c>
      <c r="F33" s="865" t="s">
        <v>1035</v>
      </c>
    </row>
    <row r="34" spans="1:6" ht="12" customHeight="1" thickBot="1" x14ac:dyDescent="0.25">
      <c r="A34" s="206" t="s">
        <v>881</v>
      </c>
      <c r="B34" s="24"/>
      <c r="C34" s="561" t="s">
        <v>836</v>
      </c>
      <c r="D34" s="547">
        <f t="shared" ref="D34" si="3">SUM(D35:D39)</f>
        <v>85210</v>
      </c>
      <c r="E34" s="704">
        <f>SUM(E35:E39)</f>
        <v>107342</v>
      </c>
      <c r="F34" s="546">
        <f>SUM(F35:F39)</f>
        <v>119587</v>
      </c>
    </row>
    <row r="35" spans="1:6" ht="12" customHeight="1" x14ac:dyDescent="0.2">
      <c r="A35" s="247"/>
      <c r="B35" s="164" t="s">
        <v>55</v>
      </c>
      <c r="C35" s="560" t="s">
        <v>912</v>
      </c>
      <c r="D35" s="692">
        <v>55207</v>
      </c>
      <c r="E35" s="702">
        <v>70480</v>
      </c>
      <c r="F35" s="684">
        <v>78853</v>
      </c>
    </row>
    <row r="36" spans="1:6" ht="12" customHeight="1" x14ac:dyDescent="0.2">
      <c r="A36" s="248"/>
      <c r="B36" s="148" t="s">
        <v>56</v>
      </c>
      <c r="C36" s="558" t="s">
        <v>162</v>
      </c>
      <c r="D36" s="693">
        <v>12531</v>
      </c>
      <c r="E36" s="695">
        <v>14646</v>
      </c>
      <c r="F36" s="685">
        <v>16800</v>
      </c>
    </row>
    <row r="37" spans="1:6" ht="12" customHeight="1" x14ac:dyDescent="0.2">
      <c r="A37" s="248"/>
      <c r="B37" s="148" t="s">
        <v>57</v>
      </c>
      <c r="C37" s="558" t="s">
        <v>86</v>
      </c>
      <c r="D37" s="693">
        <v>17472</v>
      </c>
      <c r="E37" s="695">
        <v>22216</v>
      </c>
      <c r="F37" s="685">
        <v>23934</v>
      </c>
    </row>
    <row r="38" spans="1:6" s="532" customFormat="1" ht="12" customHeight="1" x14ac:dyDescent="0.2">
      <c r="A38" s="248"/>
      <c r="B38" s="148" t="s">
        <v>58</v>
      </c>
      <c r="C38" s="558" t="s">
        <v>163</v>
      </c>
      <c r="D38" s="693"/>
      <c r="E38" s="695"/>
      <c r="F38" s="685"/>
    </row>
    <row r="39" spans="1:6" ht="12" customHeight="1" thickBot="1" x14ac:dyDescent="0.25">
      <c r="A39" s="248"/>
      <c r="B39" s="148" t="s">
        <v>69</v>
      </c>
      <c r="C39" s="558" t="s">
        <v>164</v>
      </c>
      <c r="D39" s="693"/>
      <c r="E39" s="695"/>
      <c r="F39" s="685"/>
    </row>
    <row r="40" spans="1:6" ht="12" customHeight="1" thickBot="1" x14ac:dyDescent="0.25">
      <c r="A40" s="206" t="s">
        <v>882</v>
      </c>
      <c r="B40" s="24"/>
      <c r="C40" s="561" t="s">
        <v>853</v>
      </c>
      <c r="D40" s="704">
        <v>191</v>
      </c>
      <c r="E40" s="704">
        <v>114</v>
      </c>
      <c r="F40" s="546">
        <f>SUM(F41:F44)</f>
        <v>1150</v>
      </c>
    </row>
    <row r="41" spans="1:6" ht="12" customHeight="1" x14ac:dyDescent="0.2">
      <c r="A41" s="247"/>
      <c r="B41" s="164" t="s">
        <v>61</v>
      </c>
      <c r="C41" s="560" t="s">
        <v>277</v>
      </c>
      <c r="D41" s="692">
        <v>191</v>
      </c>
      <c r="E41" s="702">
        <v>114</v>
      </c>
      <c r="F41" s="684">
        <v>1150</v>
      </c>
    </row>
    <row r="42" spans="1:6" ht="12" customHeight="1" x14ac:dyDescent="0.2">
      <c r="A42" s="248"/>
      <c r="B42" s="148" t="s">
        <v>62</v>
      </c>
      <c r="C42" s="558" t="s">
        <v>166</v>
      </c>
      <c r="D42" s="693"/>
      <c r="E42" s="695"/>
      <c r="F42" s="685"/>
    </row>
    <row r="43" spans="1:6" ht="15" customHeight="1" x14ac:dyDescent="0.2">
      <c r="A43" s="248"/>
      <c r="B43" s="148" t="s">
        <v>65</v>
      </c>
      <c r="C43" s="558" t="s">
        <v>2</v>
      </c>
      <c r="D43" s="693"/>
      <c r="E43" s="695"/>
      <c r="F43" s="685"/>
    </row>
    <row r="44" spans="1:6" ht="13.5" thickBot="1" x14ac:dyDescent="0.25">
      <c r="A44" s="248"/>
      <c r="B44" s="148" t="s">
        <v>76</v>
      </c>
      <c r="C44" s="558" t="s">
        <v>850</v>
      </c>
      <c r="D44" s="693"/>
      <c r="E44" s="695"/>
      <c r="F44" s="685"/>
    </row>
    <row r="45" spans="1:6" ht="15" customHeight="1" thickBot="1" x14ac:dyDescent="0.25">
      <c r="A45" s="206" t="s">
        <v>883</v>
      </c>
      <c r="B45" s="24"/>
      <c r="C45" s="569" t="s">
        <v>851</v>
      </c>
      <c r="D45" s="701"/>
      <c r="E45" s="706"/>
      <c r="F45" s="687"/>
    </row>
    <row r="46" spans="1:6" ht="14.25" customHeight="1" thickBot="1" x14ac:dyDescent="0.25">
      <c r="A46" s="237" t="s">
        <v>884</v>
      </c>
      <c r="B46" s="543"/>
      <c r="C46" s="567" t="s">
        <v>854</v>
      </c>
      <c r="D46" s="701"/>
      <c r="E46" s="706"/>
      <c r="F46" s="687"/>
    </row>
    <row r="47" spans="1:6" ht="13.5" thickBot="1" x14ac:dyDescent="0.25">
      <c r="A47" s="206" t="s">
        <v>885</v>
      </c>
      <c r="B47" s="234"/>
      <c r="C47" s="570" t="s">
        <v>852</v>
      </c>
      <c r="D47" s="770">
        <f t="shared" ref="D47" si="4">D34+D40+D45+D46</f>
        <v>85401</v>
      </c>
      <c r="E47" s="891">
        <f>E34+E40+E45+E46</f>
        <v>107456</v>
      </c>
      <c r="F47" s="863">
        <f>F34+F40+F45+F46</f>
        <v>120737</v>
      </c>
    </row>
    <row r="48" spans="1:6" x14ac:dyDescent="0.2">
      <c r="A48" s="533"/>
      <c r="B48" s="534"/>
      <c r="C48" s="534"/>
      <c r="D48" s="552"/>
      <c r="E48" s="535"/>
    </row>
    <row r="49" spans="1:5" ht="13.5" hidden="1" thickBot="1" x14ac:dyDescent="0.25">
      <c r="A49" s="536" t="s">
        <v>206</v>
      </c>
      <c r="B49" s="537"/>
      <c r="C49" s="538"/>
      <c r="D49" s="122"/>
      <c r="E49" s="539"/>
    </row>
    <row r="50" spans="1:5" ht="13.5" hidden="1" thickBot="1" x14ac:dyDescent="0.25">
      <c r="A50" s="536" t="s">
        <v>207</v>
      </c>
      <c r="B50" s="537"/>
      <c r="C50" s="538"/>
      <c r="D50" s="122"/>
      <c r="E50" s="539"/>
    </row>
  </sheetData>
  <sheetProtection formatCells="0"/>
  <mergeCells count="4">
    <mergeCell ref="A2:B2"/>
    <mergeCell ref="A4:B4"/>
    <mergeCell ref="C1:D1"/>
    <mergeCell ref="D2:F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9. melléklet a 2/2019. (II. 15.)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1272" t="s">
        <v>861</v>
      </c>
      <c r="B1" s="1272"/>
      <c r="C1" s="1272"/>
      <c r="D1" s="1272"/>
      <c r="E1" s="1272"/>
      <c r="F1" s="1272"/>
      <c r="G1" s="1272"/>
    </row>
    <row r="3" spans="1:7" s="171" customFormat="1" ht="27" customHeight="1" x14ac:dyDescent="0.25">
      <c r="A3" s="169" t="s">
        <v>215</v>
      </c>
      <c r="B3" s="170"/>
      <c r="C3" s="1271" t="s">
        <v>216</v>
      </c>
      <c r="D3" s="1271"/>
      <c r="E3" s="1271"/>
      <c r="F3" s="1271"/>
      <c r="G3" s="1271"/>
    </row>
    <row r="4" spans="1:7" s="171" customFormat="1" ht="15.75" x14ac:dyDescent="0.25">
      <c r="A4" s="170"/>
      <c r="B4" s="170"/>
      <c r="C4" s="170"/>
      <c r="D4" s="170"/>
      <c r="E4" s="170"/>
      <c r="F4" s="170"/>
      <c r="G4" s="170"/>
    </row>
    <row r="5" spans="1:7" s="171" customFormat="1" ht="24.75" customHeight="1" x14ac:dyDescent="0.25">
      <c r="A5" s="169" t="s">
        <v>217</v>
      </c>
      <c r="B5" s="170"/>
      <c r="C5" s="1271" t="s">
        <v>216</v>
      </c>
      <c r="D5" s="1271"/>
      <c r="E5" s="1271"/>
      <c r="F5" s="1271"/>
      <c r="G5" s="170"/>
    </row>
    <row r="6" spans="1:7" s="172" customFormat="1" x14ac:dyDescent="0.2">
      <c r="A6" s="210"/>
      <c r="B6" s="210"/>
      <c r="C6" s="210"/>
      <c r="D6" s="210"/>
      <c r="E6" s="210"/>
      <c r="F6" s="210"/>
      <c r="G6" s="210"/>
    </row>
    <row r="7" spans="1:7" s="173" customFormat="1" ht="15" customHeight="1" x14ac:dyDescent="0.25">
      <c r="A7" s="277" t="s">
        <v>218</v>
      </c>
      <c r="B7" s="276"/>
      <c r="C7" s="276"/>
      <c r="D7" s="262"/>
      <c r="E7" s="262"/>
      <c r="F7" s="262"/>
      <c r="G7" s="262"/>
    </row>
    <row r="8" spans="1:7" s="173" customFormat="1" ht="15" customHeight="1" thickBot="1" x14ac:dyDescent="0.3">
      <c r="A8" s="277" t="s">
        <v>219</v>
      </c>
      <c r="B8" s="262"/>
      <c r="C8" s="262"/>
      <c r="D8" s="262"/>
      <c r="E8" s="262"/>
      <c r="F8" s="262"/>
      <c r="G8" s="262"/>
    </row>
    <row r="9" spans="1:7" s="81" customFormat="1" ht="42" customHeight="1" thickBot="1" x14ac:dyDescent="0.25">
      <c r="A9" s="195" t="s">
        <v>879</v>
      </c>
      <c r="B9" s="196" t="s">
        <v>220</v>
      </c>
      <c r="C9" s="196" t="s">
        <v>221</v>
      </c>
      <c r="D9" s="196" t="s">
        <v>222</v>
      </c>
      <c r="E9" s="196" t="s">
        <v>223</v>
      </c>
      <c r="F9" s="196" t="s">
        <v>224</v>
      </c>
      <c r="G9" s="197" t="s">
        <v>916</v>
      </c>
    </row>
    <row r="10" spans="1:7" ht="24" customHeight="1" x14ac:dyDescent="0.2">
      <c r="A10" s="263" t="s">
        <v>881</v>
      </c>
      <c r="B10" s="204" t="s">
        <v>225</v>
      </c>
      <c r="C10" s="174"/>
      <c r="D10" s="174"/>
      <c r="E10" s="174"/>
      <c r="F10" s="174"/>
      <c r="G10" s="264">
        <f>SUM(C10:F10)</f>
        <v>0</v>
      </c>
    </row>
    <row r="11" spans="1:7" ht="24" customHeight="1" x14ac:dyDescent="0.2">
      <c r="A11" s="265" t="s">
        <v>882</v>
      </c>
      <c r="B11" s="205" t="s">
        <v>226</v>
      </c>
      <c r="C11" s="175"/>
      <c r="D11" s="175"/>
      <c r="E11" s="175"/>
      <c r="F11" s="175"/>
      <c r="G11" s="266">
        <f t="shared" ref="G11:G16" si="0">SUM(C11:F11)</f>
        <v>0</v>
      </c>
    </row>
    <row r="12" spans="1:7" ht="24" customHeight="1" x14ac:dyDescent="0.2">
      <c r="A12" s="265" t="s">
        <v>883</v>
      </c>
      <c r="B12" s="205" t="s">
        <v>227</v>
      </c>
      <c r="C12" s="175"/>
      <c r="D12" s="175"/>
      <c r="E12" s="175"/>
      <c r="F12" s="175"/>
      <c r="G12" s="266">
        <f t="shared" si="0"/>
        <v>0</v>
      </c>
    </row>
    <row r="13" spans="1:7" ht="24" customHeight="1" x14ac:dyDescent="0.2">
      <c r="A13" s="265" t="s">
        <v>884</v>
      </c>
      <c r="B13" s="205" t="s">
        <v>228</v>
      </c>
      <c r="C13" s="175"/>
      <c r="D13" s="175"/>
      <c r="E13" s="175"/>
      <c r="F13" s="175"/>
      <c r="G13" s="266">
        <f t="shared" si="0"/>
        <v>0</v>
      </c>
    </row>
    <row r="14" spans="1:7" ht="24" customHeight="1" x14ac:dyDescent="0.2">
      <c r="A14" s="265" t="s">
        <v>885</v>
      </c>
      <c r="B14" s="205" t="s">
        <v>229</v>
      </c>
      <c r="C14" s="175"/>
      <c r="D14" s="175"/>
      <c r="E14" s="175"/>
      <c r="F14" s="175"/>
      <c r="G14" s="266">
        <f t="shared" si="0"/>
        <v>0</v>
      </c>
    </row>
    <row r="15" spans="1:7" ht="24" customHeight="1" thickBot="1" x14ac:dyDescent="0.25">
      <c r="A15" s="267" t="s">
        <v>886</v>
      </c>
      <c r="B15" s="268" t="s">
        <v>230</v>
      </c>
      <c r="C15" s="176"/>
      <c r="D15" s="176"/>
      <c r="E15" s="176"/>
      <c r="F15" s="176"/>
      <c r="G15" s="269">
        <f t="shared" si="0"/>
        <v>0</v>
      </c>
    </row>
    <row r="16" spans="1:7" s="177" customFormat="1" ht="24" customHeight="1" thickBot="1" x14ac:dyDescent="0.25">
      <c r="A16" s="270" t="s">
        <v>887</v>
      </c>
      <c r="B16" s="271" t="s">
        <v>916</v>
      </c>
      <c r="C16" s="272">
        <f>SUM(C10:C15)</f>
        <v>0</v>
      </c>
      <c r="D16" s="272">
        <f>SUM(D10:D15)</f>
        <v>0</v>
      </c>
      <c r="E16" s="272">
        <f>SUM(E10:E15)</f>
        <v>0</v>
      </c>
      <c r="F16" s="272">
        <f>SUM(F10:F15)</f>
        <v>0</v>
      </c>
      <c r="G16" s="273">
        <f t="shared" si="0"/>
        <v>0</v>
      </c>
    </row>
    <row r="17" spans="1:7" s="172" customFormat="1" x14ac:dyDescent="0.2">
      <c r="A17" s="210"/>
      <c r="B17" s="210"/>
      <c r="C17" s="210"/>
      <c r="D17" s="210"/>
      <c r="E17" s="210"/>
      <c r="F17" s="210"/>
      <c r="G17" s="210"/>
    </row>
    <row r="18" spans="1:7" s="172" customFormat="1" x14ac:dyDescent="0.2">
      <c r="A18" s="210"/>
      <c r="B18" s="210"/>
      <c r="C18" s="210"/>
      <c r="D18" s="210"/>
      <c r="E18" s="210"/>
      <c r="F18" s="210"/>
      <c r="G18" s="210"/>
    </row>
    <row r="19" spans="1:7" s="172" customFormat="1" x14ac:dyDescent="0.2">
      <c r="A19" s="210"/>
      <c r="B19" s="210"/>
      <c r="C19" s="210"/>
      <c r="D19" s="210"/>
      <c r="E19" s="210"/>
      <c r="F19" s="210"/>
      <c r="G19" s="210"/>
    </row>
    <row r="20" spans="1:7" s="172" customFormat="1" ht="15.75" x14ac:dyDescent="0.25">
      <c r="A20" s="171" t="s">
        <v>398</v>
      </c>
      <c r="B20" s="210"/>
      <c r="C20" s="210"/>
      <c r="D20" s="210"/>
      <c r="E20" s="210"/>
      <c r="F20" s="210"/>
      <c r="G20" s="210"/>
    </row>
    <row r="21" spans="1:7" s="172" customFormat="1" x14ac:dyDescent="0.2">
      <c r="A21" s="210"/>
      <c r="B21" s="210"/>
      <c r="C21" s="210"/>
      <c r="D21" s="210"/>
      <c r="E21" s="210"/>
      <c r="F21" s="210"/>
      <c r="G21" s="210"/>
    </row>
    <row r="22" spans="1:7" x14ac:dyDescent="0.2">
      <c r="A22" s="210"/>
      <c r="B22" s="210"/>
      <c r="C22" s="210"/>
      <c r="D22" s="210"/>
      <c r="E22" s="210"/>
      <c r="F22" s="210"/>
      <c r="G22" s="210"/>
    </row>
    <row r="23" spans="1:7" x14ac:dyDescent="0.2">
      <c r="A23" s="210"/>
      <c r="B23" s="210"/>
      <c r="C23" s="172"/>
      <c r="D23" s="172"/>
      <c r="E23" s="172"/>
      <c r="F23" s="172"/>
      <c r="G23" s="210"/>
    </row>
    <row r="24" spans="1:7" ht="13.5" x14ac:dyDescent="0.25">
      <c r="A24" s="210"/>
      <c r="B24" s="210"/>
      <c r="C24" s="274"/>
      <c r="D24" s="275" t="s">
        <v>231</v>
      </c>
      <c r="E24" s="275"/>
      <c r="F24" s="274"/>
      <c r="G24" s="210"/>
    </row>
    <row r="25" spans="1:7" ht="13.5" x14ac:dyDescent="0.25">
      <c r="C25" s="178"/>
      <c r="D25" s="179"/>
      <c r="E25" s="179"/>
      <c r="F25" s="178"/>
    </row>
    <row r="26" spans="1:7" ht="13.5" x14ac:dyDescent="0.25">
      <c r="C26" s="178"/>
      <c r="D26" s="179"/>
      <c r="E26" s="179"/>
      <c r="F26" s="178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50" t="s">
        <v>864</v>
      </c>
      <c r="B1" s="1250"/>
      <c r="C1" s="1250"/>
      <c r="D1" s="1250"/>
      <c r="E1" s="1250"/>
      <c r="F1" s="1250"/>
      <c r="G1" s="1250"/>
      <c r="H1" s="1250"/>
      <c r="I1" s="1250"/>
    </row>
    <row r="2" spans="1:10" ht="20.25" customHeight="1" thickBot="1" x14ac:dyDescent="0.3">
      <c r="I2" s="52" t="s">
        <v>11</v>
      </c>
    </row>
    <row r="3" spans="1:10" s="53" customFormat="1" ht="26.25" customHeight="1" x14ac:dyDescent="0.2">
      <c r="A3" s="1280" t="s">
        <v>15</v>
      </c>
      <c r="B3" s="1275" t="s">
        <v>32</v>
      </c>
      <c r="C3" s="1280" t="s">
        <v>33</v>
      </c>
      <c r="D3" s="1280" t="s">
        <v>862</v>
      </c>
      <c r="E3" s="1277" t="s">
        <v>14</v>
      </c>
      <c r="F3" s="1278"/>
      <c r="G3" s="1278"/>
      <c r="H3" s="1279"/>
      <c r="I3" s="1275" t="s">
        <v>914</v>
      </c>
    </row>
    <row r="4" spans="1:10" s="54" customFormat="1" ht="32.25" customHeight="1" thickBot="1" x14ac:dyDescent="0.25">
      <c r="A4" s="1281"/>
      <c r="B4" s="1276"/>
      <c r="C4" s="1276"/>
      <c r="D4" s="1281"/>
      <c r="E4" s="278" t="s">
        <v>122</v>
      </c>
      <c r="F4" s="278" t="s">
        <v>197</v>
      </c>
      <c r="G4" s="278" t="s">
        <v>367</v>
      </c>
      <c r="H4" s="279" t="s">
        <v>863</v>
      </c>
      <c r="I4" s="1276"/>
    </row>
    <row r="5" spans="1:10" s="55" customFormat="1" ht="12.95" customHeight="1" thickBot="1" x14ac:dyDescent="0.25">
      <c r="A5" s="280">
        <v>1</v>
      </c>
      <c r="B5" s="281">
        <v>2</v>
      </c>
      <c r="C5" s="282">
        <v>3</v>
      </c>
      <c r="D5" s="281">
        <v>4</v>
      </c>
      <c r="E5" s="280">
        <v>5</v>
      </c>
      <c r="F5" s="282">
        <v>6</v>
      </c>
      <c r="G5" s="282">
        <v>7</v>
      </c>
      <c r="H5" s="283">
        <v>8</v>
      </c>
      <c r="I5" s="284" t="s">
        <v>34</v>
      </c>
    </row>
    <row r="6" spans="1:10" ht="24.75" customHeight="1" thickBot="1" x14ac:dyDescent="0.25">
      <c r="A6" s="285" t="s">
        <v>881</v>
      </c>
      <c r="B6" s="286" t="s">
        <v>865</v>
      </c>
      <c r="C6" s="294"/>
      <c r="D6" s="69"/>
      <c r="E6" s="70"/>
      <c r="F6" s="71"/>
      <c r="G6" s="71"/>
      <c r="H6" s="72"/>
      <c r="I6" s="56">
        <f t="shared" ref="I6:I17" si="0">SUM(D6:H6)</f>
        <v>0</v>
      </c>
    </row>
    <row r="7" spans="1:10" ht="20.100000000000001" customHeight="1" x14ac:dyDescent="0.2">
      <c r="A7" s="287" t="s">
        <v>882</v>
      </c>
      <c r="B7" s="60" t="s">
        <v>16</v>
      </c>
      <c r="C7" s="61"/>
      <c r="D7" s="62"/>
      <c r="E7" s="63"/>
      <c r="F7" s="32"/>
      <c r="G7" s="32"/>
      <c r="H7" s="29"/>
      <c r="I7" s="288">
        <f t="shared" si="0"/>
        <v>0</v>
      </c>
    </row>
    <row r="8" spans="1:10" ht="20.100000000000001" customHeight="1" thickBot="1" x14ac:dyDescent="0.25">
      <c r="A8" s="287" t="s">
        <v>883</v>
      </c>
      <c r="B8" s="60" t="s">
        <v>16</v>
      </c>
      <c r="C8" s="61"/>
      <c r="D8" s="62"/>
      <c r="E8" s="63"/>
      <c r="F8" s="32"/>
      <c r="G8" s="32"/>
      <c r="H8" s="29"/>
      <c r="I8" s="288">
        <f t="shared" si="0"/>
        <v>0</v>
      </c>
    </row>
    <row r="9" spans="1:10" ht="26.1" customHeight="1" thickBot="1" x14ac:dyDescent="0.25">
      <c r="A9" s="285" t="s">
        <v>884</v>
      </c>
      <c r="B9" s="286" t="s">
        <v>866</v>
      </c>
      <c r="C9" s="295"/>
      <c r="D9" s="69"/>
      <c r="E9" s="70"/>
      <c r="F9" s="71"/>
      <c r="G9" s="71"/>
      <c r="H9" s="72"/>
      <c r="I9" s="56">
        <f t="shared" si="0"/>
        <v>0</v>
      </c>
    </row>
    <row r="10" spans="1:10" ht="20.100000000000001" customHeight="1" x14ac:dyDescent="0.2">
      <c r="A10" s="287" t="s">
        <v>885</v>
      </c>
      <c r="B10" s="60" t="s">
        <v>16</v>
      </c>
      <c r="C10" s="61"/>
      <c r="D10" s="62"/>
      <c r="E10" s="63"/>
      <c r="F10" s="32"/>
      <c r="G10" s="32"/>
      <c r="H10" s="29"/>
      <c r="I10" s="288">
        <f t="shared" si="0"/>
        <v>0</v>
      </c>
    </row>
    <row r="11" spans="1:10" ht="20.100000000000001" customHeight="1" thickBot="1" x14ac:dyDescent="0.25">
      <c r="A11" s="287" t="s">
        <v>886</v>
      </c>
      <c r="B11" s="60" t="s">
        <v>16</v>
      </c>
      <c r="C11" s="61"/>
      <c r="D11" s="62"/>
      <c r="E11" s="63"/>
      <c r="F11" s="32"/>
      <c r="G11" s="32"/>
      <c r="H11" s="29"/>
      <c r="I11" s="288">
        <f t="shared" si="0"/>
        <v>0</v>
      </c>
    </row>
    <row r="12" spans="1:10" ht="20.100000000000001" customHeight="1" thickBot="1" x14ac:dyDescent="0.25">
      <c r="A12" s="285" t="s">
        <v>887</v>
      </c>
      <c r="B12" s="286" t="s">
        <v>212</v>
      </c>
      <c r="C12" s="295"/>
      <c r="D12" s="69"/>
      <c r="E12" s="70"/>
      <c r="F12" s="71"/>
      <c r="G12" s="71"/>
      <c r="H12" s="72"/>
      <c r="I12" s="56">
        <f t="shared" si="0"/>
        <v>0</v>
      </c>
    </row>
    <row r="13" spans="1:10" ht="20.100000000000001" customHeight="1" thickBot="1" x14ac:dyDescent="0.25">
      <c r="A13" s="287" t="s">
        <v>888</v>
      </c>
      <c r="B13" s="60" t="s">
        <v>16</v>
      </c>
      <c r="C13" s="61"/>
      <c r="D13" s="62"/>
      <c r="E13" s="63"/>
      <c r="F13" s="32"/>
      <c r="G13" s="32"/>
      <c r="H13" s="29"/>
      <c r="I13" s="288">
        <f t="shared" si="0"/>
        <v>0</v>
      </c>
    </row>
    <row r="14" spans="1:10" ht="20.100000000000001" customHeight="1" thickBot="1" x14ac:dyDescent="0.25">
      <c r="A14" s="285" t="s">
        <v>889</v>
      </c>
      <c r="B14" s="286" t="s">
        <v>213</v>
      </c>
      <c r="C14" s="295"/>
      <c r="D14" s="69"/>
      <c r="E14" s="70"/>
      <c r="F14" s="71"/>
      <c r="G14" s="71"/>
      <c r="H14" s="72"/>
      <c r="I14" s="56">
        <f t="shared" si="0"/>
        <v>0</v>
      </c>
      <c r="J14" s="64"/>
    </row>
    <row r="15" spans="1:10" ht="20.100000000000001" customHeight="1" thickBot="1" x14ac:dyDescent="0.25">
      <c r="A15" s="289" t="s">
        <v>890</v>
      </c>
      <c r="B15" s="65" t="s">
        <v>16</v>
      </c>
      <c r="C15" s="66"/>
      <c r="D15" s="67"/>
      <c r="E15" s="68"/>
      <c r="F15" s="33"/>
      <c r="G15" s="33"/>
      <c r="H15" s="31"/>
      <c r="I15" s="290">
        <f t="shared" si="0"/>
        <v>0</v>
      </c>
    </row>
    <row r="16" spans="1:10" ht="20.100000000000001" customHeight="1" thickBot="1" x14ac:dyDescent="0.25">
      <c r="A16" s="285" t="s">
        <v>891</v>
      </c>
      <c r="B16" s="291" t="s">
        <v>214</v>
      </c>
      <c r="C16" s="295"/>
      <c r="D16" s="69"/>
      <c r="E16" s="70"/>
      <c r="F16" s="71"/>
      <c r="G16" s="71"/>
      <c r="H16" s="72"/>
      <c r="I16" s="56">
        <f t="shared" si="0"/>
        <v>0</v>
      </c>
    </row>
    <row r="17" spans="1:9" ht="20.100000000000001" customHeight="1" thickBot="1" x14ac:dyDescent="0.25">
      <c r="A17" s="292" t="s">
        <v>892</v>
      </c>
      <c r="B17" s="73" t="s">
        <v>16</v>
      </c>
      <c r="C17" s="74"/>
      <c r="D17" s="75"/>
      <c r="E17" s="76"/>
      <c r="F17" s="77"/>
      <c r="G17" s="77"/>
      <c r="H17" s="30"/>
      <c r="I17" s="293">
        <f t="shared" si="0"/>
        <v>0</v>
      </c>
    </row>
    <row r="18" spans="1:9" ht="20.100000000000001" customHeight="1" thickBot="1" x14ac:dyDescent="0.25">
      <c r="A18" s="1273" t="s">
        <v>88</v>
      </c>
      <c r="B18" s="1274"/>
      <c r="C18" s="121"/>
      <c r="D18" s="56">
        <f>D6+D9+D12+D14+D16</f>
        <v>0</v>
      </c>
      <c r="E18" s="57">
        <f>E6+E9+E12+E14+E16</f>
        <v>0</v>
      </c>
      <c r="F18" s="58">
        <f>F6+F9+F12+F14+F16</f>
        <v>0</v>
      </c>
      <c r="G18" s="58">
        <f>G6+G9+G12+G14+G16</f>
        <v>0</v>
      </c>
      <c r="H18" s="59">
        <f>H6+H9+H12+H14+H16</f>
        <v>0</v>
      </c>
      <c r="I18" s="56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1" bestFit="1" customWidth="1"/>
    <col min="2" max="2" width="63" style="421" customWidth="1"/>
    <col min="3" max="3" width="6.33203125" style="420" hidden="1" customWidth="1"/>
    <col min="4" max="4" width="9.83203125" style="479" bestFit="1" customWidth="1"/>
    <col min="5" max="5" width="18.1640625" style="479" customWidth="1"/>
    <col min="6" max="6" width="15.1640625" style="479" customWidth="1"/>
    <col min="7" max="7" width="15.5" style="479" customWidth="1"/>
    <col min="8" max="8" width="11.33203125" style="479" bestFit="1" customWidth="1"/>
    <col min="9" max="9" width="9.83203125" style="479" bestFit="1" customWidth="1"/>
    <col min="10" max="10" width="13.1640625" style="480" bestFit="1" customWidth="1"/>
    <col min="11" max="11" width="17.33203125" style="420" customWidth="1"/>
    <col min="12" max="12" width="9.1640625" style="420" hidden="1" customWidth="1"/>
    <col min="13" max="13" width="16.83203125" style="420" customWidth="1"/>
    <col min="14" max="14" width="0" style="420" hidden="1" customWidth="1"/>
    <col min="15" max="15" width="18.5" style="420" customWidth="1"/>
    <col min="16" max="16" width="9.83203125" style="420" customWidth="1"/>
    <col min="17" max="17" width="16.1640625" style="464" customWidth="1"/>
    <col min="18" max="18" width="9.33203125" style="421"/>
    <col min="19" max="19" width="9.33203125" style="422"/>
    <col min="20" max="16384" width="9.33203125" style="421"/>
  </cols>
  <sheetData>
    <row r="1" spans="1:19" x14ac:dyDescent="0.25">
      <c r="A1" s="1282" t="s">
        <v>676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</row>
    <row r="2" spans="1:19" x14ac:dyDescent="0.25">
      <c r="A2" s="1283" t="s">
        <v>469</v>
      </c>
      <c r="B2" s="1283"/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  <c r="N2" s="1283"/>
      <c r="O2" s="1283"/>
      <c r="P2" s="1283"/>
      <c r="Q2" s="1283"/>
    </row>
    <row r="3" spans="1:19" x14ac:dyDescent="0.25">
      <c r="A3" s="423"/>
      <c r="B3" s="423"/>
      <c r="C3" s="423"/>
      <c r="D3" s="423"/>
      <c r="E3" s="423"/>
      <c r="F3" s="423"/>
      <c r="G3" s="423"/>
      <c r="H3" s="423"/>
      <c r="I3" s="423"/>
      <c r="J3" s="423"/>
      <c r="Q3" s="420"/>
    </row>
    <row r="4" spans="1:19" s="427" customFormat="1" x14ac:dyDescent="0.2">
      <c r="A4" s="424"/>
      <c r="B4" s="425" t="s">
        <v>12</v>
      </c>
      <c r="C4" s="426">
        <v>2011</v>
      </c>
      <c r="D4" s="1284" t="s">
        <v>470</v>
      </c>
      <c r="E4" s="1285"/>
      <c r="F4" s="1285"/>
      <c r="G4" s="1285"/>
      <c r="H4" s="1285"/>
      <c r="I4" s="1285"/>
      <c r="J4" s="1286"/>
      <c r="K4" s="1284" t="s">
        <v>471</v>
      </c>
      <c r="L4" s="1285"/>
      <c r="M4" s="1285"/>
      <c r="N4" s="1285"/>
      <c r="O4" s="1285"/>
      <c r="P4" s="1285"/>
      <c r="Q4" s="1286"/>
      <c r="S4" s="428"/>
    </row>
    <row r="5" spans="1:19" s="427" customFormat="1" ht="75" x14ac:dyDescent="0.2">
      <c r="A5" s="429"/>
      <c r="B5" s="430"/>
      <c r="C5" s="431" t="s">
        <v>472</v>
      </c>
      <c r="D5" s="432" t="s">
        <v>448</v>
      </c>
      <c r="E5" s="432" t="s">
        <v>473</v>
      </c>
      <c r="F5" s="432" t="s">
        <v>474</v>
      </c>
      <c r="G5" s="432" t="s">
        <v>475</v>
      </c>
      <c r="H5" s="432" t="s">
        <v>446</v>
      </c>
      <c r="I5" s="432" t="s">
        <v>447</v>
      </c>
      <c r="J5" s="433" t="s">
        <v>914</v>
      </c>
      <c r="K5" s="432" t="s">
        <v>473</v>
      </c>
      <c r="L5" s="432" t="s">
        <v>474</v>
      </c>
      <c r="M5" s="432" t="s">
        <v>475</v>
      </c>
      <c r="N5" s="432" t="s">
        <v>446</v>
      </c>
      <c r="O5" s="432" t="s">
        <v>677</v>
      </c>
      <c r="P5" s="432" t="s">
        <v>447</v>
      </c>
      <c r="Q5" s="433" t="s">
        <v>914</v>
      </c>
      <c r="S5" s="428"/>
    </row>
    <row r="6" spans="1:19" x14ac:dyDescent="0.25">
      <c r="A6" s="435">
        <v>1</v>
      </c>
      <c r="B6" s="436" t="s">
        <v>476</v>
      </c>
      <c r="C6" s="437"/>
      <c r="D6" s="438">
        <v>27.562999999999999</v>
      </c>
      <c r="E6" s="438">
        <v>0</v>
      </c>
      <c r="F6" s="438">
        <v>0</v>
      </c>
      <c r="G6" s="438">
        <v>0</v>
      </c>
      <c r="H6" s="438">
        <v>392.04300000000001</v>
      </c>
      <c r="I6" s="438">
        <v>0</v>
      </c>
      <c r="J6" s="439">
        <v>419.60599999999999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41">
        <v>0</v>
      </c>
    </row>
    <row r="7" spans="1:19" x14ac:dyDescent="0.25">
      <c r="A7" s="435">
        <v>2</v>
      </c>
      <c r="B7" s="436" t="s">
        <v>477</v>
      </c>
      <c r="C7" s="437"/>
      <c r="D7" s="438">
        <v>0</v>
      </c>
      <c r="E7" s="438">
        <v>0</v>
      </c>
      <c r="F7" s="438">
        <v>0</v>
      </c>
      <c r="G7" s="438">
        <v>0</v>
      </c>
      <c r="H7" s="438">
        <v>20548.030999999999</v>
      </c>
      <c r="I7" s="438">
        <v>0</v>
      </c>
      <c r="J7" s="439">
        <v>20548.030999999999</v>
      </c>
      <c r="K7" s="440">
        <v>0</v>
      </c>
      <c r="L7" s="440">
        <v>0</v>
      </c>
      <c r="M7" s="440">
        <v>0</v>
      </c>
      <c r="N7" s="440">
        <v>9998.68</v>
      </c>
      <c r="O7" s="440">
        <v>9998.68</v>
      </c>
      <c r="P7" s="440">
        <v>0</v>
      </c>
      <c r="Q7" s="441">
        <v>9998.68</v>
      </c>
    </row>
    <row r="8" spans="1:19" x14ac:dyDescent="0.25">
      <c r="A8" s="435">
        <v>3</v>
      </c>
      <c r="B8" s="436" t="s">
        <v>478</v>
      </c>
      <c r="C8" s="437">
        <v>0</v>
      </c>
      <c r="D8" s="438">
        <v>0</v>
      </c>
      <c r="E8" s="438">
        <v>0</v>
      </c>
      <c r="F8" s="438">
        <v>0</v>
      </c>
      <c r="G8" s="438">
        <v>0</v>
      </c>
      <c r="H8" s="438">
        <v>81690.829999999987</v>
      </c>
      <c r="I8" s="438">
        <v>0</v>
      </c>
      <c r="J8" s="439">
        <v>81690.829999999987</v>
      </c>
      <c r="K8" s="440">
        <v>0</v>
      </c>
      <c r="L8" s="440">
        <v>0</v>
      </c>
      <c r="M8" s="440">
        <v>0</v>
      </c>
      <c r="N8" s="440">
        <v>100697.92</v>
      </c>
      <c r="O8" s="440">
        <v>100697.92</v>
      </c>
      <c r="P8" s="440">
        <v>0</v>
      </c>
      <c r="Q8" s="441">
        <v>100697.92</v>
      </c>
    </row>
    <row r="9" spans="1:19" x14ac:dyDescent="0.25">
      <c r="A9" s="435">
        <v>4</v>
      </c>
      <c r="B9" s="436" t="s">
        <v>479</v>
      </c>
      <c r="C9" s="437"/>
      <c r="D9" s="438">
        <v>0</v>
      </c>
      <c r="E9" s="438">
        <v>0</v>
      </c>
      <c r="F9" s="438">
        <v>0</v>
      </c>
      <c r="G9" s="438">
        <v>0</v>
      </c>
      <c r="H9" s="438">
        <v>33829.214999999997</v>
      </c>
      <c r="I9" s="438">
        <v>0</v>
      </c>
      <c r="J9" s="439">
        <v>33829.214999999997</v>
      </c>
      <c r="K9" s="440">
        <v>0</v>
      </c>
      <c r="L9" s="440">
        <v>0</v>
      </c>
      <c r="M9" s="440">
        <v>0</v>
      </c>
      <c r="N9" s="440">
        <v>42924.409999999996</v>
      </c>
      <c r="O9" s="440">
        <v>42924.409999999996</v>
      </c>
      <c r="P9" s="440">
        <v>0</v>
      </c>
      <c r="Q9" s="441">
        <v>42924.409999999996</v>
      </c>
    </row>
    <row r="10" spans="1:19" x14ac:dyDescent="0.25">
      <c r="A10" s="435">
        <v>5</v>
      </c>
      <c r="B10" s="436" t="s">
        <v>480</v>
      </c>
      <c r="C10" s="437"/>
      <c r="D10" s="438">
        <v>0</v>
      </c>
      <c r="E10" s="438">
        <v>0</v>
      </c>
      <c r="F10" s="438">
        <v>0</v>
      </c>
      <c r="G10" s="438">
        <v>0</v>
      </c>
      <c r="H10" s="438">
        <v>18379.445</v>
      </c>
      <c r="I10" s="438">
        <v>0</v>
      </c>
      <c r="J10" s="439">
        <v>18379.445</v>
      </c>
      <c r="K10" s="440">
        <v>0</v>
      </c>
      <c r="L10" s="440">
        <v>0</v>
      </c>
      <c r="M10" s="440">
        <v>0</v>
      </c>
      <c r="N10" s="440">
        <v>21189.848000000002</v>
      </c>
      <c r="O10" s="440">
        <v>21189.848000000002</v>
      </c>
      <c r="P10" s="440">
        <v>0</v>
      </c>
      <c r="Q10" s="441">
        <v>21189.848000000002</v>
      </c>
    </row>
    <row r="11" spans="1:19" x14ac:dyDescent="0.25">
      <c r="A11" s="435">
        <v>6</v>
      </c>
      <c r="B11" s="436" t="s">
        <v>114</v>
      </c>
      <c r="C11" s="437"/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9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1">
        <v>0</v>
      </c>
    </row>
    <row r="12" spans="1:19" x14ac:dyDescent="0.25">
      <c r="A12" s="435">
        <v>7</v>
      </c>
      <c r="B12" s="436" t="s">
        <v>481</v>
      </c>
      <c r="C12" s="437"/>
      <c r="D12" s="438">
        <v>0</v>
      </c>
      <c r="E12" s="438">
        <v>0</v>
      </c>
      <c r="F12" s="438">
        <v>0</v>
      </c>
      <c r="G12" s="438">
        <v>0</v>
      </c>
      <c r="H12" s="438">
        <v>29482.17</v>
      </c>
      <c r="I12" s="438">
        <v>0</v>
      </c>
      <c r="J12" s="439">
        <v>29482.17</v>
      </c>
      <c r="K12" s="440">
        <v>0</v>
      </c>
      <c r="L12" s="440">
        <v>0</v>
      </c>
      <c r="M12" s="440">
        <v>0</v>
      </c>
      <c r="N12" s="440">
        <v>36583.661999999997</v>
      </c>
      <c r="O12" s="440">
        <v>36583.661999999997</v>
      </c>
      <c r="P12" s="440">
        <v>0</v>
      </c>
      <c r="Q12" s="441">
        <v>36583.661999999997</v>
      </c>
    </row>
    <row r="13" spans="1:19" x14ac:dyDescent="0.25">
      <c r="A13" s="435">
        <v>8</v>
      </c>
      <c r="B13" s="436" t="s">
        <v>482</v>
      </c>
      <c r="C13" s="437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9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9" x14ac:dyDescent="0.25">
      <c r="A14" s="435">
        <v>9</v>
      </c>
      <c r="B14" s="436" t="s">
        <v>483</v>
      </c>
      <c r="C14" s="437">
        <v>0</v>
      </c>
      <c r="D14" s="438">
        <v>0</v>
      </c>
      <c r="E14" s="438">
        <v>0</v>
      </c>
      <c r="F14" s="438">
        <v>0</v>
      </c>
      <c r="G14" s="438">
        <v>0</v>
      </c>
      <c r="H14" s="438">
        <v>91588.676000000007</v>
      </c>
      <c r="I14" s="438">
        <v>0</v>
      </c>
      <c r="J14" s="439">
        <v>91588.676000000007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41">
        <v>0</v>
      </c>
    </row>
    <row r="15" spans="1:19" x14ac:dyDescent="0.25">
      <c r="A15" s="435"/>
      <c r="B15" s="436" t="s">
        <v>484</v>
      </c>
      <c r="C15" s="437"/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9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9" ht="30" x14ac:dyDescent="0.25">
      <c r="A16" s="435">
        <v>10</v>
      </c>
      <c r="B16" s="436" t="s">
        <v>485</v>
      </c>
      <c r="C16" s="437"/>
      <c r="D16" s="438">
        <v>0</v>
      </c>
      <c r="E16" s="438">
        <v>0</v>
      </c>
      <c r="F16" s="438">
        <v>0</v>
      </c>
      <c r="G16" s="438">
        <v>0</v>
      </c>
      <c r="H16" s="438">
        <v>63892.480000000003</v>
      </c>
      <c r="I16" s="438">
        <v>0</v>
      </c>
      <c r="J16" s="439">
        <v>63892.480000000003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41">
        <v>0</v>
      </c>
    </row>
    <row r="17" spans="1:19" x14ac:dyDescent="0.25">
      <c r="A17" s="435">
        <v>11</v>
      </c>
      <c r="B17" s="436" t="s">
        <v>486</v>
      </c>
      <c r="C17" s="437"/>
      <c r="D17" s="438">
        <v>0</v>
      </c>
      <c r="E17" s="438">
        <v>0</v>
      </c>
      <c r="F17" s="438">
        <v>0</v>
      </c>
      <c r="G17" s="438">
        <v>0</v>
      </c>
      <c r="H17" s="438">
        <v>27696.196</v>
      </c>
      <c r="I17" s="438">
        <v>0</v>
      </c>
      <c r="J17" s="439">
        <v>27696.196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41">
        <v>0</v>
      </c>
    </row>
    <row r="18" spans="1:19" x14ac:dyDescent="0.25">
      <c r="A18" s="435">
        <v>12</v>
      </c>
      <c r="B18" s="436" t="s">
        <v>487</v>
      </c>
      <c r="C18" s="437"/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9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0</v>
      </c>
    </row>
    <row r="19" spans="1:19" x14ac:dyDescent="0.25">
      <c r="A19" s="435">
        <v>13</v>
      </c>
      <c r="B19" s="436" t="s">
        <v>488</v>
      </c>
      <c r="C19" s="437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9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41">
        <v>0</v>
      </c>
    </row>
    <row r="20" spans="1:19" x14ac:dyDescent="0.25">
      <c r="A20" s="435">
        <v>14</v>
      </c>
      <c r="B20" s="436" t="s">
        <v>489</v>
      </c>
      <c r="C20" s="437"/>
      <c r="D20" s="438">
        <v>0</v>
      </c>
      <c r="E20" s="438">
        <v>0</v>
      </c>
      <c r="F20" s="438">
        <v>0</v>
      </c>
      <c r="G20" s="438">
        <v>0</v>
      </c>
      <c r="H20" s="438">
        <v>177.84299999999999</v>
      </c>
      <c r="I20" s="438">
        <v>0</v>
      </c>
      <c r="J20" s="439">
        <v>177.84299999999999</v>
      </c>
      <c r="K20" s="440">
        <v>0</v>
      </c>
      <c r="L20" s="440">
        <v>0</v>
      </c>
      <c r="M20" s="440">
        <v>0</v>
      </c>
      <c r="N20" s="440">
        <v>234.5</v>
      </c>
      <c r="O20" s="440">
        <v>234.5</v>
      </c>
      <c r="P20" s="440">
        <v>0</v>
      </c>
      <c r="Q20" s="441">
        <v>234.5</v>
      </c>
    </row>
    <row r="21" spans="1:19" ht="45" x14ac:dyDescent="0.25">
      <c r="A21" s="435">
        <v>15</v>
      </c>
      <c r="B21" s="436" t="s">
        <v>490</v>
      </c>
      <c r="C21" s="437"/>
      <c r="D21" s="438">
        <v>0</v>
      </c>
      <c r="E21" s="438">
        <v>0</v>
      </c>
      <c r="F21" s="438">
        <v>0</v>
      </c>
      <c r="G21" s="438">
        <v>0</v>
      </c>
      <c r="H21" s="438">
        <v>2732.6729999999998</v>
      </c>
      <c r="I21" s="438">
        <v>0</v>
      </c>
      <c r="J21" s="439">
        <v>2732.6729999999998</v>
      </c>
      <c r="K21" s="440">
        <v>0</v>
      </c>
      <c r="L21" s="440">
        <v>0</v>
      </c>
      <c r="M21" s="440">
        <v>0</v>
      </c>
      <c r="N21" s="440">
        <v>3411.7649999999999</v>
      </c>
      <c r="O21" s="440">
        <v>3411.7649999999999</v>
      </c>
      <c r="P21" s="440">
        <v>0</v>
      </c>
      <c r="Q21" s="441">
        <v>3411.7649999999999</v>
      </c>
    </row>
    <row r="22" spans="1:19" s="449" customFormat="1" ht="30" x14ac:dyDescent="0.25">
      <c r="A22" s="452">
        <v>16</v>
      </c>
      <c r="B22" s="453" t="s">
        <v>491</v>
      </c>
      <c r="C22" s="454">
        <v>0</v>
      </c>
      <c r="D22" s="454">
        <v>27.562999999999999</v>
      </c>
      <c r="E22" s="454">
        <v>0</v>
      </c>
      <c r="F22" s="454">
        <v>0</v>
      </c>
      <c r="G22" s="454">
        <v>0</v>
      </c>
      <c r="H22" s="454">
        <v>197130.09599999999</v>
      </c>
      <c r="I22" s="454">
        <v>0</v>
      </c>
      <c r="J22" s="454">
        <v>197157.65899999999</v>
      </c>
      <c r="K22" s="454">
        <v>0</v>
      </c>
      <c r="L22" s="454">
        <v>0</v>
      </c>
      <c r="M22" s="454">
        <v>0</v>
      </c>
      <c r="N22" s="454">
        <v>114342.86500000001</v>
      </c>
      <c r="O22" s="454">
        <v>114342.86500000001</v>
      </c>
      <c r="P22" s="454">
        <v>0</v>
      </c>
      <c r="Q22" s="454">
        <v>114342.86500000001</v>
      </c>
    </row>
    <row r="23" spans="1:19" s="455" customFormat="1" x14ac:dyDescent="0.25">
      <c r="A23" s="442">
        <v>17</v>
      </c>
      <c r="B23" s="443" t="s">
        <v>492</v>
      </c>
      <c r="C23" s="444">
        <v>0</v>
      </c>
      <c r="D23" s="444">
        <v>4243.21</v>
      </c>
      <c r="E23" s="444">
        <v>1897.9190000000001</v>
      </c>
      <c r="F23" s="444">
        <v>97.016999999999996</v>
      </c>
      <c r="G23" s="444">
        <v>68.47</v>
      </c>
      <c r="H23" s="444">
        <v>10089.620000000001</v>
      </c>
      <c r="I23" s="444">
        <v>0</v>
      </c>
      <c r="J23" s="444">
        <v>16396.236000000001</v>
      </c>
      <c r="K23" s="444">
        <v>5104.866</v>
      </c>
      <c r="L23" s="444">
        <v>546.55100000000004</v>
      </c>
      <c r="M23" s="444">
        <v>250</v>
      </c>
      <c r="N23" s="444">
        <v>6559.9620000000014</v>
      </c>
      <c r="O23" s="444">
        <v>7106.5130000000017</v>
      </c>
      <c r="P23" s="444">
        <v>0</v>
      </c>
      <c r="Q23" s="496">
        <v>12461.379000000001</v>
      </c>
      <c r="S23" s="456"/>
    </row>
    <row r="24" spans="1:19" s="457" customFormat="1" x14ac:dyDescent="0.25">
      <c r="A24" s="435"/>
      <c r="B24" s="447" t="s">
        <v>493</v>
      </c>
      <c r="C24" s="448"/>
      <c r="D24" s="438">
        <v>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9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41">
        <v>0</v>
      </c>
      <c r="S24" s="449"/>
    </row>
    <row r="25" spans="1:19" s="457" customFormat="1" x14ac:dyDescent="0.25">
      <c r="A25" s="446">
        <v>18</v>
      </c>
      <c r="B25" s="450" t="s">
        <v>494</v>
      </c>
      <c r="C25" s="448"/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9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1">
        <v>0</v>
      </c>
      <c r="S25" s="449"/>
    </row>
    <row r="26" spans="1:19" s="457" customFormat="1" x14ac:dyDescent="0.25">
      <c r="A26" s="446">
        <v>19</v>
      </c>
      <c r="B26" s="450" t="s">
        <v>495</v>
      </c>
      <c r="C26" s="448"/>
      <c r="D26" s="438">
        <v>0</v>
      </c>
      <c r="E26" s="438">
        <v>0</v>
      </c>
      <c r="F26" s="438">
        <v>0</v>
      </c>
      <c r="G26" s="438">
        <v>0</v>
      </c>
      <c r="H26" s="438">
        <v>-379.15300000000002</v>
      </c>
      <c r="I26" s="438">
        <v>0</v>
      </c>
      <c r="J26" s="439">
        <v>-379.15300000000002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41">
        <v>0</v>
      </c>
      <c r="S26" s="449"/>
    </row>
    <row r="27" spans="1:19" s="459" customFormat="1" x14ac:dyDescent="0.25">
      <c r="A27" s="446">
        <v>20</v>
      </c>
      <c r="B27" s="450" t="s">
        <v>496</v>
      </c>
      <c r="C27" s="458"/>
      <c r="D27" s="438">
        <v>60.6</v>
      </c>
      <c r="E27" s="438">
        <v>0</v>
      </c>
      <c r="F27" s="438">
        <v>50.9</v>
      </c>
      <c r="G27" s="438">
        <v>0</v>
      </c>
      <c r="H27" s="438">
        <v>0</v>
      </c>
      <c r="I27" s="438">
        <v>0</v>
      </c>
      <c r="J27" s="439">
        <v>111.5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41">
        <v>0</v>
      </c>
      <c r="S27" s="449"/>
    </row>
    <row r="28" spans="1:19" s="457" customFormat="1" x14ac:dyDescent="0.25">
      <c r="A28" s="446">
        <v>21</v>
      </c>
      <c r="B28" s="450" t="s">
        <v>497</v>
      </c>
      <c r="C28" s="448"/>
      <c r="D28" s="438">
        <v>0</v>
      </c>
      <c r="E28" s="438">
        <v>0</v>
      </c>
      <c r="F28" s="438">
        <v>0</v>
      </c>
      <c r="G28" s="438">
        <v>0</v>
      </c>
      <c r="H28" s="438">
        <v>1749.952</v>
      </c>
      <c r="I28" s="438">
        <v>0</v>
      </c>
      <c r="J28" s="439">
        <v>1749.952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1">
        <v>0</v>
      </c>
      <c r="S28" s="449"/>
    </row>
    <row r="29" spans="1:19" s="457" customFormat="1" ht="30" x14ac:dyDescent="0.25">
      <c r="A29" s="446">
        <v>22</v>
      </c>
      <c r="B29" s="450" t="s">
        <v>498</v>
      </c>
      <c r="C29" s="448"/>
      <c r="D29" s="438">
        <v>0</v>
      </c>
      <c r="E29" s="438">
        <v>0</v>
      </c>
      <c r="F29" s="438">
        <v>0</v>
      </c>
      <c r="G29" s="438">
        <v>0</v>
      </c>
      <c r="H29" s="438">
        <v>940.2</v>
      </c>
      <c r="I29" s="438">
        <v>0</v>
      </c>
      <c r="J29" s="439">
        <v>940.2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41">
        <v>0</v>
      </c>
      <c r="S29" s="449"/>
    </row>
    <row r="30" spans="1:19" s="457" customFormat="1" x14ac:dyDescent="0.25">
      <c r="A30" s="446">
        <v>23</v>
      </c>
      <c r="B30" s="450" t="s">
        <v>499</v>
      </c>
      <c r="C30" s="448">
        <v>0</v>
      </c>
      <c r="D30" s="438">
        <v>29.12</v>
      </c>
      <c r="E30" s="438">
        <v>0</v>
      </c>
      <c r="F30" s="438">
        <v>0</v>
      </c>
      <c r="G30" s="438">
        <v>68.47</v>
      </c>
      <c r="H30" s="438">
        <v>7778.621000000001</v>
      </c>
      <c r="I30" s="438">
        <v>0</v>
      </c>
      <c r="J30" s="439">
        <v>7876.2110000000002</v>
      </c>
      <c r="K30" s="440">
        <v>0</v>
      </c>
      <c r="L30" s="440">
        <v>0</v>
      </c>
      <c r="M30" s="440">
        <v>250</v>
      </c>
      <c r="N30" s="440">
        <v>6559.9620000000014</v>
      </c>
      <c r="O30" s="440">
        <v>6559.9620000000014</v>
      </c>
      <c r="P30" s="440">
        <v>0</v>
      </c>
      <c r="Q30" s="441">
        <v>6809.9620000000014</v>
      </c>
      <c r="S30" s="449"/>
    </row>
    <row r="31" spans="1:19" s="457" customFormat="1" x14ac:dyDescent="0.25">
      <c r="A31" s="446">
        <v>24</v>
      </c>
      <c r="B31" s="460" t="s">
        <v>500</v>
      </c>
      <c r="C31" s="448"/>
      <c r="D31" s="438">
        <v>0</v>
      </c>
      <c r="E31" s="438">
        <v>0</v>
      </c>
      <c r="F31" s="438">
        <v>0</v>
      </c>
      <c r="G31" s="438">
        <v>0</v>
      </c>
      <c r="H31" s="438">
        <v>2307.4070000000002</v>
      </c>
      <c r="I31" s="438">
        <v>0</v>
      </c>
      <c r="J31" s="439">
        <v>2307.4070000000002</v>
      </c>
      <c r="K31" s="440">
        <v>0</v>
      </c>
      <c r="L31" s="440">
        <v>0</v>
      </c>
      <c r="M31" s="440">
        <v>0</v>
      </c>
      <c r="N31" s="440">
        <v>2307.4070000000002</v>
      </c>
      <c r="O31" s="440">
        <v>2307.4070000000002</v>
      </c>
      <c r="P31" s="440">
        <v>0</v>
      </c>
      <c r="Q31" s="441">
        <v>2307.4070000000002</v>
      </c>
      <c r="S31" s="449"/>
    </row>
    <row r="32" spans="1:19" s="457" customFormat="1" x14ac:dyDescent="0.25">
      <c r="A32" s="446">
        <v>25</v>
      </c>
      <c r="B32" s="460" t="s">
        <v>501</v>
      </c>
      <c r="C32" s="448"/>
      <c r="D32" s="438">
        <v>0</v>
      </c>
      <c r="E32" s="438">
        <v>0</v>
      </c>
      <c r="F32" s="438">
        <v>0</v>
      </c>
      <c r="G32" s="438">
        <v>0</v>
      </c>
      <c r="H32" s="438">
        <v>289.65800000000002</v>
      </c>
      <c r="I32" s="438">
        <v>0</v>
      </c>
      <c r="J32" s="439">
        <v>289.65800000000002</v>
      </c>
      <c r="K32" s="440">
        <v>0</v>
      </c>
      <c r="L32" s="440">
        <v>0</v>
      </c>
      <c r="M32" s="440">
        <v>0</v>
      </c>
      <c r="N32" s="440">
        <v>700.48800000000006</v>
      </c>
      <c r="O32" s="440">
        <v>700.48800000000006</v>
      </c>
      <c r="P32" s="440">
        <v>0</v>
      </c>
      <c r="Q32" s="441">
        <v>700.48800000000006</v>
      </c>
      <c r="S32" s="449"/>
    </row>
    <row r="33" spans="1:20" s="457" customFormat="1" x14ac:dyDescent="0.25">
      <c r="A33" s="446">
        <v>26</v>
      </c>
      <c r="B33" s="460" t="s">
        <v>502</v>
      </c>
      <c r="C33" s="448"/>
      <c r="D33" s="438">
        <v>29.12</v>
      </c>
      <c r="E33" s="438">
        <v>0</v>
      </c>
      <c r="F33" s="438">
        <v>0</v>
      </c>
      <c r="G33" s="438">
        <v>68.47</v>
      </c>
      <c r="H33" s="438">
        <v>1668.768</v>
      </c>
      <c r="I33" s="438">
        <v>0</v>
      </c>
      <c r="J33" s="439">
        <v>1766.3579999999999</v>
      </c>
      <c r="K33" s="440">
        <v>0</v>
      </c>
      <c r="L33" s="440">
        <v>0</v>
      </c>
      <c r="M33" s="440">
        <v>250</v>
      </c>
      <c r="N33" s="440">
        <v>1536.19</v>
      </c>
      <c r="O33" s="440">
        <v>1536.19</v>
      </c>
      <c r="P33" s="440">
        <v>0</v>
      </c>
      <c r="Q33" s="441">
        <v>1786.19</v>
      </c>
      <c r="S33" s="449"/>
    </row>
    <row r="34" spans="1:20" s="457" customFormat="1" x14ac:dyDescent="0.25">
      <c r="A34" s="446">
        <v>27</v>
      </c>
      <c r="B34" s="460" t="s">
        <v>503</v>
      </c>
      <c r="C34" s="448"/>
      <c r="D34" s="438">
        <v>0</v>
      </c>
      <c r="E34" s="438">
        <v>0</v>
      </c>
      <c r="F34" s="438">
        <v>0</v>
      </c>
      <c r="G34" s="438">
        <v>0</v>
      </c>
      <c r="H34" s="438">
        <v>38.97</v>
      </c>
      <c r="I34" s="438">
        <v>0</v>
      </c>
      <c r="J34" s="439">
        <v>38.97</v>
      </c>
      <c r="K34" s="440">
        <v>0</v>
      </c>
      <c r="L34" s="440">
        <v>0</v>
      </c>
      <c r="M34" s="440">
        <v>0</v>
      </c>
      <c r="N34" s="440">
        <v>40</v>
      </c>
      <c r="O34" s="440">
        <v>40</v>
      </c>
      <c r="P34" s="440">
        <v>0</v>
      </c>
      <c r="Q34" s="441">
        <v>40</v>
      </c>
      <c r="S34" s="449"/>
    </row>
    <row r="35" spans="1:20" s="457" customFormat="1" x14ac:dyDescent="0.25">
      <c r="A35" s="446">
        <v>28</v>
      </c>
      <c r="B35" s="460" t="s">
        <v>504</v>
      </c>
      <c r="C35" s="448"/>
      <c r="D35" s="438">
        <v>0</v>
      </c>
      <c r="E35" s="438">
        <v>0</v>
      </c>
      <c r="F35" s="438">
        <v>0</v>
      </c>
      <c r="G35" s="438">
        <v>0</v>
      </c>
      <c r="H35" s="438">
        <v>3168.8980000000001</v>
      </c>
      <c r="I35" s="438">
        <v>0</v>
      </c>
      <c r="J35" s="439">
        <v>3168.8980000000001</v>
      </c>
      <c r="K35" s="497">
        <v>0</v>
      </c>
      <c r="L35" s="497">
        <v>0</v>
      </c>
      <c r="M35" s="497">
        <v>0</v>
      </c>
      <c r="N35" s="497">
        <v>0</v>
      </c>
      <c r="O35" s="497">
        <v>0</v>
      </c>
      <c r="P35" s="497">
        <v>0</v>
      </c>
      <c r="Q35" s="498">
        <v>0</v>
      </c>
      <c r="S35" s="459"/>
    </row>
    <row r="36" spans="1:20" s="457" customFormat="1" x14ac:dyDescent="0.25">
      <c r="A36" s="446">
        <v>29</v>
      </c>
      <c r="B36" s="460" t="s">
        <v>505</v>
      </c>
      <c r="C36" s="448"/>
      <c r="D36" s="438">
        <v>0</v>
      </c>
      <c r="E36" s="438">
        <v>0</v>
      </c>
      <c r="F36" s="438">
        <v>0</v>
      </c>
      <c r="G36" s="438">
        <v>0</v>
      </c>
      <c r="H36" s="438">
        <v>304.92</v>
      </c>
      <c r="I36" s="438">
        <v>0</v>
      </c>
      <c r="J36" s="439">
        <v>304.92</v>
      </c>
      <c r="K36" s="440">
        <v>0</v>
      </c>
      <c r="L36" s="440">
        <v>0</v>
      </c>
      <c r="M36" s="440">
        <v>0</v>
      </c>
      <c r="N36" s="440">
        <v>1975.877</v>
      </c>
      <c r="O36" s="440">
        <v>1975.877</v>
      </c>
      <c r="P36" s="440">
        <v>0</v>
      </c>
      <c r="Q36" s="441">
        <v>1975.877</v>
      </c>
      <c r="S36" s="449"/>
    </row>
    <row r="37" spans="1:20" s="457" customFormat="1" x14ac:dyDescent="0.25">
      <c r="A37" s="446">
        <v>30</v>
      </c>
      <c r="B37" s="450" t="s">
        <v>506</v>
      </c>
      <c r="C37" s="448"/>
      <c r="D37" s="438">
        <v>4153.027</v>
      </c>
      <c r="E37" s="438">
        <v>1049.8510000000001</v>
      </c>
      <c r="F37" s="438">
        <v>37.506999999999998</v>
      </c>
      <c r="G37" s="438">
        <v>0</v>
      </c>
      <c r="H37" s="438">
        <v>0</v>
      </c>
      <c r="I37" s="438">
        <v>0</v>
      </c>
      <c r="J37" s="439">
        <v>5240.3850000000002</v>
      </c>
      <c r="K37" s="440">
        <v>5104.866</v>
      </c>
      <c r="L37" s="440">
        <v>546.55100000000004</v>
      </c>
      <c r="M37" s="440">
        <v>0</v>
      </c>
      <c r="N37" s="440">
        <v>0</v>
      </c>
      <c r="O37" s="440">
        <v>546.55100000000004</v>
      </c>
      <c r="P37" s="440">
        <v>0</v>
      </c>
      <c r="Q37" s="441">
        <v>5651.4170000000004</v>
      </c>
      <c r="S37" s="449"/>
    </row>
    <row r="38" spans="1:20" s="457" customFormat="1" x14ac:dyDescent="0.25">
      <c r="A38" s="446">
        <v>31</v>
      </c>
      <c r="B38" s="450" t="s">
        <v>507</v>
      </c>
      <c r="C38" s="448"/>
      <c r="D38" s="438">
        <v>0</v>
      </c>
      <c r="E38" s="438">
        <v>848.06799999999998</v>
      </c>
      <c r="F38" s="438">
        <v>0</v>
      </c>
      <c r="G38" s="438">
        <v>0</v>
      </c>
      <c r="H38" s="438">
        <v>0</v>
      </c>
      <c r="I38" s="438">
        <v>0</v>
      </c>
      <c r="J38" s="439">
        <v>848.06799999999998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41">
        <v>0</v>
      </c>
      <c r="S38" s="449"/>
    </row>
    <row r="39" spans="1:20" s="457" customFormat="1" x14ac:dyDescent="0.25">
      <c r="A39" s="446">
        <v>32</v>
      </c>
      <c r="B39" s="450" t="s">
        <v>508</v>
      </c>
      <c r="C39" s="448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9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  <c r="S39" s="449"/>
    </row>
    <row r="40" spans="1:20" s="457" customFormat="1" ht="30" x14ac:dyDescent="0.25">
      <c r="A40" s="446">
        <v>33</v>
      </c>
      <c r="B40" s="450" t="s">
        <v>509</v>
      </c>
      <c r="C40" s="448"/>
      <c r="D40" s="438">
        <v>0.46300000000000002</v>
      </c>
      <c r="E40" s="438">
        <v>0</v>
      </c>
      <c r="F40" s="438">
        <v>8.61</v>
      </c>
      <c r="G40" s="438">
        <v>0</v>
      </c>
      <c r="H40" s="438">
        <v>0</v>
      </c>
      <c r="I40" s="438">
        <v>0</v>
      </c>
      <c r="J40" s="439">
        <v>9.0729999999999986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  <c r="S40" s="449"/>
    </row>
    <row r="41" spans="1:20" x14ac:dyDescent="0.25">
      <c r="A41" s="435">
        <v>34</v>
      </c>
      <c r="B41" s="436" t="s">
        <v>510</v>
      </c>
      <c r="C41" s="437"/>
      <c r="D41" s="438">
        <v>0</v>
      </c>
      <c r="E41" s="438">
        <v>512.44100000000003</v>
      </c>
      <c r="F41" s="438">
        <v>7.4980000000000002</v>
      </c>
      <c r="G41" s="438">
        <v>0</v>
      </c>
      <c r="H41" s="438">
        <v>25938.665000000001</v>
      </c>
      <c r="I41" s="438">
        <v>0</v>
      </c>
      <c r="J41" s="439">
        <v>26458.603999999999</v>
      </c>
      <c r="K41" s="440">
        <v>1378.3138200000001</v>
      </c>
      <c r="L41" s="440">
        <v>147.56877000000003</v>
      </c>
      <c r="M41" s="440">
        <v>0</v>
      </c>
      <c r="N41" s="440">
        <v>0</v>
      </c>
      <c r="O41" s="440">
        <v>147.56877000000003</v>
      </c>
      <c r="P41" s="440">
        <v>0</v>
      </c>
      <c r="Q41" s="441">
        <v>1525.8825900000002</v>
      </c>
    </row>
    <row r="42" spans="1:20" x14ac:dyDescent="0.25">
      <c r="A42" s="435">
        <v>35</v>
      </c>
      <c r="B42" s="436" t="s">
        <v>511</v>
      </c>
      <c r="C42" s="437"/>
      <c r="D42" s="438">
        <v>0</v>
      </c>
      <c r="E42" s="438">
        <v>1.218</v>
      </c>
      <c r="F42" s="438">
        <v>8.2000000000000003E-2</v>
      </c>
      <c r="G42" s="438">
        <v>1E-3</v>
      </c>
      <c r="H42" s="438">
        <v>227.964</v>
      </c>
      <c r="I42" s="438">
        <v>1.409</v>
      </c>
      <c r="J42" s="439">
        <v>230.67399999999998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20" s="465" customFormat="1" ht="30" x14ac:dyDescent="0.25">
      <c r="A43" s="452">
        <v>36</v>
      </c>
      <c r="B43" s="453" t="s">
        <v>512</v>
      </c>
      <c r="C43" s="454">
        <v>0</v>
      </c>
      <c r="D43" s="454">
        <v>4243.21</v>
      </c>
      <c r="E43" s="454">
        <v>2411.578</v>
      </c>
      <c r="F43" s="454">
        <v>104.59699999999999</v>
      </c>
      <c r="G43" s="454">
        <v>68.471000000000004</v>
      </c>
      <c r="H43" s="454">
        <v>36256.249000000003</v>
      </c>
      <c r="I43" s="454">
        <v>1.409</v>
      </c>
      <c r="J43" s="454">
        <v>43085.513999999996</v>
      </c>
      <c r="K43" s="454">
        <v>6483.1798200000003</v>
      </c>
      <c r="L43" s="454">
        <v>694.11977000000002</v>
      </c>
      <c r="M43" s="454">
        <v>250</v>
      </c>
      <c r="N43" s="454">
        <v>6559.9620000000014</v>
      </c>
      <c r="O43" s="454">
        <v>7254.0817700000016</v>
      </c>
      <c r="P43" s="454">
        <v>0</v>
      </c>
      <c r="Q43" s="454">
        <v>13987.261590000002</v>
      </c>
      <c r="R43" s="464"/>
      <c r="S43" s="422"/>
    </row>
    <row r="44" spans="1:20" x14ac:dyDescent="0.25">
      <c r="A44" s="466">
        <v>37</v>
      </c>
      <c r="B44" s="467" t="s">
        <v>513</v>
      </c>
      <c r="C44" s="437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9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  <c r="T44"/>
    </row>
    <row r="45" spans="1:20" ht="30" x14ac:dyDescent="0.25">
      <c r="A45" s="435">
        <v>38</v>
      </c>
      <c r="B45" s="436" t="s">
        <v>514</v>
      </c>
      <c r="C45" s="437"/>
      <c r="D45" s="438">
        <v>313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9">
        <v>313</v>
      </c>
      <c r="K45" s="440">
        <v>0</v>
      </c>
      <c r="L45" s="440">
        <v>0</v>
      </c>
      <c r="M45" s="440">
        <v>0</v>
      </c>
      <c r="N45" s="440">
        <v>12500</v>
      </c>
      <c r="O45" s="440">
        <v>12500</v>
      </c>
      <c r="P45" s="440">
        <v>0</v>
      </c>
      <c r="Q45" s="441">
        <v>12500</v>
      </c>
    </row>
    <row r="46" spans="1:20" ht="30" x14ac:dyDescent="0.25">
      <c r="A46" s="435">
        <v>39</v>
      </c>
      <c r="B46" s="436" t="s">
        <v>515</v>
      </c>
      <c r="C46" s="437">
        <v>0</v>
      </c>
      <c r="D46" s="438">
        <v>0</v>
      </c>
      <c r="E46" s="438">
        <v>0</v>
      </c>
      <c r="F46" s="438">
        <v>0</v>
      </c>
      <c r="G46" s="438">
        <v>0</v>
      </c>
      <c r="H46" s="438">
        <v>11442.049000000001</v>
      </c>
      <c r="I46" s="438">
        <v>0</v>
      </c>
      <c r="J46" s="439">
        <v>11442.049000000001</v>
      </c>
      <c r="K46" s="440">
        <v>0</v>
      </c>
      <c r="L46" s="440">
        <v>0</v>
      </c>
      <c r="M46" s="440">
        <v>0</v>
      </c>
      <c r="N46" s="440">
        <v>11561.272000000001</v>
      </c>
      <c r="O46" s="440">
        <v>11561.272000000001</v>
      </c>
      <c r="P46" s="440">
        <v>0</v>
      </c>
      <c r="Q46" s="441">
        <v>11561.272000000001</v>
      </c>
    </row>
    <row r="47" spans="1:20" s="457" customFormat="1" x14ac:dyDescent="0.25">
      <c r="A47" s="446">
        <v>40</v>
      </c>
      <c r="B47" s="450" t="s">
        <v>516</v>
      </c>
      <c r="C47" s="448"/>
      <c r="D47" s="438">
        <v>0</v>
      </c>
      <c r="E47" s="438">
        <v>0</v>
      </c>
      <c r="F47" s="438">
        <v>0</v>
      </c>
      <c r="G47" s="438">
        <v>0</v>
      </c>
      <c r="H47" s="438">
        <v>3645.9</v>
      </c>
      <c r="I47" s="438">
        <v>0</v>
      </c>
      <c r="J47" s="439">
        <v>3645.9</v>
      </c>
      <c r="K47" s="440">
        <v>0</v>
      </c>
      <c r="L47" s="440">
        <v>0</v>
      </c>
      <c r="M47" s="440">
        <v>0</v>
      </c>
      <c r="N47" s="440">
        <v>4018.8</v>
      </c>
      <c r="O47" s="440">
        <v>4018.8</v>
      </c>
      <c r="P47" s="440">
        <v>0</v>
      </c>
      <c r="Q47" s="441">
        <v>4018.8</v>
      </c>
      <c r="S47" s="449"/>
    </row>
    <row r="48" spans="1:20" s="457" customFormat="1" x14ac:dyDescent="0.25">
      <c r="A48" s="446">
        <v>41</v>
      </c>
      <c r="B48" s="468" t="s">
        <v>517</v>
      </c>
      <c r="C48" s="448"/>
      <c r="D48" s="438">
        <v>0</v>
      </c>
      <c r="E48" s="438">
        <v>0</v>
      </c>
      <c r="F48" s="438">
        <v>0</v>
      </c>
      <c r="G48" s="438">
        <v>0</v>
      </c>
      <c r="H48" s="438">
        <v>7796.1490000000003</v>
      </c>
      <c r="I48" s="438">
        <v>0</v>
      </c>
      <c r="J48" s="439">
        <v>7796.1490000000003</v>
      </c>
      <c r="K48" s="440">
        <v>0</v>
      </c>
      <c r="L48" s="440">
        <v>0</v>
      </c>
      <c r="M48" s="440">
        <v>0</v>
      </c>
      <c r="N48" s="440">
        <v>7542.4719999999998</v>
      </c>
      <c r="O48" s="440">
        <f>7542.472-2668</f>
        <v>4874.4719999999998</v>
      </c>
      <c r="P48" s="440">
        <v>0</v>
      </c>
      <c r="Q48" s="441">
        <v>4874</v>
      </c>
      <c r="S48" s="449"/>
    </row>
    <row r="49" spans="1:19" s="457" customFormat="1" x14ac:dyDescent="0.25">
      <c r="A49" s="446">
        <v>42</v>
      </c>
      <c r="B49" s="468" t="s">
        <v>678</v>
      </c>
      <c r="C49" s="448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9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2668</v>
      </c>
      <c r="P49" s="440">
        <v>0</v>
      </c>
      <c r="Q49" s="441">
        <v>2668</v>
      </c>
      <c r="S49" s="449"/>
    </row>
    <row r="50" spans="1:19" x14ac:dyDescent="0.25">
      <c r="A50" s="452">
        <v>43</v>
      </c>
      <c r="B50" s="453" t="s">
        <v>518</v>
      </c>
      <c r="C50" s="454">
        <v>0</v>
      </c>
      <c r="D50" s="454">
        <v>4583.7730000000001</v>
      </c>
      <c r="E50" s="454">
        <v>2411.578</v>
      </c>
      <c r="F50" s="454">
        <v>104.59699999999999</v>
      </c>
      <c r="G50" s="454">
        <v>68.471000000000004</v>
      </c>
      <c r="H50" s="454">
        <v>244828.394</v>
      </c>
      <c r="I50" s="454">
        <v>1.409</v>
      </c>
      <c r="J50" s="454">
        <v>251998.22199999998</v>
      </c>
      <c r="K50" s="454">
        <v>6483.1798200000003</v>
      </c>
      <c r="L50" s="454">
        <v>694.11977000000002</v>
      </c>
      <c r="M50" s="454">
        <v>250</v>
      </c>
      <c r="N50" s="454">
        <v>144964.09900000002</v>
      </c>
      <c r="O50" s="454">
        <v>145658.21877000001</v>
      </c>
      <c r="P50" s="454">
        <v>0</v>
      </c>
      <c r="Q50" s="454">
        <v>152391.39859000003</v>
      </c>
    </row>
    <row r="51" spans="1:19" x14ac:dyDescent="0.25">
      <c r="A51" s="435">
        <v>44</v>
      </c>
      <c r="B51" s="436" t="s">
        <v>519</v>
      </c>
      <c r="C51" s="437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9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9" x14ac:dyDescent="0.25">
      <c r="A52" s="435">
        <v>45</v>
      </c>
      <c r="B52" s="436" t="s">
        <v>520</v>
      </c>
      <c r="C52" s="437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9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9" x14ac:dyDescent="0.25">
      <c r="A53" s="435">
        <v>46</v>
      </c>
      <c r="B53" s="436" t="s">
        <v>521</v>
      </c>
      <c r="C53" s="437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9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9" x14ac:dyDescent="0.25">
      <c r="A54" s="435">
        <v>47</v>
      </c>
      <c r="B54" s="436" t="s">
        <v>522</v>
      </c>
      <c r="C54" s="437"/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9">
        <v>0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9" x14ac:dyDescent="0.25">
      <c r="A55" s="435">
        <v>48</v>
      </c>
      <c r="B55" s="436" t="s">
        <v>523</v>
      </c>
      <c r="C55" s="437">
        <v>0</v>
      </c>
      <c r="D55" s="438">
        <v>0</v>
      </c>
      <c r="E55" s="438">
        <v>0</v>
      </c>
      <c r="F55" s="438">
        <v>0</v>
      </c>
      <c r="G55" s="438">
        <v>0</v>
      </c>
      <c r="H55" s="438">
        <v>332.12199999999996</v>
      </c>
      <c r="I55" s="438">
        <v>0</v>
      </c>
      <c r="J55" s="439">
        <v>332.12199999999996</v>
      </c>
      <c r="K55" s="440">
        <v>0</v>
      </c>
      <c r="L55" s="440">
        <v>0</v>
      </c>
      <c r="M55" s="440">
        <v>0</v>
      </c>
      <c r="N55" s="440">
        <v>400</v>
      </c>
      <c r="O55" s="440">
        <v>400</v>
      </c>
      <c r="P55" s="440">
        <v>0</v>
      </c>
      <c r="Q55" s="441">
        <v>400</v>
      </c>
    </row>
    <row r="56" spans="1:19" s="457" customFormat="1" x14ac:dyDescent="0.25">
      <c r="A56" s="446">
        <v>49</v>
      </c>
      <c r="B56" s="450" t="s">
        <v>524</v>
      </c>
      <c r="C56" s="448"/>
      <c r="D56" s="438">
        <v>0</v>
      </c>
      <c r="E56" s="438">
        <v>0</v>
      </c>
      <c r="F56" s="438">
        <v>0</v>
      </c>
      <c r="G56" s="438">
        <v>0</v>
      </c>
      <c r="H56" s="438">
        <v>128.249</v>
      </c>
      <c r="I56" s="438">
        <v>0</v>
      </c>
      <c r="J56" s="439">
        <v>128.249</v>
      </c>
      <c r="K56" s="440">
        <v>0</v>
      </c>
      <c r="L56" s="440">
        <v>0</v>
      </c>
      <c r="M56" s="440">
        <v>0</v>
      </c>
      <c r="N56" s="440">
        <v>150</v>
      </c>
      <c r="O56" s="440">
        <v>150</v>
      </c>
      <c r="P56" s="440">
        <v>0</v>
      </c>
      <c r="Q56" s="441">
        <v>150</v>
      </c>
      <c r="S56" s="449"/>
    </row>
    <row r="57" spans="1:19" s="457" customFormat="1" x14ac:dyDescent="0.25">
      <c r="A57" s="446">
        <v>50</v>
      </c>
      <c r="B57" s="450" t="s">
        <v>525</v>
      </c>
      <c r="C57" s="448"/>
      <c r="D57" s="438">
        <v>0</v>
      </c>
      <c r="E57" s="438">
        <v>0</v>
      </c>
      <c r="F57" s="438">
        <v>0</v>
      </c>
      <c r="G57" s="438">
        <v>0</v>
      </c>
      <c r="H57" s="438">
        <v>203.87299999999999</v>
      </c>
      <c r="I57" s="438">
        <v>0</v>
      </c>
      <c r="J57" s="439">
        <v>203.87299999999999</v>
      </c>
      <c r="K57" s="440">
        <v>0</v>
      </c>
      <c r="L57" s="440">
        <v>0</v>
      </c>
      <c r="M57" s="440">
        <v>0</v>
      </c>
      <c r="N57" s="440">
        <v>250</v>
      </c>
      <c r="O57" s="440">
        <v>250</v>
      </c>
      <c r="P57" s="440">
        <v>0</v>
      </c>
      <c r="Q57" s="441">
        <v>250</v>
      </c>
      <c r="S57" s="449"/>
    </row>
    <row r="58" spans="1:19" s="457" customFormat="1" x14ac:dyDescent="0.25">
      <c r="A58" s="446">
        <v>51</v>
      </c>
      <c r="B58" s="450" t="s">
        <v>526</v>
      </c>
      <c r="C58" s="469"/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9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0</v>
      </c>
      <c r="P58" s="440">
        <v>0</v>
      </c>
      <c r="Q58" s="441">
        <v>0</v>
      </c>
      <c r="S58" s="449"/>
    </row>
    <row r="59" spans="1:19" ht="30" x14ac:dyDescent="0.25">
      <c r="A59" s="435">
        <v>52</v>
      </c>
      <c r="B59" s="436" t="s">
        <v>527</v>
      </c>
      <c r="C59" s="437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9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9" s="465" customFormat="1" ht="30" x14ac:dyDescent="0.25">
      <c r="A60" s="452">
        <v>53</v>
      </c>
      <c r="B60" s="453" t="s">
        <v>528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332.12199999999996</v>
      </c>
      <c r="I60" s="454">
        <v>0</v>
      </c>
      <c r="J60" s="454">
        <v>332.12199999999996</v>
      </c>
      <c r="K60" s="454">
        <v>0</v>
      </c>
      <c r="L60" s="454">
        <v>0</v>
      </c>
      <c r="M60" s="454">
        <v>0</v>
      </c>
      <c r="N60" s="454">
        <v>400</v>
      </c>
      <c r="O60" s="454">
        <v>400</v>
      </c>
      <c r="P60" s="454">
        <v>0</v>
      </c>
      <c r="Q60" s="454">
        <v>400</v>
      </c>
      <c r="S60" s="422"/>
    </row>
    <row r="61" spans="1:19" s="465" customFormat="1" x14ac:dyDescent="0.25">
      <c r="A61" s="466">
        <v>54</v>
      </c>
      <c r="B61" s="467" t="s">
        <v>529</v>
      </c>
      <c r="C61" s="470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9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  <c r="S61" s="422"/>
    </row>
    <row r="62" spans="1:19" ht="30" x14ac:dyDescent="0.25">
      <c r="A62" s="435">
        <v>55</v>
      </c>
      <c r="B62" s="436" t="s">
        <v>530</v>
      </c>
      <c r="C62" s="437"/>
      <c r="D62" s="438">
        <v>280.10700000000003</v>
      </c>
      <c r="E62" s="438">
        <v>0</v>
      </c>
      <c r="F62" s="438">
        <v>0</v>
      </c>
      <c r="G62" s="438">
        <v>0</v>
      </c>
      <c r="H62" s="438">
        <v>2407.5880000000002</v>
      </c>
      <c r="I62" s="438">
        <v>0</v>
      </c>
      <c r="J62" s="439">
        <v>2687.6950000000002</v>
      </c>
      <c r="K62" s="440">
        <v>0</v>
      </c>
      <c r="L62" s="440">
        <v>0</v>
      </c>
      <c r="M62" s="440">
        <v>0</v>
      </c>
      <c r="N62" s="440">
        <v>0</v>
      </c>
      <c r="O62" s="440">
        <v>0</v>
      </c>
      <c r="P62" s="440">
        <v>0</v>
      </c>
      <c r="Q62" s="441">
        <v>0</v>
      </c>
    </row>
    <row r="63" spans="1:19" ht="30" x14ac:dyDescent="0.25">
      <c r="A63" s="435">
        <v>56</v>
      </c>
      <c r="B63" s="436" t="s">
        <v>531</v>
      </c>
      <c r="C63" s="437">
        <v>0</v>
      </c>
      <c r="D63" s="438">
        <v>0</v>
      </c>
      <c r="E63" s="438">
        <v>0</v>
      </c>
      <c r="F63" s="438">
        <v>0</v>
      </c>
      <c r="G63" s="438">
        <v>0</v>
      </c>
      <c r="H63" s="438">
        <v>185517.524</v>
      </c>
      <c r="I63" s="438">
        <v>0</v>
      </c>
      <c r="J63" s="439">
        <v>185517.524</v>
      </c>
      <c r="K63" s="440">
        <v>0</v>
      </c>
      <c r="L63" s="440">
        <v>0</v>
      </c>
      <c r="M63" s="440">
        <v>0</v>
      </c>
      <c r="N63" s="440">
        <v>1453.2360000000001</v>
      </c>
      <c r="O63" s="440">
        <v>1453.2360000000001</v>
      </c>
      <c r="P63" s="440">
        <v>0</v>
      </c>
      <c r="Q63" s="441">
        <v>1453.2360000000001</v>
      </c>
    </row>
    <row r="64" spans="1:19" s="457" customFormat="1" ht="30" x14ac:dyDescent="0.25">
      <c r="A64" s="446">
        <v>57</v>
      </c>
      <c r="B64" s="450" t="s">
        <v>532</v>
      </c>
      <c r="C64" s="448"/>
      <c r="D64" s="438">
        <v>0</v>
      </c>
      <c r="E64" s="438">
        <v>0</v>
      </c>
      <c r="F64" s="438">
        <v>0</v>
      </c>
      <c r="G64" s="438">
        <v>0</v>
      </c>
      <c r="H64" s="438">
        <v>8801.6620000000003</v>
      </c>
      <c r="I64" s="438">
        <v>0</v>
      </c>
      <c r="J64" s="439">
        <v>8801.6620000000003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  <c r="S64" s="449"/>
    </row>
    <row r="65" spans="1:19" s="455" customFormat="1" ht="30" x14ac:dyDescent="0.25">
      <c r="A65" s="461">
        <v>58</v>
      </c>
      <c r="B65" s="471" t="s">
        <v>533</v>
      </c>
      <c r="C65" s="462"/>
      <c r="D65" s="438">
        <v>0</v>
      </c>
      <c r="E65" s="438">
        <v>0</v>
      </c>
      <c r="F65" s="438">
        <v>0</v>
      </c>
      <c r="G65" s="438">
        <v>0</v>
      </c>
      <c r="H65" s="438">
        <v>176715.86199999999</v>
      </c>
      <c r="I65" s="438">
        <v>0</v>
      </c>
      <c r="J65" s="439">
        <v>176715.86199999999</v>
      </c>
      <c r="K65" s="440">
        <v>0</v>
      </c>
      <c r="L65" s="440">
        <v>0</v>
      </c>
      <c r="M65" s="440">
        <v>0</v>
      </c>
      <c r="N65" s="440">
        <v>1453.2360000000001</v>
      </c>
      <c r="O65" s="440">
        <v>1453.2360000000001</v>
      </c>
      <c r="P65" s="440">
        <v>0</v>
      </c>
      <c r="Q65" s="441">
        <v>1453.2360000000001</v>
      </c>
      <c r="S65" s="463"/>
    </row>
    <row r="66" spans="1:19" x14ac:dyDescent="0.25">
      <c r="A66" s="452">
        <v>59</v>
      </c>
      <c r="B66" s="472" t="s">
        <v>534</v>
      </c>
      <c r="C66" s="473">
        <v>0</v>
      </c>
      <c r="D66" s="473">
        <v>280.10700000000003</v>
      </c>
      <c r="E66" s="473">
        <v>0</v>
      </c>
      <c r="F66" s="473">
        <v>0</v>
      </c>
      <c r="G66" s="473">
        <v>0</v>
      </c>
      <c r="H66" s="473">
        <v>188257.234</v>
      </c>
      <c r="I66" s="473">
        <v>0</v>
      </c>
      <c r="J66" s="473">
        <v>188537.34100000001</v>
      </c>
      <c r="K66" s="473">
        <v>0</v>
      </c>
      <c r="L66" s="473">
        <v>0</v>
      </c>
      <c r="M66" s="473">
        <v>0</v>
      </c>
      <c r="N66" s="473">
        <v>1853.2360000000001</v>
      </c>
      <c r="O66" s="473">
        <v>1853.2360000000001</v>
      </c>
      <c r="P66" s="473">
        <v>0</v>
      </c>
      <c r="Q66" s="473">
        <v>1853.2360000000001</v>
      </c>
    </row>
    <row r="67" spans="1:19" s="465" customFormat="1" ht="30" x14ac:dyDescent="0.25">
      <c r="A67" s="452">
        <v>60</v>
      </c>
      <c r="B67" s="453" t="s">
        <v>535</v>
      </c>
      <c r="C67" s="473"/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/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S67" s="422"/>
    </row>
    <row r="68" spans="1:19" x14ac:dyDescent="0.25">
      <c r="A68" s="452">
        <v>61</v>
      </c>
      <c r="B68" s="453" t="s">
        <v>536</v>
      </c>
      <c r="C68" s="473">
        <v>0</v>
      </c>
      <c r="D68" s="473">
        <v>4863.88</v>
      </c>
      <c r="E68" s="473">
        <v>2411.578</v>
      </c>
      <c r="F68" s="473">
        <v>104.59699999999999</v>
      </c>
      <c r="G68" s="473">
        <v>68.471000000000004</v>
      </c>
      <c r="H68" s="473">
        <v>433085.62800000003</v>
      </c>
      <c r="I68" s="473">
        <v>1.409</v>
      </c>
      <c r="J68" s="473">
        <v>440535.56299999997</v>
      </c>
      <c r="K68" s="473">
        <v>6483.1798200000003</v>
      </c>
      <c r="L68" s="473">
        <v>694.11977000000002</v>
      </c>
      <c r="M68" s="473">
        <v>250</v>
      </c>
      <c r="N68" s="473">
        <v>146817.33500000002</v>
      </c>
      <c r="O68" s="473">
        <v>147511.45477000001</v>
      </c>
      <c r="P68" s="473">
        <v>0</v>
      </c>
      <c r="Q68" s="473">
        <v>154244.63459000003</v>
      </c>
    </row>
    <row r="69" spans="1:19" x14ac:dyDescent="0.25">
      <c r="A69" s="435">
        <v>62</v>
      </c>
      <c r="B69" s="436" t="s">
        <v>537</v>
      </c>
      <c r="C69" s="437">
        <v>0</v>
      </c>
      <c r="D69" s="438">
        <v>0</v>
      </c>
      <c r="E69" s="438">
        <v>0</v>
      </c>
      <c r="F69" s="438">
        <v>0</v>
      </c>
      <c r="G69" s="438">
        <v>0</v>
      </c>
      <c r="H69" s="438">
        <v>251305.24900000001</v>
      </c>
      <c r="I69" s="438">
        <v>0</v>
      </c>
      <c r="J69" s="439">
        <v>251305.24900000001</v>
      </c>
      <c r="K69" s="440">
        <v>0</v>
      </c>
      <c r="L69" s="440">
        <v>0</v>
      </c>
      <c r="M69" s="440">
        <v>0</v>
      </c>
      <c r="N69" s="440">
        <v>118553.02799999999</v>
      </c>
      <c r="O69" s="440">
        <v>118553.02799999999</v>
      </c>
      <c r="P69" s="440">
        <v>0</v>
      </c>
      <c r="Q69" s="441">
        <v>118553.02799999999</v>
      </c>
    </row>
    <row r="70" spans="1:19" s="457" customFormat="1" x14ac:dyDescent="0.25">
      <c r="A70" s="446">
        <v>63</v>
      </c>
      <c r="B70" s="450" t="s">
        <v>538</v>
      </c>
      <c r="C70" s="448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9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  <c r="S70" s="449"/>
    </row>
    <row r="71" spans="1:19" s="457" customFormat="1" x14ac:dyDescent="0.25">
      <c r="A71" s="446">
        <v>64</v>
      </c>
      <c r="B71" s="474" t="s">
        <v>539</v>
      </c>
      <c r="C71" s="448"/>
      <c r="D71" s="438">
        <v>0</v>
      </c>
      <c r="E71" s="438">
        <v>0</v>
      </c>
      <c r="F71" s="438">
        <v>0</v>
      </c>
      <c r="G71" s="438">
        <v>0</v>
      </c>
      <c r="H71" s="438">
        <v>13012.044</v>
      </c>
      <c r="I71" s="438">
        <v>0</v>
      </c>
      <c r="J71" s="439">
        <v>13012.044</v>
      </c>
      <c r="K71" s="440">
        <v>0</v>
      </c>
      <c r="L71" s="440">
        <v>0</v>
      </c>
      <c r="M71" s="440">
        <v>0</v>
      </c>
      <c r="N71" s="440">
        <v>0</v>
      </c>
      <c r="O71" s="440">
        <v>0</v>
      </c>
      <c r="P71" s="440">
        <v>0</v>
      </c>
      <c r="Q71" s="441">
        <v>0</v>
      </c>
      <c r="S71" s="449"/>
    </row>
    <row r="72" spans="1:19" s="457" customFormat="1" x14ac:dyDescent="0.25">
      <c r="A72" s="446">
        <v>65</v>
      </c>
      <c r="B72" s="475" t="s">
        <v>540</v>
      </c>
      <c r="C72" s="448"/>
      <c r="D72" s="438">
        <v>0</v>
      </c>
      <c r="E72" s="438">
        <v>0</v>
      </c>
      <c r="F72" s="438">
        <v>0</v>
      </c>
      <c r="G72" s="438">
        <v>0</v>
      </c>
      <c r="H72" s="438">
        <v>41621.620999999999</v>
      </c>
      <c r="I72" s="438">
        <v>0</v>
      </c>
      <c r="J72" s="439">
        <v>41621.620999999999</v>
      </c>
      <c r="K72" s="440">
        <v>0</v>
      </c>
      <c r="L72" s="440">
        <v>0</v>
      </c>
      <c r="M72" s="440">
        <v>0</v>
      </c>
      <c r="N72" s="440">
        <v>0</v>
      </c>
      <c r="O72" s="440">
        <v>0</v>
      </c>
      <c r="P72" s="440">
        <v>0</v>
      </c>
      <c r="Q72" s="441">
        <v>0</v>
      </c>
      <c r="S72" s="449"/>
    </row>
    <row r="73" spans="1:19" s="457" customFormat="1" x14ac:dyDescent="0.25">
      <c r="A73" s="446">
        <v>66</v>
      </c>
      <c r="B73" s="450" t="s">
        <v>147</v>
      </c>
      <c r="C73" s="448"/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9">
        <v>0</v>
      </c>
      <c r="K73" s="440">
        <v>0</v>
      </c>
      <c r="L73" s="440">
        <v>0</v>
      </c>
      <c r="M73" s="440">
        <v>0</v>
      </c>
      <c r="N73" s="440">
        <v>0</v>
      </c>
      <c r="O73" s="440">
        <v>0</v>
      </c>
      <c r="P73" s="440">
        <v>0</v>
      </c>
      <c r="Q73" s="441">
        <v>0</v>
      </c>
      <c r="S73" s="449"/>
    </row>
    <row r="74" spans="1:19" s="457" customFormat="1" x14ac:dyDescent="0.25">
      <c r="A74" s="446">
        <v>67</v>
      </c>
      <c r="B74" s="460" t="s">
        <v>541</v>
      </c>
      <c r="C74" s="448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9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  <c r="S74" s="449"/>
    </row>
    <row r="75" spans="1:19" s="457" customFormat="1" x14ac:dyDescent="0.25">
      <c r="A75" s="446">
        <v>68</v>
      </c>
      <c r="B75" s="460" t="s">
        <v>542</v>
      </c>
      <c r="C75" s="448"/>
      <c r="D75" s="438">
        <v>0</v>
      </c>
      <c r="E75" s="438">
        <v>0</v>
      </c>
      <c r="F75" s="438">
        <v>0</v>
      </c>
      <c r="G75" s="438">
        <v>0</v>
      </c>
      <c r="H75" s="438">
        <v>0</v>
      </c>
      <c r="I75" s="438">
        <v>0</v>
      </c>
      <c r="J75" s="439">
        <v>0</v>
      </c>
      <c r="K75" s="440">
        <v>0</v>
      </c>
      <c r="L75" s="440">
        <v>0</v>
      </c>
      <c r="M75" s="440">
        <v>0</v>
      </c>
      <c r="N75" s="440">
        <v>0</v>
      </c>
      <c r="O75" s="440">
        <v>0</v>
      </c>
      <c r="P75" s="440">
        <v>0</v>
      </c>
      <c r="Q75" s="441">
        <v>0</v>
      </c>
      <c r="S75" s="449"/>
    </row>
    <row r="76" spans="1:19" s="457" customFormat="1" ht="30" x14ac:dyDescent="0.25">
      <c r="A76" s="446">
        <v>69</v>
      </c>
      <c r="B76" s="450" t="s">
        <v>543</v>
      </c>
      <c r="C76" s="448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9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  <c r="S76" s="449"/>
    </row>
    <row r="77" spans="1:19" s="457" customFormat="1" ht="60" x14ac:dyDescent="0.25">
      <c r="A77" s="446">
        <v>70</v>
      </c>
      <c r="B77" s="450" t="s">
        <v>544</v>
      </c>
      <c r="C77" s="448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9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  <c r="S77" s="449"/>
    </row>
    <row r="78" spans="1:19" s="457" customFormat="1" ht="30" x14ac:dyDescent="0.25">
      <c r="A78" s="446">
        <v>71</v>
      </c>
      <c r="B78" s="450" t="s">
        <v>545</v>
      </c>
      <c r="C78" s="448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9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  <c r="S78" s="449"/>
    </row>
    <row r="79" spans="1:19" s="457" customFormat="1" x14ac:dyDescent="0.25">
      <c r="A79" s="446">
        <v>72</v>
      </c>
      <c r="B79" s="476" t="s">
        <v>546</v>
      </c>
      <c r="C79" s="448"/>
      <c r="D79" s="438">
        <v>0</v>
      </c>
      <c r="E79" s="438">
        <v>0</v>
      </c>
      <c r="F79" s="438">
        <v>0</v>
      </c>
      <c r="G79" s="438">
        <v>0</v>
      </c>
      <c r="H79" s="438">
        <v>14095.507</v>
      </c>
      <c r="I79" s="438">
        <v>0</v>
      </c>
      <c r="J79" s="439">
        <v>14095.507</v>
      </c>
      <c r="K79" s="440">
        <v>0</v>
      </c>
      <c r="L79" s="440">
        <v>0</v>
      </c>
      <c r="M79" s="440">
        <v>0</v>
      </c>
      <c r="N79" s="440">
        <v>16651.099000000002</v>
      </c>
      <c r="O79" s="440">
        <v>16651.099000000002</v>
      </c>
      <c r="P79" s="440">
        <v>0</v>
      </c>
      <c r="Q79" s="441">
        <v>16651.099000000002</v>
      </c>
      <c r="S79" s="449"/>
    </row>
    <row r="80" spans="1:19" s="457" customFormat="1" x14ac:dyDescent="0.25">
      <c r="A80" s="446">
        <v>73</v>
      </c>
      <c r="B80" s="450" t="s">
        <v>547</v>
      </c>
      <c r="C80" s="448"/>
      <c r="D80" s="438">
        <v>0</v>
      </c>
      <c r="E80" s="438">
        <v>0</v>
      </c>
      <c r="F80" s="438">
        <v>0</v>
      </c>
      <c r="G80" s="438">
        <v>0</v>
      </c>
      <c r="H80" s="438">
        <v>0</v>
      </c>
      <c r="I80" s="438">
        <v>0</v>
      </c>
      <c r="J80" s="439">
        <v>0</v>
      </c>
      <c r="K80" s="440">
        <v>0</v>
      </c>
      <c r="L80" s="440">
        <v>0</v>
      </c>
      <c r="M80" s="440">
        <v>0</v>
      </c>
      <c r="N80" s="440">
        <v>0</v>
      </c>
      <c r="O80" s="440">
        <v>0</v>
      </c>
      <c r="P80" s="440">
        <v>0</v>
      </c>
      <c r="Q80" s="441">
        <v>0</v>
      </c>
      <c r="S80" s="449"/>
    </row>
    <row r="81" spans="1:19" s="457" customFormat="1" x14ac:dyDescent="0.25">
      <c r="A81" s="446">
        <v>74</v>
      </c>
      <c r="B81" s="450" t="s">
        <v>548</v>
      </c>
      <c r="C81" s="448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9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  <c r="S81" s="449"/>
    </row>
    <row r="82" spans="1:19" s="457" customFormat="1" x14ac:dyDescent="0.25">
      <c r="A82" s="446">
        <v>75</v>
      </c>
      <c r="B82" s="450" t="s">
        <v>239</v>
      </c>
      <c r="C82" s="448"/>
      <c r="D82" s="438">
        <v>0</v>
      </c>
      <c r="E82" s="438">
        <v>0</v>
      </c>
      <c r="F82" s="438">
        <v>0</v>
      </c>
      <c r="G82" s="438">
        <v>0</v>
      </c>
      <c r="H82" s="438">
        <v>0</v>
      </c>
      <c r="I82" s="438">
        <v>0</v>
      </c>
      <c r="J82" s="439">
        <v>0</v>
      </c>
      <c r="K82" s="440">
        <v>0</v>
      </c>
      <c r="L82" s="440">
        <v>0</v>
      </c>
      <c r="M82" s="440">
        <v>0</v>
      </c>
      <c r="N82" s="440">
        <v>0</v>
      </c>
      <c r="O82" s="440">
        <v>0</v>
      </c>
      <c r="P82" s="440">
        <v>0</v>
      </c>
      <c r="Q82" s="441">
        <v>0</v>
      </c>
      <c r="S82" s="449"/>
    </row>
    <row r="83" spans="1:19" s="457" customFormat="1" ht="30" x14ac:dyDescent="0.25">
      <c r="A83" s="446">
        <v>76</v>
      </c>
      <c r="B83" s="450" t="s">
        <v>549</v>
      </c>
      <c r="C83" s="448"/>
      <c r="D83" s="438">
        <v>0</v>
      </c>
      <c r="E83" s="438">
        <v>0</v>
      </c>
      <c r="F83" s="438">
        <v>0</v>
      </c>
      <c r="G83" s="438">
        <v>0</v>
      </c>
      <c r="H83" s="438">
        <v>175850.42499999999</v>
      </c>
      <c r="I83" s="438">
        <v>0</v>
      </c>
      <c r="J83" s="439">
        <v>175850.42499999999</v>
      </c>
      <c r="K83" s="440">
        <v>0</v>
      </c>
      <c r="L83" s="440">
        <v>0</v>
      </c>
      <c r="M83" s="440">
        <v>0</v>
      </c>
      <c r="N83" s="440">
        <v>7.7649999999999997</v>
      </c>
      <c r="O83" s="440">
        <v>7.7649999999999997</v>
      </c>
      <c r="P83" s="440">
        <v>0</v>
      </c>
      <c r="Q83" s="441">
        <v>7.7649999999999997</v>
      </c>
      <c r="S83" s="449"/>
    </row>
    <row r="84" spans="1:19" s="457" customFormat="1" ht="30" x14ac:dyDescent="0.25">
      <c r="A84" s="446">
        <v>77</v>
      </c>
      <c r="B84" s="450" t="s">
        <v>459</v>
      </c>
      <c r="C84" s="448"/>
      <c r="D84" s="438">
        <v>0</v>
      </c>
      <c r="E84" s="438">
        <v>0</v>
      </c>
      <c r="F84" s="438">
        <v>0</v>
      </c>
      <c r="G84" s="438">
        <v>0</v>
      </c>
      <c r="H84" s="438">
        <v>150.25200000000001</v>
      </c>
      <c r="I84" s="438">
        <v>0</v>
      </c>
      <c r="J84" s="439">
        <v>150.25200000000001</v>
      </c>
      <c r="K84" s="440">
        <v>0</v>
      </c>
      <c r="L84" s="440">
        <v>0</v>
      </c>
      <c r="M84" s="440">
        <v>0</v>
      </c>
      <c r="N84" s="440">
        <v>51035.883999999998</v>
      </c>
      <c r="O84" s="440">
        <v>51035.883999999998</v>
      </c>
      <c r="P84" s="440">
        <v>0</v>
      </c>
      <c r="Q84" s="441">
        <v>51035.883999999998</v>
      </c>
      <c r="S84" s="449"/>
    </row>
    <row r="85" spans="1:19" s="457" customFormat="1" x14ac:dyDescent="0.25">
      <c r="A85" s="446">
        <v>78</v>
      </c>
      <c r="B85" s="450" t="s">
        <v>460</v>
      </c>
      <c r="C85" s="448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9">
        <v>0</v>
      </c>
      <c r="K85" s="440">
        <v>0</v>
      </c>
      <c r="L85" s="440">
        <v>0</v>
      </c>
      <c r="M85" s="440">
        <v>0</v>
      </c>
      <c r="N85" s="440">
        <v>33648</v>
      </c>
      <c r="O85" s="440">
        <v>33648</v>
      </c>
      <c r="P85" s="440">
        <v>0</v>
      </c>
      <c r="Q85" s="441">
        <v>33648</v>
      </c>
      <c r="S85" s="449"/>
    </row>
    <row r="86" spans="1:19" s="457" customFormat="1" x14ac:dyDescent="0.25">
      <c r="A86" s="446">
        <v>79</v>
      </c>
      <c r="B86" s="450" t="s">
        <v>461</v>
      </c>
      <c r="C86" s="448"/>
      <c r="D86" s="438">
        <v>0</v>
      </c>
      <c r="E86" s="438">
        <v>0</v>
      </c>
      <c r="F86" s="438">
        <v>0</v>
      </c>
      <c r="G86" s="438">
        <v>0</v>
      </c>
      <c r="H86" s="438">
        <v>0</v>
      </c>
      <c r="I86" s="438">
        <v>0</v>
      </c>
      <c r="J86" s="439">
        <v>0</v>
      </c>
      <c r="K86" s="440">
        <v>0</v>
      </c>
      <c r="L86" s="440">
        <v>0</v>
      </c>
      <c r="M86" s="440">
        <v>0</v>
      </c>
      <c r="N86" s="440">
        <v>5400</v>
      </c>
      <c r="O86" s="440">
        <v>5400</v>
      </c>
      <c r="P86" s="440">
        <v>0</v>
      </c>
      <c r="Q86" s="441">
        <v>5400</v>
      </c>
      <c r="S86" s="449"/>
    </row>
    <row r="87" spans="1:19" s="457" customFormat="1" x14ac:dyDescent="0.25">
      <c r="A87" s="446">
        <v>80</v>
      </c>
      <c r="B87" s="450" t="s">
        <v>462</v>
      </c>
      <c r="C87" s="448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9">
        <v>0</v>
      </c>
      <c r="K87" s="440">
        <v>0</v>
      </c>
      <c r="L87" s="440">
        <v>0</v>
      </c>
      <c r="M87" s="440">
        <v>0</v>
      </c>
      <c r="N87" s="440">
        <v>8160</v>
      </c>
      <c r="O87" s="440">
        <v>8160</v>
      </c>
      <c r="P87" s="440">
        <v>0</v>
      </c>
      <c r="Q87" s="441">
        <v>8160</v>
      </c>
      <c r="S87" s="449"/>
    </row>
    <row r="88" spans="1:19" s="457" customFormat="1" x14ac:dyDescent="0.25">
      <c r="A88" s="446">
        <v>81</v>
      </c>
      <c r="B88" s="450" t="s">
        <v>464</v>
      </c>
      <c r="C88" s="448"/>
      <c r="D88" s="438">
        <v>0</v>
      </c>
      <c r="E88" s="438">
        <v>0</v>
      </c>
      <c r="F88" s="438">
        <v>0</v>
      </c>
      <c r="G88" s="438">
        <v>0</v>
      </c>
      <c r="H88" s="438">
        <v>123.9</v>
      </c>
      <c r="I88" s="438">
        <v>0</v>
      </c>
      <c r="J88" s="439">
        <v>123.9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  <c r="S88" s="449"/>
    </row>
    <row r="89" spans="1:19" s="457" customFormat="1" x14ac:dyDescent="0.25">
      <c r="A89" s="446">
        <v>82</v>
      </c>
      <c r="B89" s="450" t="s">
        <v>465</v>
      </c>
      <c r="C89" s="448"/>
      <c r="D89" s="438">
        <v>0</v>
      </c>
      <c r="E89" s="438">
        <v>0</v>
      </c>
      <c r="F89" s="438">
        <v>0</v>
      </c>
      <c r="G89" s="438">
        <v>0</v>
      </c>
      <c r="H89" s="438">
        <v>104</v>
      </c>
      <c r="I89" s="438">
        <v>0</v>
      </c>
      <c r="J89" s="439">
        <v>104</v>
      </c>
      <c r="K89" s="440">
        <v>0</v>
      </c>
      <c r="L89" s="440">
        <v>0</v>
      </c>
      <c r="M89" s="440">
        <v>0</v>
      </c>
      <c r="N89" s="440">
        <v>0</v>
      </c>
      <c r="O89" s="440">
        <v>0</v>
      </c>
      <c r="P89" s="440">
        <v>0</v>
      </c>
      <c r="Q89" s="441">
        <v>0</v>
      </c>
      <c r="S89" s="449"/>
    </row>
    <row r="90" spans="1:19" s="457" customFormat="1" x14ac:dyDescent="0.25">
      <c r="A90" s="446">
        <v>83</v>
      </c>
      <c r="B90" s="450" t="s">
        <v>466</v>
      </c>
      <c r="C90" s="448"/>
      <c r="D90" s="438">
        <v>0</v>
      </c>
      <c r="E90" s="438">
        <v>0</v>
      </c>
      <c r="F90" s="438">
        <v>0</v>
      </c>
      <c r="G90" s="438">
        <v>0</v>
      </c>
      <c r="H90" s="438">
        <v>6260</v>
      </c>
      <c r="I90" s="438">
        <v>0</v>
      </c>
      <c r="J90" s="439">
        <v>6260</v>
      </c>
      <c r="K90" s="440">
        <v>0</v>
      </c>
      <c r="L90" s="440">
        <v>0</v>
      </c>
      <c r="M90" s="440">
        <v>0</v>
      </c>
      <c r="N90" s="440">
        <v>0</v>
      </c>
      <c r="O90" s="440">
        <v>0</v>
      </c>
      <c r="P90" s="440">
        <v>0</v>
      </c>
      <c r="Q90" s="441">
        <v>0</v>
      </c>
      <c r="S90" s="449"/>
    </row>
    <row r="91" spans="1:19" s="457" customFormat="1" x14ac:dyDescent="0.25">
      <c r="A91" s="446">
        <v>84</v>
      </c>
      <c r="B91" s="450" t="s">
        <v>467</v>
      </c>
      <c r="C91" s="448"/>
      <c r="D91" s="438">
        <v>0</v>
      </c>
      <c r="E91" s="438">
        <v>0</v>
      </c>
      <c r="F91" s="438">
        <v>0</v>
      </c>
      <c r="G91" s="438">
        <v>0</v>
      </c>
      <c r="H91" s="438">
        <v>87.5</v>
      </c>
      <c r="I91" s="438">
        <v>0</v>
      </c>
      <c r="J91" s="439">
        <v>87.5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  <c r="S91" s="449"/>
    </row>
    <row r="92" spans="1:19" s="457" customFormat="1" x14ac:dyDescent="0.25">
      <c r="A92" s="446">
        <v>85</v>
      </c>
      <c r="B92" s="450" t="s">
        <v>468</v>
      </c>
      <c r="C92" s="448"/>
      <c r="D92" s="438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9">
        <v>0</v>
      </c>
      <c r="K92" s="440">
        <v>0</v>
      </c>
      <c r="L92" s="440">
        <v>0</v>
      </c>
      <c r="M92" s="440">
        <v>0</v>
      </c>
      <c r="N92" s="440">
        <v>3650.28</v>
      </c>
      <c r="O92" s="440">
        <v>3650.28</v>
      </c>
      <c r="P92" s="440">
        <v>0</v>
      </c>
      <c r="Q92" s="441">
        <v>3650.28</v>
      </c>
      <c r="S92" s="449"/>
    </row>
    <row r="93" spans="1:19" ht="30" x14ac:dyDescent="0.25">
      <c r="A93" s="435">
        <v>86</v>
      </c>
      <c r="B93" s="436" t="s">
        <v>550</v>
      </c>
      <c r="C93" s="437"/>
      <c r="D93" s="438">
        <v>79112.615000000005</v>
      </c>
      <c r="E93" s="438">
        <v>20759.187000000002</v>
      </c>
      <c r="F93" s="438">
        <v>16606.030999999999</v>
      </c>
      <c r="G93" s="438">
        <v>4741.4070000000002</v>
      </c>
      <c r="H93" s="438">
        <v>0</v>
      </c>
      <c r="I93" s="438">
        <v>66163.808000000005</v>
      </c>
      <c r="J93" s="439">
        <v>187383.04800000001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9" ht="30" x14ac:dyDescent="0.25">
      <c r="A94" s="435">
        <v>87</v>
      </c>
      <c r="B94" s="436" t="s">
        <v>551</v>
      </c>
      <c r="C94" s="437"/>
      <c r="D94" s="438">
        <v>0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9">
        <v>0</v>
      </c>
      <c r="K94" s="440">
        <v>0</v>
      </c>
      <c r="L94" s="440">
        <v>0</v>
      </c>
      <c r="M94" s="440">
        <v>0</v>
      </c>
      <c r="N94" s="440">
        <v>0</v>
      </c>
      <c r="O94" s="440">
        <v>0</v>
      </c>
      <c r="P94" s="440">
        <v>0</v>
      </c>
      <c r="Q94" s="441">
        <v>0</v>
      </c>
    </row>
    <row r="95" spans="1:19" s="465" customFormat="1" x14ac:dyDescent="0.25">
      <c r="A95" s="452">
        <v>88</v>
      </c>
      <c r="B95" s="453" t="s">
        <v>552</v>
      </c>
      <c r="C95" s="473">
        <v>0</v>
      </c>
      <c r="D95" s="473">
        <v>79112.615000000005</v>
      </c>
      <c r="E95" s="473">
        <v>20759.187000000002</v>
      </c>
      <c r="F95" s="473">
        <v>16606.030999999999</v>
      </c>
      <c r="G95" s="473">
        <v>4741.4070000000002</v>
      </c>
      <c r="H95" s="473">
        <v>251305.24900000001</v>
      </c>
      <c r="I95" s="473">
        <v>66163.808000000005</v>
      </c>
      <c r="J95" s="473">
        <v>438688.29700000002</v>
      </c>
      <c r="K95" s="473">
        <v>0</v>
      </c>
      <c r="L95" s="473">
        <v>0</v>
      </c>
      <c r="M95" s="473">
        <v>0</v>
      </c>
      <c r="N95" s="473">
        <v>118553.02799999999</v>
      </c>
      <c r="O95" s="473">
        <v>118553.02799999999</v>
      </c>
      <c r="P95" s="473">
        <v>0</v>
      </c>
      <c r="Q95" s="473">
        <v>118553.02799999999</v>
      </c>
      <c r="S95" s="422"/>
    </row>
    <row r="96" spans="1:19" s="465" customFormat="1" x14ac:dyDescent="0.25">
      <c r="A96" s="452">
        <v>89</v>
      </c>
      <c r="B96" s="453" t="s">
        <v>553</v>
      </c>
      <c r="C96" s="473">
        <v>0</v>
      </c>
      <c r="D96" s="473">
        <v>83976.49500000001</v>
      </c>
      <c r="E96" s="473">
        <v>23170.765000000003</v>
      </c>
      <c r="F96" s="473">
        <v>16710.628000000001</v>
      </c>
      <c r="G96" s="473">
        <v>4809.8780000000006</v>
      </c>
      <c r="H96" s="473">
        <v>684390.87700000009</v>
      </c>
      <c r="I96" s="473">
        <v>66165.217000000004</v>
      </c>
      <c r="J96" s="473">
        <v>879223.86</v>
      </c>
      <c r="K96" s="473">
        <v>6483.1798200000003</v>
      </c>
      <c r="L96" s="473">
        <v>694.11977000000002</v>
      </c>
      <c r="M96" s="473">
        <v>250</v>
      </c>
      <c r="N96" s="473">
        <v>265370.36300000001</v>
      </c>
      <c r="O96" s="473">
        <v>266064.48277</v>
      </c>
      <c r="P96" s="473">
        <v>0</v>
      </c>
      <c r="Q96" s="473">
        <v>272797.66258999996</v>
      </c>
      <c r="S96" s="422"/>
    </row>
    <row r="97" spans="1:19" s="465" customFormat="1" x14ac:dyDescent="0.25">
      <c r="A97" s="452">
        <v>90</v>
      </c>
      <c r="B97" s="453" t="s">
        <v>554</v>
      </c>
      <c r="C97" s="473"/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/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S97" s="422"/>
    </row>
    <row r="98" spans="1:19" x14ac:dyDescent="0.25">
      <c r="A98" s="435">
        <v>91</v>
      </c>
      <c r="B98" s="436" t="s">
        <v>555</v>
      </c>
      <c r="C98" s="437"/>
      <c r="D98" s="438">
        <v>0</v>
      </c>
      <c r="E98" s="438">
        <v>0</v>
      </c>
      <c r="F98" s="438">
        <v>0</v>
      </c>
      <c r="G98" s="438">
        <v>0</v>
      </c>
      <c r="H98" s="438">
        <v>77127.762000000002</v>
      </c>
      <c r="I98" s="438">
        <v>0</v>
      </c>
      <c r="J98" s="439">
        <v>77127.762000000002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9" x14ac:dyDescent="0.25">
      <c r="A99" s="435">
        <v>92</v>
      </c>
      <c r="B99" s="436" t="s">
        <v>556</v>
      </c>
      <c r="C99" s="437"/>
      <c r="D99" s="438">
        <v>0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9">
        <v>0</v>
      </c>
      <c r="K99" s="440">
        <v>0</v>
      </c>
      <c r="L99" s="440">
        <v>0</v>
      </c>
      <c r="M99" s="440">
        <v>0</v>
      </c>
      <c r="N99" s="440">
        <v>0</v>
      </c>
      <c r="O99" s="440">
        <v>0</v>
      </c>
      <c r="P99" s="440">
        <v>0</v>
      </c>
      <c r="Q99" s="441">
        <v>0</v>
      </c>
    </row>
    <row r="100" spans="1:19" x14ac:dyDescent="0.25">
      <c r="A100" s="435">
        <v>93</v>
      </c>
      <c r="B100" s="477" t="s">
        <v>557</v>
      </c>
      <c r="C100" s="437"/>
      <c r="D100" s="438">
        <v>0</v>
      </c>
      <c r="E100" s="438">
        <v>0</v>
      </c>
      <c r="F100" s="438">
        <v>0</v>
      </c>
      <c r="G100" s="438">
        <v>0</v>
      </c>
      <c r="H100" s="438">
        <v>58201.942000000003</v>
      </c>
      <c r="I100" s="438">
        <v>0</v>
      </c>
      <c r="J100" s="439">
        <v>58201.942000000003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0</v>
      </c>
      <c r="Q100" s="441">
        <v>0</v>
      </c>
    </row>
    <row r="101" spans="1:19" x14ac:dyDescent="0.25">
      <c r="A101" s="435">
        <v>94</v>
      </c>
      <c r="B101" s="436" t="s">
        <v>558</v>
      </c>
      <c r="C101" s="437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9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9" x14ac:dyDescent="0.25">
      <c r="A102" s="435">
        <v>95</v>
      </c>
      <c r="B102" s="436" t="s">
        <v>559</v>
      </c>
      <c r="C102" s="437"/>
      <c r="D102" s="438">
        <v>0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9">
        <v>0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0</v>
      </c>
      <c r="Q102" s="441">
        <v>0</v>
      </c>
    </row>
    <row r="103" spans="1:19" x14ac:dyDescent="0.25">
      <c r="A103" s="435">
        <v>96</v>
      </c>
      <c r="B103" s="436" t="s">
        <v>560</v>
      </c>
      <c r="C103" s="437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9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9" x14ac:dyDescent="0.25">
      <c r="A104" s="435">
        <v>97</v>
      </c>
      <c r="B104" s="436" t="s">
        <v>561</v>
      </c>
      <c r="C104" s="437"/>
      <c r="D104" s="438">
        <v>0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9">
        <v>0</v>
      </c>
      <c r="K104" s="440">
        <v>0</v>
      </c>
      <c r="L104" s="440">
        <v>0</v>
      </c>
      <c r="M104" s="440">
        <v>0</v>
      </c>
      <c r="N104" s="440">
        <v>0</v>
      </c>
      <c r="O104" s="440">
        <v>0</v>
      </c>
      <c r="P104" s="440">
        <v>0</v>
      </c>
      <c r="Q104" s="441">
        <v>0</v>
      </c>
    </row>
    <row r="105" spans="1:19" x14ac:dyDescent="0.25">
      <c r="A105" s="435">
        <v>98</v>
      </c>
      <c r="B105" s="436" t="s">
        <v>562</v>
      </c>
      <c r="C105" s="437"/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9">
        <v>0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0</v>
      </c>
      <c r="Q105" s="441">
        <v>0</v>
      </c>
    </row>
    <row r="106" spans="1:19" x14ac:dyDescent="0.25">
      <c r="A106" s="435">
        <v>99</v>
      </c>
      <c r="B106" s="436" t="s">
        <v>563</v>
      </c>
      <c r="C106" s="437"/>
      <c r="D106" s="438">
        <v>0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9">
        <v>0</v>
      </c>
      <c r="K106" s="440">
        <v>0</v>
      </c>
      <c r="L106" s="440">
        <v>0</v>
      </c>
      <c r="M106" s="440">
        <v>0</v>
      </c>
      <c r="N106" s="440">
        <v>0</v>
      </c>
      <c r="O106" s="440">
        <v>0</v>
      </c>
      <c r="P106" s="440">
        <v>0</v>
      </c>
      <c r="Q106" s="441">
        <v>0</v>
      </c>
    </row>
    <row r="107" spans="1:19" x14ac:dyDescent="0.25">
      <c r="A107" s="435">
        <v>100</v>
      </c>
      <c r="B107" s="436" t="s">
        <v>564</v>
      </c>
      <c r="C107" s="437"/>
      <c r="D107" s="438">
        <v>0</v>
      </c>
      <c r="E107" s="438">
        <v>0</v>
      </c>
      <c r="F107" s="438">
        <v>0</v>
      </c>
      <c r="G107" s="438">
        <v>0</v>
      </c>
      <c r="H107" s="438">
        <v>633.00199999999984</v>
      </c>
      <c r="I107" s="438">
        <v>0</v>
      </c>
      <c r="J107" s="439">
        <v>633.00199999999984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9" s="465" customFormat="1" x14ac:dyDescent="0.25">
      <c r="A108" s="452">
        <v>101</v>
      </c>
      <c r="B108" s="453" t="s">
        <v>565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135962.70600000001</v>
      </c>
      <c r="I108" s="473">
        <v>0</v>
      </c>
      <c r="J108" s="473">
        <v>135962.70600000001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S108" s="422"/>
    </row>
    <row r="109" spans="1:19" s="465" customFormat="1" x14ac:dyDescent="0.25">
      <c r="A109" s="452">
        <v>102</v>
      </c>
      <c r="B109" s="453" t="s">
        <v>566</v>
      </c>
      <c r="C109" s="473">
        <v>0</v>
      </c>
      <c r="D109" s="473">
        <v>83976.49500000001</v>
      </c>
      <c r="E109" s="473">
        <v>23170.765000000003</v>
      </c>
      <c r="F109" s="473">
        <v>16710.628000000001</v>
      </c>
      <c r="G109" s="473">
        <v>4809.8780000000006</v>
      </c>
      <c r="H109" s="473">
        <v>820353.5830000001</v>
      </c>
      <c r="I109" s="473">
        <v>66165.217000000004</v>
      </c>
      <c r="J109" s="473">
        <v>1015186.566</v>
      </c>
      <c r="K109" s="473">
        <v>6483.1798200000003</v>
      </c>
      <c r="L109" s="473">
        <v>694.11977000000002</v>
      </c>
      <c r="M109" s="473">
        <v>250</v>
      </c>
      <c r="N109" s="473">
        <v>265370.36300000001</v>
      </c>
      <c r="O109" s="473">
        <v>266064.48277</v>
      </c>
      <c r="P109" s="473">
        <v>0</v>
      </c>
      <c r="Q109" s="473">
        <v>272797.66258999996</v>
      </c>
      <c r="R109" s="464"/>
      <c r="S109" s="422"/>
    </row>
    <row r="110" spans="1:19" x14ac:dyDescent="0.25">
      <c r="A110" s="478"/>
      <c r="S110" s="421"/>
    </row>
    <row r="111" spans="1:19" x14ac:dyDescent="0.25">
      <c r="B111"/>
      <c r="S111" s="421"/>
    </row>
    <row r="112" spans="1:19" x14ac:dyDescent="0.25">
      <c r="B112"/>
      <c r="D112" s="479">
        <v>83976.49500000001</v>
      </c>
      <c r="E112" s="479">
        <v>23170.765000000003</v>
      </c>
      <c r="F112" s="479">
        <v>16710.628000000001</v>
      </c>
      <c r="G112" s="479">
        <v>4809.8780000000006</v>
      </c>
      <c r="H112" s="479">
        <v>820353.58299999998</v>
      </c>
      <c r="I112" s="479">
        <v>66165.217000000004</v>
      </c>
      <c r="J112" s="480">
        <v>1015186.5659999999</v>
      </c>
      <c r="K112" s="420">
        <v>6483.1798200000003</v>
      </c>
      <c r="L112" s="481">
        <v>694.11977000000002</v>
      </c>
      <c r="M112" s="481">
        <v>250</v>
      </c>
      <c r="N112" s="481">
        <v>265370.36300000001</v>
      </c>
      <c r="O112" s="481"/>
      <c r="P112" s="420">
        <v>0</v>
      </c>
      <c r="Q112" s="464">
        <v>272797.66258999996</v>
      </c>
      <c r="S112" s="421"/>
    </row>
    <row r="113" spans="2:19" x14ac:dyDescent="0.25">
      <c r="B113" t="s">
        <v>567</v>
      </c>
      <c r="D113" s="479">
        <v>0</v>
      </c>
      <c r="E113" s="479">
        <v>0</v>
      </c>
      <c r="F113" s="479">
        <v>0</v>
      </c>
      <c r="G113" s="479">
        <v>0</v>
      </c>
      <c r="H113" s="479">
        <v>0</v>
      </c>
      <c r="I113" s="479">
        <v>0</v>
      </c>
      <c r="J113" s="479">
        <v>0</v>
      </c>
      <c r="K113" s="479">
        <v>0</v>
      </c>
      <c r="L113" s="479">
        <v>0</v>
      </c>
      <c r="M113" s="479">
        <v>0</v>
      </c>
      <c r="N113" s="479">
        <v>0</v>
      </c>
      <c r="O113" s="479"/>
      <c r="P113" s="479">
        <v>0</v>
      </c>
      <c r="Q113" s="479">
        <v>0</v>
      </c>
      <c r="S113" s="421"/>
    </row>
    <row r="114" spans="2:19" x14ac:dyDescent="0.25">
      <c r="S114" s="421"/>
    </row>
    <row r="115" spans="2:19" x14ac:dyDescent="0.25">
      <c r="S115" s="421"/>
    </row>
    <row r="116" spans="2:19" x14ac:dyDescent="0.25">
      <c r="S116" s="421"/>
    </row>
    <row r="117" spans="2:19" x14ac:dyDescent="0.25">
      <c r="S117" s="421"/>
    </row>
    <row r="118" spans="2:19" x14ac:dyDescent="0.25">
      <c r="S118" s="421"/>
    </row>
    <row r="119" spans="2:19" x14ac:dyDescent="0.25">
      <c r="S119" s="421"/>
    </row>
    <row r="120" spans="2:19" x14ac:dyDescent="0.25">
      <c r="S120" s="421"/>
    </row>
    <row r="121" spans="2:19" x14ac:dyDescent="0.25">
      <c r="S121" s="421"/>
    </row>
    <row r="122" spans="2:19" x14ac:dyDescent="0.25">
      <c r="S122" s="421"/>
    </row>
    <row r="123" spans="2:19" x14ac:dyDescent="0.25">
      <c r="S123" s="421"/>
    </row>
    <row r="124" spans="2:19" x14ac:dyDescent="0.25">
      <c r="S124" s="421"/>
    </row>
    <row r="125" spans="2:19" x14ac:dyDescent="0.25">
      <c r="S125" s="421"/>
    </row>
    <row r="126" spans="2:19" x14ac:dyDescent="0.25">
      <c r="S126" s="421"/>
    </row>
    <row r="127" spans="2:19" x14ac:dyDescent="0.25">
      <c r="S127" s="421"/>
    </row>
    <row r="128" spans="2:19" x14ac:dyDescent="0.25">
      <c r="S128" s="421"/>
    </row>
    <row r="129" spans="19:19" x14ac:dyDescent="0.25">
      <c r="S129" s="421"/>
    </row>
    <row r="130" spans="19:19" x14ac:dyDescent="0.25">
      <c r="S130" s="421"/>
    </row>
    <row r="131" spans="19:19" x14ac:dyDescent="0.25">
      <c r="S131" s="421"/>
    </row>
    <row r="132" spans="19:19" x14ac:dyDescent="0.25">
      <c r="S132" s="421"/>
    </row>
    <row r="133" spans="19:19" x14ac:dyDescent="0.25">
      <c r="S133" s="421"/>
    </row>
    <row r="134" spans="19:19" x14ac:dyDescent="0.25">
      <c r="S134" s="421"/>
    </row>
    <row r="135" spans="19:19" x14ac:dyDescent="0.25">
      <c r="S135" s="421"/>
    </row>
    <row r="136" spans="19:19" x14ac:dyDescent="0.25">
      <c r="S136" s="421"/>
    </row>
    <row r="137" spans="19:19" x14ac:dyDescent="0.25">
      <c r="S137" s="421"/>
    </row>
    <row r="138" spans="19:19" x14ac:dyDescent="0.25">
      <c r="S138" s="421"/>
    </row>
    <row r="139" spans="19:19" x14ac:dyDescent="0.25">
      <c r="S139" s="421"/>
    </row>
    <row r="140" spans="19:19" x14ac:dyDescent="0.25">
      <c r="S140" s="421"/>
    </row>
    <row r="141" spans="19:19" x14ac:dyDescent="0.25">
      <c r="S141" s="421"/>
    </row>
    <row r="142" spans="19:19" x14ac:dyDescent="0.25">
      <c r="S142" s="421"/>
    </row>
    <row r="143" spans="19:19" x14ac:dyDescent="0.25">
      <c r="S143" s="421"/>
    </row>
    <row r="144" spans="19:19" x14ac:dyDescent="0.25">
      <c r="S144" s="421"/>
    </row>
    <row r="145" spans="19:19" x14ac:dyDescent="0.25">
      <c r="S145" s="421"/>
    </row>
    <row r="146" spans="19:19" x14ac:dyDescent="0.25">
      <c r="S146" s="421"/>
    </row>
    <row r="147" spans="19:19" x14ac:dyDescent="0.25">
      <c r="S147" s="421"/>
    </row>
    <row r="148" spans="19:19" x14ac:dyDescent="0.25">
      <c r="S148" s="421"/>
    </row>
    <row r="149" spans="19:19" x14ac:dyDescent="0.25">
      <c r="S149" s="421"/>
    </row>
    <row r="150" spans="19:19" x14ac:dyDescent="0.25">
      <c r="S150" s="421"/>
    </row>
    <row r="151" spans="19:19" x14ac:dyDescent="0.25">
      <c r="S151" s="421"/>
    </row>
    <row r="152" spans="19:19" x14ac:dyDescent="0.25">
      <c r="S152" s="421"/>
    </row>
    <row r="153" spans="19:19" x14ac:dyDescent="0.25">
      <c r="S153" s="421"/>
    </row>
    <row r="154" spans="19:19" x14ac:dyDescent="0.25">
      <c r="S154" s="421"/>
    </row>
    <row r="155" spans="19:19" x14ac:dyDescent="0.25">
      <c r="S155" s="421"/>
    </row>
    <row r="156" spans="19:19" x14ac:dyDescent="0.25">
      <c r="S156" s="421"/>
    </row>
    <row r="157" spans="19:19" x14ac:dyDescent="0.25">
      <c r="S157" s="421"/>
    </row>
    <row r="158" spans="19:19" x14ac:dyDescent="0.25">
      <c r="S158" s="421"/>
    </row>
    <row r="159" spans="19:19" x14ac:dyDescent="0.25">
      <c r="S159" s="421"/>
    </row>
    <row r="160" spans="19:19" x14ac:dyDescent="0.25">
      <c r="S160" s="421"/>
    </row>
    <row r="161" spans="19:19" x14ac:dyDescent="0.25">
      <c r="S161" s="421"/>
    </row>
    <row r="162" spans="19:19" x14ac:dyDescent="0.25">
      <c r="S162" s="421"/>
    </row>
    <row r="163" spans="19:19" x14ac:dyDescent="0.25">
      <c r="S163" s="421"/>
    </row>
    <row r="164" spans="19:19" x14ac:dyDescent="0.25">
      <c r="S164" s="421"/>
    </row>
    <row r="165" spans="19:19" x14ac:dyDescent="0.25">
      <c r="S165" s="421"/>
    </row>
    <row r="166" spans="19:19" x14ac:dyDescent="0.25">
      <c r="S166" s="421"/>
    </row>
    <row r="167" spans="19:19" x14ac:dyDescent="0.25">
      <c r="S167" s="421"/>
    </row>
    <row r="168" spans="19:19" x14ac:dyDescent="0.25">
      <c r="S168" s="421"/>
    </row>
    <row r="169" spans="19:19" x14ac:dyDescent="0.25">
      <c r="S169" s="421"/>
    </row>
    <row r="170" spans="19:19" x14ac:dyDescent="0.25">
      <c r="S170" s="421"/>
    </row>
    <row r="171" spans="19:19" x14ac:dyDescent="0.25">
      <c r="S171" s="421"/>
    </row>
    <row r="172" spans="19:19" x14ac:dyDescent="0.25">
      <c r="S172" s="421"/>
    </row>
    <row r="173" spans="19:19" x14ac:dyDescent="0.25">
      <c r="S173" s="421"/>
    </row>
    <row r="174" spans="19:19" x14ac:dyDescent="0.25">
      <c r="S174" s="421"/>
    </row>
    <row r="175" spans="19:19" x14ac:dyDescent="0.25">
      <c r="S175" s="421"/>
    </row>
    <row r="176" spans="19:19" x14ac:dyDescent="0.25">
      <c r="S176" s="421"/>
    </row>
    <row r="177" spans="19:19" x14ac:dyDescent="0.25">
      <c r="S177" s="421"/>
    </row>
    <row r="178" spans="19:19" x14ac:dyDescent="0.25">
      <c r="S178" s="421"/>
    </row>
    <row r="179" spans="19:19" x14ac:dyDescent="0.25">
      <c r="S179" s="421"/>
    </row>
    <row r="180" spans="19:19" x14ac:dyDescent="0.25">
      <c r="S180" s="421"/>
    </row>
    <row r="181" spans="19:19" x14ac:dyDescent="0.25">
      <c r="S181" s="421"/>
    </row>
    <row r="182" spans="19:19" x14ac:dyDescent="0.25">
      <c r="S182" s="421"/>
    </row>
    <row r="183" spans="19:19" x14ac:dyDescent="0.25">
      <c r="S183" s="421"/>
    </row>
    <row r="184" spans="19:19" x14ac:dyDescent="0.25">
      <c r="S184" s="421"/>
    </row>
    <row r="185" spans="19:19" x14ac:dyDescent="0.25">
      <c r="S185" s="421"/>
    </row>
    <row r="186" spans="19:19" x14ac:dyDescent="0.25">
      <c r="S186" s="421"/>
    </row>
    <row r="187" spans="19:19" x14ac:dyDescent="0.25">
      <c r="S187" s="421"/>
    </row>
    <row r="188" spans="19:19" x14ac:dyDescent="0.25">
      <c r="S188" s="421"/>
    </row>
    <row r="189" spans="19:19" x14ac:dyDescent="0.25">
      <c r="S189" s="421"/>
    </row>
    <row r="190" spans="19:19" x14ac:dyDescent="0.25">
      <c r="S190" s="421"/>
    </row>
    <row r="191" spans="19:19" x14ac:dyDescent="0.25">
      <c r="S191" s="421"/>
    </row>
    <row r="192" spans="19:19" x14ac:dyDescent="0.25">
      <c r="S192" s="421"/>
    </row>
    <row r="193" spans="19:19" x14ac:dyDescent="0.25">
      <c r="S193" s="421"/>
    </row>
    <row r="194" spans="19:19" x14ac:dyDescent="0.25">
      <c r="S194" s="421"/>
    </row>
    <row r="195" spans="19:19" x14ac:dyDescent="0.25">
      <c r="S195" s="421"/>
    </row>
    <row r="196" spans="19:19" x14ac:dyDescent="0.25">
      <c r="S196" s="421"/>
    </row>
    <row r="197" spans="19:19" x14ac:dyDescent="0.25">
      <c r="S197" s="421"/>
    </row>
    <row r="198" spans="19:19" x14ac:dyDescent="0.25">
      <c r="S198" s="421"/>
    </row>
    <row r="199" spans="19:19" x14ac:dyDescent="0.25">
      <c r="S199" s="421"/>
    </row>
    <row r="200" spans="19:19" x14ac:dyDescent="0.25">
      <c r="S200" s="421"/>
    </row>
    <row r="201" spans="19:19" x14ac:dyDescent="0.25">
      <c r="S201" s="421"/>
    </row>
    <row r="202" spans="19:19" x14ac:dyDescent="0.25">
      <c r="S202" s="421"/>
    </row>
    <row r="203" spans="19:19" x14ac:dyDescent="0.25">
      <c r="S203" s="421"/>
    </row>
    <row r="204" spans="19:19" x14ac:dyDescent="0.25">
      <c r="S204" s="421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0" bestFit="1" customWidth="1"/>
    <col min="2" max="2" width="60.1640625" style="482" customWidth="1"/>
    <col min="3" max="3" width="0" style="492" hidden="1" customWidth="1"/>
    <col min="4" max="4" width="11.5" style="492" customWidth="1"/>
    <col min="5" max="5" width="17.5" style="492" customWidth="1"/>
    <col min="6" max="6" width="14.33203125" style="492" customWidth="1"/>
    <col min="7" max="7" width="17.5" style="492" customWidth="1"/>
    <col min="8" max="8" width="11.33203125" style="492" bestFit="1" customWidth="1"/>
    <col min="9" max="9" width="9.83203125" style="492" bestFit="1" customWidth="1"/>
    <col min="10" max="10" width="13.1640625" style="492" customWidth="1"/>
    <col min="11" max="11" width="18.6640625" style="492" customWidth="1"/>
    <col min="12" max="12" width="9.5" style="492" hidden="1" customWidth="1"/>
    <col min="13" max="13" width="18.83203125" style="492" customWidth="1"/>
    <col min="14" max="14" width="0" style="492" hidden="1" customWidth="1"/>
    <col min="15" max="15" width="16.83203125" style="492" customWidth="1"/>
    <col min="16" max="16" width="9.83203125" style="492" bestFit="1" customWidth="1"/>
    <col min="17" max="17" width="13.6640625" style="501" customWidth="1"/>
    <col min="18" max="16384" width="9.33203125" style="482"/>
  </cols>
  <sheetData>
    <row r="1" spans="1:17" x14ac:dyDescent="0.25">
      <c r="A1" s="1282" t="s">
        <v>679</v>
      </c>
      <c r="B1" s="1282"/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</row>
    <row r="2" spans="1:17" x14ac:dyDescent="0.25">
      <c r="A2" s="1283" t="s">
        <v>680</v>
      </c>
      <c r="B2" s="1283"/>
      <c r="C2" s="1283"/>
      <c r="D2" s="1283"/>
      <c r="E2" s="1283"/>
      <c r="F2" s="1283"/>
      <c r="G2" s="1283"/>
      <c r="H2" s="1283"/>
      <c r="I2" s="1283"/>
      <c r="J2" s="1283"/>
      <c r="K2" s="499"/>
      <c r="L2" s="482"/>
      <c r="M2" s="482"/>
      <c r="N2" s="482"/>
      <c r="O2" s="482"/>
      <c r="P2" s="482"/>
      <c r="Q2" s="482"/>
    </row>
    <row r="4" spans="1:17" s="505" customFormat="1" x14ac:dyDescent="0.2">
      <c r="A4" s="502"/>
      <c r="B4" s="503" t="s">
        <v>12</v>
      </c>
      <c r="C4" s="504">
        <v>2011</v>
      </c>
      <c r="D4" s="1287" t="s">
        <v>470</v>
      </c>
      <c r="E4" s="1288"/>
      <c r="F4" s="1288"/>
      <c r="G4" s="1288"/>
      <c r="H4" s="1288"/>
      <c r="I4" s="1288"/>
      <c r="J4" s="1289"/>
      <c r="K4" s="1285" t="s">
        <v>471</v>
      </c>
      <c r="L4" s="1285"/>
      <c r="M4" s="1285"/>
      <c r="N4" s="1285"/>
      <c r="O4" s="1285"/>
      <c r="P4" s="1285"/>
      <c r="Q4" s="1286"/>
    </row>
    <row r="5" spans="1:17" s="505" customFormat="1" ht="75" x14ac:dyDescent="0.2">
      <c r="A5" s="506"/>
      <c r="B5" s="507"/>
      <c r="C5" s="504" t="s">
        <v>681</v>
      </c>
      <c r="D5" s="504" t="s">
        <v>448</v>
      </c>
      <c r="E5" s="432" t="s">
        <v>473</v>
      </c>
      <c r="F5" s="432" t="s">
        <v>474</v>
      </c>
      <c r="G5" s="432" t="s">
        <v>475</v>
      </c>
      <c r="H5" s="504" t="s">
        <v>446</v>
      </c>
      <c r="I5" s="504" t="s">
        <v>447</v>
      </c>
      <c r="J5" s="504" t="s">
        <v>914</v>
      </c>
      <c r="K5" s="432" t="s">
        <v>473</v>
      </c>
      <c r="L5" s="432" t="s">
        <v>474</v>
      </c>
      <c r="M5" s="432" t="s">
        <v>475</v>
      </c>
      <c r="N5" s="504" t="s">
        <v>446</v>
      </c>
      <c r="O5" s="432" t="s">
        <v>677</v>
      </c>
      <c r="P5" s="504" t="s">
        <v>447</v>
      </c>
      <c r="Q5" s="434" t="s">
        <v>914</v>
      </c>
    </row>
    <row r="6" spans="1:17" x14ac:dyDescent="0.25">
      <c r="A6" s="508">
        <v>1</v>
      </c>
      <c r="B6" s="509" t="s">
        <v>682</v>
      </c>
      <c r="C6" s="451"/>
      <c r="D6" s="438">
        <v>37307.510999999999</v>
      </c>
      <c r="E6" s="438">
        <v>9658.8590000000004</v>
      </c>
      <c r="F6" s="438">
        <v>6776.4070000000002</v>
      </c>
      <c r="G6" s="438">
        <v>580.88199999999995</v>
      </c>
      <c r="H6" s="438">
        <v>10415.591</v>
      </c>
      <c r="I6" s="438">
        <v>33870.446999999993</v>
      </c>
      <c r="J6" s="438">
        <v>98609.696999999986</v>
      </c>
      <c r="K6" s="440">
        <v>30313.200000000001</v>
      </c>
      <c r="L6" s="440">
        <v>0</v>
      </c>
      <c r="M6" s="440">
        <v>2307.6</v>
      </c>
      <c r="N6" s="440">
        <v>14015.82</v>
      </c>
      <c r="O6" s="440">
        <v>14015.82</v>
      </c>
      <c r="P6" s="440">
        <v>32068.795000000002</v>
      </c>
      <c r="Q6" s="441">
        <v>78705.415000000008</v>
      </c>
    </row>
    <row r="7" spans="1:17" x14ac:dyDescent="0.25">
      <c r="A7" s="510">
        <v>2</v>
      </c>
      <c r="B7" s="511" t="s">
        <v>683</v>
      </c>
      <c r="C7" s="451"/>
      <c r="D7" s="438">
        <v>10871.213</v>
      </c>
      <c r="E7" s="438">
        <v>1885.702</v>
      </c>
      <c r="F7" s="438">
        <v>2102.7359999999999</v>
      </c>
      <c r="G7" s="438">
        <v>310.26400000000001</v>
      </c>
      <c r="H7" s="438">
        <v>4687.991</v>
      </c>
      <c r="I7" s="438">
        <v>9168.5529999999999</v>
      </c>
      <c r="J7" s="438">
        <v>29026.458999999995</v>
      </c>
      <c r="K7" s="440">
        <v>4347</v>
      </c>
      <c r="L7" s="440">
        <v>0</v>
      </c>
      <c r="M7" s="440">
        <v>480</v>
      </c>
      <c r="N7" s="440">
        <v>6303.9009999999998</v>
      </c>
      <c r="O7" s="440">
        <v>6303.9009999999998</v>
      </c>
      <c r="P7" s="440">
        <v>5704.558</v>
      </c>
      <c r="Q7" s="441">
        <v>16835.459000000003</v>
      </c>
    </row>
    <row r="8" spans="1:17" s="493" customFormat="1" x14ac:dyDescent="0.25">
      <c r="A8" s="510">
        <v>3</v>
      </c>
      <c r="B8" s="511" t="s">
        <v>684</v>
      </c>
      <c r="C8" s="451"/>
      <c r="D8" s="438">
        <v>321.15600000000001</v>
      </c>
      <c r="E8" s="438">
        <v>92</v>
      </c>
      <c r="F8" s="438">
        <v>818.31099999999992</v>
      </c>
      <c r="G8" s="438">
        <v>523.02099999999996</v>
      </c>
      <c r="H8" s="438">
        <v>3153.4</v>
      </c>
      <c r="I8" s="438">
        <v>1370.0910000000001</v>
      </c>
      <c r="J8" s="438">
        <v>6277.9790000000003</v>
      </c>
      <c r="K8" s="440">
        <v>276</v>
      </c>
      <c r="L8" s="440">
        <v>0</v>
      </c>
      <c r="M8" s="440">
        <v>926.4</v>
      </c>
      <c r="N8" s="440">
        <v>2087.1</v>
      </c>
      <c r="O8" s="440">
        <v>2087.1</v>
      </c>
      <c r="P8" s="440">
        <v>0</v>
      </c>
      <c r="Q8" s="441">
        <v>3289.5000000000005</v>
      </c>
    </row>
    <row r="9" spans="1:17" s="493" customFormat="1" x14ac:dyDescent="0.25">
      <c r="A9" s="452">
        <v>4</v>
      </c>
      <c r="B9" s="453" t="s">
        <v>685</v>
      </c>
      <c r="C9" s="512">
        <v>0</v>
      </c>
      <c r="D9" s="512">
        <v>48499.880000000005</v>
      </c>
      <c r="E9" s="512">
        <v>11636.561</v>
      </c>
      <c r="F9" s="512">
        <v>9697.4539999999997</v>
      </c>
      <c r="G9" s="512">
        <v>1414.1669999999999</v>
      </c>
      <c r="H9" s="512">
        <v>18256.982</v>
      </c>
      <c r="I9" s="512">
        <v>44409.090999999993</v>
      </c>
      <c r="J9" s="512">
        <v>133914.13500000001</v>
      </c>
      <c r="K9" s="512">
        <v>34936.199999999997</v>
      </c>
      <c r="L9" s="512">
        <v>0</v>
      </c>
      <c r="M9" s="512">
        <v>3714</v>
      </c>
      <c r="N9" s="512">
        <v>22406.820999999996</v>
      </c>
      <c r="O9" s="512">
        <v>22406.820999999996</v>
      </c>
      <c r="P9" s="512">
        <v>37773.353000000003</v>
      </c>
      <c r="Q9" s="512">
        <v>98830.373999999996</v>
      </c>
    </row>
    <row r="10" spans="1:17" s="493" customFormat="1" x14ac:dyDescent="0.25">
      <c r="A10" s="452">
        <v>5</v>
      </c>
      <c r="B10" s="453" t="s">
        <v>686</v>
      </c>
      <c r="C10" s="512"/>
      <c r="D10" s="512">
        <v>13945.891</v>
      </c>
      <c r="E10" s="512">
        <v>3062.3130000000001</v>
      </c>
      <c r="F10" s="512">
        <v>2452.9369999999999</v>
      </c>
      <c r="G10" s="512">
        <v>376.512</v>
      </c>
      <c r="H10" s="512">
        <v>4427.0889999999999</v>
      </c>
      <c r="I10" s="512">
        <v>11635.154999999999</v>
      </c>
      <c r="J10" s="512">
        <v>35899.896999999997</v>
      </c>
      <c r="K10" s="512">
        <v>10275.744000000001</v>
      </c>
      <c r="L10" s="512">
        <v>0</v>
      </c>
      <c r="M10" s="512">
        <v>1002.7800000000001</v>
      </c>
      <c r="N10" s="512">
        <v>6030.1790000000001</v>
      </c>
      <c r="O10" s="512">
        <v>6030.1790000000001</v>
      </c>
      <c r="P10" s="512">
        <v>9264.7510000000002</v>
      </c>
      <c r="Q10" s="512">
        <v>26573.454000000002</v>
      </c>
    </row>
    <row r="11" spans="1:17" s="513" customFormat="1" x14ac:dyDescent="0.2">
      <c r="A11" s="452">
        <v>6</v>
      </c>
      <c r="B11" s="453" t="s">
        <v>687</v>
      </c>
      <c r="C11" s="512">
        <v>0</v>
      </c>
      <c r="D11" s="512">
        <v>15676.251</v>
      </c>
      <c r="E11" s="512">
        <v>6338.8120000000008</v>
      </c>
      <c r="F11" s="512">
        <v>3552.2360000000003</v>
      </c>
      <c r="G11" s="512">
        <v>2335.3100000000004</v>
      </c>
      <c r="H11" s="512">
        <v>35830.889000000003</v>
      </c>
      <c r="I11" s="512">
        <v>7111.4290000000001</v>
      </c>
      <c r="J11" s="512">
        <v>70844.927000000011</v>
      </c>
      <c r="K11" s="512">
        <v>19973.105209599998</v>
      </c>
      <c r="L11" s="512">
        <v>10197.028188976377</v>
      </c>
      <c r="M11" s="512">
        <v>2497.6275000000001</v>
      </c>
      <c r="N11" s="512">
        <v>27951.150711220471</v>
      </c>
      <c r="O11" s="512">
        <v>38148.17890019685</v>
      </c>
      <c r="P11" s="512">
        <v>11774.928659000001</v>
      </c>
      <c r="Q11" s="512">
        <v>72393.840268796834</v>
      </c>
    </row>
    <row r="12" spans="1:17" x14ac:dyDescent="0.25">
      <c r="A12" s="514">
        <v>7</v>
      </c>
      <c r="B12" s="515" t="s">
        <v>688</v>
      </c>
      <c r="C12" s="451">
        <v>0</v>
      </c>
      <c r="D12" s="438">
        <v>275.70100000000002</v>
      </c>
      <c r="E12" s="438">
        <v>638.84199999999998</v>
      </c>
      <c r="F12" s="438">
        <v>470.01000000000005</v>
      </c>
      <c r="G12" s="438">
        <v>77.579000000000008</v>
      </c>
      <c r="H12" s="438">
        <v>2146.5930000000003</v>
      </c>
      <c r="I12" s="438">
        <v>1341.011</v>
      </c>
      <c r="J12" s="438">
        <v>4949.7360000000008</v>
      </c>
      <c r="K12" s="440">
        <v>745</v>
      </c>
      <c r="L12" s="440">
        <v>660</v>
      </c>
      <c r="M12" s="440">
        <v>200</v>
      </c>
      <c r="N12" s="440">
        <v>2282</v>
      </c>
      <c r="O12" s="440">
        <v>2942</v>
      </c>
      <c r="P12" s="440">
        <v>1969</v>
      </c>
      <c r="Q12" s="441">
        <v>5856</v>
      </c>
    </row>
    <row r="13" spans="1:17" x14ac:dyDescent="0.25">
      <c r="A13" s="516">
        <v>8</v>
      </c>
      <c r="B13" s="517" t="s">
        <v>689</v>
      </c>
      <c r="C13" s="451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7" x14ac:dyDescent="0.25">
      <c r="A14" s="516">
        <v>9</v>
      </c>
      <c r="B14" s="517" t="s">
        <v>449</v>
      </c>
      <c r="C14" s="451"/>
      <c r="D14" s="438">
        <v>3.9</v>
      </c>
      <c r="E14" s="438">
        <v>0</v>
      </c>
      <c r="F14" s="438">
        <v>0</v>
      </c>
      <c r="G14" s="438">
        <v>0</v>
      </c>
      <c r="H14" s="438">
        <v>57.414999999999999</v>
      </c>
      <c r="I14" s="438">
        <v>0</v>
      </c>
      <c r="J14" s="438">
        <v>61.314999999999998</v>
      </c>
      <c r="K14" s="440">
        <v>5</v>
      </c>
      <c r="L14" s="440">
        <v>10</v>
      </c>
      <c r="M14" s="440">
        <v>0</v>
      </c>
      <c r="N14" s="440">
        <v>150</v>
      </c>
      <c r="O14" s="440">
        <v>160</v>
      </c>
      <c r="P14" s="440">
        <v>0</v>
      </c>
      <c r="Q14" s="441">
        <v>165</v>
      </c>
    </row>
    <row r="15" spans="1:17" x14ac:dyDescent="0.25">
      <c r="A15" s="516">
        <v>10</v>
      </c>
      <c r="B15" s="517" t="s">
        <v>450</v>
      </c>
      <c r="C15" s="451"/>
      <c r="D15" s="438">
        <v>0</v>
      </c>
      <c r="E15" s="438">
        <v>0</v>
      </c>
      <c r="F15" s="438">
        <v>0</v>
      </c>
      <c r="G15" s="438">
        <v>17.811</v>
      </c>
      <c r="H15" s="438">
        <v>3.3050000000000002</v>
      </c>
      <c r="I15" s="438">
        <v>0</v>
      </c>
      <c r="J15" s="438">
        <v>21.116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7" s="445" customFormat="1" x14ac:dyDescent="0.25">
      <c r="A16" s="518">
        <v>11</v>
      </c>
      <c r="B16" s="519" t="s">
        <v>690</v>
      </c>
      <c r="C16" s="444"/>
      <c r="D16" s="438">
        <v>96.269000000000005</v>
      </c>
      <c r="E16" s="438">
        <v>22.527999999999999</v>
      </c>
      <c r="F16" s="438">
        <v>15.244</v>
      </c>
      <c r="G16" s="438">
        <v>24.071000000000002</v>
      </c>
      <c r="H16" s="438">
        <v>249.023</v>
      </c>
      <c r="I16" s="438">
        <v>585.18299999999999</v>
      </c>
      <c r="J16" s="438">
        <v>992.31799999999998</v>
      </c>
      <c r="K16" s="440">
        <v>45</v>
      </c>
      <c r="L16" s="440">
        <v>100</v>
      </c>
      <c r="M16" s="440">
        <v>50</v>
      </c>
      <c r="N16" s="440">
        <v>50</v>
      </c>
      <c r="O16" s="440">
        <v>150</v>
      </c>
      <c r="P16" s="440">
        <v>849</v>
      </c>
      <c r="Q16" s="441">
        <v>1094</v>
      </c>
    </row>
    <row r="17" spans="1:17" x14ac:dyDescent="0.25">
      <c r="A17" s="516">
        <v>12</v>
      </c>
      <c r="B17" s="517" t="s">
        <v>691</v>
      </c>
      <c r="C17" s="451"/>
      <c r="D17" s="438">
        <v>0</v>
      </c>
      <c r="E17" s="438">
        <v>0</v>
      </c>
      <c r="F17" s="438">
        <v>381.88099999999997</v>
      </c>
      <c r="G17" s="438">
        <v>0</v>
      </c>
      <c r="H17" s="438">
        <v>3.343</v>
      </c>
      <c r="I17" s="438">
        <v>0</v>
      </c>
      <c r="J17" s="438">
        <v>385.22399999999999</v>
      </c>
      <c r="K17" s="440">
        <v>0</v>
      </c>
      <c r="L17" s="440">
        <v>0</v>
      </c>
      <c r="M17" s="440">
        <v>0</v>
      </c>
      <c r="N17" s="440">
        <v>12</v>
      </c>
      <c r="O17" s="440">
        <v>12</v>
      </c>
      <c r="P17" s="440">
        <v>100</v>
      </c>
      <c r="Q17" s="441">
        <v>112</v>
      </c>
    </row>
    <row r="18" spans="1:17" x14ac:dyDescent="0.25">
      <c r="A18" s="516">
        <v>13</v>
      </c>
      <c r="B18" s="517" t="s">
        <v>692</v>
      </c>
      <c r="C18" s="451"/>
      <c r="D18" s="438">
        <v>0</v>
      </c>
      <c r="E18" s="438">
        <v>0</v>
      </c>
      <c r="F18" s="438">
        <v>35.5</v>
      </c>
      <c r="G18" s="438">
        <v>0</v>
      </c>
      <c r="H18" s="438">
        <v>0</v>
      </c>
      <c r="I18" s="438">
        <v>0</v>
      </c>
      <c r="J18" s="438">
        <v>35.5</v>
      </c>
      <c r="K18" s="440">
        <v>60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60</v>
      </c>
    </row>
    <row r="19" spans="1:17" x14ac:dyDescent="0.25">
      <c r="A19" s="516">
        <v>14</v>
      </c>
      <c r="B19" s="517" t="s">
        <v>693</v>
      </c>
      <c r="C19" s="451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206.1</v>
      </c>
      <c r="J19" s="438">
        <v>206.1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170</v>
      </c>
      <c r="Q19" s="441">
        <v>170</v>
      </c>
    </row>
    <row r="20" spans="1:17" x14ac:dyDescent="0.25">
      <c r="A20" s="516">
        <v>15</v>
      </c>
      <c r="B20" s="517" t="s">
        <v>694</v>
      </c>
      <c r="C20" s="451"/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1">
        <v>0</v>
      </c>
    </row>
    <row r="21" spans="1:17" x14ac:dyDescent="0.25">
      <c r="A21" s="516">
        <v>16</v>
      </c>
      <c r="B21" s="517" t="s">
        <v>695</v>
      </c>
      <c r="C21" s="451"/>
      <c r="D21" s="438">
        <v>0</v>
      </c>
      <c r="E21" s="438">
        <v>0</v>
      </c>
      <c r="F21" s="438">
        <v>0</v>
      </c>
      <c r="G21" s="438">
        <v>0</v>
      </c>
      <c r="H21" s="438">
        <v>782.96799999999996</v>
      </c>
      <c r="I21" s="438">
        <v>0</v>
      </c>
      <c r="J21" s="438">
        <v>782.96799999999996</v>
      </c>
      <c r="K21" s="440">
        <v>0</v>
      </c>
      <c r="L21" s="440">
        <v>0</v>
      </c>
      <c r="M21" s="440">
        <v>0</v>
      </c>
      <c r="N21" s="440">
        <v>900</v>
      </c>
      <c r="O21" s="440">
        <v>900</v>
      </c>
      <c r="P21" s="440">
        <v>0</v>
      </c>
      <c r="Q21" s="441">
        <v>900</v>
      </c>
    </row>
    <row r="22" spans="1:17" x14ac:dyDescent="0.25">
      <c r="A22" s="516">
        <v>17</v>
      </c>
      <c r="B22" s="517" t="s">
        <v>451</v>
      </c>
      <c r="C22" s="451"/>
      <c r="D22" s="438">
        <v>107.072</v>
      </c>
      <c r="E22" s="438">
        <v>88.415999999999997</v>
      </c>
      <c r="F22" s="438">
        <v>2.0710000000000002</v>
      </c>
      <c r="G22" s="438">
        <v>0</v>
      </c>
      <c r="H22" s="438">
        <v>201.38</v>
      </c>
      <c r="I22" s="438">
        <v>0</v>
      </c>
      <c r="J22" s="438">
        <v>398.93899999999996</v>
      </c>
      <c r="K22" s="440">
        <v>300</v>
      </c>
      <c r="L22" s="440">
        <v>400</v>
      </c>
      <c r="M22" s="440">
        <v>0</v>
      </c>
      <c r="N22" s="440">
        <v>100</v>
      </c>
      <c r="O22" s="440">
        <v>500</v>
      </c>
      <c r="P22" s="440">
        <v>0</v>
      </c>
      <c r="Q22" s="441">
        <v>800</v>
      </c>
    </row>
    <row r="23" spans="1:17" ht="25.5" x14ac:dyDescent="0.25">
      <c r="A23" s="516">
        <v>18</v>
      </c>
      <c r="B23" s="517" t="s">
        <v>696</v>
      </c>
      <c r="C23" s="451"/>
      <c r="D23" s="438">
        <v>15.717000000000001</v>
      </c>
      <c r="E23" s="438">
        <v>180.34899999999999</v>
      </c>
      <c r="F23" s="438">
        <v>0</v>
      </c>
      <c r="G23" s="438">
        <v>22</v>
      </c>
      <c r="H23" s="438">
        <v>40.271999999999998</v>
      </c>
      <c r="I23" s="438">
        <v>84.063000000000002</v>
      </c>
      <c r="J23" s="438">
        <v>342.40100000000001</v>
      </c>
      <c r="K23" s="440">
        <v>120</v>
      </c>
      <c r="L23" s="440">
        <v>0</v>
      </c>
      <c r="M23" s="440">
        <v>100</v>
      </c>
      <c r="N23" s="440">
        <v>60</v>
      </c>
      <c r="O23" s="440">
        <v>60</v>
      </c>
      <c r="P23" s="440">
        <v>200</v>
      </c>
      <c r="Q23" s="441">
        <v>480</v>
      </c>
    </row>
    <row r="24" spans="1:17" ht="25.5" x14ac:dyDescent="0.25">
      <c r="A24" s="516">
        <v>19</v>
      </c>
      <c r="B24" s="517" t="s">
        <v>697</v>
      </c>
      <c r="C24" s="451"/>
      <c r="D24" s="438">
        <v>0</v>
      </c>
      <c r="E24" s="438">
        <v>0</v>
      </c>
      <c r="F24" s="438">
        <v>0</v>
      </c>
      <c r="G24" s="438">
        <v>0</v>
      </c>
      <c r="H24" s="438">
        <v>67.545000000000002</v>
      </c>
      <c r="I24" s="438">
        <v>0</v>
      </c>
      <c r="J24" s="438">
        <v>67.545000000000002</v>
      </c>
      <c r="K24" s="440">
        <v>0</v>
      </c>
      <c r="L24" s="440">
        <v>0</v>
      </c>
      <c r="M24" s="440">
        <v>0</v>
      </c>
      <c r="N24" s="440">
        <v>150</v>
      </c>
      <c r="O24" s="440">
        <v>150</v>
      </c>
      <c r="P24" s="440">
        <v>0</v>
      </c>
      <c r="Q24" s="441">
        <v>150</v>
      </c>
    </row>
    <row r="25" spans="1:17" x14ac:dyDescent="0.25">
      <c r="A25" s="516">
        <v>20</v>
      </c>
      <c r="B25" s="517" t="s">
        <v>698</v>
      </c>
      <c r="C25" s="451"/>
      <c r="D25" s="438">
        <v>52.742999999999995</v>
      </c>
      <c r="E25" s="438">
        <v>347.54899999999998</v>
      </c>
      <c r="F25" s="438">
        <v>35.314</v>
      </c>
      <c r="G25" s="438">
        <v>13.696999999999999</v>
      </c>
      <c r="H25" s="438">
        <v>741.34199999999998</v>
      </c>
      <c r="I25" s="438">
        <v>465.66500000000002</v>
      </c>
      <c r="J25" s="438">
        <v>1656.31</v>
      </c>
      <c r="K25" s="440">
        <v>215</v>
      </c>
      <c r="L25" s="440">
        <v>150</v>
      </c>
      <c r="M25" s="440">
        <v>50</v>
      </c>
      <c r="N25" s="440">
        <v>860</v>
      </c>
      <c r="O25" s="440">
        <v>1010</v>
      </c>
      <c r="P25" s="440">
        <v>650</v>
      </c>
      <c r="Q25" s="441">
        <v>1925</v>
      </c>
    </row>
    <row r="26" spans="1:17" x14ac:dyDescent="0.25">
      <c r="A26" s="514">
        <v>21</v>
      </c>
      <c r="B26" s="515" t="s">
        <v>699</v>
      </c>
      <c r="C26" s="451">
        <v>0</v>
      </c>
      <c r="D26" s="438">
        <v>192.25800000000001</v>
      </c>
      <c r="E26" s="438">
        <v>62.027000000000001</v>
      </c>
      <c r="F26" s="438">
        <v>28.827999999999999</v>
      </c>
      <c r="G26" s="438">
        <v>64.864000000000004</v>
      </c>
      <c r="H26" s="438">
        <v>372.27600000000001</v>
      </c>
      <c r="I26" s="438">
        <v>1051.4829999999999</v>
      </c>
      <c r="J26" s="438">
        <v>1771.7359999999999</v>
      </c>
      <c r="K26" s="440">
        <v>157.35009359999998</v>
      </c>
      <c r="L26" s="440">
        <v>73.131</v>
      </c>
      <c r="M26" s="440">
        <v>164</v>
      </c>
      <c r="N26" s="440">
        <v>649</v>
      </c>
      <c r="O26" s="440">
        <v>722.13099999999997</v>
      </c>
      <c r="P26" s="440">
        <v>685.40300000000002</v>
      </c>
      <c r="Q26" s="441">
        <v>1728.8840936000001</v>
      </c>
    </row>
    <row r="27" spans="1:17" x14ac:dyDescent="0.25">
      <c r="A27" s="516">
        <v>22</v>
      </c>
      <c r="B27" s="517" t="s">
        <v>700</v>
      </c>
      <c r="C27" s="451"/>
      <c r="D27" s="438">
        <v>73.188000000000002</v>
      </c>
      <c r="E27" s="438">
        <v>11.914999999999999</v>
      </c>
      <c r="F27" s="438">
        <v>28.827999999999999</v>
      </c>
      <c r="G27" s="438">
        <v>23.106000000000002</v>
      </c>
      <c r="H27" s="438">
        <v>-2.214</v>
      </c>
      <c r="I27" s="438">
        <v>1041.643</v>
      </c>
      <c r="J27" s="438">
        <v>1176.4660000000001</v>
      </c>
      <c r="K27" s="440">
        <v>30.225971999999999</v>
      </c>
      <c r="L27" s="440">
        <v>73.131</v>
      </c>
      <c r="M27" s="440">
        <v>50</v>
      </c>
      <c r="N27" s="440">
        <v>0</v>
      </c>
      <c r="O27" s="440">
        <v>73.131</v>
      </c>
      <c r="P27" s="440">
        <v>618.34699999999998</v>
      </c>
      <c r="Q27" s="441">
        <v>771.70397200000002</v>
      </c>
    </row>
    <row r="28" spans="1:17" x14ac:dyDescent="0.25">
      <c r="A28" s="516">
        <v>23</v>
      </c>
      <c r="B28" s="517" t="s">
        <v>701</v>
      </c>
      <c r="C28" s="451"/>
      <c r="D28" s="438">
        <v>85.066000000000003</v>
      </c>
      <c r="E28" s="438">
        <v>50.112000000000002</v>
      </c>
      <c r="F28" s="438">
        <v>0</v>
      </c>
      <c r="G28" s="438">
        <v>41.758000000000003</v>
      </c>
      <c r="H28" s="438">
        <v>0</v>
      </c>
      <c r="I28" s="438">
        <v>9.84</v>
      </c>
      <c r="J28" s="438">
        <v>186.77600000000001</v>
      </c>
      <c r="K28" s="440">
        <v>127.12412159999998</v>
      </c>
      <c r="L28" s="440">
        <v>0</v>
      </c>
      <c r="M28" s="440">
        <v>114</v>
      </c>
      <c r="N28" s="440">
        <v>105</v>
      </c>
      <c r="O28" s="440">
        <v>105</v>
      </c>
      <c r="P28" s="440">
        <v>67.055999999999997</v>
      </c>
      <c r="Q28" s="441">
        <v>413.18012160000001</v>
      </c>
    </row>
    <row r="29" spans="1:17" x14ac:dyDescent="0.25">
      <c r="A29" s="516">
        <v>24</v>
      </c>
      <c r="B29" s="517" t="s">
        <v>702</v>
      </c>
      <c r="C29" s="451"/>
      <c r="D29" s="438">
        <v>34.003999999999998</v>
      </c>
      <c r="E29" s="438">
        <v>0</v>
      </c>
      <c r="F29" s="438">
        <v>0</v>
      </c>
      <c r="G29" s="438">
        <v>0</v>
      </c>
      <c r="H29" s="438">
        <v>374.49</v>
      </c>
      <c r="I29" s="438">
        <v>0</v>
      </c>
      <c r="J29" s="438">
        <v>408.49400000000003</v>
      </c>
      <c r="K29" s="440">
        <v>0</v>
      </c>
      <c r="L29" s="440">
        <v>0</v>
      </c>
      <c r="M29" s="440">
        <v>0</v>
      </c>
      <c r="N29" s="440">
        <v>544</v>
      </c>
      <c r="O29" s="440">
        <v>544</v>
      </c>
      <c r="P29" s="440">
        <v>0</v>
      </c>
      <c r="Q29" s="441">
        <v>544</v>
      </c>
    </row>
    <row r="30" spans="1:17" x14ac:dyDescent="0.25">
      <c r="A30" s="514">
        <v>25</v>
      </c>
      <c r="B30" s="515" t="s">
        <v>703</v>
      </c>
      <c r="C30" s="451">
        <v>0</v>
      </c>
      <c r="D30" s="438">
        <v>15169.269999999999</v>
      </c>
      <c r="E30" s="438">
        <v>5606.3610000000008</v>
      </c>
      <c r="F30" s="438">
        <v>3053.3980000000001</v>
      </c>
      <c r="G30" s="438">
        <v>2192.8670000000002</v>
      </c>
      <c r="H30" s="438">
        <v>23636.494000000002</v>
      </c>
      <c r="I30" s="438">
        <v>4385.1760000000004</v>
      </c>
      <c r="J30" s="438">
        <v>54043.565999999999</v>
      </c>
      <c r="K30" s="440">
        <v>18870.755116</v>
      </c>
      <c r="L30" s="440">
        <v>9463.8971889763779</v>
      </c>
      <c r="M30" s="440">
        <v>2133.6275000000001</v>
      </c>
      <c r="N30" s="440">
        <v>18217.598711220471</v>
      </c>
      <c r="O30" s="440">
        <v>27681.495900196849</v>
      </c>
      <c r="P30" s="440">
        <v>7640.5256589999999</v>
      </c>
      <c r="Q30" s="441">
        <v>56326.404175196847</v>
      </c>
    </row>
    <row r="31" spans="1:17" x14ac:dyDescent="0.25">
      <c r="A31" s="516">
        <v>26</v>
      </c>
      <c r="B31" s="517" t="s">
        <v>452</v>
      </c>
      <c r="C31" s="451"/>
      <c r="D31" s="438">
        <v>11101.998</v>
      </c>
      <c r="E31" s="438">
        <v>4900.027</v>
      </c>
      <c r="F31" s="438">
        <v>1848.883</v>
      </c>
      <c r="G31" s="438">
        <v>0</v>
      </c>
      <c r="H31" s="438">
        <v>0</v>
      </c>
      <c r="I31" s="438">
        <v>0</v>
      </c>
      <c r="J31" s="438">
        <v>17850.907999999999</v>
      </c>
      <c r="K31" s="440">
        <v>14126.425999999999</v>
      </c>
      <c r="L31" s="440">
        <v>5519.4089999999997</v>
      </c>
      <c r="M31" s="440">
        <v>0</v>
      </c>
      <c r="N31" s="440">
        <v>0</v>
      </c>
      <c r="O31" s="440">
        <v>5519.4089999999997</v>
      </c>
      <c r="P31" s="440">
        <v>0</v>
      </c>
      <c r="Q31" s="441">
        <v>19645.834999999999</v>
      </c>
    </row>
    <row r="32" spans="1:17" s="445" customFormat="1" x14ac:dyDescent="0.25">
      <c r="A32" s="518">
        <v>27</v>
      </c>
      <c r="B32" s="519" t="s">
        <v>704</v>
      </c>
      <c r="C32" s="444"/>
      <c r="D32" s="438">
        <v>0</v>
      </c>
      <c r="E32" s="438">
        <v>10.894</v>
      </c>
      <c r="F32" s="438">
        <v>0</v>
      </c>
      <c r="G32" s="438">
        <v>0</v>
      </c>
      <c r="H32" s="438">
        <v>2938.3720000000003</v>
      </c>
      <c r="I32" s="438">
        <v>185.5</v>
      </c>
      <c r="J32" s="438">
        <v>3134.7660000000001</v>
      </c>
      <c r="K32" s="440">
        <v>96</v>
      </c>
      <c r="L32" s="440">
        <v>0</v>
      </c>
      <c r="M32" s="440">
        <v>0</v>
      </c>
      <c r="N32" s="440">
        <v>2471.94</v>
      </c>
      <c r="O32" s="440">
        <v>2471.94</v>
      </c>
      <c r="P32" s="440">
        <v>291</v>
      </c>
      <c r="Q32" s="441">
        <v>2858.94</v>
      </c>
    </row>
    <row r="33" spans="1:17" x14ac:dyDescent="0.25">
      <c r="A33" s="516">
        <v>28</v>
      </c>
      <c r="B33" s="517" t="s">
        <v>705</v>
      </c>
      <c r="C33" s="451"/>
      <c r="D33" s="438">
        <v>0</v>
      </c>
      <c r="E33" s="438">
        <v>0</v>
      </c>
      <c r="F33" s="438">
        <v>0</v>
      </c>
      <c r="G33" s="438">
        <v>0</v>
      </c>
      <c r="H33" s="438">
        <v>31.187999999999999</v>
      </c>
      <c r="I33" s="438">
        <v>5.3</v>
      </c>
      <c r="J33" s="438">
        <v>36.488</v>
      </c>
      <c r="K33" s="440">
        <v>0</v>
      </c>
      <c r="L33" s="440">
        <v>0</v>
      </c>
      <c r="M33" s="440">
        <v>0</v>
      </c>
      <c r="N33" s="440">
        <v>400</v>
      </c>
      <c r="O33" s="440">
        <v>400</v>
      </c>
      <c r="P33" s="440">
        <v>0</v>
      </c>
      <c r="Q33" s="441">
        <v>400</v>
      </c>
    </row>
    <row r="34" spans="1:17" x14ac:dyDescent="0.25">
      <c r="A34" s="516">
        <v>29</v>
      </c>
      <c r="B34" s="517" t="s">
        <v>706</v>
      </c>
      <c r="C34" s="451"/>
      <c r="D34" s="438">
        <v>2863.96</v>
      </c>
      <c r="E34" s="438">
        <v>46.578000000000003</v>
      </c>
      <c r="F34" s="438">
        <v>633.91399999999999</v>
      </c>
      <c r="G34" s="438">
        <v>1622.242</v>
      </c>
      <c r="H34" s="438">
        <v>1379.5170000000001</v>
      </c>
      <c r="I34" s="438">
        <v>1090.1869999999999</v>
      </c>
      <c r="J34" s="438">
        <v>7636.3980000000001</v>
      </c>
      <c r="K34" s="440">
        <v>3000</v>
      </c>
      <c r="L34" s="440">
        <v>2500</v>
      </c>
      <c r="M34" s="440">
        <v>885.62199999999996</v>
      </c>
      <c r="N34" s="440">
        <v>1458.1494689999997</v>
      </c>
      <c r="O34" s="440">
        <v>3958.149469</v>
      </c>
      <c r="P34" s="440">
        <v>1152.327659</v>
      </c>
      <c r="Q34" s="441">
        <v>8996.0991279999998</v>
      </c>
    </row>
    <row r="35" spans="1:17" x14ac:dyDescent="0.25">
      <c r="A35" s="516">
        <v>30</v>
      </c>
      <c r="B35" s="517" t="s">
        <v>707</v>
      </c>
      <c r="C35" s="451"/>
      <c r="D35" s="438">
        <v>412.15300000000002</v>
      </c>
      <c r="E35" s="438">
        <v>237.71799999999999</v>
      </c>
      <c r="F35" s="438">
        <v>290.74599999999998</v>
      </c>
      <c r="G35" s="438">
        <v>159.69200000000001</v>
      </c>
      <c r="H35" s="438">
        <v>5540.2290000000003</v>
      </c>
      <c r="I35" s="438">
        <v>792.774</v>
      </c>
      <c r="J35" s="438">
        <v>7433.3120000000008</v>
      </c>
      <c r="K35" s="440">
        <v>603.04302239999993</v>
      </c>
      <c r="L35" s="440">
        <v>600</v>
      </c>
      <c r="M35" s="440">
        <v>405.10750000000002</v>
      </c>
      <c r="N35" s="440">
        <v>5735.8823759999996</v>
      </c>
      <c r="O35" s="440">
        <v>6335.8823759999996</v>
      </c>
      <c r="P35" s="440">
        <v>898.23900000000003</v>
      </c>
      <c r="Q35" s="441">
        <v>8242.2718983999985</v>
      </c>
    </row>
    <row r="36" spans="1:17" x14ac:dyDescent="0.25">
      <c r="A36" s="516">
        <v>31</v>
      </c>
      <c r="B36" s="517" t="s">
        <v>708</v>
      </c>
      <c r="C36" s="45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1">
        <v>0</v>
      </c>
    </row>
    <row r="37" spans="1:17" x14ac:dyDescent="0.25">
      <c r="A37" s="516">
        <v>32</v>
      </c>
      <c r="B37" s="517" t="s">
        <v>709</v>
      </c>
      <c r="C37" s="451"/>
      <c r="D37" s="438">
        <v>263.786</v>
      </c>
      <c r="E37" s="438">
        <v>110.432</v>
      </c>
      <c r="F37" s="438">
        <v>203.53200000000001</v>
      </c>
      <c r="G37" s="438">
        <v>122.47199999999999</v>
      </c>
      <c r="H37" s="438">
        <v>966.59</v>
      </c>
      <c r="I37" s="438">
        <v>46.304000000000002</v>
      </c>
      <c r="J37" s="438">
        <v>1713.116</v>
      </c>
      <c r="K37" s="440">
        <v>280.1438976</v>
      </c>
      <c r="L37" s="440">
        <v>300</v>
      </c>
      <c r="M37" s="440">
        <v>100</v>
      </c>
      <c r="N37" s="440">
        <v>1021.6856299999998</v>
      </c>
      <c r="O37" s="440">
        <v>1321.6856299999999</v>
      </c>
      <c r="P37" s="440">
        <v>80</v>
      </c>
      <c r="Q37" s="441">
        <v>1781.8295275999999</v>
      </c>
    </row>
    <row r="38" spans="1:17" s="445" customFormat="1" ht="25.5" x14ac:dyDescent="0.25">
      <c r="A38" s="518">
        <v>33</v>
      </c>
      <c r="B38" s="519" t="s">
        <v>710</v>
      </c>
      <c r="C38" s="444"/>
      <c r="D38" s="438">
        <v>55.47</v>
      </c>
      <c r="E38" s="438">
        <v>79.117000000000004</v>
      </c>
      <c r="F38" s="438">
        <v>61.283000000000001</v>
      </c>
      <c r="G38" s="438">
        <v>12</v>
      </c>
      <c r="H38" s="438">
        <v>6167.7709999999997</v>
      </c>
      <c r="I38" s="438">
        <v>1476.548</v>
      </c>
      <c r="J38" s="438">
        <v>7852.1889999999994</v>
      </c>
      <c r="K38" s="440">
        <v>203</v>
      </c>
      <c r="L38" s="440">
        <v>394.48818897637796</v>
      </c>
      <c r="M38" s="440">
        <v>50</v>
      </c>
      <c r="N38" s="440">
        <v>5767.3230000000003</v>
      </c>
      <c r="O38" s="440">
        <v>6161.8111889763786</v>
      </c>
      <c r="P38" s="440">
        <v>2200</v>
      </c>
      <c r="Q38" s="441">
        <v>8614.8111889763786</v>
      </c>
    </row>
    <row r="39" spans="1:17" s="522" customFormat="1" hidden="1" x14ac:dyDescent="0.25">
      <c r="A39" s="520"/>
      <c r="B39" s="521" t="s">
        <v>711</v>
      </c>
      <c r="C39" s="451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</row>
    <row r="40" spans="1:17" s="522" customFormat="1" hidden="1" x14ac:dyDescent="0.25">
      <c r="A40" s="520"/>
      <c r="B40" s="521" t="s">
        <v>712</v>
      </c>
      <c r="C40" s="45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</row>
    <row r="41" spans="1:17" s="522" customFormat="1" hidden="1" x14ac:dyDescent="0.25">
      <c r="A41" s="520"/>
      <c r="B41" s="521" t="s">
        <v>713</v>
      </c>
      <c r="C41" s="45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41">
        <v>0</v>
      </c>
    </row>
    <row r="42" spans="1:17" s="522" customFormat="1" hidden="1" x14ac:dyDescent="0.25">
      <c r="A42" s="520"/>
      <c r="B42" s="521" t="s">
        <v>714</v>
      </c>
      <c r="C42" s="45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17" s="522" customFormat="1" hidden="1" x14ac:dyDescent="0.25">
      <c r="A43" s="520"/>
      <c r="B43" s="521" t="s">
        <v>715</v>
      </c>
      <c r="C43" s="45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41">
        <v>0</v>
      </c>
    </row>
    <row r="44" spans="1:17" s="522" customFormat="1" hidden="1" x14ac:dyDescent="0.25">
      <c r="A44" s="520"/>
      <c r="B44" s="521" t="s">
        <v>716</v>
      </c>
      <c r="C44" s="45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</row>
    <row r="45" spans="1:17" ht="25.5" x14ac:dyDescent="0.25">
      <c r="A45" s="516">
        <v>34</v>
      </c>
      <c r="B45" s="517" t="s">
        <v>717</v>
      </c>
      <c r="C45" s="451"/>
      <c r="D45" s="438">
        <v>471.90300000000002</v>
      </c>
      <c r="E45" s="438">
        <v>221.595</v>
      </c>
      <c r="F45" s="438">
        <v>15.04</v>
      </c>
      <c r="G45" s="438">
        <v>276.46100000000001</v>
      </c>
      <c r="H45" s="438">
        <v>5753.915</v>
      </c>
      <c r="I45" s="438">
        <v>788.56299999999999</v>
      </c>
      <c r="J45" s="438">
        <v>7527.4769999999999</v>
      </c>
      <c r="K45" s="440">
        <v>562.14219600000001</v>
      </c>
      <c r="L45" s="440">
        <v>150</v>
      </c>
      <c r="M45" s="440">
        <v>692.89800000000002</v>
      </c>
      <c r="N45" s="440">
        <v>1362.6182362204725</v>
      </c>
      <c r="O45" s="440">
        <v>1512.6182362204725</v>
      </c>
      <c r="P45" s="440">
        <v>3018.9589999999998</v>
      </c>
      <c r="Q45" s="441">
        <v>5786.6174322204724</v>
      </c>
    </row>
    <row r="46" spans="1:17" s="522" customFormat="1" hidden="1" x14ac:dyDescent="0.25">
      <c r="A46" s="520"/>
      <c r="B46" s="521" t="s">
        <v>718</v>
      </c>
      <c r="C46" s="45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41">
        <v>0</v>
      </c>
    </row>
    <row r="47" spans="1:17" s="522" customFormat="1" hidden="1" x14ac:dyDescent="0.25">
      <c r="A47" s="520"/>
      <c r="B47" s="521" t="s">
        <v>719</v>
      </c>
      <c r="C47" s="45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41">
        <v>0</v>
      </c>
    </row>
    <row r="48" spans="1:17" s="522" customFormat="1" hidden="1" x14ac:dyDescent="0.25">
      <c r="A48" s="520"/>
      <c r="B48" s="521" t="s">
        <v>720</v>
      </c>
      <c r="C48" s="451"/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41">
        <v>0</v>
      </c>
    </row>
    <row r="49" spans="1:17" s="522" customFormat="1" hidden="1" x14ac:dyDescent="0.25">
      <c r="A49" s="520"/>
      <c r="B49" s="521" t="s">
        <v>721</v>
      </c>
      <c r="C49" s="451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41">
        <v>0</v>
      </c>
    </row>
    <row r="50" spans="1:17" s="522" customFormat="1" hidden="1" x14ac:dyDescent="0.25">
      <c r="A50" s="520"/>
      <c r="B50" s="521" t="s">
        <v>722</v>
      </c>
      <c r="C50" s="451"/>
      <c r="D50" s="438">
        <v>0</v>
      </c>
      <c r="E50" s="438">
        <v>0</v>
      </c>
      <c r="F50" s="438">
        <v>0</v>
      </c>
      <c r="G50" s="438">
        <v>0</v>
      </c>
      <c r="H50" s="438">
        <v>0</v>
      </c>
      <c r="I50" s="438">
        <v>0</v>
      </c>
      <c r="J50" s="438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41">
        <v>0</v>
      </c>
    </row>
    <row r="51" spans="1:17" s="522" customFormat="1" hidden="1" x14ac:dyDescent="0.25">
      <c r="A51" s="520"/>
      <c r="B51" s="521" t="s">
        <v>723</v>
      </c>
      <c r="C51" s="451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8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7" s="522" customFormat="1" hidden="1" x14ac:dyDescent="0.25">
      <c r="A52" s="520"/>
      <c r="B52" s="521" t="s">
        <v>724</v>
      </c>
      <c r="C52" s="451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7" s="522" customFormat="1" hidden="1" x14ac:dyDescent="0.25">
      <c r="A53" s="520"/>
      <c r="B53" s="521" t="s">
        <v>725</v>
      </c>
      <c r="C53" s="451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8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7" ht="25.5" x14ac:dyDescent="0.25">
      <c r="A54" s="516">
        <v>35</v>
      </c>
      <c r="B54" s="517" t="s">
        <v>726</v>
      </c>
      <c r="C54" s="451"/>
      <c r="D54" s="438">
        <v>0</v>
      </c>
      <c r="E54" s="438">
        <v>0</v>
      </c>
      <c r="F54" s="438">
        <v>0</v>
      </c>
      <c r="G54" s="438">
        <v>0</v>
      </c>
      <c r="H54" s="438">
        <v>858.91200000000003</v>
      </c>
      <c r="I54" s="438">
        <v>0</v>
      </c>
      <c r="J54" s="438">
        <v>858.91200000000003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7" x14ac:dyDescent="0.25">
      <c r="A55" s="516">
        <v>36</v>
      </c>
      <c r="B55" s="517" t="s">
        <v>727</v>
      </c>
      <c r="C55" s="451"/>
      <c r="D55" s="438">
        <v>0</v>
      </c>
      <c r="E55" s="438">
        <v>0</v>
      </c>
      <c r="F55" s="438">
        <v>0</v>
      </c>
      <c r="G55" s="438">
        <v>0</v>
      </c>
      <c r="H55" s="438">
        <v>0</v>
      </c>
      <c r="I55" s="438">
        <v>0</v>
      </c>
      <c r="J55" s="438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1">
        <v>0</v>
      </c>
    </row>
    <row r="56" spans="1:17" x14ac:dyDescent="0.25">
      <c r="A56" s="514">
        <v>37</v>
      </c>
      <c r="B56" s="515" t="s">
        <v>728</v>
      </c>
      <c r="C56" s="451"/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40">
        <v>0</v>
      </c>
      <c r="L56" s="440">
        <v>0</v>
      </c>
      <c r="M56" s="440">
        <v>0</v>
      </c>
      <c r="N56" s="440">
        <v>0</v>
      </c>
      <c r="O56" s="440">
        <v>0</v>
      </c>
      <c r="P56" s="440">
        <v>0</v>
      </c>
      <c r="Q56" s="441">
        <v>0</v>
      </c>
    </row>
    <row r="57" spans="1:17" x14ac:dyDescent="0.25">
      <c r="A57" s="514">
        <v>38</v>
      </c>
      <c r="B57" s="515" t="s">
        <v>729</v>
      </c>
      <c r="C57" s="451">
        <v>0</v>
      </c>
      <c r="D57" s="438">
        <v>0</v>
      </c>
      <c r="E57" s="438">
        <v>15.282</v>
      </c>
      <c r="F57" s="438">
        <v>0</v>
      </c>
      <c r="G57" s="438">
        <v>0</v>
      </c>
      <c r="H57" s="438">
        <v>398.45399999999995</v>
      </c>
      <c r="I57" s="438">
        <v>72.844999999999999</v>
      </c>
      <c r="J57" s="438">
        <v>486.5809999999999</v>
      </c>
      <c r="K57" s="440">
        <v>30</v>
      </c>
      <c r="L57" s="440">
        <v>0</v>
      </c>
      <c r="M57" s="440">
        <v>0</v>
      </c>
      <c r="N57" s="440">
        <v>370</v>
      </c>
      <c r="O57" s="440">
        <v>370</v>
      </c>
      <c r="P57" s="440">
        <v>100</v>
      </c>
      <c r="Q57" s="441">
        <v>500</v>
      </c>
    </row>
    <row r="58" spans="1:17" x14ac:dyDescent="0.25">
      <c r="A58" s="516">
        <v>39</v>
      </c>
      <c r="B58" s="517" t="s">
        <v>730</v>
      </c>
      <c r="C58" s="451"/>
      <c r="D58" s="438">
        <v>0</v>
      </c>
      <c r="E58" s="438">
        <v>0</v>
      </c>
      <c r="F58" s="438">
        <v>0</v>
      </c>
      <c r="G58" s="438">
        <v>0</v>
      </c>
      <c r="H58" s="438">
        <v>78.727000000000004</v>
      </c>
      <c r="I58" s="438">
        <v>72.844999999999999</v>
      </c>
      <c r="J58" s="438">
        <v>151.572</v>
      </c>
      <c r="K58" s="440">
        <v>0</v>
      </c>
      <c r="L58" s="440">
        <v>0</v>
      </c>
      <c r="M58" s="440">
        <v>0</v>
      </c>
      <c r="N58" s="440">
        <v>70</v>
      </c>
      <c r="O58" s="440">
        <v>70</v>
      </c>
      <c r="P58" s="440">
        <v>100</v>
      </c>
      <c r="Q58" s="441">
        <v>170</v>
      </c>
    </row>
    <row r="59" spans="1:17" x14ac:dyDescent="0.25">
      <c r="A59" s="516">
        <v>40</v>
      </c>
      <c r="B59" s="517" t="s">
        <v>731</v>
      </c>
      <c r="C59" s="451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7" x14ac:dyDescent="0.25">
      <c r="A60" s="516">
        <v>41</v>
      </c>
      <c r="B60" s="517" t="s">
        <v>732</v>
      </c>
      <c r="C60" s="451"/>
      <c r="D60" s="438">
        <v>0</v>
      </c>
      <c r="E60" s="438">
        <v>15.282</v>
      </c>
      <c r="F60" s="438">
        <v>0</v>
      </c>
      <c r="G60" s="438">
        <v>0</v>
      </c>
      <c r="H60" s="438">
        <v>319.72699999999998</v>
      </c>
      <c r="I60" s="438">
        <v>0</v>
      </c>
      <c r="J60" s="438">
        <v>335.00899999999996</v>
      </c>
      <c r="K60" s="440">
        <v>30</v>
      </c>
      <c r="L60" s="440">
        <v>0</v>
      </c>
      <c r="M60" s="440">
        <v>0</v>
      </c>
      <c r="N60" s="440">
        <v>300</v>
      </c>
      <c r="O60" s="440">
        <v>300</v>
      </c>
      <c r="P60" s="440">
        <v>0</v>
      </c>
      <c r="Q60" s="441">
        <v>330</v>
      </c>
    </row>
    <row r="61" spans="1:17" x14ac:dyDescent="0.25">
      <c r="A61" s="516">
        <v>42</v>
      </c>
      <c r="B61" s="517" t="s">
        <v>733</v>
      </c>
      <c r="C61" s="451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8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</row>
    <row r="62" spans="1:17" ht="25.5" x14ac:dyDescent="0.25">
      <c r="A62" s="514">
        <v>43</v>
      </c>
      <c r="B62" s="515" t="s">
        <v>734</v>
      </c>
      <c r="C62" s="451">
        <v>0</v>
      </c>
      <c r="D62" s="438">
        <v>0</v>
      </c>
      <c r="E62" s="438">
        <v>0</v>
      </c>
      <c r="F62" s="438">
        <v>0</v>
      </c>
      <c r="G62" s="438">
        <v>0</v>
      </c>
      <c r="H62" s="438">
        <v>5582.1049999999996</v>
      </c>
      <c r="I62" s="438">
        <v>260.91399999999999</v>
      </c>
      <c r="J62" s="438">
        <v>5843.0189999999993</v>
      </c>
      <c r="K62" s="440">
        <v>150</v>
      </c>
      <c r="L62" s="440">
        <v>0</v>
      </c>
      <c r="M62" s="440">
        <v>0</v>
      </c>
      <c r="N62" s="440">
        <v>5105.7</v>
      </c>
      <c r="O62" s="440">
        <v>5105.7</v>
      </c>
      <c r="P62" s="440">
        <v>1380</v>
      </c>
      <c r="Q62" s="441">
        <v>6635.7</v>
      </c>
    </row>
    <row r="63" spans="1:17" hidden="1" x14ac:dyDescent="0.25">
      <c r="A63" s="514"/>
      <c r="B63" s="521" t="s">
        <v>735</v>
      </c>
      <c r="C63" s="45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0</v>
      </c>
      <c r="P63" s="440">
        <v>0</v>
      </c>
      <c r="Q63" s="441">
        <v>0</v>
      </c>
    </row>
    <row r="64" spans="1:17" hidden="1" x14ac:dyDescent="0.25">
      <c r="A64" s="514"/>
      <c r="B64" s="521" t="s">
        <v>453</v>
      </c>
      <c r="C64" s="45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</row>
    <row r="65" spans="1:17" hidden="1" x14ac:dyDescent="0.25">
      <c r="A65" s="514"/>
      <c r="B65" s="521" t="s">
        <v>736</v>
      </c>
      <c r="C65" s="451"/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40">
        <v>0</v>
      </c>
      <c r="L65" s="440">
        <v>0</v>
      </c>
      <c r="M65" s="440">
        <v>0</v>
      </c>
      <c r="N65" s="440">
        <v>0</v>
      </c>
      <c r="O65" s="440">
        <v>0</v>
      </c>
      <c r="P65" s="440">
        <v>0</v>
      </c>
      <c r="Q65" s="441">
        <v>0</v>
      </c>
    </row>
    <row r="66" spans="1:17" hidden="1" x14ac:dyDescent="0.25">
      <c r="A66" s="514"/>
      <c r="B66" s="521" t="s">
        <v>737</v>
      </c>
      <c r="C66" s="451"/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40">
        <v>0</v>
      </c>
      <c r="L66" s="440">
        <v>0</v>
      </c>
      <c r="M66" s="440">
        <v>0</v>
      </c>
      <c r="N66" s="440">
        <v>0</v>
      </c>
      <c r="O66" s="440">
        <v>0</v>
      </c>
      <c r="P66" s="440">
        <v>0</v>
      </c>
      <c r="Q66" s="441">
        <v>0</v>
      </c>
    </row>
    <row r="67" spans="1:17" hidden="1" x14ac:dyDescent="0.25">
      <c r="A67" s="514"/>
      <c r="B67" s="521" t="s">
        <v>454</v>
      </c>
      <c r="C67" s="451"/>
      <c r="D67" s="438">
        <v>0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40">
        <v>0</v>
      </c>
      <c r="L67" s="440">
        <v>0</v>
      </c>
      <c r="M67" s="440">
        <v>0</v>
      </c>
      <c r="N67" s="440">
        <v>0</v>
      </c>
      <c r="O67" s="440">
        <v>0</v>
      </c>
      <c r="P67" s="440">
        <v>0</v>
      </c>
      <c r="Q67" s="441">
        <v>0</v>
      </c>
    </row>
    <row r="68" spans="1:17" hidden="1" x14ac:dyDescent="0.25">
      <c r="A68" s="514"/>
      <c r="B68" s="521" t="s">
        <v>455</v>
      </c>
      <c r="C68" s="451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40">
        <v>0</v>
      </c>
      <c r="L68" s="440">
        <v>0</v>
      </c>
      <c r="M68" s="440">
        <v>0</v>
      </c>
      <c r="N68" s="440">
        <v>0</v>
      </c>
      <c r="O68" s="440">
        <v>0</v>
      </c>
      <c r="P68" s="440">
        <v>0</v>
      </c>
      <c r="Q68" s="441">
        <v>0</v>
      </c>
    </row>
    <row r="69" spans="1:17" hidden="1" x14ac:dyDescent="0.25">
      <c r="A69" s="514"/>
      <c r="B69" s="521" t="s">
        <v>456</v>
      </c>
      <c r="C69" s="45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40">
        <v>0</v>
      </c>
      <c r="L69" s="440">
        <v>0</v>
      </c>
      <c r="M69" s="440">
        <v>0</v>
      </c>
      <c r="N69" s="440">
        <v>0</v>
      </c>
      <c r="O69" s="440">
        <v>0</v>
      </c>
      <c r="P69" s="440">
        <v>0</v>
      </c>
      <c r="Q69" s="441">
        <v>0</v>
      </c>
    </row>
    <row r="70" spans="1:17" hidden="1" x14ac:dyDescent="0.25">
      <c r="A70" s="514"/>
      <c r="B70" s="521" t="s">
        <v>738</v>
      </c>
      <c r="C70" s="45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</row>
    <row r="71" spans="1:17" x14ac:dyDescent="0.25">
      <c r="A71" s="514">
        <v>44</v>
      </c>
      <c r="B71" s="515" t="s">
        <v>739</v>
      </c>
      <c r="C71" s="451"/>
      <c r="D71" s="438">
        <v>39.021999999999998</v>
      </c>
      <c r="E71" s="438">
        <v>16.3</v>
      </c>
      <c r="F71" s="438">
        <v>0</v>
      </c>
      <c r="G71" s="438">
        <v>0</v>
      </c>
      <c r="H71" s="438">
        <v>3694.9670000000001</v>
      </c>
      <c r="I71" s="438">
        <v>0</v>
      </c>
      <c r="J71" s="438">
        <v>3750.2890000000002</v>
      </c>
      <c r="K71" s="440">
        <v>20</v>
      </c>
      <c r="L71" s="440">
        <v>0</v>
      </c>
      <c r="M71" s="440">
        <v>0</v>
      </c>
      <c r="N71" s="440">
        <v>1326.8520000000001</v>
      </c>
      <c r="O71" s="440">
        <v>1326.8520000000001</v>
      </c>
      <c r="P71" s="440">
        <v>0</v>
      </c>
      <c r="Q71" s="441">
        <v>1346.8520000000001</v>
      </c>
    </row>
    <row r="72" spans="1:17" x14ac:dyDescent="0.25">
      <c r="A72" s="514"/>
      <c r="B72" s="517" t="s">
        <v>620</v>
      </c>
      <c r="C72" s="451"/>
      <c r="D72" s="438"/>
      <c r="E72" s="438"/>
      <c r="F72" s="438"/>
      <c r="G72" s="438"/>
      <c r="H72" s="438"/>
      <c r="I72" s="438"/>
      <c r="J72" s="438"/>
      <c r="K72" s="440"/>
      <c r="L72" s="440"/>
      <c r="M72" s="440"/>
      <c r="N72" s="440"/>
      <c r="O72" s="440"/>
      <c r="P72" s="440"/>
      <c r="Q72" s="441">
        <v>1258</v>
      </c>
    </row>
    <row r="73" spans="1:17" x14ac:dyDescent="0.25">
      <c r="A73" s="510">
        <v>45</v>
      </c>
      <c r="B73" s="511" t="s">
        <v>740</v>
      </c>
      <c r="C73" s="451"/>
      <c r="D73" s="438">
        <v>4092.9659999999999</v>
      </c>
      <c r="E73" s="438">
        <v>1695.309</v>
      </c>
      <c r="F73" s="438">
        <v>859.15899999999999</v>
      </c>
      <c r="G73" s="438">
        <v>628.53</v>
      </c>
      <c r="H73" s="438">
        <v>89620.406000000003</v>
      </c>
      <c r="I73" s="438">
        <v>1637.0219999999999</v>
      </c>
      <c r="J73" s="438">
        <v>98533.391999999993</v>
      </c>
      <c r="K73" s="440">
        <v>5384.6384065919983</v>
      </c>
      <c r="L73" s="440">
        <v>2727.6858000000002</v>
      </c>
      <c r="M73" s="440">
        <v>674.3594250000001</v>
      </c>
      <c r="N73" s="440">
        <v>6860.4868399999996</v>
      </c>
      <c r="O73" s="440">
        <v>9588.1726400000007</v>
      </c>
      <c r="P73" s="440">
        <v>2957.8307379300004</v>
      </c>
      <c r="Q73" s="441">
        <v>18605.001209521997</v>
      </c>
    </row>
    <row r="74" spans="1:17" x14ac:dyDescent="0.25">
      <c r="A74" s="510">
        <v>46</v>
      </c>
      <c r="B74" s="511" t="s">
        <v>741</v>
      </c>
      <c r="C74" s="451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8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</row>
    <row r="75" spans="1:17" ht="38.25" x14ac:dyDescent="0.25">
      <c r="A75" s="510">
        <v>47</v>
      </c>
      <c r="B75" s="511" t="s">
        <v>742</v>
      </c>
      <c r="C75" s="451">
        <v>0</v>
      </c>
      <c r="D75" s="438">
        <v>1929</v>
      </c>
      <c r="E75" s="438">
        <v>18.975999999999999</v>
      </c>
      <c r="F75" s="438">
        <v>5.734</v>
      </c>
      <c r="G75" s="438">
        <v>2.7</v>
      </c>
      <c r="H75" s="438">
        <v>6829.5329999999994</v>
      </c>
      <c r="I75" s="438">
        <v>534.79099999999994</v>
      </c>
      <c r="J75" s="438">
        <v>9320.7339999999986</v>
      </c>
      <c r="K75" s="440">
        <v>100</v>
      </c>
      <c r="L75" s="440">
        <v>0</v>
      </c>
      <c r="M75" s="440">
        <v>50</v>
      </c>
      <c r="N75" s="440">
        <v>5147.6273505999998</v>
      </c>
      <c r="O75" s="440">
        <v>5147.6273505999998</v>
      </c>
      <c r="P75" s="440">
        <v>486.22832</v>
      </c>
      <c r="Q75" s="441">
        <v>5783.8556705999999</v>
      </c>
    </row>
    <row r="76" spans="1:17" hidden="1" x14ac:dyDescent="0.25">
      <c r="A76" s="510"/>
      <c r="B76" s="521" t="s">
        <v>743</v>
      </c>
      <c r="C76" s="451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8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</row>
    <row r="77" spans="1:17" hidden="1" x14ac:dyDescent="0.25">
      <c r="A77" s="510"/>
      <c r="B77" s="521" t="s">
        <v>744</v>
      </c>
      <c r="C77" s="451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8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</row>
    <row r="78" spans="1:17" hidden="1" x14ac:dyDescent="0.25">
      <c r="A78" s="510"/>
      <c r="B78" s="521" t="s">
        <v>745</v>
      </c>
      <c r="C78" s="451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</row>
    <row r="79" spans="1:17" hidden="1" x14ac:dyDescent="0.25">
      <c r="A79" s="510"/>
      <c r="B79" s="521" t="s">
        <v>746</v>
      </c>
      <c r="C79" s="451"/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40">
        <v>0</v>
      </c>
      <c r="L79" s="440">
        <v>0</v>
      </c>
      <c r="M79" s="440">
        <v>0</v>
      </c>
      <c r="N79" s="440">
        <v>0</v>
      </c>
      <c r="O79" s="440">
        <v>0</v>
      </c>
      <c r="P79" s="440">
        <v>0</v>
      </c>
      <c r="Q79" s="441">
        <v>0</v>
      </c>
    </row>
    <row r="80" spans="1:17" x14ac:dyDescent="0.25">
      <c r="A80" s="510">
        <v>48</v>
      </c>
      <c r="B80" s="523" t="s">
        <v>747</v>
      </c>
      <c r="C80" s="451"/>
      <c r="D80" s="438">
        <v>38.786999999999999</v>
      </c>
      <c r="E80" s="438">
        <v>0.68700000000000006</v>
      </c>
      <c r="F80" s="438">
        <v>12.576000000000001</v>
      </c>
      <c r="G80" s="438">
        <v>6.0789999999999997</v>
      </c>
      <c r="H80" s="438">
        <v>9191.6769999999997</v>
      </c>
      <c r="I80" s="438">
        <v>40.270000000000003</v>
      </c>
      <c r="J80" s="438">
        <v>9290.0760000000009</v>
      </c>
      <c r="K80" s="440">
        <v>10</v>
      </c>
      <c r="L80" s="440">
        <v>10</v>
      </c>
      <c r="M80" s="440">
        <v>10</v>
      </c>
      <c r="N80" s="440">
        <v>20</v>
      </c>
      <c r="O80" s="440">
        <v>30</v>
      </c>
      <c r="P80" s="440">
        <v>10</v>
      </c>
      <c r="Q80" s="441">
        <v>60</v>
      </c>
    </row>
    <row r="81" spans="1:17" x14ac:dyDescent="0.25">
      <c r="A81" s="510">
        <v>49</v>
      </c>
      <c r="B81" s="511" t="s">
        <v>748</v>
      </c>
      <c r="C81" s="451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8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</row>
    <row r="82" spans="1:17" ht="30" x14ac:dyDescent="0.25">
      <c r="A82" s="452">
        <v>50</v>
      </c>
      <c r="B82" s="453" t="s">
        <v>749</v>
      </c>
      <c r="C82" s="512">
        <v>0</v>
      </c>
      <c r="D82" s="512">
        <v>21737.004000000001</v>
      </c>
      <c r="E82" s="512">
        <v>8053.7840000000006</v>
      </c>
      <c r="F82" s="512">
        <v>4429.7049999999999</v>
      </c>
      <c r="G82" s="512">
        <v>2972.6190000000006</v>
      </c>
      <c r="H82" s="512">
        <v>141472.505</v>
      </c>
      <c r="I82" s="512">
        <v>9323.5119999999988</v>
      </c>
      <c r="J82" s="512">
        <v>187989.12899999999</v>
      </c>
      <c r="K82" s="512">
        <v>25467.743616191998</v>
      </c>
      <c r="L82" s="512">
        <v>12934.713988976378</v>
      </c>
      <c r="M82" s="512">
        <v>3231.9869250000002</v>
      </c>
      <c r="N82" s="512">
        <v>39979.264901820468</v>
      </c>
      <c r="O82" s="512">
        <v>52913.978890796847</v>
      </c>
      <c r="P82" s="512">
        <v>15228.987716930002</v>
      </c>
      <c r="Q82" s="512">
        <v>96842.697148918829</v>
      </c>
    </row>
    <row r="83" spans="1:17" ht="25.5" x14ac:dyDescent="0.25">
      <c r="A83" s="510">
        <v>51</v>
      </c>
      <c r="B83" s="511" t="s">
        <v>750</v>
      </c>
      <c r="C83" s="451"/>
      <c r="D83" s="438">
        <v>0</v>
      </c>
      <c r="E83" s="438">
        <v>0</v>
      </c>
      <c r="F83" s="438">
        <v>0</v>
      </c>
      <c r="G83" s="438">
        <v>0</v>
      </c>
      <c r="H83" s="438">
        <v>187383.04800000001</v>
      </c>
      <c r="I83" s="438">
        <v>0</v>
      </c>
      <c r="J83" s="438">
        <v>187383.04800000001</v>
      </c>
      <c r="K83" s="440">
        <v>0</v>
      </c>
      <c r="L83" s="440">
        <v>0</v>
      </c>
      <c r="M83" s="440">
        <v>0</v>
      </c>
      <c r="N83" s="440">
        <v>0</v>
      </c>
      <c r="O83" s="440">
        <v>0</v>
      </c>
      <c r="P83" s="440">
        <v>0</v>
      </c>
      <c r="Q83" s="441">
        <v>0</v>
      </c>
    </row>
    <row r="84" spans="1:17" x14ac:dyDescent="0.25">
      <c r="A84" s="510">
        <v>52</v>
      </c>
      <c r="B84" s="511" t="s">
        <v>751</v>
      </c>
      <c r="C84" s="451"/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40">
        <v>0</v>
      </c>
      <c r="L84" s="440">
        <v>0</v>
      </c>
      <c r="M84" s="440">
        <v>0</v>
      </c>
      <c r="N84" s="440">
        <v>0</v>
      </c>
      <c r="O84" s="440">
        <v>0</v>
      </c>
      <c r="P84" s="440">
        <v>0</v>
      </c>
      <c r="Q84" s="441">
        <v>0</v>
      </c>
    </row>
    <row r="85" spans="1:17" ht="25.5" x14ac:dyDescent="0.25">
      <c r="A85" s="510">
        <v>53</v>
      </c>
      <c r="B85" s="511" t="s">
        <v>752</v>
      </c>
      <c r="C85" s="451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8">
        <v>0</v>
      </c>
      <c r="K85" s="440">
        <v>0</v>
      </c>
      <c r="L85" s="440">
        <v>0</v>
      </c>
      <c r="M85" s="440">
        <v>0</v>
      </c>
      <c r="N85" s="440">
        <v>0</v>
      </c>
      <c r="O85" s="440">
        <v>0</v>
      </c>
      <c r="P85" s="440">
        <v>0</v>
      </c>
      <c r="Q85" s="441">
        <v>0</v>
      </c>
    </row>
    <row r="86" spans="1:17" ht="25.5" x14ac:dyDescent="0.25">
      <c r="A86" s="510">
        <v>54</v>
      </c>
      <c r="B86" s="511" t="s">
        <v>753</v>
      </c>
      <c r="C86" s="451">
        <v>0</v>
      </c>
      <c r="D86" s="438">
        <v>0</v>
      </c>
      <c r="E86" s="438">
        <v>0</v>
      </c>
      <c r="F86" s="438">
        <v>0</v>
      </c>
      <c r="G86" s="438">
        <v>0</v>
      </c>
      <c r="H86" s="438">
        <v>4947.9159999999993</v>
      </c>
      <c r="I86" s="438">
        <v>300</v>
      </c>
      <c r="J86" s="438">
        <v>5247.9159999999993</v>
      </c>
      <c r="K86" s="440">
        <v>0</v>
      </c>
      <c r="L86" s="440">
        <v>0</v>
      </c>
      <c r="M86" s="440">
        <v>0</v>
      </c>
      <c r="N86" s="440">
        <v>4034</v>
      </c>
      <c r="O86" s="440">
        <v>4034</v>
      </c>
      <c r="P86" s="440">
        <v>0</v>
      </c>
      <c r="Q86" s="441">
        <v>4034</v>
      </c>
    </row>
    <row r="87" spans="1:17" x14ac:dyDescent="0.25">
      <c r="A87" s="510">
        <v>5401</v>
      </c>
      <c r="B87" s="515" t="s">
        <v>754</v>
      </c>
      <c r="C87" s="451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8">
        <v>0</v>
      </c>
      <c r="K87" s="440">
        <v>0</v>
      </c>
      <c r="L87" s="440">
        <v>0</v>
      </c>
      <c r="M87" s="440">
        <v>0</v>
      </c>
      <c r="N87" s="440">
        <v>0</v>
      </c>
      <c r="O87" s="440">
        <v>0</v>
      </c>
      <c r="P87" s="440">
        <v>0</v>
      </c>
      <c r="Q87" s="441">
        <v>0</v>
      </c>
    </row>
    <row r="88" spans="1:17" x14ac:dyDescent="0.25">
      <c r="A88" s="510">
        <v>5402</v>
      </c>
      <c r="B88" s="515" t="s">
        <v>755</v>
      </c>
      <c r="C88" s="451"/>
      <c r="D88" s="438">
        <v>0</v>
      </c>
      <c r="E88" s="438">
        <v>0</v>
      </c>
      <c r="F88" s="438">
        <v>0</v>
      </c>
      <c r="G88" s="438">
        <v>0</v>
      </c>
      <c r="H88" s="438">
        <v>0</v>
      </c>
      <c r="I88" s="438">
        <v>0</v>
      </c>
      <c r="J88" s="438">
        <v>0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</row>
    <row r="89" spans="1:17" x14ac:dyDescent="0.25">
      <c r="A89" s="510">
        <v>5403</v>
      </c>
      <c r="B89" s="515" t="s">
        <v>756</v>
      </c>
      <c r="C89" s="451"/>
      <c r="D89" s="438">
        <v>0</v>
      </c>
      <c r="E89" s="438">
        <v>0</v>
      </c>
      <c r="F89" s="438">
        <v>0</v>
      </c>
      <c r="G89" s="438">
        <v>0</v>
      </c>
      <c r="H89" s="438">
        <v>382.41</v>
      </c>
      <c r="I89" s="438">
        <v>0</v>
      </c>
      <c r="J89" s="438">
        <v>382.41</v>
      </c>
      <c r="K89" s="440">
        <v>0</v>
      </c>
      <c r="L89" s="440">
        <v>0</v>
      </c>
      <c r="M89" s="440">
        <v>0</v>
      </c>
      <c r="N89" s="440">
        <v>576</v>
      </c>
      <c r="O89" s="440">
        <v>576</v>
      </c>
      <c r="P89" s="440">
        <v>0</v>
      </c>
      <c r="Q89" s="441">
        <v>576</v>
      </c>
    </row>
    <row r="90" spans="1:17" x14ac:dyDescent="0.25">
      <c r="A90" s="510">
        <v>5404</v>
      </c>
      <c r="B90" s="515" t="s">
        <v>757</v>
      </c>
      <c r="C90" s="451"/>
      <c r="D90" s="438">
        <v>0</v>
      </c>
      <c r="E90" s="438">
        <v>0</v>
      </c>
      <c r="F90" s="438">
        <v>0</v>
      </c>
      <c r="G90" s="438">
        <v>0</v>
      </c>
      <c r="H90" s="438">
        <v>69.3</v>
      </c>
      <c r="I90" s="438">
        <v>0</v>
      </c>
      <c r="J90" s="438">
        <v>69.3</v>
      </c>
      <c r="K90" s="440">
        <v>0</v>
      </c>
      <c r="L90" s="440">
        <v>0</v>
      </c>
      <c r="M90" s="440">
        <v>0</v>
      </c>
      <c r="N90" s="440">
        <v>78</v>
      </c>
      <c r="O90" s="440">
        <v>78</v>
      </c>
      <c r="P90" s="440">
        <v>0</v>
      </c>
      <c r="Q90" s="441">
        <v>78</v>
      </c>
    </row>
    <row r="91" spans="1:17" x14ac:dyDescent="0.25">
      <c r="A91" s="510">
        <v>5405</v>
      </c>
      <c r="B91" s="515" t="s">
        <v>758</v>
      </c>
      <c r="C91" s="451"/>
      <c r="D91" s="438">
        <v>0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</row>
    <row r="92" spans="1:17" x14ac:dyDescent="0.25">
      <c r="A92" s="510">
        <v>5406</v>
      </c>
      <c r="B92" s="515" t="s">
        <v>759</v>
      </c>
      <c r="C92" s="451"/>
      <c r="D92" s="438">
        <v>0</v>
      </c>
      <c r="E92" s="438">
        <v>0</v>
      </c>
      <c r="F92" s="438">
        <v>0</v>
      </c>
      <c r="G92" s="438">
        <v>0</v>
      </c>
      <c r="H92" s="438">
        <v>1126.7349999999999</v>
      </c>
      <c r="I92" s="438">
        <v>0</v>
      </c>
      <c r="J92" s="438">
        <v>1126.7349999999999</v>
      </c>
      <c r="K92" s="440">
        <v>0</v>
      </c>
      <c r="L92" s="440">
        <v>0</v>
      </c>
      <c r="M92" s="440">
        <v>0</v>
      </c>
      <c r="N92" s="440">
        <v>0</v>
      </c>
      <c r="O92" s="440">
        <v>0</v>
      </c>
      <c r="P92" s="440">
        <v>0</v>
      </c>
      <c r="Q92" s="441">
        <v>0</v>
      </c>
    </row>
    <row r="93" spans="1:17" x14ac:dyDescent="0.25">
      <c r="A93" s="510">
        <v>5407</v>
      </c>
      <c r="B93" s="515" t="s">
        <v>760</v>
      </c>
      <c r="C93" s="451"/>
      <c r="D93" s="438">
        <v>0</v>
      </c>
      <c r="E93" s="438">
        <v>0</v>
      </c>
      <c r="F93" s="438">
        <v>0</v>
      </c>
      <c r="G93" s="438">
        <v>0</v>
      </c>
      <c r="H93" s="438">
        <v>0</v>
      </c>
      <c r="I93" s="438">
        <v>0</v>
      </c>
      <c r="J93" s="438">
        <v>0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7" x14ac:dyDescent="0.25">
      <c r="A94" s="510">
        <v>5408</v>
      </c>
      <c r="B94" s="515" t="s">
        <v>761</v>
      </c>
      <c r="C94" s="451"/>
      <c r="D94" s="438">
        <v>0</v>
      </c>
      <c r="E94" s="438">
        <v>0</v>
      </c>
      <c r="F94" s="438">
        <v>0</v>
      </c>
      <c r="G94" s="438">
        <v>0</v>
      </c>
      <c r="H94" s="438">
        <v>1260</v>
      </c>
      <c r="I94" s="438">
        <v>0</v>
      </c>
      <c r="J94" s="438">
        <v>1260</v>
      </c>
      <c r="K94" s="440">
        <v>0</v>
      </c>
      <c r="L94" s="440">
        <v>0</v>
      </c>
      <c r="M94" s="440">
        <v>0</v>
      </c>
      <c r="N94" s="440">
        <v>1080</v>
      </c>
      <c r="O94" s="440">
        <v>1080</v>
      </c>
      <c r="P94" s="440">
        <v>0</v>
      </c>
      <c r="Q94" s="441">
        <v>1080</v>
      </c>
    </row>
    <row r="95" spans="1:17" x14ac:dyDescent="0.25">
      <c r="A95" s="510">
        <v>5409</v>
      </c>
      <c r="B95" s="515" t="s">
        <v>762</v>
      </c>
      <c r="C95" s="451"/>
      <c r="D95" s="438">
        <v>0</v>
      </c>
      <c r="E95" s="438">
        <v>0</v>
      </c>
      <c r="F95" s="438">
        <v>0</v>
      </c>
      <c r="G95" s="438">
        <v>0</v>
      </c>
      <c r="H95" s="438">
        <v>2109.471</v>
      </c>
      <c r="I95" s="438">
        <v>300</v>
      </c>
      <c r="J95" s="438">
        <v>2409.471</v>
      </c>
      <c r="K95" s="440">
        <v>0</v>
      </c>
      <c r="L95" s="440">
        <v>0</v>
      </c>
      <c r="M95" s="440">
        <v>0</v>
      </c>
      <c r="N95" s="440">
        <v>2300</v>
      </c>
      <c r="O95" s="440">
        <v>2300</v>
      </c>
      <c r="P95" s="440">
        <v>0</v>
      </c>
      <c r="Q95" s="441">
        <v>2300</v>
      </c>
    </row>
    <row r="96" spans="1:17" x14ac:dyDescent="0.25">
      <c r="A96" s="510">
        <v>5410</v>
      </c>
      <c r="B96" s="515" t="s">
        <v>763</v>
      </c>
      <c r="C96" s="451"/>
      <c r="D96" s="438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40">
        <v>0</v>
      </c>
      <c r="L96" s="440">
        <v>0</v>
      </c>
      <c r="M96" s="440">
        <v>0</v>
      </c>
      <c r="N96" s="440">
        <v>0</v>
      </c>
      <c r="O96" s="440">
        <v>0</v>
      </c>
      <c r="P96" s="440">
        <v>0</v>
      </c>
      <c r="Q96" s="441">
        <v>0</v>
      </c>
    </row>
    <row r="97" spans="1:17" x14ac:dyDescent="0.25">
      <c r="A97" s="510">
        <v>5411</v>
      </c>
      <c r="B97" s="515" t="s">
        <v>764</v>
      </c>
      <c r="C97" s="451"/>
      <c r="D97" s="438">
        <v>0</v>
      </c>
      <c r="E97" s="438">
        <v>0</v>
      </c>
      <c r="F97" s="438">
        <v>0</v>
      </c>
      <c r="G97" s="438">
        <v>0</v>
      </c>
      <c r="H97" s="438">
        <v>0</v>
      </c>
      <c r="I97" s="438">
        <v>0</v>
      </c>
      <c r="J97" s="438">
        <v>0</v>
      </c>
      <c r="K97" s="440">
        <v>0</v>
      </c>
      <c r="L97" s="440">
        <v>0</v>
      </c>
      <c r="M97" s="440">
        <v>0</v>
      </c>
      <c r="N97" s="440">
        <v>0</v>
      </c>
      <c r="O97" s="440">
        <v>0</v>
      </c>
      <c r="P97" s="440">
        <v>0</v>
      </c>
      <c r="Q97" s="441">
        <v>0</v>
      </c>
    </row>
    <row r="98" spans="1:17" x14ac:dyDescent="0.25">
      <c r="A98" s="510">
        <v>5412</v>
      </c>
      <c r="B98" s="515" t="s">
        <v>765</v>
      </c>
      <c r="C98" s="451"/>
      <c r="D98" s="438">
        <v>0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7" ht="25.5" x14ac:dyDescent="0.25">
      <c r="A99" s="510">
        <v>55</v>
      </c>
      <c r="B99" s="511" t="s">
        <v>766</v>
      </c>
      <c r="C99" s="451">
        <v>0</v>
      </c>
      <c r="D99" s="438">
        <v>0</v>
      </c>
      <c r="E99" s="438">
        <v>0</v>
      </c>
      <c r="F99" s="438">
        <v>0</v>
      </c>
      <c r="G99" s="438">
        <v>0</v>
      </c>
      <c r="H99" s="438">
        <v>21959.952999999998</v>
      </c>
      <c r="I99" s="438">
        <v>0</v>
      </c>
      <c r="J99" s="438">
        <v>21959.952999999998</v>
      </c>
      <c r="K99" s="440">
        <v>0</v>
      </c>
      <c r="L99" s="440">
        <v>0</v>
      </c>
      <c r="M99" s="440">
        <v>0</v>
      </c>
      <c r="N99" s="440">
        <v>1850</v>
      </c>
      <c r="O99" s="440">
        <v>1850</v>
      </c>
      <c r="P99" s="440">
        <v>13543</v>
      </c>
      <c r="Q99" s="441">
        <v>15393</v>
      </c>
    </row>
    <row r="100" spans="1:17" x14ac:dyDescent="0.25">
      <c r="A100" s="510">
        <v>5501</v>
      </c>
      <c r="B100" s="524" t="s">
        <v>767</v>
      </c>
      <c r="C100" s="451"/>
      <c r="D100" s="438">
        <v>0</v>
      </c>
      <c r="E100" s="438">
        <v>0</v>
      </c>
      <c r="F100" s="438">
        <v>0</v>
      </c>
      <c r="G100" s="438">
        <v>0</v>
      </c>
      <c r="H100" s="438">
        <v>1955.4670000000001</v>
      </c>
      <c r="I100" s="438">
        <v>0</v>
      </c>
      <c r="J100" s="438">
        <v>1955.4670000000001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1955</v>
      </c>
      <c r="Q100" s="441">
        <v>1955</v>
      </c>
    </row>
    <row r="101" spans="1:17" x14ac:dyDescent="0.25">
      <c r="A101" s="510">
        <v>5502</v>
      </c>
      <c r="B101" s="524" t="s">
        <v>768</v>
      </c>
      <c r="C101" s="451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8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7" x14ac:dyDescent="0.25">
      <c r="A102" s="510">
        <v>5503</v>
      </c>
      <c r="B102" s="524" t="s">
        <v>769</v>
      </c>
      <c r="C102" s="451"/>
      <c r="D102" s="438">
        <v>0</v>
      </c>
      <c r="E102" s="438">
        <v>0</v>
      </c>
      <c r="F102" s="438">
        <v>0</v>
      </c>
      <c r="G102" s="438">
        <v>0</v>
      </c>
      <c r="H102" s="438">
        <v>8160.45</v>
      </c>
      <c r="I102" s="438">
        <v>0</v>
      </c>
      <c r="J102" s="438">
        <v>8160.45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8182</v>
      </c>
      <c r="Q102" s="441">
        <v>8182</v>
      </c>
    </row>
    <row r="103" spans="1:17" x14ac:dyDescent="0.25">
      <c r="A103" s="510">
        <v>5504</v>
      </c>
      <c r="B103" s="524" t="s">
        <v>770</v>
      </c>
      <c r="C103" s="451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7" x14ac:dyDescent="0.25">
      <c r="A104" s="510">
        <v>5505</v>
      </c>
      <c r="B104" s="524" t="s">
        <v>457</v>
      </c>
      <c r="C104" s="451"/>
      <c r="D104" s="438">
        <v>0</v>
      </c>
      <c r="E104" s="438">
        <v>0</v>
      </c>
      <c r="F104" s="438">
        <v>0</v>
      </c>
      <c r="G104" s="438">
        <v>0</v>
      </c>
      <c r="H104" s="438">
        <v>889.2</v>
      </c>
      <c r="I104" s="438">
        <v>0</v>
      </c>
      <c r="J104" s="438">
        <v>889.2</v>
      </c>
      <c r="K104" s="440">
        <v>0</v>
      </c>
      <c r="L104" s="440">
        <v>0</v>
      </c>
      <c r="M104" s="440">
        <v>0</v>
      </c>
      <c r="N104" s="440">
        <v>74</v>
      </c>
      <c r="O104" s="440">
        <v>74</v>
      </c>
      <c r="P104" s="440">
        <v>0</v>
      </c>
      <c r="Q104" s="441">
        <v>74</v>
      </c>
    </row>
    <row r="105" spans="1:17" x14ac:dyDescent="0.25">
      <c r="A105" s="510">
        <v>5506</v>
      </c>
      <c r="B105" s="524" t="s">
        <v>771</v>
      </c>
      <c r="C105" s="451"/>
      <c r="D105" s="438">
        <v>0</v>
      </c>
      <c r="E105" s="438">
        <v>0</v>
      </c>
      <c r="F105" s="438">
        <v>0</v>
      </c>
      <c r="G105" s="438">
        <v>0</v>
      </c>
      <c r="H105" s="438">
        <v>3117.4850000000001</v>
      </c>
      <c r="I105" s="438">
        <v>0</v>
      </c>
      <c r="J105" s="438">
        <v>3117.4850000000001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3117</v>
      </c>
      <c r="Q105" s="441">
        <v>3117</v>
      </c>
    </row>
    <row r="106" spans="1:17" x14ac:dyDescent="0.25">
      <c r="A106" s="510">
        <v>5507</v>
      </c>
      <c r="B106" s="524" t="s">
        <v>673</v>
      </c>
      <c r="C106" s="451"/>
      <c r="D106" s="438">
        <v>0</v>
      </c>
      <c r="E106" s="438">
        <v>0</v>
      </c>
      <c r="F106" s="438">
        <v>0</v>
      </c>
      <c r="G106" s="438">
        <v>0</v>
      </c>
      <c r="H106" s="438">
        <v>4270.6149999999998</v>
      </c>
      <c r="I106" s="438">
        <v>0</v>
      </c>
      <c r="J106" s="438">
        <v>4270.6149999999998</v>
      </c>
      <c r="K106" s="440">
        <v>0</v>
      </c>
      <c r="L106" s="440">
        <v>0</v>
      </c>
      <c r="M106" s="440">
        <v>0</v>
      </c>
      <c r="N106" s="440">
        <v>304</v>
      </c>
      <c r="O106" s="440">
        <v>304</v>
      </c>
      <c r="P106" s="440">
        <v>0</v>
      </c>
      <c r="Q106" s="441">
        <v>304</v>
      </c>
    </row>
    <row r="107" spans="1:17" x14ac:dyDescent="0.25">
      <c r="A107" s="510">
        <v>5508</v>
      </c>
      <c r="B107" s="524" t="s">
        <v>772</v>
      </c>
      <c r="C107" s="451"/>
      <c r="D107" s="438">
        <v>0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7" x14ac:dyDescent="0.25">
      <c r="A108" s="510">
        <v>5509</v>
      </c>
      <c r="B108" s="524" t="s">
        <v>674</v>
      </c>
      <c r="C108" s="451"/>
      <c r="D108" s="438">
        <v>0</v>
      </c>
      <c r="E108" s="438">
        <v>0</v>
      </c>
      <c r="F108" s="438">
        <v>0</v>
      </c>
      <c r="G108" s="438">
        <v>0</v>
      </c>
      <c r="H108" s="438">
        <v>516.13</v>
      </c>
      <c r="I108" s="438">
        <v>0</v>
      </c>
      <c r="J108" s="438">
        <v>516.13</v>
      </c>
      <c r="K108" s="440">
        <v>0</v>
      </c>
      <c r="L108" s="440">
        <v>0</v>
      </c>
      <c r="M108" s="440">
        <v>0</v>
      </c>
      <c r="N108" s="440">
        <v>516</v>
      </c>
      <c r="O108" s="440">
        <v>516</v>
      </c>
      <c r="P108" s="440">
        <v>0</v>
      </c>
      <c r="Q108" s="441">
        <v>516</v>
      </c>
    </row>
    <row r="109" spans="1:17" x14ac:dyDescent="0.25">
      <c r="A109" s="510">
        <v>5510</v>
      </c>
      <c r="B109" s="524" t="s">
        <v>675</v>
      </c>
      <c r="C109" s="451"/>
      <c r="D109" s="438">
        <v>0</v>
      </c>
      <c r="E109" s="438">
        <v>0</v>
      </c>
      <c r="F109" s="438">
        <v>0</v>
      </c>
      <c r="G109" s="438">
        <v>0</v>
      </c>
      <c r="H109" s="438">
        <v>513</v>
      </c>
      <c r="I109" s="438">
        <v>0</v>
      </c>
      <c r="J109" s="438">
        <v>513</v>
      </c>
      <c r="K109" s="440">
        <v>0</v>
      </c>
      <c r="L109" s="440">
        <v>0</v>
      </c>
      <c r="M109" s="440">
        <v>0</v>
      </c>
      <c r="N109" s="440">
        <v>513</v>
      </c>
      <c r="O109" s="440">
        <v>513</v>
      </c>
      <c r="P109" s="440">
        <v>0</v>
      </c>
      <c r="Q109" s="441">
        <v>513</v>
      </c>
    </row>
    <row r="110" spans="1:17" x14ac:dyDescent="0.25">
      <c r="A110" s="510">
        <v>5511</v>
      </c>
      <c r="B110" s="524" t="s">
        <v>773</v>
      </c>
      <c r="C110" s="451"/>
      <c r="D110" s="438">
        <v>0</v>
      </c>
      <c r="E110" s="438">
        <v>0</v>
      </c>
      <c r="F110" s="438">
        <v>0</v>
      </c>
      <c r="G110" s="438">
        <v>0</v>
      </c>
      <c r="H110" s="438">
        <v>1218</v>
      </c>
      <c r="I110" s="438">
        <v>0</v>
      </c>
      <c r="J110" s="438">
        <v>1218</v>
      </c>
      <c r="K110" s="440">
        <v>0</v>
      </c>
      <c r="L110" s="440">
        <v>0</v>
      </c>
      <c r="M110" s="440">
        <v>0</v>
      </c>
      <c r="N110" s="440">
        <v>0</v>
      </c>
      <c r="O110" s="440">
        <v>0</v>
      </c>
      <c r="P110" s="440">
        <v>0</v>
      </c>
      <c r="Q110" s="441">
        <v>0</v>
      </c>
    </row>
    <row r="111" spans="1:17" x14ac:dyDescent="0.25">
      <c r="A111" s="510">
        <v>5512</v>
      </c>
      <c r="B111" s="524" t="s">
        <v>774</v>
      </c>
      <c r="C111" s="451"/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40">
        <v>0</v>
      </c>
      <c r="L111" s="440">
        <v>0</v>
      </c>
      <c r="M111" s="440">
        <v>0</v>
      </c>
      <c r="N111" s="440">
        <v>0</v>
      </c>
      <c r="O111" s="440">
        <v>0</v>
      </c>
      <c r="P111" s="440">
        <v>0</v>
      </c>
      <c r="Q111" s="441">
        <v>0</v>
      </c>
    </row>
    <row r="112" spans="1:17" x14ac:dyDescent="0.25">
      <c r="A112" s="510">
        <v>5513</v>
      </c>
      <c r="B112" s="524" t="s">
        <v>670</v>
      </c>
      <c r="C112" s="451"/>
      <c r="D112" s="438">
        <v>0</v>
      </c>
      <c r="E112" s="438">
        <v>0</v>
      </c>
      <c r="F112" s="438">
        <v>0</v>
      </c>
      <c r="G112" s="438">
        <v>0</v>
      </c>
      <c r="H112" s="438">
        <v>360</v>
      </c>
      <c r="I112" s="438">
        <v>0</v>
      </c>
      <c r="J112" s="438">
        <v>360</v>
      </c>
      <c r="K112" s="440">
        <v>0</v>
      </c>
      <c r="L112" s="440">
        <v>0</v>
      </c>
      <c r="M112" s="440">
        <v>0</v>
      </c>
      <c r="N112" s="440">
        <v>0</v>
      </c>
      <c r="O112" s="440">
        <v>0</v>
      </c>
      <c r="P112" s="440">
        <v>0</v>
      </c>
      <c r="Q112" s="441">
        <v>0</v>
      </c>
    </row>
    <row r="113" spans="1:18" x14ac:dyDescent="0.25">
      <c r="A113" s="510">
        <v>5514</v>
      </c>
      <c r="B113" s="524" t="s">
        <v>775</v>
      </c>
      <c r="C113" s="451"/>
      <c r="D113" s="438">
        <v>0</v>
      </c>
      <c r="E113" s="438">
        <v>0</v>
      </c>
      <c r="F113" s="438">
        <v>0</v>
      </c>
      <c r="G113" s="438">
        <v>0</v>
      </c>
      <c r="H113" s="438">
        <v>0</v>
      </c>
      <c r="I113" s="438">
        <v>0</v>
      </c>
      <c r="J113" s="438">
        <v>0</v>
      </c>
      <c r="K113" s="440">
        <v>0</v>
      </c>
      <c r="L113" s="440">
        <v>0</v>
      </c>
      <c r="M113" s="440">
        <v>0</v>
      </c>
      <c r="N113" s="440">
        <v>0</v>
      </c>
      <c r="O113" s="440">
        <v>0</v>
      </c>
      <c r="P113" s="440">
        <v>0</v>
      </c>
      <c r="Q113" s="441">
        <v>0</v>
      </c>
    </row>
    <row r="114" spans="1:18" x14ac:dyDescent="0.25">
      <c r="A114" s="510">
        <v>5515</v>
      </c>
      <c r="B114" s="524" t="s">
        <v>776</v>
      </c>
      <c r="C114" s="451"/>
      <c r="D114" s="438">
        <v>0</v>
      </c>
      <c r="E114" s="438">
        <v>0</v>
      </c>
      <c r="F114" s="438">
        <v>0</v>
      </c>
      <c r="G114" s="438">
        <v>0</v>
      </c>
      <c r="H114" s="438">
        <v>50</v>
      </c>
      <c r="I114" s="438">
        <v>0</v>
      </c>
      <c r="J114" s="438">
        <v>50</v>
      </c>
      <c r="K114" s="440">
        <v>0</v>
      </c>
      <c r="L114" s="440">
        <v>0</v>
      </c>
      <c r="M114" s="440">
        <v>0</v>
      </c>
      <c r="N114" s="440">
        <v>60</v>
      </c>
      <c r="O114" s="440">
        <v>60</v>
      </c>
      <c r="P114" s="440">
        <v>0</v>
      </c>
      <c r="Q114" s="441">
        <v>60</v>
      </c>
    </row>
    <row r="115" spans="1:18" x14ac:dyDescent="0.25">
      <c r="A115" s="510">
        <v>5516</v>
      </c>
      <c r="B115" s="524" t="s">
        <v>777</v>
      </c>
      <c r="C115" s="451"/>
      <c r="D115" s="438">
        <v>0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40">
        <v>0</v>
      </c>
      <c r="L115" s="440">
        <v>0</v>
      </c>
      <c r="M115" s="440">
        <v>0</v>
      </c>
      <c r="N115" s="440">
        <v>0</v>
      </c>
      <c r="O115" s="440">
        <v>0</v>
      </c>
      <c r="P115" s="440">
        <v>0</v>
      </c>
      <c r="Q115" s="441">
        <v>0</v>
      </c>
    </row>
    <row r="116" spans="1:18" x14ac:dyDescent="0.25">
      <c r="A116" s="510">
        <v>5517</v>
      </c>
      <c r="B116" s="524" t="s">
        <v>778</v>
      </c>
      <c r="C116" s="451"/>
      <c r="D116" s="438">
        <v>0</v>
      </c>
      <c r="E116" s="438">
        <v>0</v>
      </c>
      <c r="F116" s="438">
        <v>0</v>
      </c>
      <c r="G116" s="438">
        <v>0</v>
      </c>
      <c r="H116" s="438">
        <v>200.53200000000001</v>
      </c>
      <c r="I116" s="438">
        <v>0</v>
      </c>
      <c r="J116" s="438">
        <v>200.53200000000001</v>
      </c>
      <c r="K116" s="440">
        <v>0</v>
      </c>
      <c r="L116" s="440">
        <v>0</v>
      </c>
      <c r="M116" s="440">
        <v>0</v>
      </c>
      <c r="N116" s="440">
        <v>201</v>
      </c>
      <c r="O116" s="440">
        <v>201</v>
      </c>
      <c r="P116" s="440">
        <v>0</v>
      </c>
      <c r="Q116" s="441">
        <v>201</v>
      </c>
    </row>
    <row r="117" spans="1:18" x14ac:dyDescent="0.25">
      <c r="A117" s="510">
        <v>5518</v>
      </c>
      <c r="B117" s="524" t="s">
        <v>779</v>
      </c>
      <c r="C117" s="451"/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40">
        <v>0</v>
      </c>
      <c r="L117" s="440">
        <v>0</v>
      </c>
      <c r="M117" s="440">
        <v>0</v>
      </c>
      <c r="N117" s="440">
        <v>0</v>
      </c>
      <c r="O117" s="440">
        <v>0</v>
      </c>
      <c r="P117" s="440">
        <v>0</v>
      </c>
      <c r="Q117" s="441">
        <v>0</v>
      </c>
    </row>
    <row r="118" spans="1:18" x14ac:dyDescent="0.25">
      <c r="A118" s="510">
        <v>5519</v>
      </c>
      <c r="B118" s="524" t="s">
        <v>458</v>
      </c>
      <c r="C118" s="451"/>
      <c r="D118" s="438">
        <v>0</v>
      </c>
      <c r="E118" s="438">
        <v>0</v>
      </c>
      <c r="F118" s="438">
        <v>0</v>
      </c>
      <c r="G118" s="438">
        <v>0</v>
      </c>
      <c r="H118" s="438">
        <v>133</v>
      </c>
      <c r="I118" s="438">
        <v>0</v>
      </c>
      <c r="J118" s="438">
        <v>133</v>
      </c>
      <c r="K118" s="440">
        <v>0</v>
      </c>
      <c r="L118" s="440">
        <v>0</v>
      </c>
      <c r="M118" s="440">
        <v>0</v>
      </c>
      <c r="N118" s="440">
        <v>0</v>
      </c>
      <c r="O118" s="440">
        <v>0</v>
      </c>
      <c r="P118" s="440">
        <v>0</v>
      </c>
      <c r="Q118" s="441">
        <v>0</v>
      </c>
    </row>
    <row r="119" spans="1:18" x14ac:dyDescent="0.25">
      <c r="A119" s="510">
        <v>5520</v>
      </c>
      <c r="B119" s="524" t="s">
        <v>780</v>
      </c>
      <c r="C119" s="451"/>
      <c r="D119" s="438">
        <v>0</v>
      </c>
      <c r="E119" s="438">
        <v>0</v>
      </c>
      <c r="F119" s="438">
        <v>0</v>
      </c>
      <c r="G119" s="438">
        <v>0</v>
      </c>
      <c r="H119" s="438">
        <v>287.35000000000002</v>
      </c>
      <c r="I119" s="438">
        <v>0</v>
      </c>
      <c r="J119" s="438">
        <v>287.35000000000002</v>
      </c>
      <c r="K119" s="440">
        <v>0</v>
      </c>
      <c r="L119" s="440">
        <v>0</v>
      </c>
      <c r="M119" s="440">
        <v>0</v>
      </c>
      <c r="N119" s="440">
        <v>182</v>
      </c>
      <c r="O119" s="440">
        <v>182</v>
      </c>
      <c r="P119" s="440">
        <v>0</v>
      </c>
      <c r="Q119" s="441">
        <v>182</v>
      </c>
    </row>
    <row r="120" spans="1:18" x14ac:dyDescent="0.25">
      <c r="A120" s="510">
        <v>5521</v>
      </c>
      <c r="B120" s="524" t="s">
        <v>672</v>
      </c>
      <c r="C120" s="451"/>
      <c r="D120" s="438">
        <v>0</v>
      </c>
      <c r="E120" s="438">
        <v>0</v>
      </c>
      <c r="F120" s="438">
        <v>0</v>
      </c>
      <c r="G120" s="438">
        <v>0</v>
      </c>
      <c r="H120" s="438">
        <v>288.72399999999999</v>
      </c>
      <c r="I120" s="438">
        <v>0</v>
      </c>
      <c r="J120" s="438">
        <v>288.72399999999999</v>
      </c>
      <c r="K120" s="440">
        <v>0</v>
      </c>
      <c r="L120" s="440">
        <v>0</v>
      </c>
      <c r="M120" s="440">
        <v>0</v>
      </c>
      <c r="N120" s="440">
        <v>0</v>
      </c>
      <c r="O120" s="440">
        <v>0</v>
      </c>
      <c r="P120" s="440">
        <v>289</v>
      </c>
      <c r="Q120" s="441">
        <v>289</v>
      </c>
    </row>
    <row r="121" spans="1:18" x14ac:dyDescent="0.25">
      <c r="A121" s="510">
        <v>5522</v>
      </c>
      <c r="B121" s="524" t="s">
        <v>671</v>
      </c>
      <c r="C121" s="451"/>
      <c r="D121" s="438">
        <v>0</v>
      </c>
      <c r="E121" s="438">
        <v>0</v>
      </c>
      <c r="F121" s="438">
        <v>0</v>
      </c>
      <c r="G121" s="438">
        <v>0</v>
      </c>
      <c r="H121" s="438">
        <v>0</v>
      </c>
      <c r="I121" s="438">
        <v>0</v>
      </c>
      <c r="J121" s="438">
        <v>0</v>
      </c>
      <c r="K121" s="440">
        <v>0</v>
      </c>
      <c r="L121" s="440">
        <v>0</v>
      </c>
      <c r="M121" s="440">
        <v>0</v>
      </c>
      <c r="N121" s="440">
        <v>0</v>
      </c>
      <c r="O121" s="440">
        <v>0</v>
      </c>
      <c r="P121" s="440">
        <v>0</v>
      </c>
      <c r="Q121" s="441">
        <v>0</v>
      </c>
    </row>
    <row r="122" spans="1:18" ht="25.5" x14ac:dyDescent="0.25">
      <c r="A122" s="510">
        <v>56</v>
      </c>
      <c r="B122" s="511" t="s">
        <v>781</v>
      </c>
      <c r="C122" s="451">
        <v>0</v>
      </c>
      <c r="D122" s="438">
        <v>0</v>
      </c>
      <c r="E122" s="438">
        <v>0</v>
      </c>
      <c r="F122" s="438">
        <v>0</v>
      </c>
      <c r="G122" s="438">
        <v>0</v>
      </c>
      <c r="H122" s="438">
        <v>214290.91700000002</v>
      </c>
      <c r="I122" s="438">
        <v>300</v>
      </c>
      <c r="J122" s="438">
        <v>214590.91700000002</v>
      </c>
      <c r="K122" s="440">
        <v>0</v>
      </c>
      <c r="L122" s="440">
        <v>0</v>
      </c>
      <c r="M122" s="440">
        <v>0</v>
      </c>
      <c r="N122" s="440">
        <v>5884</v>
      </c>
      <c r="O122" s="440">
        <v>5884</v>
      </c>
      <c r="P122" s="440">
        <v>13543</v>
      </c>
      <c r="Q122" s="441">
        <v>19427</v>
      </c>
    </row>
    <row r="123" spans="1:18" x14ac:dyDescent="0.25">
      <c r="A123" s="510">
        <v>57</v>
      </c>
      <c r="B123" s="511" t="s">
        <v>782</v>
      </c>
      <c r="C123" s="451"/>
      <c r="D123" s="438">
        <v>0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40">
        <v>0</v>
      </c>
      <c r="L123" s="440">
        <v>0</v>
      </c>
      <c r="M123" s="440">
        <v>0</v>
      </c>
      <c r="N123" s="440">
        <v>0</v>
      </c>
      <c r="O123" s="440">
        <f>1351+2668</f>
        <v>4019</v>
      </c>
      <c r="P123" s="440">
        <v>0</v>
      </c>
      <c r="Q123" s="441">
        <f>1351+2668</f>
        <v>4019</v>
      </c>
    </row>
    <row r="124" spans="1:18" x14ac:dyDescent="0.25">
      <c r="A124" s="510">
        <v>58</v>
      </c>
      <c r="B124" s="511" t="s">
        <v>783</v>
      </c>
      <c r="C124" s="451"/>
      <c r="D124" s="438">
        <v>313</v>
      </c>
      <c r="E124" s="438">
        <v>0</v>
      </c>
      <c r="F124" s="438">
        <v>0</v>
      </c>
      <c r="G124" s="438">
        <v>0</v>
      </c>
      <c r="H124" s="438">
        <v>-111</v>
      </c>
      <c r="I124" s="438">
        <v>0</v>
      </c>
      <c r="J124" s="438">
        <v>202</v>
      </c>
      <c r="K124" s="440">
        <v>0</v>
      </c>
      <c r="L124" s="440">
        <v>0</v>
      </c>
      <c r="M124" s="440">
        <v>0</v>
      </c>
      <c r="N124" s="440">
        <v>0</v>
      </c>
      <c r="O124" s="440">
        <v>0</v>
      </c>
      <c r="P124" s="440">
        <v>0</v>
      </c>
      <c r="Q124" s="441">
        <v>0</v>
      </c>
    </row>
    <row r="125" spans="1:18" ht="30" x14ac:dyDescent="0.25">
      <c r="A125" s="452">
        <v>59</v>
      </c>
      <c r="B125" s="453" t="s">
        <v>784</v>
      </c>
      <c r="C125" s="512">
        <v>0</v>
      </c>
      <c r="D125" s="512">
        <v>313</v>
      </c>
      <c r="E125" s="512">
        <v>0</v>
      </c>
      <c r="F125" s="512">
        <v>0</v>
      </c>
      <c r="G125" s="512">
        <v>0</v>
      </c>
      <c r="H125" s="512">
        <v>214179.91700000002</v>
      </c>
      <c r="I125" s="512">
        <v>300</v>
      </c>
      <c r="J125" s="512">
        <v>214792.91700000002</v>
      </c>
      <c r="K125" s="512">
        <v>0</v>
      </c>
      <c r="L125" s="512">
        <v>0</v>
      </c>
      <c r="M125" s="512">
        <v>0</v>
      </c>
      <c r="N125" s="512">
        <v>5884</v>
      </c>
      <c r="O125" s="512">
        <f>5884+4019</f>
        <v>9903</v>
      </c>
      <c r="P125" s="512">
        <v>13543</v>
      </c>
      <c r="Q125" s="512">
        <f>19427+4019</f>
        <v>23446</v>
      </c>
      <c r="R125" s="493"/>
    </row>
    <row r="126" spans="1:18" x14ac:dyDescent="0.25">
      <c r="A126" s="452">
        <v>60</v>
      </c>
      <c r="B126" s="453" t="s">
        <v>785</v>
      </c>
      <c r="C126" s="512"/>
      <c r="D126" s="512">
        <v>0</v>
      </c>
      <c r="E126" s="512">
        <v>0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</row>
    <row r="127" spans="1:18" x14ac:dyDescent="0.25">
      <c r="A127" s="452">
        <v>61</v>
      </c>
      <c r="B127" s="453" t="s">
        <v>786</v>
      </c>
      <c r="C127" s="512">
        <v>0</v>
      </c>
      <c r="D127" s="512">
        <v>84495.775000000009</v>
      </c>
      <c r="E127" s="512">
        <v>22752.658000000003</v>
      </c>
      <c r="F127" s="512">
        <v>16580.095999999998</v>
      </c>
      <c r="G127" s="512">
        <v>4763.2980000000007</v>
      </c>
      <c r="H127" s="512">
        <v>378336.49300000002</v>
      </c>
      <c r="I127" s="512">
        <v>65667.757999999987</v>
      </c>
      <c r="J127" s="512">
        <v>572596.07799999998</v>
      </c>
      <c r="K127" s="512">
        <v>70679.687616191994</v>
      </c>
      <c r="L127" s="512">
        <v>12934.713988976378</v>
      </c>
      <c r="M127" s="512">
        <v>7948.7669249999999</v>
      </c>
      <c r="N127" s="512">
        <v>74300.264901820468</v>
      </c>
      <c r="O127" s="512">
        <v>87234.978890796847</v>
      </c>
      <c r="P127" s="512">
        <v>75810.091716930008</v>
      </c>
      <c r="Q127" s="512">
        <v>241673.52514891891</v>
      </c>
    </row>
    <row r="128" spans="1:18" x14ac:dyDescent="0.25">
      <c r="A128" s="510">
        <v>62</v>
      </c>
      <c r="B128" s="511" t="s">
        <v>787</v>
      </c>
      <c r="C128" s="451"/>
      <c r="D128" s="438">
        <v>0</v>
      </c>
      <c r="E128" s="438">
        <v>0</v>
      </c>
      <c r="F128" s="438">
        <v>0</v>
      </c>
      <c r="G128" s="438">
        <v>0</v>
      </c>
      <c r="H128" s="438">
        <v>830.56399999999996</v>
      </c>
      <c r="I128" s="438">
        <v>0</v>
      </c>
      <c r="J128" s="438">
        <v>830.56399999999996</v>
      </c>
      <c r="K128" s="440">
        <v>0</v>
      </c>
      <c r="L128" s="440">
        <v>0</v>
      </c>
      <c r="M128" s="440">
        <v>0</v>
      </c>
      <c r="N128" s="440"/>
      <c r="O128" s="440"/>
      <c r="P128" s="440">
        <v>0</v>
      </c>
      <c r="Q128" s="441"/>
    </row>
    <row r="129" spans="1:18" x14ac:dyDescent="0.25">
      <c r="A129" s="510">
        <v>63</v>
      </c>
      <c r="B129" s="511" t="s">
        <v>788</v>
      </c>
      <c r="C129" s="451"/>
      <c r="D129" s="438">
        <v>0</v>
      </c>
      <c r="E129" s="438">
        <v>0</v>
      </c>
      <c r="F129" s="438">
        <v>0</v>
      </c>
      <c r="G129" s="438">
        <v>0</v>
      </c>
      <c r="H129" s="438">
        <v>184143.348</v>
      </c>
      <c r="I129" s="438">
        <v>83.45</v>
      </c>
      <c r="J129" s="438">
        <v>184226.79800000001</v>
      </c>
      <c r="K129" s="440">
        <v>0</v>
      </c>
      <c r="L129" s="440">
        <v>0</v>
      </c>
      <c r="M129" s="440">
        <v>0</v>
      </c>
      <c r="N129" s="440">
        <v>27105</v>
      </c>
      <c r="O129" s="440">
        <f>24275.79+4180-1351</f>
        <v>27104.79</v>
      </c>
      <c r="P129" s="440">
        <v>0</v>
      </c>
      <c r="Q129" s="441">
        <v>27104</v>
      </c>
    </row>
    <row r="130" spans="1:18" ht="25.5" x14ac:dyDescent="0.25">
      <c r="A130" s="510">
        <v>64</v>
      </c>
      <c r="B130" s="511" t="s">
        <v>789</v>
      </c>
      <c r="C130" s="451"/>
      <c r="D130" s="438">
        <v>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40">
        <v>0</v>
      </c>
      <c r="L130" s="440">
        <v>0</v>
      </c>
      <c r="M130" s="440">
        <v>0</v>
      </c>
      <c r="N130" s="440">
        <v>0</v>
      </c>
      <c r="O130" s="440">
        <v>0</v>
      </c>
      <c r="P130" s="440">
        <v>0</v>
      </c>
      <c r="Q130" s="441">
        <v>0</v>
      </c>
    </row>
    <row r="131" spans="1:18" x14ac:dyDescent="0.25">
      <c r="A131" s="510">
        <v>65</v>
      </c>
      <c r="B131" s="511" t="s">
        <v>4</v>
      </c>
      <c r="C131" s="451"/>
      <c r="D131" s="438">
        <v>0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40">
        <v>0</v>
      </c>
      <c r="L131" s="440">
        <v>0</v>
      </c>
      <c r="M131" s="440">
        <v>0</v>
      </c>
      <c r="N131" s="440">
        <v>2668.348</v>
      </c>
      <c r="O131" s="440">
        <v>0</v>
      </c>
      <c r="P131" s="440">
        <v>0</v>
      </c>
      <c r="Q131" s="441">
        <v>0</v>
      </c>
    </row>
    <row r="132" spans="1:18" x14ac:dyDescent="0.25">
      <c r="A132" s="510">
        <v>66</v>
      </c>
      <c r="B132" s="511" t="s">
        <v>790</v>
      </c>
      <c r="C132" s="451"/>
      <c r="D132" s="438">
        <v>0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40">
        <v>0</v>
      </c>
      <c r="L132" s="440">
        <v>0</v>
      </c>
      <c r="M132" s="440">
        <v>0</v>
      </c>
      <c r="N132" s="440">
        <v>0</v>
      </c>
      <c r="O132" s="440">
        <v>0</v>
      </c>
      <c r="P132" s="440">
        <v>0</v>
      </c>
      <c r="Q132" s="441">
        <v>0</v>
      </c>
    </row>
    <row r="133" spans="1:18" ht="25.5" x14ac:dyDescent="0.25">
      <c r="A133" s="510">
        <v>67</v>
      </c>
      <c r="B133" s="511" t="s">
        <v>791</v>
      </c>
      <c r="C133" s="451"/>
      <c r="D133" s="438">
        <v>0</v>
      </c>
      <c r="E133" s="438">
        <v>0</v>
      </c>
      <c r="F133" s="438">
        <v>0</v>
      </c>
      <c r="G133" s="438">
        <v>0</v>
      </c>
      <c r="H133" s="438">
        <v>0</v>
      </c>
      <c r="I133" s="438">
        <v>0</v>
      </c>
      <c r="J133" s="438">
        <v>0</v>
      </c>
      <c r="K133" s="440">
        <v>0</v>
      </c>
      <c r="L133" s="440">
        <v>0</v>
      </c>
      <c r="M133" s="440">
        <v>0</v>
      </c>
      <c r="N133" s="440">
        <v>0</v>
      </c>
      <c r="O133" s="440">
        <v>0</v>
      </c>
      <c r="P133" s="440">
        <v>0</v>
      </c>
      <c r="Q133" s="441">
        <v>0</v>
      </c>
    </row>
    <row r="134" spans="1:18" ht="25.5" x14ac:dyDescent="0.25">
      <c r="A134" s="510">
        <v>68</v>
      </c>
      <c r="B134" s="511" t="s">
        <v>792</v>
      </c>
      <c r="C134" s="451"/>
      <c r="D134" s="438">
        <v>0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40">
        <v>0</v>
      </c>
      <c r="L134" s="440">
        <v>0</v>
      </c>
      <c r="M134" s="440">
        <v>0</v>
      </c>
      <c r="N134" s="440">
        <v>0</v>
      </c>
      <c r="O134" s="440">
        <v>0</v>
      </c>
      <c r="P134" s="440">
        <v>0</v>
      </c>
      <c r="Q134" s="441">
        <v>0</v>
      </c>
      <c r="R134" s="493"/>
    </row>
    <row r="135" spans="1:18" s="493" customFormat="1" x14ac:dyDescent="0.25">
      <c r="A135" s="510">
        <v>69</v>
      </c>
      <c r="B135" s="511" t="s">
        <v>793</v>
      </c>
      <c r="C135" s="451"/>
      <c r="D135" s="438">
        <v>0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40">
        <v>0</v>
      </c>
      <c r="L135" s="440">
        <v>0</v>
      </c>
      <c r="M135" s="440">
        <v>0</v>
      </c>
      <c r="N135" s="440">
        <v>0</v>
      </c>
      <c r="O135" s="440">
        <v>0</v>
      </c>
      <c r="P135" s="440">
        <v>0</v>
      </c>
      <c r="Q135" s="441">
        <v>0</v>
      </c>
    </row>
    <row r="136" spans="1:18" x14ac:dyDescent="0.25">
      <c r="A136" s="452">
        <v>70</v>
      </c>
      <c r="B136" s="453" t="s">
        <v>794</v>
      </c>
      <c r="C136" s="512">
        <v>0</v>
      </c>
      <c r="D136" s="512">
        <v>0</v>
      </c>
      <c r="E136" s="512">
        <v>0</v>
      </c>
      <c r="F136" s="512">
        <v>0</v>
      </c>
      <c r="G136" s="512">
        <v>0</v>
      </c>
      <c r="H136" s="512">
        <v>184973.91200000001</v>
      </c>
      <c r="I136" s="512">
        <v>83.45</v>
      </c>
      <c r="J136" s="512">
        <v>185057.36200000002</v>
      </c>
      <c r="K136" s="512">
        <v>0</v>
      </c>
      <c r="L136" s="512">
        <v>0</v>
      </c>
      <c r="M136" s="512">
        <v>0</v>
      </c>
      <c r="N136" s="512">
        <v>31124.137999999999</v>
      </c>
      <c r="O136" s="512">
        <f>SUM(O129:O135)</f>
        <v>27104.79</v>
      </c>
      <c r="P136" s="512">
        <v>0</v>
      </c>
      <c r="Q136" s="512">
        <v>27105</v>
      </c>
      <c r="R136" s="493"/>
    </row>
    <row r="137" spans="1:18" s="493" customFormat="1" x14ac:dyDescent="0.25">
      <c r="A137" s="510">
        <v>71</v>
      </c>
      <c r="B137" s="511" t="s">
        <v>795</v>
      </c>
      <c r="C137" s="451"/>
      <c r="D137" s="438">
        <v>0</v>
      </c>
      <c r="E137" s="438">
        <v>0</v>
      </c>
      <c r="F137" s="438">
        <v>0</v>
      </c>
      <c r="G137" s="438">
        <v>0</v>
      </c>
      <c r="H137" s="438">
        <v>0</v>
      </c>
      <c r="I137" s="438">
        <v>0</v>
      </c>
      <c r="J137" s="438">
        <v>0</v>
      </c>
      <c r="K137" s="440">
        <v>0</v>
      </c>
      <c r="L137" s="440">
        <v>0</v>
      </c>
      <c r="M137" s="440">
        <v>0</v>
      </c>
      <c r="N137" s="440">
        <v>0</v>
      </c>
      <c r="O137" s="440">
        <v>0</v>
      </c>
      <c r="P137" s="440">
        <v>0</v>
      </c>
      <c r="Q137" s="441">
        <v>0</v>
      </c>
      <c r="R137" s="482"/>
    </row>
    <row r="138" spans="1:18" x14ac:dyDescent="0.25">
      <c r="A138" s="452">
        <v>72</v>
      </c>
      <c r="B138" s="453" t="s">
        <v>796</v>
      </c>
      <c r="C138" s="512">
        <v>0</v>
      </c>
      <c r="D138" s="512">
        <v>84495.775000000009</v>
      </c>
      <c r="E138" s="512">
        <v>22752.658000000003</v>
      </c>
      <c r="F138" s="512">
        <v>16580.095999999998</v>
      </c>
      <c r="G138" s="512">
        <v>4763.2980000000007</v>
      </c>
      <c r="H138" s="512">
        <v>563310.40500000003</v>
      </c>
      <c r="I138" s="512">
        <v>65751.207999999984</v>
      </c>
      <c r="J138" s="512">
        <v>757653.44000000006</v>
      </c>
      <c r="K138" s="512">
        <v>70679.687616191994</v>
      </c>
      <c r="L138" s="512">
        <v>12934.713988976378</v>
      </c>
      <c r="M138" s="512">
        <v>7948.7669249999999</v>
      </c>
      <c r="N138" s="512">
        <v>105424.40290182046</v>
      </c>
      <c r="O138" s="512">
        <v>118359.11689079684</v>
      </c>
      <c r="P138" s="512">
        <v>75810.091716930008</v>
      </c>
      <c r="Q138" s="512">
        <v>272797.66314891889</v>
      </c>
    </row>
    <row r="139" spans="1:18" x14ac:dyDescent="0.25">
      <c r="A139" s="510">
        <v>73</v>
      </c>
      <c r="B139" s="511" t="s">
        <v>797</v>
      </c>
      <c r="C139" s="451"/>
      <c r="D139" s="438">
        <v>0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40">
        <v>0</v>
      </c>
      <c r="L139" s="440">
        <v>0</v>
      </c>
      <c r="M139" s="440">
        <v>0</v>
      </c>
      <c r="N139" s="440">
        <v>0</v>
      </c>
      <c r="O139" s="440">
        <v>0</v>
      </c>
      <c r="P139" s="440">
        <v>0</v>
      </c>
      <c r="Q139" s="441">
        <v>0</v>
      </c>
    </row>
    <row r="140" spans="1:18" x14ac:dyDescent="0.25">
      <c r="A140" s="510">
        <v>74</v>
      </c>
      <c r="B140" s="511" t="s">
        <v>798</v>
      </c>
      <c r="C140" s="451"/>
      <c r="D140" s="438">
        <v>0</v>
      </c>
      <c r="E140" s="438">
        <v>0</v>
      </c>
      <c r="F140" s="438">
        <v>0</v>
      </c>
      <c r="G140" s="438">
        <v>0</v>
      </c>
      <c r="H140" s="438">
        <v>109862.193</v>
      </c>
      <c r="I140" s="438">
        <v>0</v>
      </c>
      <c r="J140" s="438">
        <v>109862.193</v>
      </c>
      <c r="K140" s="440">
        <v>0</v>
      </c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1">
        <v>0</v>
      </c>
    </row>
    <row r="141" spans="1:18" x14ac:dyDescent="0.25">
      <c r="A141" s="510">
        <v>75</v>
      </c>
      <c r="B141" s="523" t="s">
        <v>799</v>
      </c>
      <c r="C141" s="451"/>
      <c r="D141" s="438">
        <v>0</v>
      </c>
      <c r="E141" s="438">
        <v>0</v>
      </c>
      <c r="F141" s="438">
        <v>0</v>
      </c>
      <c r="G141" s="438">
        <v>0</v>
      </c>
      <c r="H141" s="438">
        <v>125604.49400000001</v>
      </c>
      <c r="I141" s="438">
        <v>0</v>
      </c>
      <c r="J141" s="438">
        <v>125604.49400000001</v>
      </c>
      <c r="K141" s="440">
        <v>0</v>
      </c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1">
        <v>0</v>
      </c>
    </row>
    <row r="142" spans="1:18" x14ac:dyDescent="0.25">
      <c r="A142" s="510">
        <v>76</v>
      </c>
      <c r="B142" s="511" t="s">
        <v>800</v>
      </c>
      <c r="C142" s="451"/>
      <c r="D142" s="438">
        <v>0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40">
        <v>0</v>
      </c>
      <c r="L142" s="440">
        <v>0</v>
      </c>
      <c r="M142" s="440">
        <v>0</v>
      </c>
      <c r="N142" s="440">
        <v>0</v>
      </c>
      <c r="O142" s="440">
        <v>0</v>
      </c>
      <c r="P142" s="440">
        <v>0</v>
      </c>
      <c r="Q142" s="441">
        <v>0</v>
      </c>
    </row>
    <row r="143" spans="1:18" x14ac:dyDescent="0.25">
      <c r="A143" s="510">
        <v>77</v>
      </c>
      <c r="B143" s="511" t="s">
        <v>801</v>
      </c>
      <c r="C143" s="451"/>
      <c r="D143" s="438">
        <v>0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40">
        <v>0</v>
      </c>
      <c r="L143" s="440">
        <v>0</v>
      </c>
      <c r="M143" s="440">
        <v>0</v>
      </c>
      <c r="N143" s="440">
        <v>0</v>
      </c>
      <c r="O143" s="440">
        <v>0</v>
      </c>
      <c r="P143" s="440">
        <v>0</v>
      </c>
      <c r="Q143" s="441">
        <v>0</v>
      </c>
    </row>
    <row r="144" spans="1:18" x14ac:dyDescent="0.25">
      <c r="A144" s="510">
        <v>78</v>
      </c>
      <c r="B144" s="511" t="s">
        <v>802</v>
      </c>
      <c r="C144" s="451"/>
      <c r="D144" s="438">
        <v>0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40">
        <v>0</v>
      </c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1">
        <v>0</v>
      </c>
    </row>
    <row r="145" spans="1:18" x14ac:dyDescent="0.25">
      <c r="A145" s="510">
        <v>79</v>
      </c>
      <c r="B145" s="511" t="s">
        <v>803</v>
      </c>
      <c r="C145" s="451"/>
      <c r="D145" s="438">
        <v>0</v>
      </c>
      <c r="E145" s="438">
        <v>0</v>
      </c>
      <c r="F145" s="438">
        <v>0</v>
      </c>
      <c r="G145" s="438">
        <v>0</v>
      </c>
      <c r="H145" s="438">
        <v>0</v>
      </c>
      <c r="I145" s="438">
        <v>0</v>
      </c>
      <c r="J145" s="438">
        <v>0</v>
      </c>
      <c r="K145" s="440">
        <v>0</v>
      </c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1">
        <v>0</v>
      </c>
    </row>
    <row r="146" spans="1:18" x14ac:dyDescent="0.25">
      <c r="A146" s="510">
        <v>80</v>
      </c>
      <c r="B146" s="511" t="s">
        <v>804</v>
      </c>
      <c r="C146" s="451"/>
      <c r="D146" s="438">
        <v>0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40">
        <v>0</v>
      </c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1">
        <v>0</v>
      </c>
    </row>
    <row r="147" spans="1:18" x14ac:dyDescent="0.25">
      <c r="A147" s="510">
        <v>81</v>
      </c>
      <c r="B147" s="511" t="s">
        <v>805</v>
      </c>
      <c r="C147" s="451"/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40">
        <v>0</v>
      </c>
      <c r="L147" s="440">
        <v>0</v>
      </c>
      <c r="M147" s="440">
        <v>0</v>
      </c>
      <c r="N147" s="440">
        <v>0</v>
      </c>
      <c r="O147" s="440">
        <v>0</v>
      </c>
      <c r="P147" s="440">
        <v>0</v>
      </c>
      <c r="Q147" s="441">
        <v>0</v>
      </c>
      <c r="R147" s="493"/>
    </row>
    <row r="148" spans="1:18" s="493" customFormat="1" x14ac:dyDescent="0.25">
      <c r="A148" s="510">
        <v>82</v>
      </c>
      <c r="B148" s="511" t="s">
        <v>806</v>
      </c>
      <c r="C148" s="451"/>
      <c r="D148" s="438">
        <v>-531.072</v>
      </c>
      <c r="E148" s="438">
        <v>20.548999999999999</v>
      </c>
      <c r="F148" s="438">
        <v>41.667000000000002</v>
      </c>
      <c r="G148" s="438">
        <v>0</v>
      </c>
      <c r="H148" s="438">
        <v>-1643.0579999999998</v>
      </c>
      <c r="I148" s="438">
        <v>389.738</v>
      </c>
      <c r="J148" s="438">
        <v>-1722.1759999999997</v>
      </c>
      <c r="K148" s="440">
        <v>0</v>
      </c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1">
        <v>0</v>
      </c>
    </row>
    <row r="149" spans="1:18" x14ac:dyDescent="0.25">
      <c r="A149" s="452">
        <v>83</v>
      </c>
      <c r="B149" s="453" t="s">
        <v>807</v>
      </c>
      <c r="C149" s="512">
        <v>0</v>
      </c>
      <c r="D149" s="512">
        <v>-531.072</v>
      </c>
      <c r="E149" s="512">
        <v>20.548999999999999</v>
      </c>
      <c r="F149" s="512">
        <v>41.667000000000002</v>
      </c>
      <c r="G149" s="512">
        <v>0</v>
      </c>
      <c r="H149" s="512">
        <v>233823.62900000002</v>
      </c>
      <c r="I149" s="512">
        <v>389.738</v>
      </c>
      <c r="J149" s="512">
        <v>233744.51100000003</v>
      </c>
      <c r="K149" s="512">
        <v>0</v>
      </c>
      <c r="L149" s="512">
        <v>0</v>
      </c>
      <c r="M149" s="512">
        <v>0</v>
      </c>
      <c r="N149" s="512">
        <v>0</v>
      </c>
      <c r="O149" s="512">
        <v>0</v>
      </c>
      <c r="P149" s="512">
        <v>0</v>
      </c>
      <c r="Q149" s="512">
        <v>0</v>
      </c>
    </row>
    <row r="150" spans="1:18" x14ac:dyDescent="0.25">
      <c r="A150" s="452">
        <v>84</v>
      </c>
      <c r="B150" s="453" t="s">
        <v>808</v>
      </c>
      <c r="C150" s="512">
        <v>0</v>
      </c>
      <c r="D150" s="512">
        <v>83964.703000000009</v>
      </c>
      <c r="E150" s="512">
        <v>22773.207000000002</v>
      </c>
      <c r="F150" s="512">
        <v>16621.762999999999</v>
      </c>
      <c r="G150" s="512">
        <v>4763.2980000000007</v>
      </c>
      <c r="H150" s="512">
        <v>797134.03399999999</v>
      </c>
      <c r="I150" s="512">
        <v>66140.945999999982</v>
      </c>
      <c r="J150" s="512">
        <v>991397.951</v>
      </c>
      <c r="K150" s="512">
        <v>70679.687616191994</v>
      </c>
      <c r="L150" s="512">
        <v>12934.713988976378</v>
      </c>
      <c r="M150" s="512">
        <v>7948.7669249999999</v>
      </c>
      <c r="N150" s="512">
        <v>105424.40290182046</v>
      </c>
      <c r="O150" s="512">
        <v>118359.11689079684</v>
      </c>
      <c r="P150" s="512">
        <v>75810.091716930008</v>
      </c>
      <c r="Q150" s="512">
        <v>272797.66314891889</v>
      </c>
    </row>
    <row r="153" spans="1:18" x14ac:dyDescent="0.25">
      <c r="D153" s="492">
        <v>83964.702999999994</v>
      </c>
      <c r="E153" s="492">
        <v>22773.207000000006</v>
      </c>
      <c r="F153" s="492">
        <v>16621.763000000003</v>
      </c>
      <c r="G153" s="492">
        <v>4763.2979999999989</v>
      </c>
      <c r="H153" s="492">
        <v>797134.03399999975</v>
      </c>
      <c r="I153" s="492">
        <v>66140.945999999996</v>
      </c>
      <c r="J153" s="492">
        <v>991397.95099999977</v>
      </c>
      <c r="K153" s="492">
        <v>70679.687616191994</v>
      </c>
      <c r="L153" s="492">
        <v>12934.713988976378</v>
      </c>
      <c r="M153" s="492">
        <v>7948.7669249999999</v>
      </c>
      <c r="N153" s="492">
        <v>105424.40290182045</v>
      </c>
      <c r="P153" s="492">
        <v>75810.091716930008</v>
      </c>
      <c r="Q153" s="501">
        <v>272797.66314891877</v>
      </c>
    </row>
    <row r="155" spans="1:18" x14ac:dyDescent="0.25">
      <c r="D155" s="492">
        <v>0</v>
      </c>
      <c r="E155" s="492">
        <v>0</v>
      </c>
      <c r="F155" s="501">
        <v>0</v>
      </c>
      <c r="G155" s="492">
        <v>0</v>
      </c>
      <c r="H155" s="492">
        <v>0</v>
      </c>
      <c r="I155" s="492">
        <v>0</v>
      </c>
      <c r="J155" s="492">
        <v>0</v>
      </c>
      <c r="K155" s="492">
        <v>0</v>
      </c>
      <c r="L155" s="492">
        <v>0</v>
      </c>
      <c r="M155" s="492">
        <v>0</v>
      </c>
      <c r="N155" s="492">
        <v>0</v>
      </c>
      <c r="P155" s="492">
        <v>0</v>
      </c>
      <c r="Q155" s="501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7" tint="0.59999389629810485"/>
  </sheetPr>
  <dimension ref="A1:T82"/>
  <sheetViews>
    <sheetView view="pageLayout" zoomScaleNormal="100" zoomScaleSheetLayoutView="100" workbookViewId="0">
      <selection activeCell="G14" sqref="G14"/>
    </sheetView>
  </sheetViews>
  <sheetFormatPr defaultColWidth="9.33203125" defaultRowHeight="15.75" x14ac:dyDescent="0.25"/>
  <cols>
    <col min="1" max="1" width="6.33203125" style="101" customWidth="1"/>
    <col min="2" max="2" width="30.33203125" style="119" bestFit="1" customWidth="1"/>
    <col min="3" max="4" width="9" style="119" customWidth="1"/>
    <col min="5" max="5" width="9.5" style="119" customWidth="1"/>
    <col min="6" max="6" width="8.83203125" style="119" customWidth="1"/>
    <col min="7" max="7" width="8.6640625" style="119" customWidth="1"/>
    <col min="8" max="8" width="8.83203125" style="119" customWidth="1"/>
    <col min="9" max="9" width="8.1640625" style="119" customWidth="1"/>
    <col min="10" max="14" width="9.5" style="119" customWidth="1"/>
    <col min="15" max="15" width="12.6640625" style="101" customWidth="1"/>
    <col min="16" max="16" width="0" style="119" hidden="1" customWidth="1"/>
    <col min="17" max="17" width="10.1640625" style="488" bestFit="1" customWidth="1"/>
    <col min="18" max="16384" width="9.33203125" style="119"/>
  </cols>
  <sheetData>
    <row r="1" spans="1:17" ht="31.5" customHeight="1" x14ac:dyDescent="0.25">
      <c r="A1" s="1293" t="s">
        <v>1151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  <c r="O1" s="1294"/>
    </row>
    <row r="2" spans="1:17" ht="16.5" thickBot="1" x14ac:dyDescent="0.3">
      <c r="O2" s="5" t="s">
        <v>920</v>
      </c>
      <c r="P2" s="119">
        <f>90200/99604</f>
        <v>0.90558612103931568</v>
      </c>
    </row>
    <row r="3" spans="1:17" s="101" customFormat="1" ht="29.25" customHeight="1" thickBot="1" x14ac:dyDescent="0.3">
      <c r="A3" s="98" t="s">
        <v>879</v>
      </c>
      <c r="B3" s="99" t="s">
        <v>12</v>
      </c>
      <c r="C3" s="99" t="s">
        <v>19</v>
      </c>
      <c r="D3" s="99" t="s">
        <v>20</v>
      </c>
      <c r="E3" s="99" t="s">
        <v>21</v>
      </c>
      <c r="F3" s="99" t="s">
        <v>22</v>
      </c>
      <c r="G3" s="99" t="s">
        <v>23</v>
      </c>
      <c r="H3" s="99" t="s">
        <v>24</v>
      </c>
      <c r="I3" s="99" t="s">
        <v>25</v>
      </c>
      <c r="J3" s="99" t="s">
        <v>26</v>
      </c>
      <c r="K3" s="99" t="s">
        <v>27</v>
      </c>
      <c r="L3" s="99" t="s">
        <v>28</v>
      </c>
      <c r="M3" s="99" t="s">
        <v>29</v>
      </c>
      <c r="N3" s="99" t="s">
        <v>30</v>
      </c>
      <c r="O3" s="100" t="s">
        <v>916</v>
      </c>
      <c r="Q3" s="489"/>
    </row>
    <row r="4" spans="1:17" s="103" customFormat="1" ht="15" customHeight="1" thickBot="1" x14ac:dyDescent="0.25">
      <c r="A4" s="102" t="s">
        <v>881</v>
      </c>
      <c r="B4" s="1290" t="s">
        <v>923</v>
      </c>
      <c r="C4" s="1291"/>
      <c r="D4" s="1291"/>
      <c r="E4" s="1291"/>
      <c r="F4" s="1291"/>
      <c r="G4" s="1291"/>
      <c r="H4" s="1291"/>
      <c r="I4" s="1291"/>
      <c r="J4" s="1291"/>
      <c r="K4" s="1291"/>
      <c r="L4" s="1291"/>
      <c r="M4" s="1291"/>
      <c r="N4" s="1291"/>
      <c r="O4" s="1292"/>
      <c r="Q4" s="490"/>
    </row>
    <row r="5" spans="1:17" s="103" customFormat="1" ht="15" customHeight="1" x14ac:dyDescent="0.2">
      <c r="A5" s="104" t="s">
        <v>882</v>
      </c>
      <c r="B5" s="105" t="s">
        <v>140</v>
      </c>
      <c r="C5" s="106">
        <v>5835</v>
      </c>
      <c r="D5" s="106">
        <v>2470</v>
      </c>
      <c r="E5" s="106">
        <v>32315</v>
      </c>
      <c r="F5" s="106">
        <v>3860</v>
      </c>
      <c r="G5" s="106">
        <v>6629</v>
      </c>
      <c r="H5" s="106">
        <v>5321</v>
      </c>
      <c r="I5" s="106">
        <v>6230</v>
      </c>
      <c r="J5" s="106">
        <v>4200</v>
      </c>
      <c r="K5" s="106">
        <v>32315</v>
      </c>
      <c r="L5" s="106">
        <v>6780</v>
      </c>
      <c r="M5" s="106">
        <v>5940</v>
      </c>
      <c r="N5" s="106">
        <v>3405</v>
      </c>
      <c r="O5" s="107">
        <f>SUM(C5:N5)</f>
        <v>115300</v>
      </c>
      <c r="P5" s="103">
        <f>'1.1.sz.mell.'!D6</f>
        <v>119957</v>
      </c>
      <c r="Q5" s="490"/>
    </row>
    <row r="6" spans="1:17" s="111" customFormat="1" ht="14.1" customHeight="1" x14ac:dyDescent="0.2">
      <c r="A6" s="108" t="s">
        <v>883</v>
      </c>
      <c r="B6" s="296" t="s">
        <v>924</v>
      </c>
      <c r="C6" s="109">
        <v>954</v>
      </c>
      <c r="D6" s="109">
        <f>1296+954</f>
        <v>2250</v>
      </c>
      <c r="E6" s="109">
        <v>954</v>
      </c>
      <c r="F6" s="109">
        <f>3781+954</f>
        <v>4735</v>
      </c>
      <c r="G6" s="109">
        <v>954</v>
      </c>
      <c r="H6" s="109">
        <v>954</v>
      </c>
      <c r="I6" s="109">
        <f>1296+954</f>
        <v>2250</v>
      </c>
      <c r="J6" s="109">
        <v>954</v>
      </c>
      <c r="K6" s="109">
        <v>954</v>
      </c>
      <c r="L6" s="109">
        <f>3781+954</f>
        <v>4735</v>
      </c>
      <c r="M6" s="109">
        <v>954</v>
      </c>
      <c r="N6" s="109">
        <v>954</v>
      </c>
      <c r="O6" s="874">
        <f t="shared" ref="O6:O27" si="0">SUM(C6:N6)</f>
        <v>21602</v>
      </c>
      <c r="P6" s="111">
        <f>'1.1.sz.mell.'!D11</f>
        <v>29005</v>
      </c>
      <c r="Q6" s="491"/>
    </row>
    <row r="7" spans="1:17" s="111" customFormat="1" x14ac:dyDescent="0.2">
      <c r="A7" s="108" t="s">
        <v>884</v>
      </c>
      <c r="B7" s="297" t="s">
        <v>0</v>
      </c>
      <c r="C7" s="112">
        <v>750</v>
      </c>
      <c r="D7" s="112">
        <v>750</v>
      </c>
      <c r="E7" s="112">
        <v>750</v>
      </c>
      <c r="F7" s="112">
        <v>750</v>
      </c>
      <c r="G7" s="112">
        <v>750</v>
      </c>
      <c r="H7" s="112">
        <v>750</v>
      </c>
      <c r="I7" s="112">
        <v>750</v>
      </c>
      <c r="J7" s="112">
        <v>750</v>
      </c>
      <c r="K7" s="112">
        <v>750</v>
      </c>
      <c r="L7" s="112">
        <v>750</v>
      </c>
      <c r="M7" s="112">
        <v>750</v>
      </c>
      <c r="N7" s="112">
        <v>750</v>
      </c>
      <c r="O7" s="871">
        <f t="shared" si="0"/>
        <v>9000</v>
      </c>
      <c r="P7" s="111">
        <f>'1.1.sz.mell.'!D20</f>
        <v>9445</v>
      </c>
      <c r="Q7" s="491"/>
    </row>
    <row r="8" spans="1:17" s="111" customFormat="1" ht="14.1" customHeight="1" x14ac:dyDescent="0.2">
      <c r="A8" s="108" t="s">
        <v>885</v>
      </c>
      <c r="B8" s="296" t="s">
        <v>869</v>
      </c>
      <c r="C8" s="109">
        <v>19346</v>
      </c>
      <c r="D8" s="109">
        <v>19346</v>
      </c>
      <c r="E8" s="109">
        <v>19346</v>
      </c>
      <c r="F8" s="109">
        <v>19346</v>
      </c>
      <c r="G8" s="109">
        <v>19346</v>
      </c>
      <c r="H8" s="109">
        <v>19346</v>
      </c>
      <c r="I8" s="109">
        <v>19346</v>
      </c>
      <c r="J8" s="109">
        <v>19346</v>
      </c>
      <c r="K8" s="109">
        <v>19346</v>
      </c>
      <c r="L8" s="109">
        <v>19346</v>
      </c>
      <c r="M8" s="109">
        <v>19346</v>
      </c>
      <c r="N8" s="109">
        <v>19351</v>
      </c>
      <c r="O8" s="874">
        <f t="shared" si="0"/>
        <v>232157</v>
      </c>
      <c r="P8" s="111">
        <f>'1.1.sz.mell.'!D21</f>
        <v>240429</v>
      </c>
      <c r="Q8" s="491"/>
    </row>
    <row r="9" spans="1:17" s="111" customFormat="1" ht="14.1" customHeight="1" x14ac:dyDescent="0.2">
      <c r="A9" s="108" t="s">
        <v>886</v>
      </c>
      <c r="B9" s="296" t="s">
        <v>870</v>
      </c>
      <c r="C9" s="109">
        <f>2814+588</f>
        <v>3402</v>
      </c>
      <c r="D9" s="109">
        <v>588</v>
      </c>
      <c r="E9" s="109">
        <v>588</v>
      </c>
      <c r="F9" s="109">
        <f>3637+588</f>
        <v>4225</v>
      </c>
      <c r="G9" s="109">
        <f>196+588</f>
        <v>784</v>
      </c>
      <c r="H9" s="109">
        <v>588</v>
      </c>
      <c r="I9" s="109">
        <f>3637+588</f>
        <v>4225</v>
      </c>
      <c r="J9" s="109">
        <v>588</v>
      </c>
      <c r="K9" s="109">
        <v>588</v>
      </c>
      <c r="L9" s="109">
        <v>588</v>
      </c>
      <c r="M9" s="109">
        <v>588</v>
      </c>
      <c r="N9" s="109">
        <v>585</v>
      </c>
      <c r="O9" s="874">
        <f t="shared" si="0"/>
        <v>17337</v>
      </c>
      <c r="P9" s="111">
        <f>'1.1.sz.mell.'!D30</f>
        <v>22154</v>
      </c>
      <c r="Q9" s="491"/>
    </row>
    <row r="10" spans="1:17" s="111" customFormat="1" ht="14.1" customHeight="1" x14ac:dyDescent="0.2">
      <c r="A10" s="108" t="s">
        <v>887</v>
      </c>
      <c r="B10" s="296" t="s">
        <v>871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874">
        <f t="shared" si="0"/>
        <v>0</v>
      </c>
      <c r="P10" s="111">
        <f>'1.1.sz.mell.'!D43</f>
        <v>15321</v>
      </c>
      <c r="Q10" s="491"/>
    </row>
    <row r="11" spans="1:17" s="111" customFormat="1" ht="14.1" customHeight="1" x14ac:dyDescent="0.2">
      <c r="A11" s="108" t="s">
        <v>888</v>
      </c>
      <c r="B11" s="296" t="s">
        <v>872</v>
      </c>
      <c r="C11" s="109">
        <v>49</v>
      </c>
      <c r="D11" s="109">
        <v>49</v>
      </c>
      <c r="E11" s="109">
        <v>49</v>
      </c>
      <c r="F11" s="109">
        <v>49</v>
      </c>
      <c r="G11" s="109">
        <v>49</v>
      </c>
      <c r="H11" s="109">
        <v>49</v>
      </c>
      <c r="I11" s="109">
        <v>49</v>
      </c>
      <c r="J11" s="109">
        <v>49</v>
      </c>
      <c r="K11" s="109">
        <v>49</v>
      </c>
      <c r="L11" s="109">
        <v>49</v>
      </c>
      <c r="M11" s="109">
        <v>50</v>
      </c>
      <c r="N11" s="109">
        <v>50</v>
      </c>
      <c r="O11" s="874">
        <f t="shared" si="0"/>
        <v>590</v>
      </c>
      <c r="P11" s="111">
        <f>'1.1.sz.mell.'!D46</f>
        <v>395</v>
      </c>
      <c r="Q11" s="491"/>
    </row>
    <row r="12" spans="1:17" s="111" customFormat="1" x14ac:dyDescent="0.2">
      <c r="A12" s="108" t="s">
        <v>889</v>
      </c>
      <c r="B12" s="298" t="s">
        <v>873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>
        <f t="shared" si="0"/>
        <v>0</v>
      </c>
      <c r="Q12" s="491"/>
    </row>
    <row r="13" spans="1:17" s="111" customFormat="1" ht="14.1" customHeight="1" thickBot="1" x14ac:dyDescent="0.25">
      <c r="A13" s="108" t="s">
        <v>890</v>
      </c>
      <c r="B13" s="296" t="s">
        <v>874</v>
      </c>
      <c r="C13" s="109"/>
      <c r="D13" s="109"/>
      <c r="E13" s="109"/>
      <c r="F13" s="109"/>
      <c r="G13" s="109">
        <v>90007</v>
      </c>
      <c r="H13" s="109"/>
      <c r="I13" s="109"/>
      <c r="J13" s="109"/>
      <c r="K13" s="109"/>
      <c r="L13" s="109"/>
      <c r="M13" s="109"/>
      <c r="N13" s="109"/>
      <c r="O13" s="110">
        <f t="shared" si="0"/>
        <v>90007</v>
      </c>
      <c r="Q13" s="491"/>
    </row>
    <row r="14" spans="1:17" s="103" customFormat="1" ht="15.95" customHeight="1" thickBot="1" x14ac:dyDescent="0.25">
      <c r="A14" s="102" t="s">
        <v>891</v>
      </c>
      <c r="B14" s="41" t="s">
        <v>66</v>
      </c>
      <c r="C14" s="113">
        <f t="shared" ref="C14:N14" si="1">SUM(C5:C13)</f>
        <v>30336</v>
      </c>
      <c r="D14" s="113">
        <f t="shared" si="1"/>
        <v>25453</v>
      </c>
      <c r="E14" s="113">
        <f t="shared" si="1"/>
        <v>54002</v>
      </c>
      <c r="F14" s="113">
        <f t="shared" si="1"/>
        <v>32965</v>
      </c>
      <c r="G14" s="113">
        <f t="shared" si="1"/>
        <v>118519</v>
      </c>
      <c r="H14" s="113">
        <f t="shared" si="1"/>
        <v>27008</v>
      </c>
      <c r="I14" s="113">
        <f t="shared" si="1"/>
        <v>32850</v>
      </c>
      <c r="J14" s="113">
        <f t="shared" si="1"/>
        <v>25887</v>
      </c>
      <c r="K14" s="113">
        <f t="shared" si="1"/>
        <v>54002</v>
      </c>
      <c r="L14" s="113">
        <f t="shared" si="1"/>
        <v>32248</v>
      </c>
      <c r="M14" s="113">
        <f t="shared" si="1"/>
        <v>27628</v>
      </c>
      <c r="N14" s="113">
        <f t="shared" si="1"/>
        <v>25095</v>
      </c>
      <c r="O14" s="114">
        <f>SUM(C14:N14)</f>
        <v>485993</v>
      </c>
      <c r="P14" s="103">
        <f>SUM(P5:P13)</f>
        <v>436706</v>
      </c>
      <c r="Q14" s="490"/>
    </row>
    <row r="15" spans="1:17" s="103" customFormat="1" ht="15" customHeight="1" thickBot="1" x14ac:dyDescent="0.25">
      <c r="A15" s="102" t="s">
        <v>892</v>
      </c>
      <c r="B15" s="1290" t="s">
        <v>1</v>
      </c>
      <c r="C15" s="1291"/>
      <c r="D15" s="1291"/>
      <c r="E15" s="1291"/>
      <c r="F15" s="1291"/>
      <c r="G15" s="1291"/>
      <c r="H15" s="1291"/>
      <c r="I15" s="1291"/>
      <c r="J15" s="1291"/>
      <c r="K15" s="1291"/>
      <c r="L15" s="1291"/>
      <c r="M15" s="1291"/>
      <c r="N15" s="1291"/>
      <c r="O15" s="1292"/>
      <c r="Q15" s="490"/>
    </row>
    <row r="16" spans="1:17" s="111" customFormat="1" ht="14.1" customHeight="1" x14ac:dyDescent="0.2">
      <c r="A16" s="115" t="s">
        <v>893</v>
      </c>
      <c r="B16" s="869" t="s">
        <v>13</v>
      </c>
      <c r="C16" s="870">
        <v>11839</v>
      </c>
      <c r="D16" s="870">
        <v>15028</v>
      </c>
      <c r="E16" s="870">
        <v>15028</v>
      </c>
      <c r="F16" s="870">
        <v>15028</v>
      </c>
      <c r="G16" s="870">
        <v>15028</v>
      </c>
      <c r="H16" s="870">
        <v>15028</v>
      </c>
      <c r="I16" s="870">
        <v>15028</v>
      </c>
      <c r="J16" s="870">
        <v>15028</v>
      </c>
      <c r="K16" s="870">
        <v>15028</v>
      </c>
      <c r="L16" s="870">
        <v>15028</v>
      </c>
      <c r="M16" s="870">
        <v>15028</v>
      </c>
      <c r="N16" s="870">
        <v>15028</v>
      </c>
      <c r="O16" s="871">
        <f t="shared" si="0"/>
        <v>177147</v>
      </c>
      <c r="P16" s="111">
        <f>'1.1.sz.mell.'!D74</f>
        <v>157341</v>
      </c>
      <c r="Q16" s="491"/>
    </row>
    <row r="17" spans="1:20" s="111" customFormat="1" ht="13.5" customHeight="1" x14ac:dyDescent="0.2">
      <c r="A17" s="108" t="s">
        <v>894</v>
      </c>
      <c r="B17" s="872" t="s">
        <v>1180</v>
      </c>
      <c r="C17" s="873">
        <v>2304</v>
      </c>
      <c r="D17" s="873">
        <v>3049</v>
      </c>
      <c r="E17" s="873">
        <v>3049</v>
      </c>
      <c r="F17" s="873">
        <v>3049</v>
      </c>
      <c r="G17" s="873">
        <v>3049</v>
      </c>
      <c r="H17" s="873">
        <v>3049</v>
      </c>
      <c r="I17" s="873">
        <v>3049</v>
      </c>
      <c r="J17" s="873">
        <v>3049</v>
      </c>
      <c r="K17" s="873">
        <v>3049</v>
      </c>
      <c r="L17" s="873">
        <v>3049</v>
      </c>
      <c r="M17" s="873">
        <v>3049</v>
      </c>
      <c r="N17" s="873">
        <v>3049</v>
      </c>
      <c r="O17" s="874">
        <f t="shared" si="0"/>
        <v>35843</v>
      </c>
      <c r="P17" s="111">
        <f>'1.1.sz.mell.'!D75</f>
        <v>31972</v>
      </c>
      <c r="Q17" s="491"/>
    </row>
    <row r="18" spans="1:20" s="111" customFormat="1" ht="14.1" customHeight="1" x14ac:dyDescent="0.2">
      <c r="A18" s="108" t="s">
        <v>895</v>
      </c>
      <c r="B18" s="296" t="s">
        <v>86</v>
      </c>
      <c r="C18" s="109">
        <v>6820</v>
      </c>
      <c r="D18" s="109">
        <v>7360</v>
      </c>
      <c r="E18" s="109">
        <v>7930</v>
      </c>
      <c r="F18" s="109">
        <v>9550</v>
      </c>
      <c r="G18" s="109">
        <v>9670</v>
      </c>
      <c r="H18" s="109">
        <v>9930</v>
      </c>
      <c r="I18" s="109">
        <v>9870</v>
      </c>
      <c r="J18" s="109">
        <v>8840</v>
      </c>
      <c r="K18" s="109">
        <v>7820</v>
      </c>
      <c r="L18" s="109">
        <v>7930</v>
      </c>
      <c r="M18" s="109">
        <v>7820</v>
      </c>
      <c r="N18" s="109">
        <v>8184</v>
      </c>
      <c r="O18" s="110">
        <f t="shared" si="0"/>
        <v>101724</v>
      </c>
      <c r="P18" s="111">
        <f>'1.1.sz.mell.'!D76</f>
        <v>87612</v>
      </c>
      <c r="Q18" s="491"/>
      <c r="T18" s="1030"/>
    </row>
    <row r="19" spans="1:20" s="111" customFormat="1" ht="14.1" customHeight="1" x14ac:dyDescent="0.2">
      <c r="A19" s="108" t="s">
        <v>896</v>
      </c>
      <c r="B19" s="296" t="s">
        <v>163</v>
      </c>
      <c r="C19" s="109">
        <v>807</v>
      </c>
      <c r="D19" s="109">
        <v>807</v>
      </c>
      <c r="E19" s="109">
        <v>2500</v>
      </c>
      <c r="F19" s="109">
        <v>807</v>
      </c>
      <c r="G19" s="109">
        <v>807</v>
      </c>
      <c r="H19" s="109">
        <v>2500</v>
      </c>
      <c r="I19" s="109">
        <v>807</v>
      </c>
      <c r="J19" s="109">
        <v>807</v>
      </c>
      <c r="K19" s="109">
        <v>2500</v>
      </c>
      <c r="L19" s="109">
        <v>807</v>
      </c>
      <c r="M19" s="109">
        <v>808</v>
      </c>
      <c r="N19" s="109">
        <v>2500</v>
      </c>
      <c r="O19" s="110">
        <f>SUM(C19:N19)</f>
        <v>16457</v>
      </c>
      <c r="P19" s="111">
        <f>'1.1.sz.mell.'!D77</f>
        <v>16450</v>
      </c>
      <c r="Q19" s="491"/>
    </row>
    <row r="20" spans="1:20" s="111" customFormat="1" ht="14.1" customHeight="1" x14ac:dyDescent="0.2">
      <c r="A20" s="108" t="s">
        <v>897</v>
      </c>
      <c r="B20" s="296" t="s">
        <v>875</v>
      </c>
      <c r="C20" s="109">
        <f>250+117</f>
        <v>367</v>
      </c>
      <c r="D20" s="109">
        <f>450+117</f>
        <v>567</v>
      </c>
      <c r="E20" s="109">
        <f>500+117</f>
        <v>617</v>
      </c>
      <c r="F20" s="109">
        <v>117</v>
      </c>
      <c r="G20" s="109">
        <v>117</v>
      </c>
      <c r="H20" s="109">
        <v>117</v>
      </c>
      <c r="I20" s="109">
        <f>450+117</f>
        <v>567</v>
      </c>
      <c r="J20" s="109">
        <f>250+117</f>
        <v>367</v>
      </c>
      <c r="K20" s="109">
        <f>500+117</f>
        <v>617</v>
      </c>
      <c r="L20" s="109">
        <v>117</v>
      </c>
      <c r="M20" s="109">
        <v>117</v>
      </c>
      <c r="N20" s="109">
        <v>113</v>
      </c>
      <c r="O20" s="110">
        <f t="shared" si="0"/>
        <v>3800</v>
      </c>
      <c r="P20" s="111">
        <f>'1.1.sz.mell.'!D78</f>
        <v>19472</v>
      </c>
      <c r="Q20" s="491"/>
    </row>
    <row r="21" spans="1:20" s="111" customFormat="1" ht="14.1" customHeight="1" x14ac:dyDescent="0.2">
      <c r="A21" s="108" t="s">
        <v>898</v>
      </c>
      <c r="B21" s="296" t="s">
        <v>277</v>
      </c>
      <c r="C21" s="109"/>
      <c r="D21" s="109"/>
      <c r="E21" s="109">
        <v>13751</v>
      </c>
      <c r="F21" s="109">
        <v>13755</v>
      </c>
      <c r="G21" s="109">
        <v>13755</v>
      </c>
      <c r="H21" s="109">
        <v>13755</v>
      </c>
      <c r="I21" s="109">
        <v>13755</v>
      </c>
      <c r="J21" s="109">
        <v>13755</v>
      </c>
      <c r="K21" s="109">
        <v>13755</v>
      </c>
      <c r="L21" s="109">
        <v>13755</v>
      </c>
      <c r="M21" s="109">
        <v>13755</v>
      </c>
      <c r="N21" s="109"/>
      <c r="O21" s="110">
        <f t="shared" si="0"/>
        <v>123791</v>
      </c>
      <c r="P21" s="111">
        <f>'1.1.sz.mell.'!D87</f>
        <v>14242</v>
      </c>
      <c r="Q21" s="491"/>
    </row>
    <row r="22" spans="1:20" s="111" customFormat="1" x14ac:dyDescent="0.2">
      <c r="A22" s="108" t="s">
        <v>899</v>
      </c>
      <c r="B22" s="298" t="s">
        <v>166</v>
      </c>
      <c r="C22" s="109"/>
      <c r="D22" s="109"/>
      <c r="E22" s="109"/>
      <c r="F22" s="109">
        <v>1521</v>
      </c>
      <c r="G22" s="109">
        <v>1521</v>
      </c>
      <c r="H22" s="109">
        <v>0</v>
      </c>
      <c r="I22" s="109"/>
      <c r="J22" s="109"/>
      <c r="K22" s="109">
        <v>1521</v>
      </c>
      <c r="L22" s="109">
        <v>1520</v>
      </c>
      <c r="M22" s="109"/>
      <c r="N22" s="109"/>
      <c r="O22" s="110">
        <f t="shared" si="0"/>
        <v>6083</v>
      </c>
      <c r="Q22" s="491"/>
    </row>
    <row r="23" spans="1:20" s="111" customFormat="1" ht="14.1" customHeight="1" x14ac:dyDescent="0.2">
      <c r="A23" s="108" t="s">
        <v>900</v>
      </c>
      <c r="B23" s="296" t="s">
        <v>308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>
        <f t="shared" si="0"/>
        <v>0</v>
      </c>
      <c r="Q23" s="491"/>
    </row>
    <row r="24" spans="1:20" s="111" customFormat="1" ht="14.1" customHeight="1" x14ac:dyDescent="0.2">
      <c r="A24" s="108" t="s">
        <v>901</v>
      </c>
      <c r="B24" s="296" t="s">
        <v>913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>
        <v>21148</v>
      </c>
      <c r="O24" s="110">
        <f t="shared" si="0"/>
        <v>21148</v>
      </c>
      <c r="P24" s="111">
        <f>'1.1.sz.mell.'!D97</f>
        <v>0</v>
      </c>
      <c r="Q24" s="491"/>
    </row>
    <row r="25" spans="1:20" s="111" customFormat="1" ht="13.5" customHeight="1" x14ac:dyDescent="0.2">
      <c r="A25" s="108" t="s">
        <v>902</v>
      </c>
      <c r="B25" s="296" t="s">
        <v>876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>
        <f t="shared" si="0"/>
        <v>0</v>
      </c>
      <c r="Q25" s="491"/>
    </row>
    <row r="26" spans="1:20" s="111" customFormat="1" ht="14.1" customHeight="1" thickBot="1" x14ac:dyDescent="0.25">
      <c r="A26" s="108" t="s">
        <v>903</v>
      </c>
      <c r="B26" s="296" t="s">
        <v>877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0">
        <f t="shared" si="0"/>
        <v>0</v>
      </c>
      <c r="Q26" s="491"/>
    </row>
    <row r="27" spans="1:20" s="103" customFormat="1" ht="15.95" customHeight="1" thickBot="1" x14ac:dyDescent="0.25">
      <c r="A27" s="116" t="s">
        <v>904</v>
      </c>
      <c r="B27" s="41" t="s">
        <v>67</v>
      </c>
      <c r="C27" s="113">
        <f t="shared" ref="C27:N27" si="2">SUM(C16:C26)</f>
        <v>22137</v>
      </c>
      <c r="D27" s="113">
        <f t="shared" si="2"/>
        <v>26811</v>
      </c>
      <c r="E27" s="113">
        <f t="shared" si="2"/>
        <v>42875</v>
      </c>
      <c r="F27" s="113">
        <f t="shared" si="2"/>
        <v>43827</v>
      </c>
      <c r="G27" s="113">
        <f t="shared" si="2"/>
        <v>43947</v>
      </c>
      <c r="H27" s="113">
        <f t="shared" si="2"/>
        <v>44379</v>
      </c>
      <c r="I27" s="113">
        <f t="shared" si="2"/>
        <v>43076</v>
      </c>
      <c r="J27" s="113">
        <f t="shared" si="2"/>
        <v>41846</v>
      </c>
      <c r="K27" s="113">
        <f t="shared" si="2"/>
        <v>44290</v>
      </c>
      <c r="L27" s="113">
        <f t="shared" si="2"/>
        <v>42206</v>
      </c>
      <c r="M27" s="113">
        <f t="shared" si="2"/>
        <v>40577</v>
      </c>
      <c r="N27" s="113">
        <f t="shared" si="2"/>
        <v>50022</v>
      </c>
      <c r="O27" s="114">
        <f t="shared" si="0"/>
        <v>485993</v>
      </c>
      <c r="P27" s="103">
        <f>SUM(P16:P26)</f>
        <v>327089</v>
      </c>
      <c r="Q27" s="490"/>
    </row>
    <row r="28" spans="1:20" ht="16.5" thickBot="1" x14ac:dyDescent="0.3">
      <c r="A28" s="116" t="s">
        <v>905</v>
      </c>
      <c r="B28" s="300" t="s">
        <v>68</v>
      </c>
      <c r="C28" s="117">
        <f t="shared" ref="C28:O28" si="3">C14-C27</f>
        <v>8199</v>
      </c>
      <c r="D28" s="117">
        <f t="shared" si="3"/>
        <v>-1358</v>
      </c>
      <c r="E28" s="117">
        <f t="shared" si="3"/>
        <v>11127</v>
      </c>
      <c r="F28" s="117">
        <f t="shared" si="3"/>
        <v>-10862</v>
      </c>
      <c r="G28" s="117">
        <f t="shared" si="3"/>
        <v>74572</v>
      </c>
      <c r="H28" s="117">
        <f t="shared" si="3"/>
        <v>-17371</v>
      </c>
      <c r="I28" s="117">
        <f t="shared" si="3"/>
        <v>-10226</v>
      </c>
      <c r="J28" s="117">
        <f t="shared" si="3"/>
        <v>-15959</v>
      </c>
      <c r="K28" s="117">
        <f t="shared" si="3"/>
        <v>9712</v>
      </c>
      <c r="L28" s="117">
        <f t="shared" si="3"/>
        <v>-9958</v>
      </c>
      <c r="M28" s="117">
        <f t="shared" si="3"/>
        <v>-12949</v>
      </c>
      <c r="N28" s="117">
        <f t="shared" si="3"/>
        <v>-24927</v>
      </c>
      <c r="O28" s="118">
        <f t="shared" si="3"/>
        <v>0</v>
      </c>
    </row>
    <row r="29" spans="1:20" x14ac:dyDescent="0.25">
      <c r="A29" s="120"/>
    </row>
    <row r="30" spans="1:20" x14ac:dyDescent="0.25">
      <c r="O30" s="119"/>
    </row>
    <row r="31" spans="1:20" x14ac:dyDescent="0.25">
      <c r="O31" s="119"/>
    </row>
    <row r="32" spans="1:20" x14ac:dyDescent="0.25">
      <c r="O32" s="119"/>
    </row>
    <row r="33" spans="15:15" x14ac:dyDescent="0.25">
      <c r="O33" s="119"/>
    </row>
    <row r="34" spans="15:15" x14ac:dyDescent="0.25">
      <c r="O34" s="119"/>
    </row>
    <row r="35" spans="15:15" x14ac:dyDescent="0.25">
      <c r="O35" s="119"/>
    </row>
    <row r="36" spans="15:15" x14ac:dyDescent="0.25">
      <c r="O36" s="119"/>
    </row>
    <row r="37" spans="15:15" x14ac:dyDescent="0.25">
      <c r="O37" s="119"/>
    </row>
    <row r="38" spans="15:15" x14ac:dyDescent="0.25">
      <c r="O38" s="119"/>
    </row>
    <row r="39" spans="15:15" x14ac:dyDescent="0.25">
      <c r="O39" s="119"/>
    </row>
    <row r="40" spans="15:15" x14ac:dyDescent="0.25">
      <c r="O40" s="119"/>
    </row>
    <row r="41" spans="15:15" x14ac:dyDescent="0.25">
      <c r="O41" s="119"/>
    </row>
    <row r="42" spans="15:15" x14ac:dyDescent="0.25">
      <c r="O42" s="119"/>
    </row>
    <row r="43" spans="15:15" x14ac:dyDescent="0.25">
      <c r="O43" s="119"/>
    </row>
    <row r="44" spans="15:15" x14ac:dyDescent="0.25">
      <c r="O44" s="119"/>
    </row>
    <row r="45" spans="15:15" x14ac:dyDescent="0.25">
      <c r="O45" s="119"/>
    </row>
    <row r="46" spans="15:15" x14ac:dyDescent="0.25">
      <c r="O46" s="119"/>
    </row>
    <row r="47" spans="15:15" x14ac:dyDescent="0.25">
      <c r="O47" s="119"/>
    </row>
    <row r="48" spans="15:15" x14ac:dyDescent="0.25">
      <c r="O48" s="119"/>
    </row>
    <row r="49" spans="15:15" x14ac:dyDescent="0.25">
      <c r="O49" s="119"/>
    </row>
    <row r="50" spans="15:15" x14ac:dyDescent="0.25">
      <c r="O50" s="119"/>
    </row>
    <row r="51" spans="15:15" x14ac:dyDescent="0.25">
      <c r="O51" s="119"/>
    </row>
    <row r="52" spans="15:15" x14ac:dyDescent="0.25">
      <c r="O52" s="119"/>
    </row>
    <row r="53" spans="15:15" x14ac:dyDescent="0.25">
      <c r="O53" s="119"/>
    </row>
    <row r="54" spans="15:15" x14ac:dyDescent="0.25">
      <c r="O54" s="119"/>
    </row>
    <row r="55" spans="15:15" x14ac:dyDescent="0.25">
      <c r="O55" s="119"/>
    </row>
    <row r="56" spans="15:15" x14ac:dyDescent="0.25">
      <c r="O56" s="119"/>
    </row>
    <row r="57" spans="15:15" x14ac:dyDescent="0.25">
      <c r="O57" s="119"/>
    </row>
    <row r="58" spans="15:15" x14ac:dyDescent="0.25">
      <c r="O58" s="119"/>
    </row>
    <row r="59" spans="15:15" x14ac:dyDescent="0.25">
      <c r="O59" s="119"/>
    </row>
    <row r="60" spans="15:15" x14ac:dyDescent="0.25">
      <c r="O60" s="119"/>
    </row>
    <row r="61" spans="15:15" x14ac:dyDescent="0.25">
      <c r="O61" s="119"/>
    </row>
    <row r="62" spans="15:15" x14ac:dyDescent="0.25">
      <c r="O62" s="119"/>
    </row>
    <row r="63" spans="15:15" x14ac:dyDescent="0.25">
      <c r="O63" s="119"/>
    </row>
    <row r="64" spans="15:15" x14ac:dyDescent="0.25">
      <c r="O64" s="119"/>
    </row>
    <row r="65" spans="15:15" x14ac:dyDescent="0.25">
      <c r="O65" s="119"/>
    </row>
    <row r="66" spans="15:15" x14ac:dyDescent="0.25">
      <c r="O66" s="119"/>
    </row>
    <row r="67" spans="15:15" x14ac:dyDescent="0.25">
      <c r="O67" s="119"/>
    </row>
    <row r="68" spans="15:15" x14ac:dyDescent="0.25">
      <c r="O68" s="119"/>
    </row>
    <row r="69" spans="15:15" x14ac:dyDescent="0.25">
      <c r="O69" s="119"/>
    </row>
    <row r="70" spans="15:15" x14ac:dyDescent="0.25">
      <c r="O70" s="119"/>
    </row>
    <row r="71" spans="15:15" x14ac:dyDescent="0.25">
      <c r="O71" s="119"/>
    </row>
    <row r="72" spans="15:15" x14ac:dyDescent="0.25">
      <c r="O72" s="119"/>
    </row>
    <row r="73" spans="15:15" x14ac:dyDescent="0.25">
      <c r="O73" s="119"/>
    </row>
    <row r="74" spans="15:15" x14ac:dyDescent="0.25">
      <c r="O74" s="119"/>
    </row>
    <row r="75" spans="15:15" x14ac:dyDescent="0.25">
      <c r="O75" s="119"/>
    </row>
    <row r="76" spans="15:15" x14ac:dyDescent="0.25">
      <c r="O76" s="119"/>
    </row>
    <row r="77" spans="15:15" x14ac:dyDescent="0.25">
      <c r="O77" s="119"/>
    </row>
    <row r="78" spans="15:15" x14ac:dyDescent="0.25">
      <c r="O78" s="119"/>
    </row>
    <row r="79" spans="15:15" x14ac:dyDescent="0.25">
      <c r="O79" s="119"/>
    </row>
    <row r="80" spans="15:15" x14ac:dyDescent="0.25">
      <c r="O80" s="119"/>
    </row>
    <row r="81" spans="15:15" x14ac:dyDescent="0.25">
      <c r="O81" s="119"/>
    </row>
    <row r="82" spans="15:15" x14ac:dyDescent="0.25">
      <c r="O82" s="11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41"/>
  <sheetViews>
    <sheetView view="pageBreakPreview" zoomScaleNormal="100" zoomScaleSheetLayoutView="100" workbookViewId="0">
      <selection activeCell="F43" sqref="F43"/>
    </sheetView>
  </sheetViews>
  <sheetFormatPr defaultRowHeight="15" x14ac:dyDescent="0.25"/>
  <cols>
    <col min="1" max="1" width="34.83203125" style="1038" bestFit="1" customWidth="1"/>
    <col min="2" max="2" width="34.1640625" style="1038" customWidth="1"/>
    <col min="3" max="3" width="13.6640625" style="1038" customWidth="1"/>
    <col min="4" max="4" width="49.6640625" style="1038" bestFit="1" customWidth="1"/>
    <col min="5" max="5" width="22.1640625" style="1039" bestFit="1" customWidth="1"/>
    <col min="6" max="16384" width="9.33203125" style="1038"/>
  </cols>
  <sheetData>
    <row r="1" spans="1:5" x14ac:dyDescent="0.25">
      <c r="D1" s="1295" t="s">
        <v>1055</v>
      </c>
      <c r="E1" s="1295"/>
    </row>
    <row r="2" spans="1:5" x14ac:dyDescent="0.25">
      <c r="A2" s="1296" t="s">
        <v>1152</v>
      </c>
      <c r="B2" s="1296"/>
      <c r="C2" s="1296"/>
      <c r="D2" s="1296"/>
      <c r="E2" s="1296"/>
    </row>
    <row r="4" spans="1:5" x14ac:dyDescent="0.25">
      <c r="A4" s="1102" t="s">
        <v>1029</v>
      </c>
      <c r="B4"/>
      <c r="C4"/>
      <c r="D4"/>
      <c r="E4" s="1103"/>
    </row>
    <row r="5" spans="1:5" x14ac:dyDescent="0.25">
      <c r="A5" s="1104"/>
      <c r="B5"/>
      <c r="C5"/>
      <c r="D5"/>
      <c r="E5" s="1103"/>
    </row>
    <row r="6" spans="1:5" x14ac:dyDescent="0.25">
      <c r="A6" s="1105" t="s">
        <v>1025</v>
      </c>
      <c r="B6" s="1105" t="s">
        <v>948</v>
      </c>
      <c r="C6" s="1105" t="s">
        <v>1026</v>
      </c>
      <c r="D6" s="1105" t="s">
        <v>1027</v>
      </c>
      <c r="E6" s="1106" t="s">
        <v>1028</v>
      </c>
    </row>
    <row r="7" spans="1:5" x14ac:dyDescent="0.25">
      <c r="A7" s="1248" t="s">
        <v>881</v>
      </c>
      <c r="B7" s="1248" t="s">
        <v>1047</v>
      </c>
      <c r="C7" s="1248" t="s">
        <v>1030</v>
      </c>
      <c r="D7" s="1107" t="s">
        <v>1153</v>
      </c>
      <c r="E7" s="1108">
        <v>500000</v>
      </c>
    </row>
    <row r="8" spans="1:5" x14ac:dyDescent="0.25">
      <c r="A8" s="1248"/>
      <c r="B8" s="1248"/>
      <c r="C8" s="1248"/>
      <c r="D8" s="1107" t="s">
        <v>1083</v>
      </c>
      <c r="E8" s="1108">
        <v>500000</v>
      </c>
    </row>
    <row r="9" spans="1:5" x14ac:dyDescent="0.25">
      <c r="A9" s="1248"/>
      <c r="B9" s="1248"/>
      <c r="C9" s="1248"/>
      <c r="D9" s="1107" t="s">
        <v>1084</v>
      </c>
      <c r="E9" s="1108">
        <v>1000000</v>
      </c>
    </row>
    <row r="10" spans="1:5" x14ac:dyDescent="0.25">
      <c r="A10" s="1248" t="s">
        <v>882</v>
      </c>
      <c r="B10" s="1248" t="s">
        <v>1048</v>
      </c>
      <c r="C10" s="1248">
        <v>614</v>
      </c>
      <c r="D10" s="1297" t="s">
        <v>1084</v>
      </c>
      <c r="E10" s="1301">
        <v>250000</v>
      </c>
    </row>
    <row r="11" spans="1:5" x14ac:dyDescent="0.25">
      <c r="A11" s="1248"/>
      <c r="B11" s="1248"/>
      <c r="C11" s="1248"/>
      <c r="D11" s="1298"/>
      <c r="E11" s="1297"/>
    </row>
    <row r="12" spans="1:5" x14ac:dyDescent="0.25">
      <c r="A12" s="1248" t="s">
        <v>883</v>
      </c>
      <c r="B12" s="1248" t="s">
        <v>1154</v>
      </c>
      <c r="C12" s="1248">
        <v>941</v>
      </c>
      <c r="D12" s="1107" t="s">
        <v>1085</v>
      </c>
      <c r="E12" s="1109">
        <v>300000</v>
      </c>
    </row>
    <row r="13" spans="1:5" x14ac:dyDescent="0.25">
      <c r="A13" s="1248"/>
      <c r="B13" s="1248"/>
      <c r="C13" s="1248"/>
      <c r="D13" s="1107" t="s">
        <v>1155</v>
      </c>
      <c r="E13" s="1109">
        <v>3000000</v>
      </c>
    </row>
    <row r="14" spans="1:5" x14ac:dyDescent="0.25">
      <c r="A14" s="1248" t="s">
        <v>884</v>
      </c>
      <c r="B14" s="1248" t="s">
        <v>1156</v>
      </c>
      <c r="C14" s="1248" t="s">
        <v>1031</v>
      </c>
      <c r="D14" s="1297" t="s">
        <v>1041</v>
      </c>
      <c r="E14" s="1299">
        <v>200000</v>
      </c>
    </row>
    <row r="15" spans="1:5" x14ac:dyDescent="0.25">
      <c r="A15" s="1248"/>
      <c r="B15" s="1248"/>
      <c r="C15" s="1248"/>
      <c r="D15" s="1298"/>
      <c r="E15" s="1300"/>
    </row>
    <row r="16" spans="1:5" x14ac:dyDescent="0.25">
      <c r="A16" s="1248"/>
      <c r="B16" s="1248"/>
      <c r="C16" s="1248"/>
      <c r="D16" s="1107" t="s">
        <v>1042</v>
      </c>
      <c r="E16" s="1108">
        <v>500000</v>
      </c>
    </row>
    <row r="17" spans="1:5" x14ac:dyDescent="0.25">
      <c r="A17" s="1248"/>
      <c r="B17" s="1248"/>
      <c r="C17" s="1248"/>
      <c r="D17" s="1107" t="s">
        <v>1087</v>
      </c>
      <c r="E17" s="1108">
        <v>2500000</v>
      </c>
    </row>
    <row r="18" spans="1:5" x14ac:dyDescent="0.25">
      <c r="A18" s="1099" t="s">
        <v>885</v>
      </c>
      <c r="B18" s="1100" t="s">
        <v>1088</v>
      </c>
      <c r="C18" s="1099" t="s">
        <v>1089</v>
      </c>
      <c r="D18" s="1107" t="s">
        <v>1090</v>
      </c>
      <c r="E18" s="1108">
        <v>1000000</v>
      </c>
    </row>
    <row r="19" spans="1:5" x14ac:dyDescent="0.25">
      <c r="A19" s="1099" t="s">
        <v>886</v>
      </c>
      <c r="B19" s="1099" t="s">
        <v>1091</v>
      </c>
      <c r="C19" s="1099">
        <v>648</v>
      </c>
      <c r="D19" s="1107" t="s">
        <v>1090</v>
      </c>
      <c r="E19" s="1108">
        <v>1000000</v>
      </c>
    </row>
    <row r="20" spans="1:5" x14ac:dyDescent="0.25">
      <c r="A20" s="1248" t="s">
        <v>887</v>
      </c>
      <c r="B20" s="1248" t="s">
        <v>1092</v>
      </c>
      <c r="C20" s="1248" t="s">
        <v>1093</v>
      </c>
      <c r="D20" s="1107" t="s">
        <v>1094</v>
      </c>
      <c r="E20" s="1108">
        <v>300000</v>
      </c>
    </row>
    <row r="21" spans="1:5" x14ac:dyDescent="0.25">
      <c r="A21" s="1248"/>
      <c r="B21" s="1248"/>
      <c r="C21" s="1248"/>
      <c r="D21" s="1107" t="s">
        <v>1095</v>
      </c>
      <c r="E21" s="1108">
        <v>500000</v>
      </c>
    </row>
    <row r="22" spans="1:5" x14ac:dyDescent="0.25">
      <c r="A22" s="1248" t="s">
        <v>888</v>
      </c>
      <c r="B22" s="1099" t="s">
        <v>1157</v>
      </c>
      <c r="C22" s="1107"/>
      <c r="D22" s="1249" t="s">
        <v>959</v>
      </c>
      <c r="E22" s="1299">
        <v>1000000</v>
      </c>
    </row>
    <row r="23" spans="1:5" x14ac:dyDescent="0.25">
      <c r="A23" s="1248"/>
      <c r="B23" s="1099" t="s">
        <v>1158</v>
      </c>
      <c r="C23" s="1107"/>
      <c r="D23" s="1249"/>
      <c r="E23" s="1299"/>
    </row>
    <row r="24" spans="1:5" x14ac:dyDescent="0.25">
      <c r="A24" s="1248"/>
      <c r="B24" s="1099" t="s">
        <v>1096</v>
      </c>
      <c r="C24" s="1099"/>
      <c r="D24" s="1110" t="s">
        <v>1097</v>
      </c>
      <c r="E24" s="1108">
        <v>200000</v>
      </c>
    </row>
    <row r="25" spans="1:5" x14ac:dyDescent="0.25">
      <c r="A25" s="1248" t="s">
        <v>889</v>
      </c>
      <c r="B25" s="1248" t="s">
        <v>1159</v>
      </c>
      <c r="C25" s="1248" t="s">
        <v>1098</v>
      </c>
      <c r="D25" s="1107" t="s">
        <v>1099</v>
      </c>
      <c r="E25" s="1108">
        <v>3000000</v>
      </c>
    </row>
    <row r="26" spans="1:5" x14ac:dyDescent="0.25">
      <c r="A26" s="1248"/>
      <c r="B26" s="1248"/>
      <c r="C26" s="1248"/>
      <c r="D26" s="1107" t="s">
        <v>1160</v>
      </c>
      <c r="E26" s="1108">
        <v>3000000</v>
      </c>
    </row>
    <row r="27" spans="1:5" x14ac:dyDescent="0.25">
      <c r="A27" s="1099" t="s">
        <v>890</v>
      </c>
      <c r="B27" s="1099" t="s">
        <v>1100</v>
      </c>
      <c r="C27" s="1099">
        <v>610</v>
      </c>
      <c r="D27" s="1107" t="s">
        <v>1101</v>
      </c>
      <c r="E27" s="1108">
        <v>2000000</v>
      </c>
    </row>
    <row r="28" spans="1:5" x14ac:dyDescent="0.25">
      <c r="A28" s="1090" t="s">
        <v>891</v>
      </c>
      <c r="B28" s="1090" t="s">
        <v>1102</v>
      </c>
      <c r="C28" s="1090" t="s">
        <v>1050</v>
      </c>
      <c r="D28" s="1111" t="s">
        <v>1103</v>
      </c>
      <c r="E28" s="1112">
        <v>3200000</v>
      </c>
    </row>
    <row r="29" spans="1:5" x14ac:dyDescent="0.25">
      <c r="A29" s="1090" t="s">
        <v>892</v>
      </c>
      <c r="B29" s="1090" t="s">
        <v>1051</v>
      </c>
      <c r="C29" s="1090" t="s">
        <v>1052</v>
      </c>
      <c r="D29" s="1113" t="s">
        <v>1053</v>
      </c>
      <c r="E29" s="1112">
        <v>2000000</v>
      </c>
    </row>
    <row r="30" spans="1:5" x14ac:dyDescent="0.25">
      <c r="A30" s="1099" t="s">
        <v>893</v>
      </c>
      <c r="B30" s="1099" t="s">
        <v>1104</v>
      </c>
      <c r="C30" s="1099"/>
      <c r="D30" s="1114" t="s">
        <v>1105</v>
      </c>
      <c r="E30" s="1108">
        <v>15000000</v>
      </c>
    </row>
    <row r="31" spans="1:5" x14ac:dyDescent="0.25">
      <c r="A31" s="1090" t="s">
        <v>894</v>
      </c>
      <c r="B31" s="1091" t="s">
        <v>1106</v>
      </c>
      <c r="C31" s="1092"/>
      <c r="D31" s="1111" t="s">
        <v>1107</v>
      </c>
      <c r="E31" s="1112">
        <v>20000000</v>
      </c>
    </row>
    <row r="32" spans="1:5" x14ac:dyDescent="0.25">
      <c r="A32" s="1115"/>
      <c r="B32" s="1116"/>
      <c r="C32" s="1117"/>
      <c r="D32" s="1118"/>
      <c r="E32" s="1119"/>
    </row>
    <row r="33" spans="1:5" x14ac:dyDescent="0.25">
      <c r="A33" s="1120" t="s">
        <v>1054</v>
      </c>
      <c r="B33" s="1121"/>
      <c r="C33" s="1122"/>
      <c r="D33" s="1122"/>
      <c r="E33" s="1123">
        <f>SUM(E7:E31)</f>
        <v>60950000</v>
      </c>
    </row>
    <row r="34" spans="1:5" x14ac:dyDescent="0.25">
      <c r="A34" s="1124"/>
      <c r="B34" s="1125"/>
      <c r="C34"/>
      <c r="D34"/>
      <c r="E34" s="1103"/>
    </row>
    <row r="35" spans="1:5" x14ac:dyDescent="0.25">
      <c r="A35" s="1124"/>
      <c r="B35" s="1125"/>
      <c r="C35"/>
      <c r="D35"/>
      <c r="E35" s="1103"/>
    </row>
    <row r="36" spans="1:5" x14ac:dyDescent="0.25">
      <c r="A36" s="1124"/>
      <c r="B36" s="1125"/>
      <c r="C36"/>
      <c r="D36"/>
      <c r="E36" s="1103"/>
    </row>
    <row r="37" spans="1:5" x14ac:dyDescent="0.25">
      <c r="A37" s="1124"/>
      <c r="B37" s="1125"/>
      <c r="C37"/>
      <c r="D37"/>
      <c r="E37" s="1103"/>
    </row>
    <row r="38" spans="1:5" x14ac:dyDescent="0.25">
      <c r="A38" s="1124"/>
      <c r="B38" s="1125"/>
      <c r="C38"/>
      <c r="D38"/>
      <c r="E38" s="1103"/>
    </row>
    <row r="39" spans="1:5" x14ac:dyDescent="0.25">
      <c r="A39" s="1124"/>
      <c r="B39" s="1125"/>
      <c r="C39"/>
      <c r="D39"/>
      <c r="E39" s="1103"/>
    </row>
    <row r="40" spans="1:5" x14ac:dyDescent="0.25">
      <c r="A40" s="1124"/>
      <c r="B40" s="1125"/>
      <c r="C40"/>
      <c r="D40"/>
      <c r="E40" s="1103"/>
    </row>
    <row r="41" spans="1:5" x14ac:dyDescent="0.25">
      <c r="A41" s="1124"/>
      <c r="B41" s="1125"/>
      <c r="C41"/>
      <c r="D41"/>
      <c r="E41" s="1103"/>
    </row>
  </sheetData>
  <mergeCells count="27">
    <mergeCell ref="A25:A26"/>
    <mergeCell ref="B25:B26"/>
    <mergeCell ref="C25:C26"/>
    <mergeCell ref="D10:D11"/>
    <mergeCell ref="E10:E11"/>
    <mergeCell ref="A12:A13"/>
    <mergeCell ref="B12:B13"/>
    <mergeCell ref="C12:C13"/>
    <mergeCell ref="A20:A21"/>
    <mergeCell ref="C20:C21"/>
    <mergeCell ref="B20:B21"/>
    <mergeCell ref="A22:A24"/>
    <mergeCell ref="D22:D23"/>
    <mergeCell ref="E22:E23"/>
    <mergeCell ref="D1:E1"/>
    <mergeCell ref="A2:E2"/>
    <mergeCell ref="A14:A17"/>
    <mergeCell ref="B14:B17"/>
    <mergeCell ref="C14:C17"/>
    <mergeCell ref="D14:D15"/>
    <mergeCell ref="E14:E15"/>
    <mergeCell ref="A7:A9"/>
    <mergeCell ref="B7:B9"/>
    <mergeCell ref="C7:C9"/>
    <mergeCell ref="A10:A11"/>
    <mergeCell ref="B10:B11"/>
    <mergeCell ref="C10:C11"/>
  </mergeCells>
  <pageMargins left="0.7" right="0.7" top="0.75" bottom="0.75" header="0.3" footer="0.3"/>
  <pageSetup paperSize="9" scale="8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1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03" t="s">
        <v>867</v>
      </c>
      <c r="C1" s="1303"/>
      <c r="D1" s="1303"/>
    </row>
    <row r="2" spans="1:4" s="79" customFormat="1" ht="16.5" thickBot="1" x14ac:dyDescent="0.3">
      <c r="A2" s="78"/>
      <c r="B2" s="397"/>
      <c r="D2" s="46" t="s">
        <v>11</v>
      </c>
    </row>
    <row r="3" spans="1:4" s="81" customFormat="1" ht="48" customHeight="1" thickBot="1" x14ac:dyDescent="0.25">
      <c r="A3" s="80" t="s">
        <v>879</v>
      </c>
      <c r="B3" s="196" t="s">
        <v>880</v>
      </c>
      <c r="C3" s="196" t="s">
        <v>17</v>
      </c>
      <c r="D3" s="197" t="s">
        <v>18</v>
      </c>
    </row>
    <row r="4" spans="1:4" s="81" customFormat="1" ht="14.1" customHeight="1" thickBot="1" x14ac:dyDescent="0.25">
      <c r="A4" s="39">
        <v>1</v>
      </c>
      <c r="B4" s="199">
        <v>2</v>
      </c>
      <c r="C4" s="199">
        <v>3</v>
      </c>
      <c r="D4" s="200">
        <v>4</v>
      </c>
    </row>
    <row r="5" spans="1:4" ht="18" customHeight="1" x14ac:dyDescent="0.2">
      <c r="A5" s="133" t="s">
        <v>881</v>
      </c>
      <c r="B5" s="201" t="s">
        <v>117</v>
      </c>
      <c r="C5" s="131">
        <v>0</v>
      </c>
      <c r="D5" s="82"/>
    </row>
    <row r="6" spans="1:4" ht="18" customHeight="1" x14ac:dyDescent="0.2">
      <c r="A6" s="83" t="s">
        <v>882</v>
      </c>
      <c r="B6" s="202" t="s">
        <v>118</v>
      </c>
      <c r="C6" s="132">
        <v>0</v>
      </c>
      <c r="D6" s="85"/>
    </row>
    <row r="7" spans="1:4" ht="18" customHeight="1" x14ac:dyDescent="0.2">
      <c r="A7" s="83" t="s">
        <v>883</v>
      </c>
      <c r="B7" s="202" t="s">
        <v>77</v>
      </c>
      <c r="C7" s="132">
        <v>0</v>
      </c>
      <c r="D7" s="85"/>
    </row>
    <row r="8" spans="1:4" ht="18" customHeight="1" x14ac:dyDescent="0.2">
      <c r="A8" s="83" t="s">
        <v>884</v>
      </c>
      <c r="B8" s="202" t="s">
        <v>78</v>
      </c>
      <c r="C8" s="132">
        <v>0</v>
      </c>
      <c r="D8" s="85"/>
    </row>
    <row r="9" spans="1:4" ht="18" customHeight="1" x14ac:dyDescent="0.2">
      <c r="A9" s="83" t="s">
        <v>885</v>
      </c>
      <c r="B9" s="202" t="s">
        <v>109</v>
      </c>
      <c r="C9" s="132"/>
      <c r="D9" s="85"/>
    </row>
    <row r="10" spans="1:4" ht="18" customHeight="1" x14ac:dyDescent="0.2">
      <c r="A10" s="83" t="s">
        <v>886</v>
      </c>
      <c r="B10" s="202" t="s">
        <v>110</v>
      </c>
      <c r="C10" s="132">
        <f>3310+16057+292+154+109</f>
        <v>19922</v>
      </c>
      <c r="D10" s="85">
        <v>19922</v>
      </c>
    </row>
    <row r="11" spans="1:4" ht="18" customHeight="1" x14ac:dyDescent="0.2">
      <c r="A11" s="83" t="s">
        <v>887</v>
      </c>
      <c r="B11" s="203" t="s">
        <v>111</v>
      </c>
      <c r="C11" s="132"/>
      <c r="D11" s="85"/>
    </row>
    <row r="12" spans="1:4" ht="18" customHeight="1" x14ac:dyDescent="0.2">
      <c r="A12" s="83" t="s">
        <v>888</v>
      </c>
      <c r="B12" s="203" t="s">
        <v>112</v>
      </c>
      <c r="C12" s="132"/>
      <c r="D12" s="85"/>
    </row>
    <row r="13" spans="1:4" ht="18" customHeight="1" x14ac:dyDescent="0.2">
      <c r="A13" s="83" t="s">
        <v>889</v>
      </c>
      <c r="B13" s="203" t="s">
        <v>113</v>
      </c>
      <c r="C13" s="132"/>
      <c r="D13" s="85"/>
    </row>
    <row r="14" spans="1:4" ht="18" customHeight="1" x14ac:dyDescent="0.2">
      <c r="A14" s="83" t="s">
        <v>890</v>
      </c>
      <c r="B14" s="203" t="s">
        <v>114</v>
      </c>
      <c r="C14" s="132"/>
      <c r="D14" s="85"/>
    </row>
    <row r="15" spans="1:4" ht="18" customHeight="1" x14ac:dyDescent="0.2">
      <c r="A15" s="83" t="s">
        <v>891</v>
      </c>
      <c r="B15" s="203" t="s">
        <v>115</v>
      </c>
      <c r="C15" s="132"/>
      <c r="D15" s="85"/>
    </row>
    <row r="16" spans="1:4" ht="22.5" customHeight="1" x14ac:dyDescent="0.2">
      <c r="A16" s="83" t="s">
        <v>892</v>
      </c>
      <c r="B16" s="203" t="s">
        <v>116</v>
      </c>
      <c r="C16" s="132"/>
      <c r="D16" s="85"/>
    </row>
    <row r="17" spans="1:8" ht="18" customHeight="1" x14ac:dyDescent="0.2">
      <c r="A17" s="83" t="s">
        <v>893</v>
      </c>
      <c r="B17" s="202" t="s">
        <v>79</v>
      </c>
      <c r="C17" s="132"/>
      <c r="D17" s="85"/>
    </row>
    <row r="18" spans="1:8" ht="22.5" x14ac:dyDescent="0.2">
      <c r="A18" s="83" t="s">
        <v>894</v>
      </c>
      <c r="B18" s="202" t="s">
        <v>666</v>
      </c>
      <c r="C18" s="132">
        <f>SUM(C19:C29)</f>
        <v>1665.3000000000002</v>
      </c>
      <c r="D18" s="85">
        <f>SUM(D19:D29)</f>
        <v>1665.3000000000002</v>
      </c>
      <c r="F18" s="4" t="s">
        <v>667</v>
      </c>
      <c r="G18" s="4">
        <v>3640</v>
      </c>
      <c r="H18" s="4" t="s">
        <v>668</v>
      </c>
    </row>
    <row r="19" spans="1:8" ht="18" hidden="1" customHeight="1" x14ac:dyDescent="0.2">
      <c r="A19" s="83"/>
      <c r="B19" s="203" t="s">
        <v>655</v>
      </c>
      <c r="C19" s="132">
        <f>H19</f>
        <v>660.66</v>
      </c>
      <c r="D19" s="85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3"/>
      <c r="B20" s="203" t="s">
        <v>656</v>
      </c>
      <c r="C20" s="132">
        <f t="shared" ref="C20:C29" si="0">H20</f>
        <v>305.76</v>
      </c>
      <c r="D20" s="85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3"/>
      <c r="B21" s="203" t="s">
        <v>657</v>
      </c>
      <c r="C21" s="132">
        <f t="shared" si="0"/>
        <v>145.6</v>
      </c>
      <c r="D21" s="85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3"/>
      <c r="B22" s="203" t="s">
        <v>658</v>
      </c>
      <c r="C22" s="132">
        <f t="shared" si="0"/>
        <v>72.8</v>
      </c>
      <c r="D22" s="85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3"/>
      <c r="B23" s="203" t="s">
        <v>659</v>
      </c>
      <c r="C23" s="132">
        <f t="shared" si="0"/>
        <v>182</v>
      </c>
      <c r="D23" s="85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3"/>
      <c r="B24" s="203" t="s">
        <v>660</v>
      </c>
      <c r="C24" s="132">
        <f t="shared" si="0"/>
        <v>141.96</v>
      </c>
      <c r="D24" s="85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3"/>
      <c r="B25" s="203" t="s">
        <v>661</v>
      </c>
      <c r="C25" s="132">
        <f t="shared" si="0"/>
        <v>61.88</v>
      </c>
      <c r="D25" s="85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3"/>
      <c r="B26" s="203" t="s">
        <v>662</v>
      </c>
      <c r="C26" s="132">
        <f t="shared" si="0"/>
        <v>36.4</v>
      </c>
      <c r="D26" s="85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3"/>
      <c r="B27" s="203" t="s">
        <v>663</v>
      </c>
      <c r="C27" s="132">
        <f t="shared" si="0"/>
        <v>36.4</v>
      </c>
      <c r="D27" s="85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3"/>
      <c r="B28" s="203" t="s">
        <v>664</v>
      </c>
      <c r="C28" s="132">
        <f t="shared" si="0"/>
        <v>7.28</v>
      </c>
      <c r="D28" s="85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3"/>
      <c r="B29" s="203" t="s">
        <v>665</v>
      </c>
      <c r="C29" s="132">
        <f t="shared" si="0"/>
        <v>14.56</v>
      </c>
      <c r="D29" s="85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3"/>
      <c r="B30" s="202"/>
      <c r="C30" s="132"/>
      <c r="D30" s="85"/>
    </row>
    <row r="31" spans="1:8" ht="18" customHeight="1" x14ac:dyDescent="0.2">
      <c r="A31" s="83" t="s">
        <v>895</v>
      </c>
      <c r="B31" s="202" t="s">
        <v>868</v>
      </c>
      <c r="C31" s="132"/>
      <c r="D31" s="85"/>
    </row>
    <row r="32" spans="1:8" ht="18" customHeight="1" x14ac:dyDescent="0.2">
      <c r="A32" s="83" t="s">
        <v>896</v>
      </c>
      <c r="B32" s="202" t="s">
        <v>80</v>
      </c>
      <c r="C32" s="132"/>
      <c r="D32" s="85"/>
    </row>
    <row r="33" spans="1:4" ht="18" customHeight="1" x14ac:dyDescent="0.2">
      <c r="A33" s="83" t="s">
        <v>897</v>
      </c>
      <c r="B33" s="202" t="s">
        <v>81</v>
      </c>
      <c r="C33" s="132"/>
      <c r="D33" s="85"/>
    </row>
    <row r="34" spans="1:4" ht="18" customHeight="1" x14ac:dyDescent="0.2">
      <c r="A34" s="83" t="s">
        <v>905</v>
      </c>
      <c r="B34" s="86"/>
      <c r="C34" s="84"/>
      <c r="D34" s="85"/>
    </row>
    <row r="35" spans="1:4" ht="18" customHeight="1" thickBot="1" x14ac:dyDescent="0.25">
      <c r="A35" s="134" t="s">
        <v>906</v>
      </c>
      <c r="B35" s="87"/>
      <c r="C35" s="88"/>
      <c r="D35" s="89"/>
    </row>
    <row r="36" spans="1:4" ht="18" customHeight="1" thickBot="1" x14ac:dyDescent="0.25">
      <c r="A36" s="40" t="s">
        <v>907</v>
      </c>
      <c r="B36" s="207" t="s">
        <v>916</v>
      </c>
      <c r="C36" s="208">
        <f>SUM(C5:C35)-C18</f>
        <v>21587.3</v>
      </c>
      <c r="D36" s="208">
        <f>SUM(D5:D35)-D18</f>
        <v>21587.3</v>
      </c>
    </row>
    <row r="37" spans="1:4" ht="8.25" customHeight="1" x14ac:dyDescent="0.2">
      <c r="A37" s="90"/>
      <c r="B37" s="1302"/>
      <c r="C37" s="1302"/>
      <c r="D37" s="1302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40" bestFit="1" customWidth="1"/>
    <col min="2" max="2" width="23" style="840" customWidth="1"/>
    <col min="3" max="3" width="21.1640625" style="840" customWidth="1"/>
    <col min="4" max="4" width="17" style="840" hidden="1" customWidth="1"/>
    <col min="5" max="8" width="17" style="840" customWidth="1"/>
    <col min="9" max="9" width="12.83203125" style="843" customWidth="1"/>
    <col min="10" max="16384" width="9.33203125" style="840"/>
  </cols>
  <sheetData>
    <row r="1" spans="1:9" ht="13.5" x14ac:dyDescent="0.25">
      <c r="A1" s="1207" t="s">
        <v>1181</v>
      </c>
      <c r="B1" s="1207"/>
      <c r="C1" s="1207"/>
      <c r="D1" s="845"/>
      <c r="E1" s="845"/>
      <c r="F1" s="845"/>
      <c r="G1" s="845"/>
      <c r="H1" s="845"/>
      <c r="I1" s="845"/>
    </row>
    <row r="4" spans="1:9" ht="12.75" customHeight="1" x14ac:dyDescent="0.2">
      <c r="A4" s="1205" t="s">
        <v>809</v>
      </c>
      <c r="B4" s="1205"/>
      <c r="C4" s="1205"/>
      <c r="D4" s="824"/>
      <c r="E4" s="824"/>
      <c r="F4" s="824"/>
      <c r="G4" s="824"/>
      <c r="H4" s="824"/>
      <c r="I4" s="824"/>
    </row>
    <row r="5" spans="1:9" x14ac:dyDescent="0.2">
      <c r="A5" s="1206" t="s">
        <v>1133</v>
      </c>
      <c r="B5" s="1206"/>
      <c r="C5" s="1206"/>
      <c r="D5" s="844"/>
      <c r="E5" s="844"/>
      <c r="F5" s="844"/>
      <c r="G5" s="844"/>
      <c r="H5" s="844"/>
      <c r="I5" s="844"/>
    </row>
    <row r="6" spans="1:9" ht="13.5" thickBot="1" x14ac:dyDescent="0.25">
      <c r="A6" s="841"/>
      <c r="B6" s="842"/>
    </row>
    <row r="7" spans="1:9" ht="13.5" thickBot="1" x14ac:dyDescent="0.25">
      <c r="A7" s="1210" t="s">
        <v>972</v>
      </c>
      <c r="B7" s="1211"/>
      <c r="C7" s="1212"/>
    </row>
    <row r="8" spans="1:9" ht="14.25" thickTop="1" thickBot="1" x14ac:dyDescent="0.25">
      <c r="A8" s="948" t="s">
        <v>973</v>
      </c>
      <c r="B8" s="948" t="s">
        <v>974</v>
      </c>
      <c r="C8" s="948" t="s">
        <v>975</v>
      </c>
    </row>
    <row r="9" spans="1:9" ht="15" customHeight="1" thickBot="1" x14ac:dyDescent="0.25">
      <c r="A9" s="1209" t="s">
        <v>976</v>
      </c>
      <c r="B9" s="949" t="s">
        <v>977</v>
      </c>
      <c r="C9" s="950" t="s">
        <v>978</v>
      </c>
    </row>
    <row r="10" spans="1:9" ht="15" customHeight="1" thickBot="1" x14ac:dyDescent="0.25">
      <c r="A10" s="1209"/>
      <c r="B10" s="949" t="s">
        <v>979</v>
      </c>
      <c r="C10" s="950" t="s">
        <v>978</v>
      </c>
    </row>
    <row r="11" spans="1:9" ht="15" customHeight="1" thickBot="1" x14ac:dyDescent="0.25">
      <c r="A11" s="952" t="s">
        <v>980</v>
      </c>
      <c r="B11" s="949" t="s">
        <v>982</v>
      </c>
      <c r="C11" s="950" t="s">
        <v>1134</v>
      </c>
    </row>
    <row r="12" spans="1:9" ht="15" customHeight="1" thickBot="1" x14ac:dyDescent="0.25">
      <c r="A12" s="957" t="s">
        <v>981</v>
      </c>
      <c r="B12" s="949" t="s">
        <v>984</v>
      </c>
      <c r="C12" s="950" t="s">
        <v>978</v>
      </c>
    </row>
    <row r="13" spans="1:9" ht="15" customHeight="1" thickBot="1" x14ac:dyDescent="0.25">
      <c r="A13" s="1208" t="s">
        <v>1021</v>
      </c>
      <c r="B13" s="1209" t="s">
        <v>988</v>
      </c>
      <c r="C13" s="1208" t="s">
        <v>978</v>
      </c>
    </row>
    <row r="14" spans="1:9" ht="15" customHeight="1" thickBot="1" x14ac:dyDescent="0.25">
      <c r="A14" s="1208"/>
      <c r="B14" s="1209"/>
      <c r="C14" s="1208"/>
    </row>
    <row r="15" spans="1:9" ht="15" customHeight="1" thickBot="1" x14ac:dyDescent="0.25">
      <c r="A15" s="1208"/>
      <c r="B15" s="949" t="s">
        <v>1020</v>
      </c>
      <c r="C15" s="950" t="s">
        <v>985</v>
      </c>
    </row>
    <row r="16" spans="1:9" ht="15" customHeight="1" thickBot="1" x14ac:dyDescent="0.25">
      <c r="A16" s="952" t="s">
        <v>811</v>
      </c>
      <c r="B16" s="1208" t="s">
        <v>989</v>
      </c>
      <c r="C16" s="1208" t="s">
        <v>978</v>
      </c>
    </row>
    <row r="17" spans="1:3" ht="15" customHeight="1" thickBot="1" x14ac:dyDescent="0.25">
      <c r="A17" s="957" t="s">
        <v>986</v>
      </c>
      <c r="B17" s="1208"/>
      <c r="C17" s="1208"/>
    </row>
    <row r="18" spans="1:3" ht="15" customHeight="1" thickBot="1" x14ac:dyDescent="0.25">
      <c r="A18" s="952" t="s">
        <v>939</v>
      </c>
      <c r="B18" s="1209" t="s">
        <v>1022</v>
      </c>
      <c r="C18" s="1208" t="s">
        <v>983</v>
      </c>
    </row>
    <row r="19" spans="1:3" ht="15" customHeight="1" thickBot="1" x14ac:dyDescent="0.25">
      <c r="A19" s="957" t="s">
        <v>986</v>
      </c>
      <c r="B19" s="1209"/>
      <c r="C19" s="1208"/>
    </row>
    <row r="20" spans="1:3" ht="15" customHeight="1" thickBot="1" x14ac:dyDescent="0.25">
      <c r="A20" s="952" t="s">
        <v>1023</v>
      </c>
      <c r="B20" s="1209" t="s">
        <v>1024</v>
      </c>
      <c r="C20" s="1208" t="s">
        <v>978</v>
      </c>
    </row>
    <row r="21" spans="1:3" ht="15" customHeight="1" thickBot="1" x14ac:dyDescent="0.25">
      <c r="A21" s="957" t="s">
        <v>986</v>
      </c>
      <c r="B21" s="1209"/>
      <c r="C21" s="1208"/>
    </row>
    <row r="22" spans="1:3" ht="13.5" thickBot="1" x14ac:dyDescent="0.25"/>
    <row r="23" spans="1:3" ht="13.5" thickBot="1" x14ac:dyDescent="0.25">
      <c r="A23" s="1204" t="s">
        <v>810</v>
      </c>
      <c r="B23" s="1204"/>
      <c r="C23" s="1204"/>
    </row>
    <row r="24" spans="1:3" ht="13.5" thickBot="1" x14ac:dyDescent="0.25">
      <c r="A24" s="951" t="s">
        <v>973</v>
      </c>
      <c r="B24" s="951" t="s">
        <v>974</v>
      </c>
      <c r="C24" s="951" t="s">
        <v>975</v>
      </c>
    </row>
    <row r="25" spans="1:3" ht="15" customHeight="1" thickBot="1" x14ac:dyDescent="0.25">
      <c r="A25" s="952" t="s">
        <v>990</v>
      </c>
      <c r="B25" s="949" t="s">
        <v>992</v>
      </c>
      <c r="C25" s="949" t="s">
        <v>978</v>
      </c>
    </row>
    <row r="26" spans="1:3" ht="15" customHeight="1" thickBot="1" x14ac:dyDescent="0.25">
      <c r="A26" s="957" t="s">
        <v>991</v>
      </c>
      <c r="B26" s="949" t="s">
        <v>990</v>
      </c>
      <c r="C26" s="949" t="s">
        <v>993</v>
      </c>
    </row>
    <row r="27" spans="1:3" ht="13.5" thickBot="1" x14ac:dyDescent="0.25"/>
    <row r="28" spans="1:3" ht="13.5" thickBot="1" x14ac:dyDescent="0.25">
      <c r="A28" s="1204" t="s">
        <v>473</v>
      </c>
      <c r="B28" s="1204"/>
      <c r="C28" s="1204"/>
    </row>
    <row r="29" spans="1:3" ht="13.5" thickBot="1" x14ac:dyDescent="0.25">
      <c r="A29" s="951" t="s">
        <v>973</v>
      </c>
      <c r="B29" s="951" t="s">
        <v>974</v>
      </c>
      <c r="C29" s="951" t="s">
        <v>975</v>
      </c>
    </row>
    <row r="30" spans="1:3" ht="15" customHeight="1" thickBot="1" x14ac:dyDescent="0.25">
      <c r="A30" s="952" t="s">
        <v>994</v>
      </c>
      <c r="B30" s="949" t="s">
        <v>996</v>
      </c>
      <c r="C30" s="950" t="s">
        <v>978</v>
      </c>
    </row>
    <row r="31" spans="1:3" ht="15" customHeight="1" thickBot="1" x14ac:dyDescent="0.25">
      <c r="A31" s="953" t="s">
        <v>995</v>
      </c>
      <c r="B31" s="949" t="s">
        <v>997</v>
      </c>
      <c r="C31" s="950" t="s">
        <v>1066</v>
      </c>
    </row>
    <row r="32" spans="1:3" ht="15" customHeight="1" thickBot="1" x14ac:dyDescent="0.25">
      <c r="A32" s="954"/>
      <c r="B32" s="949" t="s">
        <v>998</v>
      </c>
      <c r="C32" s="950" t="s">
        <v>983</v>
      </c>
    </row>
    <row r="33" spans="1:3" ht="15" customHeight="1" thickBot="1" x14ac:dyDescent="0.25">
      <c r="A33" s="955"/>
      <c r="B33" s="949" t="s">
        <v>999</v>
      </c>
      <c r="C33" s="950" t="s">
        <v>1067</v>
      </c>
    </row>
    <row r="34" spans="1:3" ht="15" customHeight="1" thickBot="1" x14ac:dyDescent="0.25">
      <c r="A34" s="955"/>
      <c r="B34" s="949" t="s">
        <v>1000</v>
      </c>
      <c r="C34" s="950" t="s">
        <v>978</v>
      </c>
    </row>
    <row r="35" spans="1:3" ht="15" customHeight="1" thickBot="1" x14ac:dyDescent="0.25">
      <c r="A35" s="956"/>
      <c r="B35" s="949" t="s">
        <v>987</v>
      </c>
      <c r="C35" s="950" t="s">
        <v>983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5"/>
  <sheetViews>
    <sheetView view="pageBreakPreview" zoomScaleNormal="100" zoomScaleSheetLayoutView="100" workbookViewId="0">
      <selection activeCell="F5" sqref="F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1" customWidth="1"/>
    <col min="5" max="5" width="14.33203125" bestFit="1" customWidth="1"/>
  </cols>
  <sheetData>
    <row r="1" spans="1:7" ht="15" x14ac:dyDescent="0.25">
      <c r="A1" s="1305" t="s">
        <v>950</v>
      </c>
      <c r="B1" s="1305"/>
      <c r="C1" s="1305"/>
      <c r="D1" s="1305"/>
      <c r="E1" s="1305"/>
    </row>
    <row r="2" spans="1:7" ht="35.25" customHeight="1" x14ac:dyDescent="0.25">
      <c r="A2" s="1304" t="s">
        <v>1179</v>
      </c>
      <c r="B2" s="1304"/>
      <c r="C2" s="1304"/>
      <c r="D2" s="1304"/>
      <c r="E2" s="1304"/>
    </row>
    <row r="3" spans="1:7" ht="17.25" customHeight="1" x14ac:dyDescent="0.25">
      <c r="A3" s="398"/>
      <c r="B3" s="398"/>
      <c r="C3" s="398"/>
    </row>
    <row r="4" spans="1:7" ht="13.5" thickBot="1" x14ac:dyDescent="0.25">
      <c r="A4" s="209"/>
      <c r="B4" s="209"/>
      <c r="C4" s="759"/>
      <c r="D4" s="1306" t="s">
        <v>920</v>
      </c>
      <c r="E4" s="1306"/>
    </row>
    <row r="5" spans="1:7" ht="42.75" customHeight="1" thickBot="1" x14ac:dyDescent="0.25">
      <c r="A5" s="399" t="s">
        <v>15</v>
      </c>
      <c r="B5" s="400" t="s">
        <v>82</v>
      </c>
      <c r="C5" s="400" t="s">
        <v>83</v>
      </c>
      <c r="D5" s="725" t="s">
        <v>1143</v>
      </c>
      <c r="E5" s="573" t="s">
        <v>1035</v>
      </c>
    </row>
    <row r="6" spans="1:7" ht="15.95" customHeight="1" thickBot="1" x14ac:dyDescent="0.25">
      <c r="A6" s="829" t="s">
        <v>881</v>
      </c>
      <c r="B6" s="830" t="s">
        <v>570</v>
      </c>
      <c r="C6" s="830" t="s">
        <v>571</v>
      </c>
      <c r="D6" s="831">
        <v>325</v>
      </c>
      <c r="E6" s="832">
        <v>500</v>
      </c>
    </row>
    <row r="7" spans="1:7" ht="15.95" customHeight="1" thickBot="1" x14ac:dyDescent="0.25">
      <c r="A7" s="1310" t="s">
        <v>961</v>
      </c>
      <c r="B7" s="1311"/>
      <c r="C7" s="1312"/>
      <c r="D7" s="834">
        <f>SUM(D6)</f>
        <v>325</v>
      </c>
      <c r="E7" s="834">
        <f>SUM(E6)</f>
        <v>500</v>
      </c>
    </row>
    <row r="8" spans="1:7" ht="15.95" customHeight="1" x14ac:dyDescent="0.2">
      <c r="A8" s="826" t="s">
        <v>882</v>
      </c>
      <c r="B8" s="827" t="s">
        <v>575</v>
      </c>
      <c r="C8" s="827" t="s">
        <v>572</v>
      </c>
      <c r="D8" s="833">
        <v>751</v>
      </c>
      <c r="E8" s="828">
        <v>750</v>
      </c>
      <c r="G8" s="481"/>
    </row>
    <row r="9" spans="1:7" ht="15.95" customHeight="1" x14ac:dyDescent="0.2">
      <c r="A9" s="826" t="s">
        <v>883</v>
      </c>
      <c r="B9" s="36" t="s">
        <v>573</v>
      </c>
      <c r="C9" s="36" t="s">
        <v>574</v>
      </c>
      <c r="D9" s="756">
        <v>480</v>
      </c>
      <c r="E9" s="574">
        <v>600</v>
      </c>
    </row>
    <row r="10" spans="1:7" s="758" customFormat="1" ht="15.95" customHeight="1" x14ac:dyDescent="0.2">
      <c r="A10" s="826" t="s">
        <v>884</v>
      </c>
      <c r="B10" s="850" t="s">
        <v>1032</v>
      </c>
      <c r="C10" s="850" t="s">
        <v>1033</v>
      </c>
      <c r="D10" s="851">
        <v>900</v>
      </c>
      <c r="E10" s="852">
        <v>1000</v>
      </c>
    </row>
    <row r="11" spans="1:7" s="758" customFormat="1" ht="15.95" customHeight="1" x14ac:dyDescent="0.2">
      <c r="A11" s="826" t="s">
        <v>885</v>
      </c>
      <c r="B11" s="875" t="s">
        <v>1005</v>
      </c>
      <c r="C11" s="875" t="s">
        <v>1034</v>
      </c>
      <c r="D11" s="876">
        <v>200</v>
      </c>
      <c r="E11" s="877">
        <v>150</v>
      </c>
    </row>
    <row r="12" spans="1:7" s="758" customFormat="1" ht="15.95" customHeight="1" x14ac:dyDescent="0.2">
      <c r="A12" s="1040" t="s">
        <v>886</v>
      </c>
      <c r="B12" s="875" t="s">
        <v>1012</v>
      </c>
      <c r="C12" s="875" t="s">
        <v>1013</v>
      </c>
      <c r="D12" s="876">
        <v>240</v>
      </c>
      <c r="E12" s="1041">
        <v>300</v>
      </c>
    </row>
    <row r="13" spans="1:7" s="758" customFormat="1" ht="15.95" customHeight="1" thickBot="1" x14ac:dyDescent="0.25">
      <c r="A13" s="1042" t="s">
        <v>887</v>
      </c>
      <c r="B13" s="854" t="s">
        <v>1056</v>
      </c>
      <c r="C13" s="854" t="s">
        <v>1057</v>
      </c>
      <c r="D13" s="853">
        <v>0</v>
      </c>
      <c r="E13" s="878">
        <v>500</v>
      </c>
    </row>
    <row r="14" spans="1:7" s="836" customFormat="1" ht="15.95" customHeight="1" thickBot="1" x14ac:dyDescent="0.25">
      <c r="A14" s="1310" t="s">
        <v>962</v>
      </c>
      <c r="B14" s="1311"/>
      <c r="C14" s="1312"/>
      <c r="D14" s="834">
        <f>SUM(D8:D13)</f>
        <v>2571</v>
      </c>
      <c r="E14" s="835">
        <f>SUM(E8:E13)</f>
        <v>3300</v>
      </c>
    </row>
    <row r="15" spans="1:7" ht="15.95" customHeight="1" thickBot="1" x14ac:dyDescent="0.25">
      <c r="A15" s="1307" t="s">
        <v>916</v>
      </c>
      <c r="B15" s="1308"/>
      <c r="C15" s="1309"/>
      <c r="D15" s="726">
        <f>D7+D14</f>
        <v>2896</v>
      </c>
      <c r="E15" s="575">
        <f>E7+E14</f>
        <v>3800</v>
      </c>
      <c r="F15" s="481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8"/>
  <sheetViews>
    <sheetView view="pageBreakPreview" topLeftCell="A10" zoomScaleNormal="100" zoomScaleSheetLayoutView="100" workbookViewId="0">
      <selection activeCell="E26" sqref="E26"/>
    </sheetView>
  </sheetViews>
  <sheetFormatPr defaultColWidth="9.33203125" defaultRowHeight="15.75" x14ac:dyDescent="0.25"/>
  <cols>
    <col min="1" max="1" width="6.1640625" style="101" customWidth="1"/>
    <col min="2" max="2" width="30.33203125" style="119" bestFit="1" customWidth="1"/>
    <col min="3" max="3" width="12" style="119" bestFit="1" customWidth="1"/>
    <col min="4" max="4" width="13.6640625" style="119" customWidth="1"/>
    <col min="5" max="5" width="12" style="119" bestFit="1" customWidth="1"/>
    <col min="6" max="16384" width="9.33203125" style="119"/>
  </cols>
  <sheetData>
    <row r="1" spans="1:5" x14ac:dyDescent="0.25">
      <c r="A1" s="1313" t="s">
        <v>949</v>
      </c>
      <c r="B1" s="1313"/>
      <c r="C1" s="1313"/>
      <c r="D1" s="1313"/>
      <c r="E1" s="1313"/>
    </row>
    <row r="2" spans="1:5" ht="27.75" customHeight="1" x14ac:dyDescent="0.25">
      <c r="A2" s="1293" t="s">
        <v>1145</v>
      </c>
      <c r="B2" s="1293"/>
      <c r="C2" s="1293"/>
      <c r="D2" s="1293"/>
      <c r="E2" s="1293"/>
    </row>
    <row r="3" spans="1:5" ht="16.5" thickBot="1" x14ac:dyDescent="0.3">
      <c r="D3" s="5"/>
      <c r="E3" s="5" t="s">
        <v>920</v>
      </c>
    </row>
    <row r="4" spans="1:5" s="101" customFormat="1" ht="33" customHeight="1" thickBot="1" x14ac:dyDescent="0.3">
      <c r="A4" s="98" t="s">
        <v>879</v>
      </c>
      <c r="B4" s="99" t="s">
        <v>12</v>
      </c>
      <c r="C4" s="958" t="s">
        <v>1035</v>
      </c>
      <c r="D4" s="958" t="s">
        <v>1058</v>
      </c>
      <c r="E4" s="959" t="s">
        <v>1144</v>
      </c>
    </row>
    <row r="5" spans="1:5" s="103" customFormat="1" ht="15" customHeight="1" thickBot="1" x14ac:dyDescent="0.25">
      <c r="A5" s="102" t="s">
        <v>881</v>
      </c>
      <c r="B5" s="1290" t="s">
        <v>923</v>
      </c>
      <c r="C5" s="1291"/>
      <c r="D5" s="1291"/>
      <c r="E5" s="1292"/>
    </row>
    <row r="6" spans="1:5" s="103" customFormat="1" ht="15" customHeight="1" x14ac:dyDescent="0.2">
      <c r="A6" s="104" t="s">
        <v>882</v>
      </c>
      <c r="B6" s="105" t="s">
        <v>140</v>
      </c>
      <c r="C6" s="106">
        <f>'1.1.sz.mell.'!E6</f>
        <v>115300</v>
      </c>
      <c r="D6" s="106">
        <v>110000</v>
      </c>
      <c r="E6" s="846">
        <v>110000</v>
      </c>
    </row>
    <row r="7" spans="1:5" s="111" customFormat="1" ht="14.1" customHeight="1" x14ac:dyDescent="0.2">
      <c r="A7" s="108" t="s">
        <v>883</v>
      </c>
      <c r="B7" s="296" t="s">
        <v>924</v>
      </c>
      <c r="C7" s="109">
        <f>'1.1.sz.mell.'!E11</f>
        <v>21602</v>
      </c>
      <c r="D7" s="109">
        <v>20000</v>
      </c>
      <c r="E7" s="847">
        <v>20000</v>
      </c>
    </row>
    <row r="8" spans="1:5" s="111" customFormat="1" x14ac:dyDescent="0.2">
      <c r="A8" s="108" t="s">
        <v>884</v>
      </c>
      <c r="B8" s="297" t="s">
        <v>0</v>
      </c>
      <c r="C8" s="112">
        <f>'1.1.sz.mell.'!E20</f>
        <v>9000</v>
      </c>
      <c r="D8" s="112">
        <v>8000</v>
      </c>
      <c r="E8" s="848">
        <v>8000</v>
      </c>
    </row>
    <row r="9" spans="1:5" s="111" customFormat="1" ht="14.1" customHeight="1" x14ac:dyDescent="0.2">
      <c r="A9" s="108" t="s">
        <v>885</v>
      </c>
      <c r="B9" s="296" t="s">
        <v>869</v>
      </c>
      <c r="C9" s="109">
        <f>'1.1.sz.mell.'!E21</f>
        <v>232157</v>
      </c>
      <c r="D9" s="109">
        <v>230000</v>
      </c>
      <c r="E9" s="847">
        <v>230000</v>
      </c>
    </row>
    <row r="10" spans="1:5" s="111" customFormat="1" ht="14.1" customHeight="1" x14ac:dyDescent="0.2">
      <c r="A10" s="108" t="s">
        <v>886</v>
      </c>
      <c r="B10" s="296" t="s">
        <v>870</v>
      </c>
      <c r="C10" s="109">
        <f>'1.1.sz.mell.'!E30</f>
        <v>17337</v>
      </c>
      <c r="D10" s="109">
        <v>6000</v>
      </c>
      <c r="E10" s="847">
        <v>6000</v>
      </c>
    </row>
    <row r="11" spans="1:5" s="111" customFormat="1" ht="14.1" customHeight="1" x14ac:dyDescent="0.2">
      <c r="A11" s="108" t="s">
        <v>887</v>
      </c>
      <c r="B11" s="296" t="s">
        <v>871</v>
      </c>
      <c r="C11" s="109">
        <f>'1.1.sz.mell.'!E43</f>
        <v>0</v>
      </c>
      <c r="D11" s="109"/>
      <c r="E11" s="847"/>
    </row>
    <row r="12" spans="1:5" s="111" customFormat="1" ht="14.1" customHeight="1" x14ac:dyDescent="0.2">
      <c r="A12" s="108" t="s">
        <v>888</v>
      </c>
      <c r="B12" s="296" t="s">
        <v>872</v>
      </c>
      <c r="C12" s="109">
        <f>'1.1.sz.mell.'!E46</f>
        <v>590</v>
      </c>
      <c r="D12" s="109">
        <v>590</v>
      </c>
      <c r="E12" s="847">
        <v>590</v>
      </c>
    </row>
    <row r="13" spans="1:5" s="111" customFormat="1" x14ac:dyDescent="0.2">
      <c r="A13" s="108" t="s">
        <v>889</v>
      </c>
      <c r="B13" s="298" t="s">
        <v>873</v>
      </c>
      <c r="C13" s="109"/>
      <c r="D13" s="109"/>
      <c r="E13" s="847"/>
    </row>
    <row r="14" spans="1:5" s="111" customFormat="1" ht="14.1" customHeight="1" thickBot="1" x14ac:dyDescent="0.25">
      <c r="A14" s="108" t="s">
        <v>890</v>
      </c>
      <c r="B14" s="296" t="s">
        <v>874</v>
      </c>
      <c r="C14" s="109">
        <f>'1.1.sz.mell.'!E54</f>
        <v>89007</v>
      </c>
      <c r="D14" s="109"/>
      <c r="E14" s="847"/>
    </row>
    <row r="15" spans="1:5" s="103" customFormat="1" ht="15.95" customHeight="1" thickBot="1" x14ac:dyDescent="0.25">
      <c r="A15" s="102" t="s">
        <v>891</v>
      </c>
      <c r="B15" s="41" t="s">
        <v>66</v>
      </c>
      <c r="C15" s="113">
        <f>SUM(C6:C14)</f>
        <v>484993</v>
      </c>
      <c r="D15" s="113">
        <f>SUM(D6:D14)</f>
        <v>374590</v>
      </c>
      <c r="E15" s="114">
        <f>SUM(E6:E14)</f>
        <v>374590</v>
      </c>
    </row>
    <row r="16" spans="1:5" s="103" customFormat="1" ht="15" customHeight="1" thickBot="1" x14ac:dyDescent="0.25">
      <c r="A16" s="102" t="s">
        <v>892</v>
      </c>
      <c r="B16" s="1290" t="s">
        <v>1</v>
      </c>
      <c r="C16" s="1291"/>
      <c r="D16" s="1291"/>
      <c r="E16" s="1292"/>
    </row>
    <row r="17" spans="1:5" s="111" customFormat="1" ht="14.1" customHeight="1" x14ac:dyDescent="0.2">
      <c r="A17" s="115" t="s">
        <v>893</v>
      </c>
      <c r="B17" s="299" t="s">
        <v>13</v>
      </c>
      <c r="C17" s="112">
        <f>'1.1.sz.mell.'!E74</f>
        <v>177147</v>
      </c>
      <c r="D17" s="112">
        <v>180000</v>
      </c>
      <c r="E17" s="848">
        <v>180000</v>
      </c>
    </row>
    <row r="18" spans="1:5" s="111" customFormat="1" ht="22.5" x14ac:dyDescent="0.2">
      <c r="A18" s="108" t="s">
        <v>894</v>
      </c>
      <c r="B18" s="298" t="s">
        <v>162</v>
      </c>
      <c r="C18" s="109">
        <f>'1.1.sz.mell.'!E75</f>
        <v>35843</v>
      </c>
      <c r="D18" s="109">
        <v>33000</v>
      </c>
      <c r="E18" s="847">
        <v>31000</v>
      </c>
    </row>
    <row r="19" spans="1:5" s="111" customFormat="1" x14ac:dyDescent="0.2">
      <c r="A19" s="108" t="s">
        <v>895</v>
      </c>
      <c r="B19" s="296" t="s">
        <v>86</v>
      </c>
      <c r="C19" s="109">
        <f>'1.1.sz.mell.'!E76</f>
        <v>101724</v>
      </c>
      <c r="D19" s="109">
        <v>105000</v>
      </c>
      <c r="E19" s="847">
        <v>105000</v>
      </c>
    </row>
    <row r="20" spans="1:5" s="111" customFormat="1" x14ac:dyDescent="0.2">
      <c r="A20" s="108" t="s">
        <v>896</v>
      </c>
      <c r="B20" s="296" t="s">
        <v>163</v>
      </c>
      <c r="C20" s="109">
        <f>'1.1.sz.mell.'!E77</f>
        <v>16457</v>
      </c>
      <c r="D20" s="109">
        <v>16000</v>
      </c>
      <c r="E20" s="847">
        <v>16000</v>
      </c>
    </row>
    <row r="21" spans="1:5" s="111" customFormat="1" x14ac:dyDescent="0.2">
      <c r="A21" s="108" t="s">
        <v>897</v>
      </c>
      <c r="B21" s="296" t="s">
        <v>875</v>
      </c>
      <c r="C21" s="109">
        <f>'1.1.sz.mell.'!E78</f>
        <v>3800</v>
      </c>
      <c r="D21" s="109">
        <v>1500</v>
      </c>
      <c r="E21" s="847">
        <v>1500</v>
      </c>
    </row>
    <row r="22" spans="1:5" s="111" customFormat="1" x14ac:dyDescent="0.2">
      <c r="A22" s="108" t="s">
        <v>898</v>
      </c>
      <c r="B22" s="296" t="s">
        <v>277</v>
      </c>
      <c r="C22" s="109">
        <f>'1.1.sz.mell.'!E87</f>
        <v>123790.99800000001</v>
      </c>
      <c r="D22" s="109">
        <v>30000</v>
      </c>
      <c r="E22" s="847">
        <v>32000</v>
      </c>
    </row>
    <row r="23" spans="1:5" s="111" customFormat="1" x14ac:dyDescent="0.2">
      <c r="A23" s="108" t="s">
        <v>899</v>
      </c>
      <c r="B23" s="298" t="s">
        <v>166</v>
      </c>
      <c r="C23" s="109">
        <f>'1.1.sz.mell.'!E88</f>
        <v>6083.4</v>
      </c>
      <c r="D23" s="109">
        <v>5000</v>
      </c>
      <c r="E23" s="847">
        <v>5000</v>
      </c>
    </row>
    <row r="24" spans="1:5" s="111" customFormat="1" x14ac:dyDescent="0.2">
      <c r="A24" s="108" t="s">
        <v>900</v>
      </c>
      <c r="B24" s="296" t="s">
        <v>308</v>
      </c>
      <c r="C24" s="109">
        <v>0</v>
      </c>
      <c r="D24" s="109"/>
      <c r="E24" s="847"/>
    </row>
    <row r="25" spans="1:5" s="111" customFormat="1" x14ac:dyDescent="0.2">
      <c r="A25" s="108" t="s">
        <v>901</v>
      </c>
      <c r="B25" s="296" t="s">
        <v>913</v>
      </c>
      <c r="C25" s="109">
        <f>'1.1.sz.mell.'!E97</f>
        <v>20148</v>
      </c>
      <c r="D25" s="109">
        <v>4090</v>
      </c>
      <c r="E25" s="847">
        <v>4090</v>
      </c>
    </row>
    <row r="26" spans="1:5" s="111" customFormat="1" x14ac:dyDescent="0.2">
      <c r="A26" s="108" t="s">
        <v>902</v>
      </c>
      <c r="B26" s="296" t="s">
        <v>876</v>
      </c>
      <c r="C26" s="109"/>
      <c r="D26" s="109"/>
      <c r="E26" s="847"/>
    </row>
    <row r="27" spans="1:5" s="111" customFormat="1" ht="16.5" thickBot="1" x14ac:dyDescent="0.25">
      <c r="A27" s="108" t="s">
        <v>903</v>
      </c>
      <c r="B27" s="296" t="s">
        <v>877</v>
      </c>
      <c r="C27" s="109"/>
      <c r="D27" s="109"/>
      <c r="E27" s="847"/>
    </row>
    <row r="28" spans="1:5" s="103" customFormat="1" ht="16.5" thickBot="1" x14ac:dyDescent="0.25">
      <c r="A28" s="116" t="s">
        <v>904</v>
      </c>
      <c r="B28" s="41" t="s">
        <v>67</v>
      </c>
      <c r="C28" s="113">
        <f>SUM(C17:C27)</f>
        <v>484993.39800000004</v>
      </c>
      <c r="D28" s="113">
        <f>SUM(D17:D27)</f>
        <v>374590</v>
      </c>
      <c r="E28" s="114">
        <f>SUM(E17:E27)</f>
        <v>374590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115"/>
  <sheetViews>
    <sheetView zoomScaleNormal="100" zoomScaleSheetLayoutView="100" workbookViewId="0">
      <selection activeCell="P33" sqref="P33"/>
    </sheetView>
  </sheetViews>
  <sheetFormatPr defaultColWidth="9.33203125" defaultRowHeight="12.75" x14ac:dyDescent="0.2"/>
  <cols>
    <col min="1" max="1" width="3.83203125" style="960" bestFit="1" customWidth="1"/>
    <col min="2" max="2" width="2.33203125" style="960" bestFit="1" customWidth="1"/>
    <col min="3" max="3" width="4.5" style="1029" customWidth="1"/>
    <col min="4" max="4" width="64.1640625" style="960" customWidth="1"/>
    <col min="5" max="5" width="12.6640625" style="960" bestFit="1" customWidth="1"/>
    <col min="6" max="6" width="12.6640625" style="988" customWidth="1"/>
    <col min="7" max="7" width="14.6640625" style="960" customWidth="1"/>
    <col min="8" max="8" width="10.1640625" style="960" bestFit="1" customWidth="1"/>
    <col min="9" max="10" width="9.33203125" style="960"/>
    <col min="11" max="11" width="9.33203125" style="960" customWidth="1"/>
    <col min="12" max="16384" width="9.33203125" style="960"/>
  </cols>
  <sheetData>
    <row r="1" spans="1:7" ht="15" x14ac:dyDescent="0.25">
      <c r="A1" s="1313"/>
      <c r="B1" s="1313"/>
      <c r="C1" s="1313"/>
      <c r="D1" s="1313"/>
      <c r="E1" s="1313"/>
      <c r="F1" s="1313"/>
      <c r="G1" s="1313"/>
    </row>
    <row r="2" spans="1:7" ht="32.25" customHeight="1" x14ac:dyDescent="0.2">
      <c r="A2" s="1317" t="s">
        <v>951</v>
      </c>
      <c r="B2" s="1317"/>
      <c r="C2" s="1317"/>
      <c r="D2" s="1317"/>
      <c r="E2" s="1317"/>
      <c r="F2" s="1317"/>
      <c r="G2" s="1317"/>
    </row>
    <row r="3" spans="1:7" s="963" customFormat="1" ht="13.5" thickBot="1" x14ac:dyDescent="0.25">
      <c r="A3" s="961"/>
      <c r="B3" s="961"/>
      <c r="C3" s="962"/>
      <c r="D3" s="961"/>
      <c r="F3" s="1129"/>
    </row>
    <row r="4" spans="1:7" s="965" customFormat="1" ht="26.25" thickBot="1" x14ac:dyDescent="0.25">
      <c r="A4" s="1334" t="s">
        <v>915</v>
      </c>
      <c r="B4" s="1335"/>
      <c r="C4" s="1335"/>
      <c r="D4" s="1336"/>
      <c r="E4" s="964" t="s">
        <v>1061</v>
      </c>
      <c r="F4" s="964" t="s">
        <v>1062</v>
      </c>
      <c r="G4" s="1045" t="s">
        <v>1035</v>
      </c>
    </row>
    <row r="5" spans="1:7" ht="14.25" customHeight="1" x14ac:dyDescent="0.2">
      <c r="A5" s="1337" t="s">
        <v>576</v>
      </c>
      <c r="B5" s="1341">
        <v>1</v>
      </c>
      <c r="C5" s="1343" t="s">
        <v>577</v>
      </c>
      <c r="D5" s="1344"/>
      <c r="E5" s="966">
        <f>E6+E9+E10+E13+E14+E17</f>
        <v>80935457</v>
      </c>
      <c r="F5" s="966">
        <f>F6+F9+F10+F13+F14+F17+F15</f>
        <v>83991120</v>
      </c>
      <c r="G5" s="966">
        <f>G6+G9+G10+G13+G14+G17+G18+G15</f>
        <v>89482111</v>
      </c>
    </row>
    <row r="6" spans="1:7" ht="25.5" customHeight="1" x14ac:dyDescent="0.2">
      <c r="A6" s="1338"/>
      <c r="B6" s="1342"/>
      <c r="C6" s="967" t="s">
        <v>578</v>
      </c>
      <c r="D6" s="968" t="s">
        <v>579</v>
      </c>
      <c r="E6" s="1046">
        <v>41403200</v>
      </c>
      <c r="F6" s="1046">
        <v>41861200</v>
      </c>
      <c r="G6" s="975">
        <v>42868800</v>
      </c>
    </row>
    <row r="7" spans="1:7" ht="153" hidden="1" customHeight="1" x14ac:dyDescent="0.2">
      <c r="A7" s="1338"/>
      <c r="B7" s="1342"/>
      <c r="C7" s="967"/>
      <c r="D7" s="969" t="s">
        <v>580</v>
      </c>
      <c r="E7" s="1047"/>
      <c r="F7" s="1047"/>
      <c r="G7" s="975"/>
    </row>
    <row r="8" spans="1:7" ht="102" hidden="1" customHeight="1" x14ac:dyDescent="0.2">
      <c r="A8" s="1338"/>
      <c r="B8" s="1342"/>
      <c r="C8" s="967"/>
      <c r="D8" s="969" t="s">
        <v>581</v>
      </c>
      <c r="E8" s="1047"/>
      <c r="F8" s="1047"/>
      <c r="G8" s="975"/>
    </row>
    <row r="9" spans="1:7" x14ac:dyDescent="0.2">
      <c r="A9" s="1338"/>
      <c r="B9" s="1342"/>
      <c r="C9" s="967" t="s">
        <v>582</v>
      </c>
      <c r="D9" s="968" t="s">
        <v>583</v>
      </c>
      <c r="E9" s="1046">
        <v>18141770</v>
      </c>
      <c r="F9" s="1046">
        <v>18943000</v>
      </c>
      <c r="G9" s="975">
        <v>18971990</v>
      </c>
    </row>
    <row r="10" spans="1:7" x14ac:dyDescent="0.2">
      <c r="A10" s="1338"/>
      <c r="B10" s="1342"/>
      <c r="C10" s="967"/>
      <c r="D10" s="968" t="s">
        <v>952</v>
      </c>
      <c r="E10" s="1046"/>
      <c r="F10" s="1046"/>
      <c r="G10" s="975"/>
    </row>
    <row r="11" spans="1:7" ht="165.75" hidden="1" customHeight="1" x14ac:dyDescent="0.2">
      <c r="A11" s="1338"/>
      <c r="B11" s="1342"/>
      <c r="C11" s="970"/>
      <c r="D11" s="971" t="s">
        <v>585</v>
      </c>
      <c r="E11" s="972"/>
      <c r="F11" s="972"/>
      <c r="G11" s="975"/>
    </row>
    <row r="12" spans="1:7" ht="63.75" hidden="1" customHeight="1" x14ac:dyDescent="0.2">
      <c r="A12" s="1338"/>
      <c r="B12" s="1342"/>
      <c r="C12" s="970"/>
      <c r="D12" s="971" t="s">
        <v>586</v>
      </c>
      <c r="E12" s="972"/>
      <c r="F12" s="972"/>
      <c r="G12" s="975"/>
    </row>
    <row r="13" spans="1:7" x14ac:dyDescent="0.2">
      <c r="A13" s="1338"/>
      <c r="B13" s="1342"/>
      <c r="C13" s="973" t="s">
        <v>584</v>
      </c>
      <c r="D13" s="974" t="s">
        <v>588</v>
      </c>
      <c r="E13" s="975">
        <v>9034200</v>
      </c>
      <c r="F13" s="975">
        <v>9131400</v>
      </c>
      <c r="G13" s="975">
        <v>9323100</v>
      </c>
    </row>
    <row r="14" spans="1:7" x14ac:dyDescent="0.2">
      <c r="A14" s="1338"/>
      <c r="B14" s="976"/>
      <c r="C14" s="977" t="s">
        <v>587</v>
      </c>
      <c r="D14" s="978" t="s">
        <v>652</v>
      </c>
      <c r="E14" s="979">
        <v>10200</v>
      </c>
      <c r="F14" s="979">
        <v>10200</v>
      </c>
      <c r="G14" s="975">
        <v>10200</v>
      </c>
    </row>
    <row r="15" spans="1:7" x14ac:dyDescent="0.2">
      <c r="A15" s="1338"/>
      <c r="B15" s="976"/>
      <c r="C15" s="977" t="s">
        <v>602</v>
      </c>
      <c r="D15" s="978" t="s">
        <v>651</v>
      </c>
      <c r="E15" s="979">
        <v>0</v>
      </c>
      <c r="F15" s="979">
        <v>46800</v>
      </c>
      <c r="G15" s="975">
        <v>8700</v>
      </c>
    </row>
    <row r="16" spans="1:7" x14ac:dyDescent="0.2">
      <c r="A16" s="1338"/>
      <c r="B16" s="980">
        <v>5</v>
      </c>
      <c r="C16" s="1314" t="s">
        <v>1007</v>
      </c>
      <c r="D16" s="1314"/>
      <c r="E16" s="975">
        <v>0</v>
      </c>
      <c r="F16" s="975">
        <v>6954</v>
      </c>
      <c r="G16" s="975"/>
    </row>
    <row r="17" spans="1:8" x14ac:dyDescent="0.2">
      <c r="A17" s="1339"/>
      <c r="B17" s="980"/>
      <c r="C17" s="1314" t="s">
        <v>1036</v>
      </c>
      <c r="D17" s="1314"/>
      <c r="E17" s="979">
        <v>12346087</v>
      </c>
      <c r="F17" s="979">
        <v>13998520</v>
      </c>
      <c r="G17" s="975">
        <v>17326921</v>
      </c>
    </row>
    <row r="18" spans="1:8" x14ac:dyDescent="0.2">
      <c r="A18" s="1339"/>
      <c r="B18" s="1043"/>
      <c r="C18" s="1019" t="s">
        <v>1059</v>
      </c>
      <c r="D18" s="1044" t="s">
        <v>1060</v>
      </c>
      <c r="E18" s="979"/>
      <c r="F18" s="979">
        <v>1041000</v>
      </c>
      <c r="G18" s="975">
        <v>972400</v>
      </c>
    </row>
    <row r="19" spans="1:8" ht="31.5" customHeight="1" thickBot="1" x14ac:dyDescent="0.25">
      <c r="A19" s="1340"/>
      <c r="B19" s="1346" t="s">
        <v>1003</v>
      </c>
      <c r="C19" s="1347"/>
      <c r="D19" s="1348"/>
      <c r="E19" s="981">
        <f>E5+E16</f>
        <v>80935457</v>
      </c>
      <c r="F19" s="981">
        <f>F5+F16+F18</f>
        <v>85039074</v>
      </c>
      <c r="G19" s="981">
        <f>G5+G16</f>
        <v>89482111</v>
      </c>
      <c r="H19" s="982"/>
    </row>
    <row r="20" spans="1:8" x14ac:dyDescent="0.2">
      <c r="A20" s="1318" t="s">
        <v>589</v>
      </c>
      <c r="B20" s="1321">
        <v>1</v>
      </c>
      <c r="C20" s="1324" t="s">
        <v>934</v>
      </c>
      <c r="D20" s="1324"/>
      <c r="E20" s="983">
        <f>E21+E24+E27</f>
        <v>60836670</v>
      </c>
      <c r="F20" s="983">
        <f>F21+F24+F27</f>
        <v>73412484</v>
      </c>
      <c r="G20" s="983">
        <f>G21+G24+G27</f>
        <v>79063716</v>
      </c>
    </row>
    <row r="21" spans="1:8" x14ac:dyDescent="0.2">
      <c r="A21" s="1319"/>
      <c r="B21" s="1322"/>
      <c r="C21" s="973" t="s">
        <v>953</v>
      </c>
      <c r="D21" s="974" t="s">
        <v>590</v>
      </c>
      <c r="E21" s="975">
        <v>47827930</v>
      </c>
      <c r="F21" s="975">
        <f>34173600+17823300</f>
        <v>51996900</v>
      </c>
      <c r="G21" s="975">
        <f>35263433+17340283</f>
        <v>52603716</v>
      </c>
      <c r="H21" s="982"/>
    </row>
    <row r="22" spans="1:8" s="987" customFormat="1" ht="12.75" hidden="1" customHeight="1" x14ac:dyDescent="0.2">
      <c r="A22" s="1319"/>
      <c r="B22" s="1322"/>
      <c r="C22" s="984"/>
      <c r="D22" s="985" t="s">
        <v>592</v>
      </c>
      <c r="E22" s="986"/>
      <c r="F22" s="972"/>
      <c r="G22" s="986"/>
      <c r="H22" s="982"/>
    </row>
    <row r="23" spans="1:8" s="987" customFormat="1" ht="12.75" hidden="1" customHeight="1" x14ac:dyDescent="0.2">
      <c r="A23" s="1319"/>
      <c r="B23" s="1322"/>
      <c r="C23" s="984"/>
      <c r="D23" s="985" t="s">
        <v>944</v>
      </c>
      <c r="E23" s="986"/>
      <c r="F23" s="972"/>
      <c r="G23" s="986"/>
      <c r="H23" s="982"/>
    </row>
    <row r="24" spans="1:8" ht="25.5" x14ac:dyDescent="0.2">
      <c r="A24" s="1319"/>
      <c r="B24" s="1322"/>
      <c r="C24" s="973" t="s">
        <v>954</v>
      </c>
      <c r="D24" s="974" t="s">
        <v>937</v>
      </c>
      <c r="E24" s="975">
        <v>12600000</v>
      </c>
      <c r="F24" s="975">
        <f>13230000+6615000</f>
        <v>19845000</v>
      </c>
      <c r="G24" s="975">
        <f>17640000+8820000</f>
        <v>26460000</v>
      </c>
      <c r="H24" s="982"/>
    </row>
    <row r="25" spans="1:8" s="987" customFormat="1" ht="12.75" hidden="1" customHeight="1" x14ac:dyDescent="0.2">
      <c r="A25" s="1319"/>
      <c r="B25" s="1322"/>
      <c r="C25" s="984"/>
      <c r="D25" s="985" t="s">
        <v>592</v>
      </c>
      <c r="E25" s="986"/>
      <c r="F25" s="972"/>
      <c r="G25" s="986"/>
      <c r="H25" s="982"/>
    </row>
    <row r="26" spans="1:8" s="987" customFormat="1" ht="12.75" hidden="1" customHeight="1" x14ac:dyDescent="0.2">
      <c r="A26" s="1319"/>
      <c r="B26" s="1322"/>
      <c r="C26" s="984"/>
      <c r="D26" s="985" t="s">
        <v>944</v>
      </c>
      <c r="E26" s="986"/>
      <c r="F26" s="972"/>
      <c r="G26" s="986"/>
      <c r="H26" s="982"/>
    </row>
    <row r="27" spans="1:8" s="988" customFormat="1" x14ac:dyDescent="0.2">
      <c r="A27" s="1319"/>
      <c r="B27" s="1323"/>
      <c r="C27" s="973" t="s">
        <v>955</v>
      </c>
      <c r="D27" s="974" t="s">
        <v>1037</v>
      </c>
      <c r="E27" s="975">
        <v>408740</v>
      </c>
      <c r="F27" s="975">
        <v>1570584</v>
      </c>
      <c r="G27" s="975"/>
      <c r="H27" s="982"/>
    </row>
    <row r="28" spans="1:8" ht="12.75" customHeight="1" x14ac:dyDescent="0.2">
      <c r="A28" s="1319"/>
      <c r="B28" s="1325">
        <v>2</v>
      </c>
      <c r="C28" s="989" t="s">
        <v>956</v>
      </c>
      <c r="D28" s="990" t="s">
        <v>935</v>
      </c>
      <c r="E28" s="981">
        <v>9722300</v>
      </c>
      <c r="F28" s="981">
        <f>6917267+3649267</f>
        <v>10566534</v>
      </c>
      <c r="G28" s="981">
        <f>8701067+4318067</f>
        <v>13019134</v>
      </c>
    </row>
    <row r="29" spans="1:8" s="993" customFormat="1" ht="12.75" hidden="1" customHeight="1" x14ac:dyDescent="0.2">
      <c r="A29" s="1319"/>
      <c r="B29" s="1325"/>
      <c r="C29" s="989"/>
      <c r="D29" s="991" t="s">
        <v>592</v>
      </c>
      <c r="E29" s="992"/>
      <c r="F29" s="1130"/>
      <c r="G29" s="992"/>
    </row>
    <row r="30" spans="1:8" s="987" customFormat="1" ht="12.75" hidden="1" customHeight="1" x14ac:dyDescent="0.2">
      <c r="A30" s="1319"/>
      <c r="B30" s="1325"/>
      <c r="C30" s="989"/>
      <c r="D30" s="991" t="s">
        <v>944</v>
      </c>
      <c r="E30" s="992"/>
      <c r="F30" s="1130"/>
      <c r="G30" s="992"/>
    </row>
    <row r="31" spans="1:8" s="987" customFormat="1" ht="12.75" customHeight="1" x14ac:dyDescent="0.2">
      <c r="A31" s="1319"/>
      <c r="B31" s="994">
        <v>4</v>
      </c>
      <c r="C31" s="989"/>
      <c r="D31" s="990" t="s">
        <v>1008</v>
      </c>
      <c r="E31" s="992"/>
      <c r="F31" s="1130"/>
      <c r="G31" s="992"/>
    </row>
    <row r="32" spans="1:8" s="995" customFormat="1" x14ac:dyDescent="0.2">
      <c r="A32" s="1319"/>
      <c r="B32" s="994">
        <v>5</v>
      </c>
      <c r="C32" s="989" t="s">
        <v>953</v>
      </c>
      <c r="D32" s="990" t="s">
        <v>957</v>
      </c>
      <c r="E32" s="981">
        <v>837800</v>
      </c>
      <c r="F32" s="981"/>
      <c r="G32" s="981">
        <v>1586800</v>
      </c>
    </row>
    <row r="33" spans="1:7" x14ac:dyDescent="0.2">
      <c r="A33" s="1319"/>
      <c r="B33" s="1326">
        <v>3</v>
      </c>
      <c r="C33" s="1327" t="s">
        <v>936</v>
      </c>
      <c r="D33" s="1327"/>
      <c r="E33" s="975"/>
      <c r="F33" s="975"/>
      <c r="G33" s="975"/>
    </row>
    <row r="34" spans="1:7" ht="25.5" hidden="1" x14ac:dyDescent="0.2">
      <c r="A34" s="1319"/>
      <c r="B34" s="1322"/>
      <c r="C34" s="973" t="s">
        <v>578</v>
      </c>
      <c r="D34" s="974" t="s">
        <v>593</v>
      </c>
      <c r="E34" s="975">
        <v>0</v>
      </c>
      <c r="F34" s="975"/>
      <c r="G34" s="975"/>
    </row>
    <row r="35" spans="1:7" x14ac:dyDescent="0.2">
      <c r="A35" s="1319"/>
      <c r="B35" s="1323"/>
      <c r="C35" s="973" t="s">
        <v>582</v>
      </c>
      <c r="D35" s="974" t="s">
        <v>594</v>
      </c>
      <c r="E35" s="975"/>
      <c r="F35" s="975"/>
      <c r="G35" s="975"/>
    </row>
    <row r="36" spans="1:7" s="988" customFormat="1" ht="13.5" thickBot="1" x14ac:dyDescent="0.25">
      <c r="A36" s="1319"/>
      <c r="B36" s="1328">
        <v>4</v>
      </c>
      <c r="C36" s="1330" t="s">
        <v>947</v>
      </c>
      <c r="D36" s="1330"/>
      <c r="E36" s="996">
        <f>E37+E38</f>
        <v>0</v>
      </c>
      <c r="F36" s="975"/>
      <c r="G36" s="996"/>
    </row>
    <row r="37" spans="1:7" s="987" customFormat="1" ht="38.25" hidden="1" customHeight="1" x14ac:dyDescent="0.2">
      <c r="A37" s="1319"/>
      <c r="B37" s="1328"/>
      <c r="C37" s="997"/>
      <c r="D37" s="985" t="s">
        <v>591</v>
      </c>
      <c r="E37" s="986">
        <v>0</v>
      </c>
      <c r="F37" s="972"/>
      <c r="G37" s="986"/>
    </row>
    <row r="38" spans="1:7" s="987" customFormat="1" ht="39" hidden="1" customHeight="1" thickBot="1" x14ac:dyDescent="0.25">
      <c r="A38" s="1319"/>
      <c r="B38" s="1329"/>
      <c r="C38" s="998"/>
      <c r="D38" s="999" t="s">
        <v>592</v>
      </c>
      <c r="E38" s="1000">
        <v>0</v>
      </c>
      <c r="F38" s="1131"/>
      <c r="G38" s="1000"/>
    </row>
    <row r="39" spans="1:7" ht="28.5" customHeight="1" thickBot="1" x14ac:dyDescent="0.25">
      <c r="A39" s="1320"/>
      <c r="B39" s="1331" t="s">
        <v>595</v>
      </c>
      <c r="C39" s="1332"/>
      <c r="D39" s="1333"/>
      <c r="E39" s="1001">
        <f>E20+E28+E33+E36+E32</f>
        <v>71396770</v>
      </c>
      <c r="F39" s="1037">
        <f>F20+F28+F33+F36+F32</f>
        <v>83979018</v>
      </c>
      <c r="G39" s="1001">
        <f>G20+G28+G33+G36+G32</f>
        <v>93669650</v>
      </c>
    </row>
    <row r="40" spans="1:7" ht="12.75" customHeight="1" thickBot="1" x14ac:dyDescent="0.25">
      <c r="A40" s="1318" t="s">
        <v>596</v>
      </c>
      <c r="B40" s="1134">
        <v>1</v>
      </c>
      <c r="C40" s="1315" t="s">
        <v>1169</v>
      </c>
      <c r="D40" s="1316"/>
      <c r="E40" s="1011">
        <v>0</v>
      </c>
      <c r="F40" s="983">
        <v>1938677</v>
      </c>
      <c r="G40" s="1011"/>
    </row>
    <row r="41" spans="1:7" s="1003" customFormat="1" x14ac:dyDescent="0.2">
      <c r="A41" s="1368"/>
      <c r="B41" s="1002">
        <v>2</v>
      </c>
      <c r="C41" s="1357" t="s">
        <v>463</v>
      </c>
      <c r="D41" s="1358"/>
      <c r="E41" s="1135">
        <v>19559000</v>
      </c>
      <c r="F41" s="1135">
        <v>19587000</v>
      </c>
      <c r="G41" s="1135">
        <v>16457000</v>
      </c>
    </row>
    <row r="42" spans="1:7" s="1003" customFormat="1" x14ac:dyDescent="0.2">
      <c r="A42" s="1368"/>
      <c r="B42" s="1359">
        <v>3</v>
      </c>
      <c r="C42" s="1360" t="s">
        <v>597</v>
      </c>
      <c r="D42" s="1361"/>
      <c r="E42" s="981">
        <v>3125000</v>
      </c>
      <c r="F42" s="981">
        <f>SUM(F43:F54)</f>
        <v>3400000</v>
      </c>
      <c r="G42" s="981">
        <f>SUM(G43:G54)</f>
        <v>3400000</v>
      </c>
    </row>
    <row r="43" spans="1:7" x14ac:dyDescent="0.2">
      <c r="A43" s="1368"/>
      <c r="B43" s="1359"/>
      <c r="C43" s="973" t="s">
        <v>578</v>
      </c>
      <c r="D43" s="974" t="s">
        <v>598</v>
      </c>
      <c r="E43" s="975">
        <v>3000000</v>
      </c>
      <c r="F43" s="975">
        <v>3400000</v>
      </c>
      <c r="G43" s="975">
        <v>3400000</v>
      </c>
    </row>
    <row r="44" spans="1:7" x14ac:dyDescent="0.2">
      <c r="A44" s="1368"/>
      <c r="B44" s="1359"/>
      <c r="C44" s="973" t="s">
        <v>582</v>
      </c>
      <c r="D44" s="974" t="s">
        <v>599</v>
      </c>
      <c r="E44" s="975">
        <v>0</v>
      </c>
      <c r="F44" s="975">
        <v>0</v>
      </c>
      <c r="G44" s="975"/>
    </row>
    <row r="45" spans="1:7" x14ac:dyDescent="0.2">
      <c r="A45" s="1368"/>
      <c r="B45" s="1359"/>
      <c r="C45" s="973" t="s">
        <v>584</v>
      </c>
      <c r="D45" s="974" t="s">
        <v>600</v>
      </c>
      <c r="E45" s="975">
        <v>0</v>
      </c>
      <c r="F45" s="975">
        <v>0</v>
      </c>
      <c r="G45" s="975"/>
    </row>
    <row r="46" spans="1:7" x14ac:dyDescent="0.2">
      <c r="A46" s="1368"/>
      <c r="B46" s="1359"/>
      <c r="C46" s="973" t="s">
        <v>587</v>
      </c>
      <c r="D46" s="974" t="s">
        <v>601</v>
      </c>
      <c r="E46" s="975">
        <v>125000</v>
      </c>
      <c r="F46" s="975"/>
      <c r="G46" s="975"/>
    </row>
    <row r="47" spans="1:7" x14ac:dyDescent="0.2">
      <c r="A47" s="1368"/>
      <c r="B47" s="1359"/>
      <c r="C47" s="973" t="s">
        <v>602</v>
      </c>
      <c r="D47" s="974" t="s">
        <v>603</v>
      </c>
      <c r="E47" s="975">
        <v>0</v>
      </c>
      <c r="F47" s="975">
        <v>0</v>
      </c>
      <c r="G47" s="975"/>
    </row>
    <row r="48" spans="1:7" x14ac:dyDescent="0.2">
      <c r="A48" s="1368"/>
      <c r="B48" s="1359"/>
      <c r="C48" s="973" t="s">
        <v>604</v>
      </c>
      <c r="D48" s="974" t="s">
        <v>605</v>
      </c>
      <c r="E48" s="975">
        <v>0</v>
      </c>
      <c r="F48" s="975">
        <v>0</v>
      </c>
      <c r="G48" s="975"/>
    </row>
    <row r="49" spans="1:7" x14ac:dyDescent="0.2">
      <c r="A49" s="1368"/>
      <c r="B49" s="1359"/>
      <c r="C49" s="973" t="s">
        <v>606</v>
      </c>
      <c r="D49" s="974" t="s">
        <v>607</v>
      </c>
      <c r="E49" s="975">
        <v>0</v>
      </c>
      <c r="F49" s="975">
        <v>0</v>
      </c>
      <c r="G49" s="975"/>
    </row>
    <row r="50" spans="1:7" x14ac:dyDescent="0.2">
      <c r="A50" s="1368"/>
      <c r="B50" s="1359"/>
      <c r="C50" s="973" t="s">
        <v>608</v>
      </c>
      <c r="D50" s="974" t="s">
        <v>609</v>
      </c>
      <c r="E50" s="975">
        <v>0</v>
      </c>
      <c r="F50" s="975">
        <v>0</v>
      </c>
      <c r="G50" s="975"/>
    </row>
    <row r="51" spans="1:7" x14ac:dyDescent="0.2">
      <c r="A51" s="1368"/>
      <c r="B51" s="1359"/>
      <c r="C51" s="973" t="s">
        <v>610</v>
      </c>
      <c r="D51" s="974" t="s">
        <v>611</v>
      </c>
      <c r="E51" s="975">
        <v>0</v>
      </c>
      <c r="F51" s="975">
        <v>0</v>
      </c>
      <c r="G51" s="975"/>
    </row>
    <row r="52" spans="1:7" x14ac:dyDescent="0.2">
      <c r="A52" s="1368"/>
      <c r="B52" s="1359"/>
      <c r="C52" s="973" t="s">
        <v>612</v>
      </c>
      <c r="D52" s="974" t="s">
        <v>613</v>
      </c>
      <c r="E52" s="975">
        <v>0</v>
      </c>
      <c r="F52" s="975">
        <v>0</v>
      </c>
      <c r="G52" s="975"/>
    </row>
    <row r="53" spans="1:7" x14ac:dyDescent="0.2">
      <c r="A53" s="1368"/>
      <c r="B53" s="1359"/>
      <c r="C53" s="973" t="s">
        <v>614</v>
      </c>
      <c r="D53" s="974" t="s">
        <v>615</v>
      </c>
      <c r="E53" s="975">
        <v>0</v>
      </c>
      <c r="F53" s="975">
        <v>0</v>
      </c>
      <c r="G53" s="975"/>
    </row>
    <row r="54" spans="1:7" x14ac:dyDescent="0.2">
      <c r="A54" s="1368"/>
      <c r="B54" s="1359"/>
      <c r="C54" s="973" t="s">
        <v>616</v>
      </c>
      <c r="D54" s="974" t="s">
        <v>617</v>
      </c>
      <c r="E54" s="975">
        <v>0</v>
      </c>
      <c r="F54" s="975">
        <v>0</v>
      </c>
      <c r="G54" s="975"/>
    </row>
    <row r="55" spans="1:7" x14ac:dyDescent="0.2">
      <c r="A55" s="1368"/>
      <c r="B55" s="1354">
        <v>5</v>
      </c>
      <c r="C55" s="1355" t="s">
        <v>945</v>
      </c>
      <c r="D55" s="1356"/>
      <c r="E55" s="1004">
        <v>13409618</v>
      </c>
      <c r="F55" s="981">
        <f>SUM(F56:F58)</f>
        <v>19154778</v>
      </c>
      <c r="G55" s="1004">
        <f>SUM(G56:G58)</f>
        <v>24970133</v>
      </c>
    </row>
    <row r="56" spans="1:7" x14ac:dyDescent="0.2">
      <c r="A56" s="1368"/>
      <c r="B56" s="1362"/>
      <c r="C56" s="1005" t="s">
        <v>578</v>
      </c>
      <c r="D56" s="1006" t="s">
        <v>946</v>
      </c>
      <c r="E56" s="996">
        <v>7017600</v>
      </c>
      <c r="F56" s="975">
        <v>11210000</v>
      </c>
      <c r="G56" s="996">
        <v>11210000</v>
      </c>
    </row>
    <row r="57" spans="1:7" x14ac:dyDescent="0.2">
      <c r="A57" s="1368"/>
      <c r="B57" s="1362"/>
      <c r="C57" s="1005" t="s">
        <v>582</v>
      </c>
      <c r="D57" s="1006" t="s">
        <v>618</v>
      </c>
      <c r="E57" s="996">
        <v>6090488</v>
      </c>
      <c r="F57" s="975">
        <v>7459708</v>
      </c>
      <c r="G57" s="996">
        <v>13067013</v>
      </c>
    </row>
    <row r="58" spans="1:7" ht="26.25" thickBot="1" x14ac:dyDescent="0.25">
      <c r="A58" s="1368"/>
      <c r="B58" s="1007"/>
      <c r="C58" s="1008" t="s">
        <v>584</v>
      </c>
      <c r="D58" s="1009" t="s">
        <v>1014</v>
      </c>
      <c r="E58" s="1010">
        <v>301530</v>
      </c>
      <c r="F58" s="1088">
        <v>485070</v>
      </c>
      <c r="G58" s="1010">
        <v>693120</v>
      </c>
    </row>
    <row r="59" spans="1:7" ht="37.9" customHeight="1" thickBot="1" x14ac:dyDescent="0.25">
      <c r="A59" s="1369"/>
      <c r="B59" s="1331" t="s">
        <v>958</v>
      </c>
      <c r="C59" s="1332"/>
      <c r="D59" s="1333"/>
      <c r="E59" s="1001">
        <f>E41+E42+E55</f>
        <v>36093618</v>
      </c>
      <c r="F59" s="1037">
        <f>F41+F42+F55+F40</f>
        <v>44080455</v>
      </c>
      <c r="G59" s="1001">
        <f>G41+G42+G55</f>
        <v>44827133</v>
      </c>
    </row>
    <row r="60" spans="1:7" x14ac:dyDescent="0.2">
      <c r="A60" s="1349" t="s">
        <v>619</v>
      </c>
      <c r="B60" s="1352">
        <v>1</v>
      </c>
      <c r="C60" s="1345" t="s">
        <v>621</v>
      </c>
      <c r="D60" s="1316"/>
      <c r="E60" s="1011">
        <f>SUM(E61:E69)</f>
        <v>3814440</v>
      </c>
      <c r="F60" s="983">
        <f>SUM(F61:F69)</f>
        <v>4292960</v>
      </c>
      <c r="G60" s="1011">
        <f>SUM(G61:G69)</f>
        <v>4178130</v>
      </c>
    </row>
    <row r="61" spans="1:7" ht="191.25" hidden="1" customHeight="1" x14ac:dyDescent="0.2">
      <c r="A61" s="1350"/>
      <c r="B61" s="1353"/>
      <c r="C61" s="1005" t="s">
        <v>578</v>
      </c>
      <c r="D61" s="1006" t="s">
        <v>622</v>
      </c>
      <c r="E61" s="996">
        <v>0</v>
      </c>
      <c r="F61" s="975"/>
      <c r="G61" s="996"/>
    </row>
    <row r="62" spans="1:7" ht="140.25" hidden="1" customHeight="1" x14ac:dyDescent="0.2">
      <c r="A62" s="1350"/>
      <c r="B62" s="1353"/>
      <c r="C62" s="1005" t="s">
        <v>582</v>
      </c>
      <c r="D62" s="1006" t="s">
        <v>623</v>
      </c>
      <c r="E62" s="996">
        <v>0</v>
      </c>
      <c r="F62" s="975"/>
      <c r="G62" s="996"/>
    </row>
    <row r="63" spans="1:7" ht="178.5" hidden="1" customHeight="1" x14ac:dyDescent="0.2">
      <c r="A63" s="1350"/>
      <c r="B63" s="1353"/>
      <c r="C63" s="1005" t="s">
        <v>584</v>
      </c>
      <c r="D63" s="1006" t="s">
        <v>624</v>
      </c>
      <c r="E63" s="996">
        <v>0</v>
      </c>
      <c r="F63" s="975"/>
      <c r="G63" s="996"/>
    </row>
    <row r="64" spans="1:7" ht="23.25" customHeight="1" x14ac:dyDescent="0.2">
      <c r="A64" s="1350"/>
      <c r="B64" s="1353"/>
      <c r="C64" s="1005"/>
      <c r="D64" s="1006" t="s">
        <v>1161</v>
      </c>
      <c r="E64" s="996"/>
      <c r="F64" s="975">
        <v>200760</v>
      </c>
      <c r="G64" s="996"/>
    </row>
    <row r="65" spans="1:7" ht="26.25" thickBot="1" x14ac:dyDescent="0.25">
      <c r="A65" s="1350"/>
      <c r="B65" s="1353"/>
      <c r="C65" s="1005" t="s">
        <v>587</v>
      </c>
      <c r="D65" s="1006" t="s">
        <v>625</v>
      </c>
      <c r="E65" s="996">
        <v>3814440</v>
      </c>
      <c r="F65" s="975">
        <v>4092200</v>
      </c>
      <c r="G65" s="996">
        <v>4178130</v>
      </c>
    </row>
    <row r="66" spans="1:7" ht="140.25" hidden="1" customHeight="1" x14ac:dyDescent="0.2">
      <c r="A66" s="1350"/>
      <c r="B66" s="1353"/>
      <c r="C66" s="1005" t="s">
        <v>602</v>
      </c>
      <c r="D66" s="1006" t="s">
        <v>626</v>
      </c>
      <c r="E66" s="996">
        <v>0</v>
      </c>
      <c r="F66" s="975"/>
      <c r="G66" s="996"/>
    </row>
    <row r="67" spans="1:7" ht="153" hidden="1" customHeight="1" x14ac:dyDescent="0.2">
      <c r="A67" s="1350"/>
      <c r="B67" s="1353"/>
      <c r="C67" s="1005" t="s">
        <v>604</v>
      </c>
      <c r="D67" s="1006" t="s">
        <v>627</v>
      </c>
      <c r="E67" s="996">
        <v>0</v>
      </c>
      <c r="F67" s="975"/>
      <c r="G67" s="996"/>
    </row>
    <row r="68" spans="1:7" ht="76.5" hidden="1" customHeight="1" x14ac:dyDescent="0.2">
      <c r="A68" s="1350"/>
      <c r="B68" s="1353"/>
      <c r="C68" s="1005" t="s">
        <v>606</v>
      </c>
      <c r="D68" s="1006" t="s">
        <v>628</v>
      </c>
      <c r="E68" s="996">
        <v>0</v>
      </c>
      <c r="F68" s="975"/>
      <c r="G68" s="996"/>
    </row>
    <row r="69" spans="1:7" ht="216.75" hidden="1" customHeight="1" x14ac:dyDescent="0.2">
      <c r="A69" s="1350"/>
      <c r="B69" s="1353"/>
      <c r="C69" s="1005" t="s">
        <v>608</v>
      </c>
      <c r="D69" s="1006" t="s">
        <v>629</v>
      </c>
      <c r="E69" s="996">
        <v>0</v>
      </c>
      <c r="F69" s="975"/>
      <c r="G69" s="996"/>
    </row>
    <row r="70" spans="1:7" ht="13.5" hidden="1" thickBot="1" x14ac:dyDescent="0.25">
      <c r="A70" s="1350"/>
      <c r="B70" s="1353">
        <v>2</v>
      </c>
      <c r="C70" s="1355" t="s">
        <v>630</v>
      </c>
      <c r="D70" s="1356"/>
      <c r="E70" s="1004">
        <f>E71+E78+E83</f>
        <v>0</v>
      </c>
      <c r="F70" s="981"/>
      <c r="G70" s="1004"/>
    </row>
    <row r="71" spans="1:7" ht="409.5" hidden="1" customHeight="1" x14ac:dyDescent="0.2">
      <c r="A71" s="1350"/>
      <c r="B71" s="1353"/>
      <c r="C71" s="1005" t="s">
        <v>578</v>
      </c>
      <c r="D71" s="1006" t="s">
        <v>631</v>
      </c>
      <c r="E71" s="996">
        <f>E72+E75</f>
        <v>0</v>
      </c>
      <c r="F71" s="975"/>
      <c r="G71" s="996"/>
    </row>
    <row r="72" spans="1:7" ht="216.75" hidden="1" customHeight="1" x14ac:dyDescent="0.2">
      <c r="A72" s="1350"/>
      <c r="B72" s="1353"/>
      <c r="C72" s="1005"/>
      <c r="D72" s="1012" t="s">
        <v>632</v>
      </c>
      <c r="E72" s="1013">
        <f>E73+E74</f>
        <v>0</v>
      </c>
      <c r="F72" s="972"/>
      <c r="G72" s="1013"/>
    </row>
    <row r="73" spans="1:7" ht="409.5" hidden="1" customHeight="1" x14ac:dyDescent="0.2">
      <c r="A73" s="1350"/>
      <c r="B73" s="1353"/>
      <c r="C73" s="1005"/>
      <c r="D73" s="1014" t="s">
        <v>633</v>
      </c>
      <c r="E73" s="1013">
        <v>0</v>
      </c>
      <c r="F73" s="972"/>
      <c r="G73" s="1013"/>
    </row>
    <row r="74" spans="1:7" ht="409.5" hidden="1" customHeight="1" x14ac:dyDescent="0.2">
      <c r="A74" s="1350"/>
      <c r="B74" s="1353"/>
      <c r="C74" s="1005"/>
      <c r="D74" s="1014" t="s">
        <v>634</v>
      </c>
      <c r="E74" s="1013">
        <v>0</v>
      </c>
      <c r="F74" s="972"/>
      <c r="G74" s="1013"/>
    </row>
    <row r="75" spans="1:7" ht="76.5" hidden="1" customHeight="1" x14ac:dyDescent="0.2">
      <c r="A75" s="1350"/>
      <c r="B75" s="1353"/>
      <c r="C75" s="1005"/>
      <c r="D75" s="1012" t="s">
        <v>635</v>
      </c>
      <c r="E75" s="1013">
        <f>E76+E77</f>
        <v>0</v>
      </c>
      <c r="F75" s="972"/>
      <c r="G75" s="1013"/>
    </row>
    <row r="76" spans="1:7" ht="216.75" hidden="1" customHeight="1" x14ac:dyDescent="0.2">
      <c r="A76" s="1350"/>
      <c r="B76" s="1353"/>
      <c r="C76" s="1005"/>
      <c r="D76" s="1014" t="s">
        <v>636</v>
      </c>
      <c r="E76" s="1013">
        <v>0</v>
      </c>
      <c r="F76" s="972"/>
      <c r="G76" s="1013"/>
    </row>
    <row r="77" spans="1:7" ht="318.75" hidden="1" customHeight="1" x14ac:dyDescent="0.2">
      <c r="A77" s="1350"/>
      <c r="B77" s="1353"/>
      <c r="C77" s="1005"/>
      <c r="D77" s="1014" t="s">
        <v>637</v>
      </c>
      <c r="E77" s="1013">
        <v>0</v>
      </c>
      <c r="F77" s="972"/>
      <c r="G77" s="1013"/>
    </row>
    <row r="78" spans="1:7" ht="216.75" hidden="1" customHeight="1" x14ac:dyDescent="0.2">
      <c r="A78" s="1350"/>
      <c r="B78" s="1353"/>
      <c r="C78" s="1005" t="s">
        <v>582</v>
      </c>
      <c r="D78" s="1006" t="s">
        <v>638</v>
      </c>
      <c r="E78" s="996">
        <f>SUM(E79:E82)</f>
        <v>0</v>
      </c>
      <c r="F78" s="975"/>
      <c r="G78" s="996"/>
    </row>
    <row r="79" spans="1:7" ht="318.75" hidden="1" customHeight="1" x14ac:dyDescent="0.2">
      <c r="A79" s="1350"/>
      <c r="B79" s="1353"/>
      <c r="C79" s="1005"/>
      <c r="D79" s="1012" t="s">
        <v>639</v>
      </c>
      <c r="E79" s="1013">
        <v>0</v>
      </c>
      <c r="F79" s="972"/>
      <c r="G79" s="1013"/>
    </row>
    <row r="80" spans="1:7" ht="76.5" hidden="1" customHeight="1" x14ac:dyDescent="0.2">
      <c r="A80" s="1350"/>
      <c r="B80" s="1353"/>
      <c r="C80" s="1005"/>
      <c r="D80" s="1012" t="s">
        <v>640</v>
      </c>
      <c r="E80" s="1013">
        <v>0</v>
      </c>
      <c r="F80" s="972"/>
      <c r="G80" s="1013"/>
    </row>
    <row r="81" spans="1:7" ht="76.5" hidden="1" customHeight="1" x14ac:dyDescent="0.2">
      <c r="A81" s="1350"/>
      <c r="B81" s="1353"/>
      <c r="C81" s="1005"/>
      <c r="D81" s="1012" t="s">
        <v>641</v>
      </c>
      <c r="E81" s="1013">
        <v>0</v>
      </c>
      <c r="F81" s="972"/>
      <c r="G81" s="1013"/>
    </row>
    <row r="82" spans="1:7" ht="369.75" hidden="1" customHeight="1" x14ac:dyDescent="0.2">
      <c r="A82" s="1350"/>
      <c r="B82" s="1353"/>
      <c r="C82" s="1005"/>
      <c r="D82" s="1012" t="s">
        <v>642</v>
      </c>
      <c r="E82" s="1013">
        <v>0</v>
      </c>
      <c r="F82" s="972"/>
      <c r="G82" s="1013"/>
    </row>
    <row r="83" spans="1:7" ht="369.75" hidden="1" customHeight="1" x14ac:dyDescent="0.2">
      <c r="A83" s="1350"/>
      <c r="B83" s="1353"/>
      <c r="C83" s="1005" t="s">
        <v>584</v>
      </c>
      <c r="D83" s="1006" t="s">
        <v>643</v>
      </c>
      <c r="E83" s="996">
        <f>E84+E87</f>
        <v>0</v>
      </c>
      <c r="F83" s="975"/>
      <c r="G83" s="996"/>
    </row>
    <row r="84" spans="1:7" ht="76.5" hidden="1" customHeight="1" x14ac:dyDescent="0.2">
      <c r="A84" s="1350"/>
      <c r="B84" s="1353"/>
      <c r="C84" s="1005"/>
      <c r="D84" s="1012" t="s">
        <v>644</v>
      </c>
      <c r="E84" s="1013">
        <f>E85+E86</f>
        <v>0</v>
      </c>
      <c r="F84" s="972"/>
      <c r="G84" s="1013"/>
    </row>
    <row r="85" spans="1:7" ht="382.5" hidden="1" customHeight="1" x14ac:dyDescent="0.2">
      <c r="A85" s="1350"/>
      <c r="B85" s="1353"/>
      <c r="C85" s="1005"/>
      <c r="D85" s="1014" t="s">
        <v>645</v>
      </c>
      <c r="E85" s="1013">
        <v>0</v>
      </c>
      <c r="F85" s="972"/>
      <c r="G85" s="1013"/>
    </row>
    <row r="86" spans="1:7" ht="382.5" hidden="1" customHeight="1" x14ac:dyDescent="0.2">
      <c r="A86" s="1350"/>
      <c r="B86" s="1353"/>
      <c r="C86" s="1005"/>
      <c r="D86" s="1014" t="s">
        <v>646</v>
      </c>
      <c r="E86" s="1013">
        <v>0</v>
      </c>
      <c r="F86" s="972"/>
      <c r="G86" s="1013"/>
    </row>
    <row r="87" spans="1:7" ht="230.25" hidden="1" customHeight="1" thickBot="1" x14ac:dyDescent="0.25">
      <c r="A87" s="1350"/>
      <c r="B87" s="1353"/>
      <c r="C87" s="1005"/>
      <c r="D87" s="1012" t="s">
        <v>647</v>
      </c>
      <c r="E87" s="1013">
        <f>E88+E89</f>
        <v>0</v>
      </c>
      <c r="F87" s="972"/>
      <c r="G87" s="1013"/>
    </row>
    <row r="88" spans="1:7" ht="178.5" hidden="1" customHeight="1" x14ac:dyDescent="0.2">
      <c r="A88" s="1350"/>
      <c r="B88" s="1353"/>
      <c r="C88" s="1005"/>
      <c r="D88" s="1014" t="s">
        <v>648</v>
      </c>
      <c r="E88" s="1013">
        <v>0</v>
      </c>
      <c r="F88" s="972"/>
      <c r="G88" s="1013"/>
    </row>
    <row r="89" spans="1:7" ht="14.25" hidden="1" customHeight="1" thickBot="1" x14ac:dyDescent="0.25">
      <c r="A89" s="1350"/>
      <c r="B89" s="1354"/>
      <c r="C89" s="1015"/>
      <c r="D89" s="1016" t="s">
        <v>649</v>
      </c>
      <c r="E89" s="1017">
        <v>0</v>
      </c>
      <c r="F89" s="1131"/>
      <c r="G89" s="1017"/>
    </row>
    <row r="90" spans="1:7" ht="13.5" thickBot="1" x14ac:dyDescent="0.25">
      <c r="A90" s="1351"/>
      <c r="B90" s="1331" t="s">
        <v>650</v>
      </c>
      <c r="C90" s="1332"/>
      <c r="D90" s="1333"/>
      <c r="E90" s="1001">
        <f>E60+E70</f>
        <v>3814440</v>
      </c>
      <c r="F90" s="1037">
        <f>F60+F70</f>
        <v>4292960</v>
      </c>
      <c r="G90" s="1001">
        <f>G60+G70</f>
        <v>4178130</v>
      </c>
    </row>
    <row r="91" spans="1:7" ht="13.5" thickBot="1" x14ac:dyDescent="0.25">
      <c r="A91" s="1018"/>
      <c r="B91" s="1019"/>
      <c r="C91" s="1020"/>
      <c r="D91" s="1019"/>
      <c r="E91" s="1021"/>
      <c r="F91" s="964"/>
      <c r="G91" s="964"/>
    </row>
    <row r="92" spans="1:7" ht="13.5" customHeight="1" thickBot="1" x14ac:dyDescent="0.25">
      <c r="A92" s="1370" t="s">
        <v>653</v>
      </c>
      <c r="B92" s="1371"/>
      <c r="C92" s="1371"/>
      <c r="D92" s="1372"/>
      <c r="E92" s="1022">
        <f>E90+E59+E39+E19</f>
        <v>192240285</v>
      </c>
      <c r="F92" s="1132">
        <f>F90+F59+F39+F19</f>
        <v>217391507</v>
      </c>
      <c r="G92" s="1022">
        <f>G90+G59+G39+G19</f>
        <v>232157024</v>
      </c>
    </row>
    <row r="93" spans="1:7" x14ac:dyDescent="0.2">
      <c r="A93" s="1018"/>
      <c r="B93" s="1019"/>
      <c r="C93" s="1020"/>
      <c r="D93" s="1019"/>
      <c r="E93" s="982"/>
    </row>
    <row r="94" spans="1:7" ht="15.75" customHeight="1" x14ac:dyDescent="0.2">
      <c r="A94" s="1366" t="s">
        <v>1009</v>
      </c>
      <c r="B94" s="1366"/>
      <c r="C94" s="1366"/>
      <c r="D94" s="1366"/>
      <c r="E94" s="1366"/>
      <c r="F94" s="1366"/>
      <c r="G94" s="1366"/>
    </row>
    <row r="95" spans="1:7" ht="13.5" thickBot="1" x14ac:dyDescent="0.25"/>
    <row r="96" spans="1:7" ht="26.25" thickBot="1" x14ac:dyDescent="0.25">
      <c r="A96" s="1334" t="s">
        <v>12</v>
      </c>
      <c r="B96" s="1335"/>
      <c r="C96" s="1335"/>
      <c r="D96" s="1336"/>
      <c r="E96" s="964" t="s">
        <v>1061</v>
      </c>
      <c r="F96" s="964" t="s">
        <v>1147</v>
      </c>
      <c r="G96" s="964" t="s">
        <v>1146</v>
      </c>
    </row>
    <row r="97" spans="1:7" x14ac:dyDescent="0.2">
      <c r="A97" s="1023"/>
      <c r="B97" s="1345" t="s">
        <v>1162</v>
      </c>
      <c r="C97" s="1315"/>
      <c r="D97" s="1316"/>
      <c r="E97" s="1011">
        <v>0</v>
      </c>
      <c r="F97" s="983">
        <v>11610900</v>
      </c>
      <c r="G97" s="1011">
        <v>0</v>
      </c>
    </row>
    <row r="98" spans="1:7" x14ac:dyDescent="0.2">
      <c r="A98" s="1024"/>
      <c r="B98" s="1355" t="s">
        <v>1163</v>
      </c>
      <c r="C98" s="1365"/>
      <c r="D98" s="1356"/>
      <c r="E98" s="1025">
        <v>0</v>
      </c>
      <c r="F98" s="1133">
        <v>43500</v>
      </c>
      <c r="G98" s="1025">
        <v>0</v>
      </c>
    </row>
    <row r="99" spans="1:7" x14ac:dyDescent="0.2">
      <c r="A99" s="1026"/>
      <c r="B99" s="1355" t="s">
        <v>1164</v>
      </c>
      <c r="C99" s="1365"/>
      <c r="D99" s="1356"/>
      <c r="E99" s="981">
        <v>0</v>
      </c>
      <c r="F99" s="981">
        <v>361600</v>
      </c>
      <c r="G99" s="981">
        <v>0</v>
      </c>
    </row>
    <row r="100" spans="1:7" x14ac:dyDescent="0.2">
      <c r="A100" s="1026"/>
      <c r="B100" s="1355" t="s">
        <v>1165</v>
      </c>
      <c r="C100" s="1365"/>
      <c r="D100" s="1356"/>
      <c r="E100" s="981">
        <v>0</v>
      </c>
      <c r="F100" s="981">
        <v>1392000</v>
      </c>
      <c r="G100" s="981">
        <v>0</v>
      </c>
    </row>
    <row r="101" spans="1:7" ht="13.5" customHeight="1" thickBot="1" x14ac:dyDescent="0.25">
      <c r="A101" s="1027"/>
      <c r="B101" s="1367" t="s">
        <v>1010</v>
      </c>
      <c r="C101" s="1363"/>
      <c r="D101" s="1364"/>
      <c r="E101" s="1028">
        <v>0</v>
      </c>
      <c r="F101" s="1028">
        <f>SUM(F97:F100)</f>
        <v>13408000</v>
      </c>
      <c r="G101" s="1028">
        <v>0</v>
      </c>
    </row>
    <row r="103" spans="1:7" ht="15.75" x14ac:dyDescent="0.2">
      <c r="A103" s="1366" t="s">
        <v>1167</v>
      </c>
      <c r="B103" s="1366"/>
      <c r="C103" s="1366"/>
      <c r="D103" s="1366"/>
      <c r="E103" s="1366"/>
      <c r="F103" s="1366"/>
      <c r="G103" s="1366"/>
    </row>
    <row r="104" spans="1:7" ht="13.5" thickBot="1" x14ac:dyDescent="0.25"/>
    <row r="105" spans="1:7" ht="26.25" thickBot="1" x14ac:dyDescent="0.25">
      <c r="A105" s="1334" t="s">
        <v>12</v>
      </c>
      <c r="B105" s="1335"/>
      <c r="C105" s="1335"/>
      <c r="D105" s="1336"/>
      <c r="E105" s="964" t="s">
        <v>1061</v>
      </c>
      <c r="F105" s="964" t="s">
        <v>1147</v>
      </c>
      <c r="G105" s="964" t="s">
        <v>1146</v>
      </c>
    </row>
    <row r="106" spans="1:7" ht="13.5" customHeight="1" x14ac:dyDescent="0.2">
      <c r="A106" s="1126"/>
      <c r="B106" s="1345" t="s">
        <v>1168</v>
      </c>
      <c r="C106" s="1315"/>
      <c r="D106" s="1316"/>
      <c r="E106" s="1127"/>
      <c r="F106" s="1128">
        <v>3694750</v>
      </c>
      <c r="G106" s="1127"/>
    </row>
    <row r="107" spans="1:7" ht="13.5" thickBot="1" x14ac:dyDescent="0.25">
      <c r="A107" s="1351" t="s">
        <v>1010</v>
      </c>
      <c r="B107" s="1363"/>
      <c r="C107" s="1363"/>
      <c r="D107" s="1364"/>
      <c r="E107" s="1028">
        <v>0</v>
      </c>
      <c r="F107" s="1028">
        <f>SUM(F106:F106)</f>
        <v>3694750</v>
      </c>
      <c r="G107" s="1028">
        <v>0</v>
      </c>
    </row>
    <row r="110" spans="1:7" ht="15.75" customHeight="1" x14ac:dyDescent="0.2">
      <c r="A110" s="1366" t="s">
        <v>1011</v>
      </c>
      <c r="B110" s="1366"/>
      <c r="C110" s="1366"/>
      <c r="D110" s="1366"/>
      <c r="E110" s="1366"/>
      <c r="F110" s="1366"/>
      <c r="G110" s="1366"/>
    </row>
    <row r="111" spans="1:7" ht="13.5" thickBot="1" x14ac:dyDescent="0.25"/>
    <row r="112" spans="1:7" ht="26.25" thickBot="1" x14ac:dyDescent="0.25">
      <c r="A112" s="1334" t="s">
        <v>12</v>
      </c>
      <c r="B112" s="1335"/>
      <c r="C112" s="1335"/>
      <c r="D112" s="1336"/>
      <c r="E112" s="964" t="s">
        <v>1061</v>
      </c>
      <c r="F112" s="964" t="s">
        <v>1147</v>
      </c>
      <c r="G112" s="964" t="s">
        <v>1146</v>
      </c>
    </row>
    <row r="113" spans="1:7" ht="13.5" thickBot="1" x14ac:dyDescent="0.25">
      <c r="A113" s="1126"/>
      <c r="B113" s="1345" t="s">
        <v>1166</v>
      </c>
      <c r="C113" s="1315"/>
      <c r="D113" s="1316"/>
      <c r="E113" s="1127"/>
      <c r="F113" s="1128">
        <v>134000</v>
      </c>
      <c r="G113" s="1127"/>
    </row>
    <row r="114" spans="1:7" x14ac:dyDescent="0.2">
      <c r="A114" s="1023"/>
      <c r="B114" s="1345" t="s">
        <v>239</v>
      </c>
      <c r="C114" s="1315"/>
      <c r="D114" s="1316"/>
      <c r="E114" s="1011">
        <v>0</v>
      </c>
      <c r="F114" s="983">
        <v>5800717</v>
      </c>
      <c r="G114" s="1011">
        <v>0</v>
      </c>
    </row>
    <row r="115" spans="1:7" ht="13.5" thickBot="1" x14ac:dyDescent="0.25">
      <c r="A115" s="1351" t="s">
        <v>1010</v>
      </c>
      <c r="B115" s="1363"/>
      <c r="C115" s="1363"/>
      <c r="D115" s="1364"/>
      <c r="E115" s="1028">
        <v>0</v>
      </c>
      <c r="F115" s="1028">
        <f>SUM(F113:F114)</f>
        <v>5934717</v>
      </c>
      <c r="G115" s="1028">
        <v>0</v>
      </c>
    </row>
  </sheetData>
  <mergeCells count="49">
    <mergeCell ref="A40:A59"/>
    <mergeCell ref="A94:G94"/>
    <mergeCell ref="A92:D92"/>
    <mergeCell ref="A107:D107"/>
    <mergeCell ref="A115:D115"/>
    <mergeCell ref="A96:D96"/>
    <mergeCell ref="B97:D97"/>
    <mergeCell ref="B98:D98"/>
    <mergeCell ref="B99:D99"/>
    <mergeCell ref="B100:D100"/>
    <mergeCell ref="A112:D112"/>
    <mergeCell ref="B114:D114"/>
    <mergeCell ref="A110:G110"/>
    <mergeCell ref="B101:D101"/>
    <mergeCell ref="B113:D113"/>
    <mergeCell ref="A103:G103"/>
    <mergeCell ref="A105:D105"/>
    <mergeCell ref="C5:D5"/>
    <mergeCell ref="B106:D106"/>
    <mergeCell ref="C17:D17"/>
    <mergeCell ref="B19:D19"/>
    <mergeCell ref="A60:A90"/>
    <mergeCell ref="B60:B69"/>
    <mergeCell ref="C60:D60"/>
    <mergeCell ref="B70:B89"/>
    <mergeCell ref="C70:D70"/>
    <mergeCell ref="B90:D90"/>
    <mergeCell ref="C41:D41"/>
    <mergeCell ref="B42:B54"/>
    <mergeCell ref="C42:D42"/>
    <mergeCell ref="B55:B57"/>
    <mergeCell ref="C55:D55"/>
    <mergeCell ref="B59:D59"/>
    <mergeCell ref="C16:D16"/>
    <mergeCell ref="C40:D40"/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 tint="0.59999389629810485"/>
  </sheetPr>
  <dimension ref="A1:G142"/>
  <sheetViews>
    <sheetView view="pageLayout" zoomScaleNormal="120" zoomScaleSheetLayoutView="120" workbookViewId="0">
      <selection activeCell="D131" sqref="D131"/>
    </sheetView>
  </sheetViews>
  <sheetFormatPr defaultColWidth="9.33203125" defaultRowHeight="15.75" x14ac:dyDescent="0.25"/>
  <cols>
    <col min="1" max="1" width="9.6640625" style="417" bestFit="1" customWidth="1"/>
    <col min="2" max="2" width="84.83203125" style="417" customWidth="1"/>
    <col min="3" max="4" width="15.1640625" style="647" customWidth="1"/>
    <col min="5" max="5" width="15.1640625" style="42" customWidth="1"/>
    <col min="6" max="16384" width="9.33203125" style="42"/>
  </cols>
  <sheetData>
    <row r="1" spans="1:5" ht="15.95" customHeight="1" x14ac:dyDescent="0.25">
      <c r="A1" s="1213" t="s">
        <v>878</v>
      </c>
      <c r="B1" s="1213"/>
      <c r="C1" s="1213"/>
      <c r="D1" s="1213"/>
      <c r="E1" s="1213"/>
    </row>
    <row r="2" spans="1:5" ht="15.95" customHeight="1" thickBot="1" x14ac:dyDescent="0.3">
      <c r="A2" s="1217" t="s">
        <v>97</v>
      </c>
      <c r="B2" s="1217"/>
      <c r="C2" s="329"/>
      <c r="E2" s="329" t="s">
        <v>297</v>
      </c>
    </row>
    <row r="3" spans="1:5" ht="38.1" customHeight="1" thickBot="1" x14ac:dyDescent="0.3">
      <c r="A3" s="27" t="s">
        <v>15</v>
      </c>
      <c r="B3" s="28" t="s">
        <v>880</v>
      </c>
      <c r="C3" s="580" t="s">
        <v>1070</v>
      </c>
      <c r="D3" s="905" t="s">
        <v>1069</v>
      </c>
      <c r="E3" s="913" t="s">
        <v>1035</v>
      </c>
    </row>
    <row r="4" spans="1:5" s="43" customFormat="1" ht="12" customHeight="1" thickBot="1" x14ac:dyDescent="0.25">
      <c r="A4" s="37">
        <v>1</v>
      </c>
      <c r="B4" s="38">
        <v>2</v>
      </c>
      <c r="C4" s="38">
        <v>3</v>
      </c>
      <c r="D4" s="1172">
        <v>4</v>
      </c>
      <c r="E4" s="1173">
        <v>5</v>
      </c>
    </row>
    <row r="5" spans="1:5" s="1" customFormat="1" ht="12" customHeight="1" thickBot="1" x14ac:dyDescent="0.25">
      <c r="A5" s="25" t="s">
        <v>881</v>
      </c>
      <c r="B5" s="24" t="s">
        <v>123</v>
      </c>
      <c r="C5" s="582">
        <f>C6+C11+C20</f>
        <v>123784</v>
      </c>
      <c r="D5" s="921">
        <f>+D6+D11+D20</f>
        <v>158407</v>
      </c>
      <c r="E5" s="879">
        <f>+E6+E11+E20</f>
        <v>145902</v>
      </c>
    </row>
    <row r="6" spans="1:5" s="1" customFormat="1" ht="12" customHeight="1" thickBot="1" x14ac:dyDescent="0.25">
      <c r="A6" s="23" t="s">
        <v>882</v>
      </c>
      <c r="B6" s="308" t="s">
        <v>372</v>
      </c>
      <c r="C6" s="585">
        <f>SUM(C7:C10)</f>
        <v>99900</v>
      </c>
      <c r="D6" s="584">
        <f>+D7+D8+D9+D10</f>
        <v>119957</v>
      </c>
      <c r="E6" s="641">
        <f>+E7+E8+E9+E10</f>
        <v>115300</v>
      </c>
    </row>
    <row r="7" spans="1:5" s="1" customFormat="1" ht="12" customHeight="1" x14ac:dyDescent="0.2">
      <c r="A7" s="16" t="s">
        <v>61</v>
      </c>
      <c r="B7" s="401" t="s">
        <v>925</v>
      </c>
      <c r="C7" s="588">
        <f>'1.2.sz.mell. _köt'!C7+'1.3.sz.mell._önk'!C7+'1.4.sz.mell._állig'!D7</f>
        <v>96789</v>
      </c>
      <c r="D7" s="587">
        <f>'1.2.sz.mell. _köt'!D7+'1.4.sz.mell._állig'!E7+'1.3.sz.mell._önk'!D6</f>
        <v>115165</v>
      </c>
      <c r="E7" s="792">
        <f>'1.2.sz.mell. _köt'!E7+'1.4.sz.mell._állig'!F7+'1.3.sz.mell._önk'!E6</f>
        <v>111000</v>
      </c>
    </row>
    <row r="8" spans="1:5" s="1" customFormat="1" ht="12" customHeight="1" x14ac:dyDescent="0.2">
      <c r="A8" s="16" t="s">
        <v>62</v>
      </c>
      <c r="B8" s="322" t="s">
        <v>31</v>
      </c>
      <c r="C8" s="588">
        <f>'1.2.sz.mell. _köt'!C8+'1.3.sz.mell._önk'!C8+'1.4.sz.mell._állig'!D8</f>
        <v>0</v>
      </c>
      <c r="D8" s="587">
        <f>'1.2.sz.mell. _köt'!D8+'1.3.sz.mell._önk'!D8+'1.4.sz.mell._állig'!E8</f>
        <v>0</v>
      </c>
      <c r="E8" s="792">
        <f>'1.2.sz.mell. _köt'!E8+'1.3.sz.mell._önk'!E8+'1.4.sz.mell._állig'!F8</f>
        <v>0</v>
      </c>
    </row>
    <row r="9" spans="1:5" s="1" customFormat="1" ht="12" customHeight="1" x14ac:dyDescent="0.2">
      <c r="A9" s="16" t="s">
        <v>63</v>
      </c>
      <c r="B9" s="322" t="s">
        <v>124</v>
      </c>
      <c r="C9" s="588">
        <f>'1.2.sz.mell. _köt'!C9+'1.3.sz.mell._önk'!C9+'1.4.sz.mell._állig'!D9</f>
        <v>2651</v>
      </c>
      <c r="D9" s="587">
        <f>'1.2.sz.mell. _köt'!D9+'1.3.sz.mell._önk'!D9+'1.4.sz.mell._állig'!E9</f>
        <v>1898</v>
      </c>
      <c r="E9" s="792">
        <f>'1.2.sz.mell. _köt'!E9+'1.3.sz.mell._önk'!E9+'1.4.sz.mell._állig'!F9</f>
        <v>1800</v>
      </c>
    </row>
    <row r="10" spans="1:5" s="1" customFormat="1" ht="12" customHeight="1" thickBot="1" x14ac:dyDescent="0.25">
      <c r="A10" s="16" t="s">
        <v>64</v>
      </c>
      <c r="B10" s="402" t="s">
        <v>125</v>
      </c>
      <c r="C10" s="588">
        <f>'1.2.sz.mell. _köt'!C10+'1.3.sz.mell._önk'!C10+'1.4.sz.mell._állig'!D10</f>
        <v>460</v>
      </c>
      <c r="D10" s="587">
        <f>'1.2.sz.mell. _köt'!D10+'1.3.sz.mell._önk'!D10+'1.4.sz.mell._állig'!E10</f>
        <v>2894</v>
      </c>
      <c r="E10" s="792">
        <f>'1.2.sz.mell. _köt'!E10+'1.3.sz.mell._önk'!E10+'1.4.sz.mell._állig'!F10</f>
        <v>2500</v>
      </c>
    </row>
    <row r="11" spans="1:5" s="1" customFormat="1" ht="12" customHeight="1" thickBot="1" x14ac:dyDescent="0.25">
      <c r="A11" s="23" t="s">
        <v>883</v>
      </c>
      <c r="B11" s="24" t="s">
        <v>126</v>
      </c>
      <c r="C11" s="585">
        <f>+C12+C13+C14+C15+C16+C17+C18+C19</f>
        <v>15905</v>
      </c>
      <c r="D11" s="584">
        <f>+D12+D13+D14+D15+D16+D17+D18+D19</f>
        <v>29005</v>
      </c>
      <c r="E11" s="641">
        <f>+E12+E13+E14+E15+E16+E17+E18+E19</f>
        <v>21602</v>
      </c>
    </row>
    <row r="12" spans="1:5" s="1" customFormat="1" ht="12" customHeight="1" x14ac:dyDescent="0.2">
      <c r="A12" s="20" t="s">
        <v>35</v>
      </c>
      <c r="B12" s="12" t="s">
        <v>131</v>
      </c>
      <c r="C12" s="588">
        <f>'1.2.sz.mell. _köt'!C12+'1.3.sz.mell._önk'!C12+'1.4.sz.mell._állig'!D12</f>
        <v>1421</v>
      </c>
      <c r="D12" s="587">
        <f>'1.2.sz.mell. _köt'!D12+'1.3.sz.mell._önk'!D12+'1.4.sz.mell._állig'!E12</f>
        <v>7450</v>
      </c>
      <c r="E12" s="792">
        <f>'1.2.sz.mell. _köt'!E12+'1.3.sz.mell._önk'!E12+'1.4.sz.mell._állig'!F12</f>
        <v>2277</v>
      </c>
    </row>
    <row r="13" spans="1:5" s="1" customFormat="1" ht="12" customHeight="1" x14ac:dyDescent="0.2">
      <c r="A13" s="16" t="s">
        <v>36</v>
      </c>
      <c r="B13" s="9" t="s">
        <v>132</v>
      </c>
      <c r="C13" s="588">
        <f>'1.2.sz.mell. _köt'!C13+'1.3.sz.mell._önk'!C13+'1.4.sz.mell._állig'!D13</f>
        <v>586</v>
      </c>
      <c r="D13" s="587">
        <f>'1.2.sz.mell. _köt'!D13+'1.3.sz.mell._önk'!D13+'1.4.sz.mell._állig'!E13</f>
        <v>637</v>
      </c>
      <c r="E13" s="792">
        <f>'1.2.sz.mell. _köt'!E13+'1.3.sz.mell._önk'!E13+'1.4.sz.mell._állig'!F13</f>
        <v>360</v>
      </c>
    </row>
    <row r="14" spans="1:5" s="1" customFormat="1" ht="12" customHeight="1" x14ac:dyDescent="0.2">
      <c r="A14" s="16" t="s">
        <v>37</v>
      </c>
      <c r="B14" s="9" t="s">
        <v>133</v>
      </c>
      <c r="C14" s="588">
        <f>'1.2.sz.mell. _köt'!C14+'1.3.sz.mell._önk'!C14+'1.4.sz.mell._állig'!D14</f>
        <v>11428</v>
      </c>
      <c r="D14" s="587">
        <f>'1.2.sz.mell. _köt'!D14+'1.3.sz.mell._önk'!D14+'1.4.sz.mell._állig'!E14</f>
        <v>14332</v>
      </c>
      <c r="E14" s="792">
        <f>'1.2.sz.mell. _köt'!E14+'1.3.sz.mell._önk'!E14+'1.4.sz.mell._állig'!F14</f>
        <v>11561</v>
      </c>
    </row>
    <row r="15" spans="1:5" s="1" customFormat="1" ht="12" customHeight="1" x14ac:dyDescent="0.2">
      <c r="A15" s="16" t="s">
        <v>38</v>
      </c>
      <c r="B15" s="9" t="s">
        <v>134</v>
      </c>
      <c r="C15" s="588">
        <f>'1.2.sz.mell. _köt'!C15+'1.3.sz.mell._önk'!C15+'1.4.sz.mell._állig'!D15</f>
        <v>1963</v>
      </c>
      <c r="D15" s="587">
        <f>'1.2.sz.mell. _köt'!D15+'1.3.sz.mell._önk'!D15+'1.4.sz.mell._állig'!E15</f>
        <v>2641</v>
      </c>
      <c r="E15" s="792">
        <f>'1.2.sz.mell. _köt'!E15+'1.3.sz.mell._önk'!E15+'1.4.sz.mell._állig'!F15</f>
        <v>6729</v>
      </c>
    </row>
    <row r="16" spans="1:5" s="1" customFormat="1" ht="12" customHeight="1" x14ac:dyDescent="0.2">
      <c r="A16" s="15" t="s">
        <v>127</v>
      </c>
      <c r="B16" s="8" t="s">
        <v>135</v>
      </c>
      <c r="C16" s="588">
        <f>'1.2.sz.mell. _köt'!C16+'1.3.sz.mell._önk'!C16+'1.4.sz.mell._állig'!D16</f>
        <v>0</v>
      </c>
      <c r="D16" s="587">
        <f>'1.2.sz.mell. _köt'!D16+'1.3.sz.mell._önk'!D16+'1.4.sz.mell._állig'!E16</f>
        <v>0</v>
      </c>
      <c r="E16" s="792">
        <f>'1.2.sz.mell. _köt'!E16+'1.3.sz.mell._önk'!E16+'1.4.sz.mell._állig'!F16</f>
        <v>0</v>
      </c>
    </row>
    <row r="17" spans="1:5" s="1" customFormat="1" ht="12" customHeight="1" x14ac:dyDescent="0.2">
      <c r="A17" s="16" t="s">
        <v>128</v>
      </c>
      <c r="B17" s="9" t="s">
        <v>237</v>
      </c>
      <c r="C17" s="588">
        <f>'1.2.sz.mell. _köt'!C17+'1.3.sz.mell._önk'!C17+'1.4.sz.mell._állig'!D17</f>
        <v>476</v>
      </c>
      <c r="D17" s="587">
        <f>'1.2.sz.mell. _köt'!D17+'1.3.sz.mell._önk'!D17+'1.4.sz.mell._állig'!E17</f>
        <v>630</v>
      </c>
      <c r="E17" s="792">
        <f>'1.2.sz.mell. _köt'!E17+'1.3.sz.mell._önk'!E17+'1.4.sz.mell._állig'!F17</f>
        <v>675</v>
      </c>
    </row>
    <row r="18" spans="1:5" s="1" customFormat="1" ht="12" customHeight="1" x14ac:dyDescent="0.2">
      <c r="A18" s="16" t="s">
        <v>129</v>
      </c>
      <c r="B18" s="9" t="s">
        <v>137</v>
      </c>
      <c r="C18" s="588">
        <f>'1.2.sz.mell. _köt'!C18+'1.3.sz.mell._önk'!C18+'1.4.sz.mell._állig'!D18</f>
        <v>16</v>
      </c>
      <c r="D18" s="587">
        <f>'1.2.sz.mell. _köt'!D18+'1.3.sz.mell._önk'!D18+'1.4.sz.mell._állig'!E18</f>
        <v>5</v>
      </c>
      <c r="E18" s="792">
        <f>'1.2.sz.mell. _köt'!E18+'1.3.sz.mell._önk'!E18+'1.4.sz.mell._állig'!F18</f>
        <v>0</v>
      </c>
    </row>
    <row r="19" spans="1:5" s="1" customFormat="1" ht="12" customHeight="1" thickBot="1" x14ac:dyDescent="0.25">
      <c r="A19" s="17" t="s">
        <v>130</v>
      </c>
      <c r="B19" s="10" t="s">
        <v>138</v>
      </c>
      <c r="C19" s="588">
        <f>'1.2.sz.mell. _köt'!C19+'1.3.sz.mell._önk'!C19+'1.4.sz.mell._állig'!D19</f>
        <v>15</v>
      </c>
      <c r="D19" s="587">
        <f>'1.2.sz.mell. _köt'!D19+'1.3.sz.mell._önk'!D19+'1.4.sz.mell._állig'!E19</f>
        <v>3310</v>
      </c>
      <c r="E19" s="792">
        <f>'1.2.sz.mell. _köt'!E19+'1.3.sz.mell._önk'!E19+'1.4.sz.mell._állig'!F19</f>
        <v>0</v>
      </c>
    </row>
    <row r="20" spans="1:5" s="1" customFormat="1" ht="12" customHeight="1" thickBot="1" x14ac:dyDescent="0.25">
      <c r="A20" s="23" t="s">
        <v>139</v>
      </c>
      <c r="B20" s="24" t="s">
        <v>238</v>
      </c>
      <c r="C20" s="591">
        <f>'1.2.sz.mell. _köt'!C20+'1.3.sz.mell._önk'!C20+'1.4.sz.mell._állig'!D20</f>
        <v>7979</v>
      </c>
      <c r="D20" s="1190">
        <f>'1.2.sz.mell. _köt'!D20+'1.3.sz.mell._önk'!D20+'1.4.sz.mell._állig'!E20</f>
        <v>9445</v>
      </c>
      <c r="E20" s="1191">
        <f>'1.2.sz.mell. _köt'!E20+'1.3.sz.mell._önk'!E20+'1.4.sz.mell._állig'!F20</f>
        <v>9000</v>
      </c>
    </row>
    <row r="21" spans="1:5" s="1" customFormat="1" ht="12" customHeight="1" thickBot="1" x14ac:dyDescent="0.25">
      <c r="A21" s="23" t="s">
        <v>885</v>
      </c>
      <c r="B21" s="24" t="s">
        <v>141</v>
      </c>
      <c r="C21" s="585">
        <f>+C22+C23+C24+C25+C26+C27+C28+C29</f>
        <v>201608</v>
      </c>
      <c r="D21" s="590">
        <f>SUM(D22:D29)</f>
        <v>240429</v>
      </c>
      <c r="E21" s="641">
        <f>+E22+E23+E24+E25+E26+E27+E28+E29</f>
        <v>232157</v>
      </c>
    </row>
    <row r="22" spans="1:5" s="1" customFormat="1" ht="12" customHeight="1" x14ac:dyDescent="0.2">
      <c r="A22" s="18" t="s">
        <v>39</v>
      </c>
      <c r="B22" s="11" t="s">
        <v>814</v>
      </c>
      <c r="C22" s="588">
        <f>'1.2.sz.mell. _köt'!C22+'1.3.sz.mell._önk'!C22+'1.4.sz.mell._állig'!D22</f>
        <v>179120</v>
      </c>
      <c r="D22" s="587">
        <f>'1.2.sz.mell. _köt'!D22+'1.3.sz.mell._önk'!D22+'1.4.sz.mell._állig'!E22</f>
        <v>234494</v>
      </c>
      <c r="E22" s="792">
        <f>'1.2.sz.mell. _köt'!E22+'1.3.sz.mell._önk'!E22+'1.4.sz.mell._állig'!F22</f>
        <v>232157</v>
      </c>
    </row>
    <row r="23" spans="1:5" s="1" customFormat="1" ht="12" customHeight="1" x14ac:dyDescent="0.2">
      <c r="A23" s="16" t="s">
        <v>40</v>
      </c>
      <c r="B23" s="9" t="s">
        <v>147</v>
      </c>
      <c r="C23" s="588">
        <f>'1.2.sz.mell. _köt'!C23+'1.3.sz.mell._önk'!C23+'1.4.sz.mell._állig'!D23</f>
        <v>0</v>
      </c>
      <c r="D23" s="587">
        <f>'1.2.sz.mell. _köt'!D23+'1.3.sz.mell._önk'!D23+'1.4.sz.mell._állig'!E23</f>
        <v>0</v>
      </c>
      <c r="E23" s="792">
        <f>'1.2.sz.mell. _köt'!E23+'1.3.sz.mell._önk'!E23+'1.4.sz.mell._állig'!F23</f>
        <v>0</v>
      </c>
    </row>
    <row r="24" spans="1:5" s="1" customFormat="1" ht="12" customHeight="1" x14ac:dyDescent="0.2">
      <c r="A24" s="16" t="s">
        <v>41</v>
      </c>
      <c r="B24" s="9" t="s">
        <v>44</v>
      </c>
      <c r="C24" s="588">
        <f>'1.2.sz.mell. _köt'!C24+'1.3.sz.mell._önk'!C24+'1.4.sz.mell._állig'!D24</f>
        <v>1864</v>
      </c>
      <c r="D24" s="587">
        <f>'1.2.sz.mell. _köt'!D24+'1.3.sz.mell._önk'!D24+'1.4.sz.mell._állig'!E24</f>
        <v>134</v>
      </c>
      <c r="E24" s="792">
        <f>'1.2.sz.mell. _köt'!E24+'1.3.sz.mell._önk'!E24+'1.4.sz.mell._állig'!F24</f>
        <v>0</v>
      </c>
    </row>
    <row r="25" spans="1:5" s="1" customFormat="1" ht="12" customHeight="1" x14ac:dyDescent="0.2">
      <c r="A25" s="19" t="s">
        <v>142</v>
      </c>
      <c r="B25" s="9" t="s">
        <v>148</v>
      </c>
      <c r="C25" s="588">
        <f>'1.2.sz.mell. _köt'!C25+'1.3.sz.mell._önk'!C25+'1.4.sz.mell._állig'!D25</f>
        <v>0</v>
      </c>
      <c r="D25" s="587">
        <f>'1.2.sz.mell. _köt'!D25+'1.3.sz.mell._önk'!D25+'1.4.sz.mell._állig'!E25</f>
        <v>0</v>
      </c>
      <c r="E25" s="792">
        <f>'1.2.sz.mell. _köt'!E25+'1.3.sz.mell._önk'!E25+'1.4.sz.mell._állig'!F25</f>
        <v>0</v>
      </c>
    </row>
    <row r="26" spans="1:5" s="1" customFormat="1" ht="12" customHeight="1" x14ac:dyDescent="0.2">
      <c r="A26" s="19" t="s">
        <v>143</v>
      </c>
      <c r="B26" s="9" t="s">
        <v>149</v>
      </c>
      <c r="C26" s="588">
        <f>'1.2.sz.mell. _köt'!C26+'1.3.sz.mell._önk'!C26+'1.4.sz.mell._állig'!D26</f>
        <v>0</v>
      </c>
      <c r="D26" s="587">
        <f>'1.2.sz.mell. _köt'!D26+'1.3.sz.mell._önk'!D26+'1.4.sz.mell._állig'!E26</f>
        <v>0</v>
      </c>
      <c r="E26" s="792">
        <f>'1.2.sz.mell. _köt'!E26+'1.3.sz.mell._önk'!E26+'1.4.sz.mell._állig'!F26</f>
        <v>0</v>
      </c>
    </row>
    <row r="27" spans="1:5" s="1" customFormat="1" ht="12" customHeight="1" x14ac:dyDescent="0.2">
      <c r="A27" s="16" t="s">
        <v>144</v>
      </c>
      <c r="B27" s="9" t="s">
        <v>150</v>
      </c>
      <c r="C27" s="588">
        <f>'1.2.sz.mell. _köt'!C27+'1.3.sz.mell._önk'!C27+'1.4.sz.mell._állig'!D27</f>
        <v>0</v>
      </c>
      <c r="D27" s="587">
        <f>'1.2.sz.mell. _köt'!D27+'1.3.sz.mell._önk'!D27+'1.4.sz.mell._állig'!E27</f>
        <v>0</v>
      </c>
      <c r="E27" s="792">
        <f>'1.2.sz.mell. _köt'!E27+'1.3.sz.mell._önk'!E27+'1.4.sz.mell._állig'!F27</f>
        <v>0</v>
      </c>
    </row>
    <row r="28" spans="1:5" s="1" customFormat="1" ht="12" customHeight="1" x14ac:dyDescent="0.2">
      <c r="A28" s="16" t="s">
        <v>145</v>
      </c>
      <c r="B28" s="9" t="s">
        <v>239</v>
      </c>
      <c r="C28" s="588">
        <f>'1.2.sz.mell. _köt'!C28+'1.3.sz.mell._önk'!C28+'1.4.sz.mell._állig'!D28</f>
        <v>20624</v>
      </c>
      <c r="D28" s="587">
        <f>'1.2.sz.mell. _köt'!D28</f>
        <v>5801</v>
      </c>
      <c r="E28" s="792">
        <f>'1.2.sz.mell. _köt'!E28+'1.3.sz.mell._önk'!E28+'1.4.sz.mell._állig'!F28</f>
        <v>0</v>
      </c>
    </row>
    <row r="29" spans="1:5" s="1" customFormat="1" ht="12" customHeight="1" thickBot="1" x14ac:dyDescent="0.25">
      <c r="A29" s="16" t="s">
        <v>146</v>
      </c>
      <c r="B29" s="14" t="s">
        <v>151</v>
      </c>
      <c r="C29" s="588">
        <f>'1.2.sz.mell. _köt'!C29+'1.3.sz.mell._önk'!C29+'1.4.sz.mell._állig'!D29</f>
        <v>0</v>
      </c>
      <c r="D29" s="587">
        <f>'1.2.sz.mell. _köt'!D29+'1.3.sz.mell._önk'!D29+'1.4.sz.mell._állig'!E29</f>
        <v>0</v>
      </c>
      <c r="E29" s="792">
        <f>'1.2.sz.mell. _köt'!E29+'1.3.sz.mell._önk'!E29+'1.4.sz.mell._állig'!F29</f>
        <v>0</v>
      </c>
    </row>
    <row r="30" spans="1:5" s="1" customFormat="1" ht="12" customHeight="1" thickBot="1" x14ac:dyDescent="0.25">
      <c r="A30" s="301" t="s">
        <v>886</v>
      </c>
      <c r="B30" s="24" t="s">
        <v>373</v>
      </c>
      <c r="C30" s="585">
        <f>+C31+C37</f>
        <v>16375</v>
      </c>
      <c r="D30" s="584">
        <f>+D31+D37</f>
        <v>22154</v>
      </c>
      <c r="E30" s="641">
        <f>+E31+E37</f>
        <v>17337</v>
      </c>
    </row>
    <row r="31" spans="1:5" s="1" customFormat="1" ht="12" customHeight="1" x14ac:dyDescent="0.2">
      <c r="A31" s="302" t="s">
        <v>42</v>
      </c>
      <c r="B31" s="403" t="s">
        <v>374</v>
      </c>
      <c r="C31" s="593">
        <f>+C32+C33+C34+C35+C36</f>
        <v>16375</v>
      </c>
      <c r="D31" s="592">
        <f>+D32+D33+D34+D35+D36</f>
        <v>22154</v>
      </c>
      <c r="E31" s="1162">
        <f>+E32+E33+E34+E35+E36</f>
        <v>17337</v>
      </c>
    </row>
    <row r="32" spans="1:5" s="1" customFormat="1" ht="12" customHeight="1" x14ac:dyDescent="0.2">
      <c r="A32" s="303" t="s">
        <v>45</v>
      </c>
      <c r="B32" s="309" t="s">
        <v>240</v>
      </c>
      <c r="C32" s="588">
        <f>'1.2.sz.mell. _köt'!C32+'1.3.sz.mell._önk'!C32+'1.4.sz.mell._állig'!D32</f>
        <v>5210</v>
      </c>
      <c r="D32" s="587">
        <f>'1.2.sz.mell. _köt'!D32+'1.3.sz.mell._önk'!D32+'1.4.sz.mell._állig'!E32</f>
        <v>5603</v>
      </c>
      <c r="E32" s="792">
        <f>'1.2.sz.mell. _köt'!E32+'1.3.sz.mell._önk'!E32+'1.4.sz.mell._állig'!F32</f>
        <v>5634</v>
      </c>
    </row>
    <row r="33" spans="1:5" s="1" customFormat="1" ht="12" customHeight="1" x14ac:dyDescent="0.2">
      <c r="A33" s="303" t="s">
        <v>46</v>
      </c>
      <c r="B33" s="309" t="s">
        <v>241</v>
      </c>
      <c r="C33" s="588">
        <f>'1.2.sz.mell. _köt'!C33+'1.3.sz.mell._önk'!C33+'1.4.sz.mell._állig'!D33</f>
        <v>0</v>
      </c>
      <c r="D33" s="587">
        <f>'1.2.sz.mell. _köt'!D33+'1.3.sz.mell._önk'!D33+'1.4.sz.mell._állig'!E33</f>
        <v>0</v>
      </c>
      <c r="E33" s="792">
        <f>'1.2.sz.mell. _köt'!E33+'1.3.sz.mell._önk'!E33+'1.4.sz.mell._állig'!F33</f>
        <v>0</v>
      </c>
    </row>
    <row r="34" spans="1:5" s="1" customFormat="1" ht="12" customHeight="1" x14ac:dyDescent="0.2">
      <c r="A34" s="303" t="s">
        <v>47</v>
      </c>
      <c r="B34" s="309" t="s">
        <v>242</v>
      </c>
      <c r="C34" s="588">
        <f>'1.2.sz.mell. _köt'!C34+'1.3.sz.mell._önk'!C34+'1.4.sz.mell._állig'!D34</f>
        <v>0</v>
      </c>
      <c r="D34" s="587">
        <f>'1.2.sz.mell. _köt'!D34+'1.3.sz.mell._önk'!D34+'1.4.sz.mell._állig'!E34</f>
        <v>0</v>
      </c>
      <c r="E34" s="792">
        <f>'1.2.sz.mell. _köt'!E34+'1.3.sz.mell._önk'!E34+'1.4.sz.mell._állig'!F34</f>
        <v>0</v>
      </c>
    </row>
    <row r="35" spans="1:5" s="1" customFormat="1" ht="12" customHeight="1" x14ac:dyDescent="0.2">
      <c r="A35" s="303" t="s">
        <v>48</v>
      </c>
      <c r="B35" s="309" t="s">
        <v>243</v>
      </c>
      <c r="C35" s="588">
        <f>'1.2.sz.mell. _köt'!C35+'1.3.sz.mell._önk'!C35+'1.4.sz.mell._állig'!D35</f>
        <v>0</v>
      </c>
      <c r="D35" s="587">
        <f>'1.2.sz.mell. _köt'!D35+'1.3.sz.mell._önk'!D35+'1.4.sz.mell._állig'!E35</f>
        <v>0</v>
      </c>
      <c r="E35" s="792">
        <f>'1.2.sz.mell. _köt'!E35+'1.3.sz.mell._önk'!E35+'1.4.sz.mell._állig'!F35</f>
        <v>0</v>
      </c>
    </row>
    <row r="36" spans="1:5" s="1" customFormat="1" ht="12" customHeight="1" x14ac:dyDescent="0.2">
      <c r="A36" s="303" t="s">
        <v>152</v>
      </c>
      <c r="B36" s="309" t="s">
        <v>375</v>
      </c>
      <c r="C36" s="588">
        <f>'1.2.sz.mell. _köt'!C36+'1.3.sz.mell._önk'!C36+'1.4.sz.mell._állig'!D36</f>
        <v>11165</v>
      </c>
      <c r="D36" s="587">
        <f>'1.2.sz.mell. _köt'!D36+'1.3.sz.mell._önk'!D36+'1.4.sz.mell._állig'!E36</f>
        <v>16551</v>
      </c>
      <c r="E36" s="792">
        <f>'1.2.sz.mell. _köt'!E36+'1.3.sz.mell._önk'!E36+'1.4.sz.mell._állig'!F36</f>
        <v>11703</v>
      </c>
    </row>
    <row r="37" spans="1:5" s="1" customFormat="1" ht="12" customHeight="1" x14ac:dyDescent="0.2">
      <c r="A37" s="303" t="s">
        <v>43</v>
      </c>
      <c r="B37" s="310" t="s">
        <v>376</v>
      </c>
      <c r="C37" s="596">
        <f>+C38+C39+C40+C41+C42</f>
        <v>0</v>
      </c>
      <c r="D37" s="595">
        <f>+D38+D39+D40+D41+D42</f>
        <v>0</v>
      </c>
      <c r="E37" s="1163">
        <f>+E38+E39+E40+E41+E42</f>
        <v>0</v>
      </c>
    </row>
    <row r="38" spans="1:5" s="1" customFormat="1" ht="12" customHeight="1" x14ac:dyDescent="0.2">
      <c r="A38" s="303" t="s">
        <v>51</v>
      </c>
      <c r="B38" s="309" t="s">
        <v>240</v>
      </c>
      <c r="C38" s="588">
        <f>'1.2.sz.mell. _köt'!C38+'1.3.sz.mell._önk'!C38+'1.4.sz.mell._állig'!D38</f>
        <v>0</v>
      </c>
      <c r="D38" s="587">
        <f>'1.2.sz.mell. _köt'!D38+'1.3.sz.mell._önk'!D38+'1.4.sz.mell._állig'!E38</f>
        <v>0</v>
      </c>
      <c r="E38" s="792">
        <f>'1.2.sz.mell. _köt'!E38+'1.3.sz.mell._önk'!E38+'1.4.sz.mell._állig'!F38</f>
        <v>0</v>
      </c>
    </row>
    <row r="39" spans="1:5" s="1" customFormat="1" ht="12" customHeight="1" x14ac:dyDescent="0.2">
      <c r="A39" s="303" t="s">
        <v>52</v>
      </c>
      <c r="B39" s="309" t="s">
        <v>241</v>
      </c>
      <c r="C39" s="588">
        <f>'1.2.sz.mell. _köt'!C39+'1.3.sz.mell._önk'!C39+'1.4.sz.mell._állig'!D39</f>
        <v>0</v>
      </c>
      <c r="D39" s="587">
        <f>'1.2.sz.mell. _köt'!D39+'1.3.sz.mell._önk'!D39+'1.4.sz.mell._állig'!E39</f>
        <v>0</v>
      </c>
      <c r="E39" s="792">
        <f>'1.2.sz.mell. _köt'!E39+'1.3.sz.mell._önk'!E39+'1.4.sz.mell._állig'!F39</f>
        <v>0</v>
      </c>
    </row>
    <row r="40" spans="1:5" s="1" customFormat="1" ht="12" customHeight="1" x14ac:dyDescent="0.2">
      <c r="A40" s="303" t="s">
        <v>53</v>
      </c>
      <c r="B40" s="309" t="s">
        <v>242</v>
      </c>
      <c r="C40" s="588">
        <f>'1.2.sz.mell. _köt'!C40+'1.3.sz.mell._önk'!C40+'1.4.sz.mell._állig'!D40</f>
        <v>0</v>
      </c>
      <c r="D40" s="587">
        <f>'1.2.sz.mell. _köt'!D40+'1.3.sz.mell._önk'!D40+'1.4.sz.mell._állig'!E40</f>
        <v>0</v>
      </c>
      <c r="E40" s="792">
        <f>'1.2.sz.mell. _köt'!E40+'1.3.sz.mell._önk'!E40+'1.4.sz.mell._állig'!F40</f>
        <v>0</v>
      </c>
    </row>
    <row r="41" spans="1:5" s="1" customFormat="1" ht="12" customHeight="1" x14ac:dyDescent="0.2">
      <c r="A41" s="303" t="s">
        <v>54</v>
      </c>
      <c r="B41" s="311" t="s">
        <v>243</v>
      </c>
      <c r="C41" s="588">
        <f>'1.2.sz.mell. _köt'!C41+'1.3.sz.mell._önk'!C41+'1.4.sz.mell._állig'!D41</f>
        <v>0</v>
      </c>
      <c r="D41" s="587">
        <f>'1.2.sz.mell. _köt'!D41+'1.3.sz.mell._önk'!D41+'1.4.sz.mell._állig'!E41</f>
        <v>0</v>
      </c>
      <c r="E41" s="792">
        <f>'1.2.sz.mell. _köt'!E41+'1.3.sz.mell._önk'!E41+'1.4.sz.mell._állig'!F41</f>
        <v>0</v>
      </c>
    </row>
    <row r="42" spans="1:5" s="1" customFormat="1" ht="12" customHeight="1" thickBot="1" x14ac:dyDescent="0.25">
      <c r="A42" s="304" t="s">
        <v>153</v>
      </c>
      <c r="B42" s="312" t="s">
        <v>377</v>
      </c>
      <c r="C42" s="588">
        <f>'1.2.sz.mell. _köt'!C42+'1.3.sz.mell._önk'!C42+'1.4.sz.mell._állig'!D42</f>
        <v>0</v>
      </c>
      <c r="D42" s="587">
        <f>'1.2.sz.mell. _köt'!D42+'1.3.sz.mell._önk'!D42+'1.4.sz.mell._állig'!E42</f>
        <v>0</v>
      </c>
      <c r="E42" s="792">
        <f>'1.2.sz.mell. _köt'!E42+'1.3.sz.mell._önk'!E42+'1.4.sz.mell._állig'!F42</f>
        <v>0</v>
      </c>
    </row>
    <row r="43" spans="1:5" s="1" customFormat="1" ht="12" customHeight="1" thickBot="1" x14ac:dyDescent="0.25">
      <c r="A43" s="23" t="s">
        <v>154</v>
      </c>
      <c r="B43" s="404" t="s">
        <v>244</v>
      </c>
      <c r="C43" s="585">
        <f>+C44+C45</f>
        <v>5318</v>
      </c>
      <c r="D43" s="584">
        <f>+D44+D45</f>
        <v>15321</v>
      </c>
      <c r="E43" s="641">
        <f>+E44+E45</f>
        <v>0</v>
      </c>
    </row>
    <row r="44" spans="1:5" s="1" customFormat="1" ht="12" customHeight="1" x14ac:dyDescent="0.2">
      <c r="A44" s="18" t="s">
        <v>49</v>
      </c>
      <c r="B44" s="322" t="s">
        <v>245</v>
      </c>
      <c r="C44" s="588">
        <f>'1.2.sz.mell. _köt'!C44+'1.3.sz.mell._önk'!C44+'1.4.sz.mell._állig'!D44</f>
        <v>618</v>
      </c>
      <c r="D44" s="587">
        <f>'1.2.sz.mell. _köt'!D44</f>
        <v>0</v>
      </c>
      <c r="E44" s="792"/>
    </row>
    <row r="45" spans="1:5" s="1" customFormat="1" ht="12" customHeight="1" thickBot="1" x14ac:dyDescent="0.25">
      <c r="A45" s="15" t="s">
        <v>50</v>
      </c>
      <c r="B45" s="317" t="s">
        <v>249</v>
      </c>
      <c r="C45" s="588">
        <f>'1.2.sz.mell. _köt'!C45+'1.3.sz.mell._önk'!C45+'1.4.sz.mell._állig'!D45</f>
        <v>4700</v>
      </c>
      <c r="D45" s="587">
        <f>'1.2.sz.mell. _köt'!D45</f>
        <v>15321</v>
      </c>
      <c r="E45" s="792"/>
    </row>
    <row r="46" spans="1:5" s="1" customFormat="1" ht="12" customHeight="1" thickBot="1" x14ac:dyDescent="0.25">
      <c r="A46" s="23" t="s">
        <v>888</v>
      </c>
      <c r="B46" s="404" t="s">
        <v>248</v>
      </c>
      <c r="C46" s="585">
        <f>+C47+C48+C49</f>
        <v>1417</v>
      </c>
      <c r="D46" s="584">
        <f>+D47+D48+D49</f>
        <v>395</v>
      </c>
      <c r="E46" s="641">
        <f>+E47+E48+E49</f>
        <v>590</v>
      </c>
    </row>
    <row r="47" spans="1:5" s="1" customFormat="1" ht="12" customHeight="1" x14ac:dyDescent="0.2">
      <c r="A47" s="18" t="s">
        <v>157</v>
      </c>
      <c r="B47" s="322" t="s">
        <v>155</v>
      </c>
      <c r="C47" s="588">
        <f>'1.2.sz.mell. _köt'!C47+'1.3.sz.mell._önk'!C47+'1.4.sz.mell._állig'!D47</f>
        <v>1020</v>
      </c>
      <c r="D47" s="587">
        <f>'1.2.sz.mell. _köt'!D47</f>
        <v>395</v>
      </c>
      <c r="E47" s="792">
        <f>'1.2.sz.mell. _köt'!E47</f>
        <v>590</v>
      </c>
    </row>
    <row r="48" spans="1:5" s="1" customFormat="1" ht="12" customHeight="1" x14ac:dyDescent="0.2">
      <c r="A48" s="16" t="s">
        <v>158</v>
      </c>
      <c r="B48" s="309" t="s">
        <v>940</v>
      </c>
      <c r="C48" s="588">
        <f>'1.2.sz.mell. _köt'!C48+'1.3.sz.mell._önk'!C48+'1.4.sz.mell._állig'!D48</f>
        <v>397</v>
      </c>
      <c r="D48" s="587">
        <f>'1.2.sz.mell. _köt'!D48+'1.3.sz.mell._önk'!D48+'1.4.sz.mell._állig'!E48</f>
        <v>0</v>
      </c>
      <c r="E48" s="792">
        <f>'1.2.sz.mell. _köt'!E48+'1.3.sz.mell._önk'!E48+'1.4.sz.mell._állig'!F48</f>
        <v>0</v>
      </c>
    </row>
    <row r="49" spans="1:5" s="1" customFormat="1" ht="12" customHeight="1" thickBot="1" x14ac:dyDescent="0.25">
      <c r="A49" s="15" t="s">
        <v>306</v>
      </c>
      <c r="B49" s="317" t="s">
        <v>246</v>
      </c>
      <c r="C49" s="588">
        <f>'1.2.sz.mell. _köt'!C49+'1.3.sz.mell._önk'!C49+'1.4.sz.mell._állig'!D49</f>
        <v>0</v>
      </c>
      <c r="D49" s="587">
        <f>'1.2.sz.mell. _köt'!D49+'1.3.sz.mell._önk'!D49+'1.4.sz.mell._állig'!E49</f>
        <v>0</v>
      </c>
      <c r="E49" s="792"/>
    </row>
    <row r="50" spans="1:5" s="1" customFormat="1" ht="17.25" customHeight="1" thickBot="1" x14ac:dyDescent="0.25">
      <c r="A50" s="23" t="s">
        <v>159</v>
      </c>
      <c r="B50" s="405" t="s">
        <v>247</v>
      </c>
      <c r="C50" s="591">
        <f>'1.2.sz.mell. _köt'!C50+'1.3.sz.mell._önk'!C50+'1.4.sz.mell._állig'!D50</f>
        <v>0</v>
      </c>
      <c r="D50" s="1190">
        <f>'1.2.sz.mell. _köt'!D50+'1.3.sz.mell._önk'!D50+'1.4.sz.mell._állig'!E50</f>
        <v>0</v>
      </c>
      <c r="E50" s="1191"/>
    </row>
    <row r="51" spans="1:5" s="1" customFormat="1" ht="12" customHeight="1" thickBot="1" x14ac:dyDescent="0.25">
      <c r="A51" s="23" t="s">
        <v>890</v>
      </c>
      <c r="B51" s="26" t="s">
        <v>160</v>
      </c>
      <c r="C51" s="599">
        <f>+C6+C11+C20+C21+C30+C43+C46+C50</f>
        <v>348502</v>
      </c>
      <c r="D51" s="1155">
        <f>D6+D11+D20+D21+D30+D43+D46+D50</f>
        <v>436706</v>
      </c>
      <c r="E51" s="1167">
        <f>+E6+E11+E20+E21+E30+E43+E46+E50</f>
        <v>395986</v>
      </c>
    </row>
    <row r="52" spans="1:5" s="1" customFormat="1" ht="12" customHeight="1" thickBot="1" x14ac:dyDescent="0.25">
      <c r="A52" s="313" t="s">
        <v>891</v>
      </c>
      <c r="B52" s="308" t="s">
        <v>250</v>
      </c>
      <c r="C52" s="602">
        <f>+C53+C59</f>
        <v>95182</v>
      </c>
      <c r="D52" s="927">
        <f>+D53+D59</f>
        <v>206137</v>
      </c>
      <c r="E52" s="1168">
        <f>E53+E59</f>
        <v>89007</v>
      </c>
    </row>
    <row r="53" spans="1:5" s="1" customFormat="1" ht="12" customHeight="1" x14ac:dyDescent="0.2">
      <c r="A53" s="406" t="s">
        <v>90</v>
      </c>
      <c r="B53" s="403" t="s">
        <v>335</v>
      </c>
      <c r="C53" s="593">
        <f>+C54+C55+C56+C57+C58</f>
        <v>95182</v>
      </c>
      <c r="D53" s="592">
        <f>+D54+D55+D56+D57+D58</f>
        <v>206137</v>
      </c>
      <c r="E53" s="1162">
        <f>E54+E59</f>
        <v>89007</v>
      </c>
    </row>
    <row r="54" spans="1:5" s="1" customFormat="1" ht="12" customHeight="1" x14ac:dyDescent="0.2">
      <c r="A54" s="314" t="s">
        <v>266</v>
      </c>
      <c r="B54" s="309" t="s">
        <v>252</v>
      </c>
      <c r="C54" s="588">
        <f>'1.2.sz.mell. _köt'!C54+'1.3.sz.mell._önk'!C54+'1.4.sz.mell._állig'!D54</f>
        <v>95182</v>
      </c>
      <c r="D54" s="587">
        <f>'1.2.sz.mell. _köt'!D54</f>
        <v>206137</v>
      </c>
      <c r="E54" s="792">
        <f>'1.2.sz.mell. _köt'!E54</f>
        <v>89007</v>
      </c>
    </row>
    <row r="55" spans="1:5" s="1" customFormat="1" ht="12" customHeight="1" x14ac:dyDescent="0.2">
      <c r="A55" s="314" t="s">
        <v>267</v>
      </c>
      <c r="B55" s="309" t="s">
        <v>253</v>
      </c>
      <c r="C55" s="588">
        <f>'1.2.sz.mell. _köt'!C55+'1.3.sz.mell._önk'!C55+'1.4.sz.mell._állig'!D55</f>
        <v>0</v>
      </c>
      <c r="D55" s="587">
        <f>'1.2.sz.mell. _köt'!D55+'1.3.sz.mell._önk'!D55+'1.4.sz.mell._állig'!E55</f>
        <v>0</v>
      </c>
      <c r="E55" s="792"/>
    </row>
    <row r="56" spans="1:5" s="1" customFormat="1" ht="12" customHeight="1" x14ac:dyDescent="0.2">
      <c r="A56" s="314" t="s">
        <v>268</v>
      </c>
      <c r="B56" s="309" t="s">
        <v>254</v>
      </c>
      <c r="C56" s="588">
        <f>'1.2.sz.mell. _köt'!C56+'1.3.sz.mell._önk'!C56+'1.4.sz.mell._állig'!D56</f>
        <v>0</v>
      </c>
      <c r="D56" s="587">
        <f>'1.2.sz.mell. _köt'!D56+'1.3.sz.mell._önk'!D56+'1.4.sz.mell._állig'!E56</f>
        <v>0</v>
      </c>
      <c r="E56" s="792"/>
    </row>
    <row r="57" spans="1:5" s="1" customFormat="1" ht="12" customHeight="1" x14ac:dyDescent="0.2">
      <c r="A57" s="314" t="s">
        <v>269</v>
      </c>
      <c r="B57" s="309" t="s">
        <v>255</v>
      </c>
      <c r="C57" s="588">
        <f>'1.2.sz.mell. _köt'!C57+'1.3.sz.mell._önk'!C57+'1.4.sz.mell._állig'!D57</f>
        <v>0</v>
      </c>
      <c r="D57" s="587">
        <f>'1.2.sz.mell. _köt'!D57+'1.3.sz.mell._önk'!D57+'1.4.sz.mell._állig'!E57</f>
        <v>0</v>
      </c>
      <c r="E57" s="792"/>
    </row>
    <row r="58" spans="1:5" s="1" customFormat="1" ht="12" customHeight="1" x14ac:dyDescent="0.2">
      <c r="A58" s="314" t="s">
        <v>270</v>
      </c>
      <c r="B58" s="309" t="s">
        <v>256</v>
      </c>
      <c r="C58" s="588">
        <f>'1.2.sz.mell. _köt'!C58+'1.3.sz.mell._önk'!C58+'1.4.sz.mell._állig'!D58</f>
        <v>0</v>
      </c>
      <c r="D58" s="587">
        <f>'1.2.sz.mell. _köt'!D58+'1.3.sz.mell._önk'!D58+'1.4.sz.mell._állig'!E58</f>
        <v>0</v>
      </c>
      <c r="E58" s="792"/>
    </row>
    <row r="59" spans="1:5" s="1" customFormat="1" ht="12" customHeight="1" x14ac:dyDescent="0.2">
      <c r="A59" s="315" t="s">
        <v>91</v>
      </c>
      <c r="B59" s="310" t="s">
        <v>334</v>
      </c>
      <c r="C59" s="596">
        <f>+C60+C61+C62+C63+C64</f>
        <v>0</v>
      </c>
      <c r="D59" s="595">
        <f>+D60+D61+D62+D63+D64</f>
        <v>0</v>
      </c>
      <c r="E59" s="1163"/>
    </row>
    <row r="60" spans="1:5" s="1" customFormat="1" ht="12" customHeight="1" x14ac:dyDescent="0.2">
      <c r="A60" s="314" t="s">
        <v>271</v>
      </c>
      <c r="B60" s="309" t="s">
        <v>258</v>
      </c>
      <c r="C60" s="588">
        <f>'1.2.sz.mell. _köt'!C60+'1.3.sz.mell._önk'!C60+'1.4.sz.mell._állig'!D60</f>
        <v>0</v>
      </c>
      <c r="D60" s="587">
        <f>'1.2.sz.mell. _köt'!D60+'1.3.sz.mell._önk'!D60+'1.4.sz.mell._állig'!E60</f>
        <v>0</v>
      </c>
      <c r="E60" s="792"/>
    </row>
    <row r="61" spans="1:5" s="1" customFormat="1" ht="12" customHeight="1" x14ac:dyDescent="0.2">
      <c r="A61" s="314" t="s">
        <v>272</v>
      </c>
      <c r="B61" s="309" t="s">
        <v>259</v>
      </c>
      <c r="C61" s="588">
        <f>'1.2.sz.mell. _köt'!C61+'1.3.sz.mell._önk'!C61+'1.4.sz.mell._állig'!D61</f>
        <v>0</v>
      </c>
      <c r="D61" s="587">
        <f>'1.2.sz.mell. _köt'!D61+'1.3.sz.mell._önk'!D61+'1.4.sz.mell._állig'!E61</f>
        <v>0</v>
      </c>
      <c r="E61" s="792"/>
    </row>
    <row r="62" spans="1:5" s="1" customFormat="1" ht="12" customHeight="1" x14ac:dyDescent="0.2">
      <c r="A62" s="314" t="s">
        <v>273</v>
      </c>
      <c r="B62" s="309" t="s">
        <v>260</v>
      </c>
      <c r="C62" s="588">
        <f>'1.2.sz.mell. _köt'!C62+'1.3.sz.mell._önk'!C62+'1.4.sz.mell._állig'!D62</f>
        <v>0</v>
      </c>
      <c r="D62" s="587">
        <f>'1.2.sz.mell. _köt'!D62+'1.3.sz.mell._önk'!D62+'1.4.sz.mell._állig'!E62</f>
        <v>0</v>
      </c>
      <c r="E62" s="792"/>
    </row>
    <row r="63" spans="1:5" s="1" customFormat="1" ht="12" customHeight="1" x14ac:dyDescent="0.2">
      <c r="A63" s="314" t="s">
        <v>274</v>
      </c>
      <c r="B63" s="309" t="s">
        <v>261</v>
      </c>
      <c r="C63" s="588">
        <f>'1.2.sz.mell. _köt'!C63+'1.3.sz.mell._önk'!C63+'1.4.sz.mell._állig'!D63</f>
        <v>0</v>
      </c>
      <c r="D63" s="587">
        <f>'1.2.sz.mell. _köt'!D63+'1.3.sz.mell._önk'!D63+'1.4.sz.mell._állig'!E63</f>
        <v>0</v>
      </c>
      <c r="E63" s="792"/>
    </row>
    <row r="64" spans="1:5" s="1" customFormat="1" ht="12" customHeight="1" thickBot="1" x14ac:dyDescent="0.25">
      <c r="A64" s="316" t="s">
        <v>275</v>
      </c>
      <c r="B64" s="317" t="s">
        <v>262</v>
      </c>
      <c r="C64" s="588">
        <f>'1.2.sz.mell. _köt'!C64+'1.3.sz.mell._önk'!C64+'1.4.sz.mell._állig'!D64</f>
        <v>0</v>
      </c>
      <c r="D64" s="587">
        <f>'1.2.sz.mell. _köt'!D64+'1.3.sz.mell._önk'!D64+'1.4.sz.mell._állig'!E64</f>
        <v>0</v>
      </c>
      <c r="E64" s="792"/>
    </row>
    <row r="65" spans="1:5" s="1" customFormat="1" ht="12" customHeight="1" thickBot="1" x14ac:dyDescent="0.25">
      <c r="A65" s="318" t="s">
        <v>892</v>
      </c>
      <c r="B65" s="407" t="s">
        <v>332</v>
      </c>
      <c r="C65" s="602">
        <f>+C51+C52</f>
        <v>443684</v>
      </c>
      <c r="D65" s="927">
        <f>+D51+D52</f>
        <v>642843</v>
      </c>
      <c r="E65" s="1168">
        <f>+E51+E52</f>
        <v>484993</v>
      </c>
    </row>
    <row r="66" spans="1:5" s="1" customFormat="1" ht="13.5" customHeight="1" thickBot="1" x14ac:dyDescent="0.25">
      <c r="A66" s="319" t="s">
        <v>893</v>
      </c>
      <c r="B66" s="408" t="s">
        <v>264</v>
      </c>
      <c r="C66" s="588">
        <v>6704</v>
      </c>
      <c r="D66" s="587">
        <f>'1.2.sz.mell. _köt'!D66</f>
        <v>8004</v>
      </c>
      <c r="E66" s="792"/>
    </row>
    <row r="67" spans="1:5" s="1" customFormat="1" ht="12" customHeight="1" thickBot="1" x14ac:dyDescent="0.25">
      <c r="A67" s="318" t="s">
        <v>894</v>
      </c>
      <c r="B67" s="407" t="s">
        <v>333</v>
      </c>
      <c r="C67" s="602">
        <f>+C65+C66</f>
        <v>450388</v>
      </c>
      <c r="D67" s="927">
        <f>+D65+D66</f>
        <v>650847</v>
      </c>
      <c r="E67" s="1168">
        <f>+E65+E66</f>
        <v>484993</v>
      </c>
    </row>
    <row r="68" spans="1:5" s="1" customFormat="1" ht="83.25" customHeight="1" x14ac:dyDescent="0.2">
      <c r="A68" s="6"/>
      <c r="B68" s="7"/>
      <c r="C68" s="606"/>
      <c r="D68" s="606"/>
      <c r="E68" s="606"/>
    </row>
    <row r="69" spans="1:5" ht="16.5" customHeight="1" x14ac:dyDescent="0.25">
      <c r="A69" s="1213" t="s">
        <v>910</v>
      </c>
      <c r="B69" s="1213"/>
      <c r="C69" s="1213"/>
      <c r="D69" s="1213"/>
      <c r="E69" s="1213"/>
    </row>
    <row r="70" spans="1:5" s="331" customFormat="1" ht="16.5" customHeight="1" thickBot="1" x14ac:dyDescent="0.3">
      <c r="A70" s="1218" t="s">
        <v>98</v>
      </c>
      <c r="B70" s="1218"/>
      <c r="C70" s="139"/>
      <c r="E70" s="139" t="s">
        <v>297</v>
      </c>
    </row>
    <row r="71" spans="1:5" ht="38.1" customHeight="1" thickBot="1" x14ac:dyDescent="0.3">
      <c r="A71" s="27" t="s">
        <v>879</v>
      </c>
      <c r="B71" s="28" t="s">
        <v>911</v>
      </c>
      <c r="C71" s="580" t="s">
        <v>1070</v>
      </c>
      <c r="D71" s="905" t="s">
        <v>1069</v>
      </c>
      <c r="E71" s="913" t="s">
        <v>1035</v>
      </c>
    </row>
    <row r="72" spans="1:5" s="43" customFormat="1" ht="12" customHeight="1" thickBot="1" x14ac:dyDescent="0.25">
      <c r="A72" s="37">
        <v>1</v>
      </c>
      <c r="B72" s="38">
        <v>2</v>
      </c>
      <c r="C72" s="38">
        <v>3</v>
      </c>
      <c r="D72" s="1172">
        <v>4</v>
      </c>
      <c r="E72" s="1173">
        <v>5</v>
      </c>
    </row>
    <row r="73" spans="1:5" ht="12" customHeight="1" thickBot="1" x14ac:dyDescent="0.3">
      <c r="A73" s="25" t="s">
        <v>881</v>
      </c>
      <c r="B73" s="35" t="s">
        <v>161</v>
      </c>
      <c r="C73" s="582">
        <f>+C74+C75+C76+C77+C78</f>
        <v>255406</v>
      </c>
      <c r="D73" s="921">
        <f>+D74+D75+D76+D77+D78</f>
        <v>312847</v>
      </c>
      <c r="E73" s="879">
        <f>+E74+E75+E76+E77+E78</f>
        <v>334971</v>
      </c>
    </row>
    <row r="74" spans="1:5" ht="12" customHeight="1" x14ac:dyDescent="0.25">
      <c r="A74" s="20" t="s">
        <v>55</v>
      </c>
      <c r="B74" s="12" t="s">
        <v>912</v>
      </c>
      <c r="C74" s="608">
        <f>'1.2.sz.mell. _köt'!C74+'1.3.sz.mell._önk'!C74+'1.4.sz.mell._állig'!D74</f>
        <v>124182</v>
      </c>
      <c r="D74" s="1152">
        <f>'1.2.sz.mell. _köt'!D74+'1.3.sz.mell._önk'!D74+'1.4.sz.mell._állig'!E74</f>
        <v>157341</v>
      </c>
      <c r="E74" s="791">
        <f>'1.2.sz.mell. _köt'!E74+'1.3.sz.mell._önk'!E74+'1.4.sz.mell._állig'!F74</f>
        <v>177147</v>
      </c>
    </row>
    <row r="75" spans="1:5" ht="12" customHeight="1" x14ac:dyDescent="0.25">
      <c r="A75" s="16" t="s">
        <v>56</v>
      </c>
      <c r="B75" s="9" t="s">
        <v>162</v>
      </c>
      <c r="C75" s="588">
        <f>'1.2.sz.mell. _köt'!C75+'1.3.sz.mell._önk'!C75+'1.4.sz.mell._állig'!D75</f>
        <v>31871</v>
      </c>
      <c r="D75" s="587">
        <f>'1.2.sz.mell. _köt'!D75+'1.3.sz.mell._önk'!D75+'1.4.sz.mell._állig'!E75</f>
        <v>31972</v>
      </c>
      <c r="E75" s="792">
        <f>'1.2.sz.mell. _köt'!E75+'1.3.sz.mell._önk'!E75+'1.4.sz.mell._állig'!F75</f>
        <v>35843</v>
      </c>
    </row>
    <row r="76" spans="1:5" ht="12" customHeight="1" x14ac:dyDescent="0.25">
      <c r="A76" s="16" t="s">
        <v>57</v>
      </c>
      <c r="B76" s="9" t="s">
        <v>86</v>
      </c>
      <c r="C76" s="612">
        <f>'1.2.sz.mell. _köt'!C76+'1.3.sz.mell._önk'!C76+'1.4.sz.mell._állig'!D76</f>
        <v>85657</v>
      </c>
      <c r="D76" s="620">
        <f>'1.2.sz.mell. _köt'!D76+'1.3.sz.mell._önk'!D76+'1.4.sz.mell._állig'!E76</f>
        <v>87612</v>
      </c>
      <c r="E76" s="928">
        <f>'1.2.sz.mell. _köt'!E76+'1.3.sz.mell._önk'!E76+'1.4.sz.mell._állig'!F76</f>
        <v>101724</v>
      </c>
    </row>
    <row r="77" spans="1:5" ht="12" customHeight="1" x14ac:dyDescent="0.25">
      <c r="A77" s="16" t="s">
        <v>58</v>
      </c>
      <c r="B77" s="13" t="s">
        <v>163</v>
      </c>
      <c r="C77" s="612">
        <f>'1.2.sz.mell. _köt'!C77+'1.3.sz.mell._önk'!C77+'1.4.sz.mell._állig'!D77</f>
        <v>10637</v>
      </c>
      <c r="D77" s="620">
        <f>'1.2.sz.mell. _köt'!D77+'1.3.sz.mell._önk'!D77+'1.4.sz.mell._állig'!E77</f>
        <v>16450</v>
      </c>
      <c r="E77" s="928">
        <f>'1.2.sz.mell. _köt'!E77+'1.3.sz.mell._önk'!E77+'1.4.sz.mell._állig'!F77</f>
        <v>16457</v>
      </c>
    </row>
    <row r="78" spans="1:5" ht="12" customHeight="1" x14ac:dyDescent="0.25">
      <c r="A78" s="16" t="s">
        <v>69</v>
      </c>
      <c r="B78" s="22" t="s">
        <v>164</v>
      </c>
      <c r="C78" s="612">
        <f>'1.2.sz.mell. _köt'!C78+'1.3.sz.mell._önk'!C78+'1.4.sz.mell._állig'!D78</f>
        <v>3059</v>
      </c>
      <c r="D78" s="620">
        <f>'1.2.sz.mell. _köt'!D78+'1.3.sz.mell._önk'!D78+'1.4.sz.mell._állig'!E78</f>
        <v>19472</v>
      </c>
      <c r="E78" s="928">
        <f>'1.2.sz.mell. _köt'!E78+'1.3.sz.mell._önk'!E78+'1.4.sz.mell._állig'!F78</f>
        <v>3800</v>
      </c>
    </row>
    <row r="79" spans="1:5" ht="12" customHeight="1" x14ac:dyDescent="0.25">
      <c r="A79" s="16" t="s">
        <v>59</v>
      </c>
      <c r="B79" s="9" t="s">
        <v>186</v>
      </c>
      <c r="C79" s="612">
        <f>'1.2.sz.mell. _köt'!C79+'1.3.sz.mell._önk'!C79+'1.4.sz.mell._állig'!D79</f>
        <v>0</v>
      </c>
      <c r="D79" s="620">
        <f>'1.2.sz.mell. _köt'!D79+'1.3.sz.mell._önk'!D79+'1.4.sz.mell._állig'!E79</f>
        <v>0</v>
      </c>
      <c r="E79" s="928">
        <f>'1.2.sz.mell. _köt'!E79+'1.3.sz.mell._önk'!E79+'1.4.sz.mell._állig'!F79</f>
        <v>0</v>
      </c>
    </row>
    <row r="80" spans="1:5" ht="12" customHeight="1" x14ac:dyDescent="0.25">
      <c r="A80" s="16" t="s">
        <v>60</v>
      </c>
      <c r="B80" s="142" t="s">
        <v>187</v>
      </c>
      <c r="C80" s="612">
        <f>'1.2.sz.mell. _köt'!C80+'1.3.sz.mell._önk'!C80+'1.4.sz.mell._állig'!D80</f>
        <v>2409</v>
      </c>
      <c r="D80" s="620">
        <f>'1.2.sz.mell. _köt'!D80+'1.3.sz.mell._önk'!D80+'1.4.sz.mell._állig'!E80</f>
        <v>325</v>
      </c>
      <c r="E80" s="928">
        <f>'1.2.sz.mell. _köt'!E80+'1.3.sz.mell._önk'!E80+'1.4.sz.mell._állig'!F80</f>
        <v>500</v>
      </c>
    </row>
    <row r="81" spans="1:5" ht="12" customHeight="1" x14ac:dyDescent="0.25">
      <c r="A81" s="16" t="s">
        <v>70</v>
      </c>
      <c r="B81" s="142" t="s">
        <v>276</v>
      </c>
      <c r="C81" s="612">
        <f>'1.2.sz.mell. _köt'!C81+'1.3.sz.mell._önk'!C81+'1.4.sz.mell._állig'!D81</f>
        <v>489</v>
      </c>
      <c r="D81" s="620">
        <f>'1.2.sz.mell. _köt'!D81+'1.3.sz.mell._önk'!D81+'1.4.sz.mell._állig'!E81</f>
        <v>13283</v>
      </c>
      <c r="E81" s="928">
        <f>'1.2.sz.mell. _köt'!E81+'1.3.sz.mell._önk'!E81+'1.4.sz.mell._állig'!F81</f>
        <v>2300</v>
      </c>
    </row>
    <row r="82" spans="1:5" ht="12" customHeight="1" x14ac:dyDescent="0.25">
      <c r="A82" s="16" t="s">
        <v>71</v>
      </c>
      <c r="B82" s="143" t="s">
        <v>188</v>
      </c>
      <c r="C82" s="612">
        <f>'1.2.sz.mell. _köt'!C82+'1.3.sz.mell._önk'!C82+'1.4.sz.mell._állig'!D82</f>
        <v>2570</v>
      </c>
      <c r="D82" s="620" t="e">
        <f>'1.2.sz.mell. _köt'!D82+'1.3.sz.mell._önk'!D82+'1.4.sz.mell._állig'!E82+#REF!</f>
        <v>#REF!</v>
      </c>
      <c r="E82" s="928">
        <f>'1.2.sz.mell. _köt'!E82+'1.3.sz.mell._önk'!E81</f>
        <v>0</v>
      </c>
    </row>
    <row r="83" spans="1:5" ht="12" customHeight="1" x14ac:dyDescent="0.25">
      <c r="A83" s="15" t="s">
        <v>72</v>
      </c>
      <c r="B83" s="144" t="s">
        <v>189</v>
      </c>
      <c r="C83" s="612">
        <f>'1.2.sz.mell. _köt'!C83+'1.3.sz.mell._önk'!C83+'1.4.sz.mell._állig'!D83</f>
        <v>0</v>
      </c>
      <c r="D83" s="620">
        <f>'1.2.sz.mell. _köt'!D83+'1.3.sz.mell._önk'!D83+'1.4.sz.mell._állig'!E83</f>
        <v>0</v>
      </c>
      <c r="E83" s="928">
        <f>'1.3.sz.mell._önk'!E82</f>
        <v>1000</v>
      </c>
    </row>
    <row r="84" spans="1:5" ht="12" customHeight="1" x14ac:dyDescent="0.25">
      <c r="A84" s="16" t="s">
        <v>73</v>
      </c>
      <c r="B84" s="144" t="s">
        <v>190</v>
      </c>
      <c r="C84" s="612">
        <f>'1.2.sz.mell. _köt'!C84+'1.3.sz.mell._önk'!C84+'1.4.sz.mell._állig'!D84</f>
        <v>0</v>
      </c>
      <c r="D84" s="620">
        <f>'1.2.sz.mell. _köt'!D84+'1.3.sz.mell._önk'!D84+'1.4.sz.mell._állig'!E84</f>
        <v>0</v>
      </c>
      <c r="E84" s="928">
        <f>'1.2.sz.mell. _köt'!E84+'1.3.sz.mell._önk'!E84+'1.4.sz.mell._állig'!F84</f>
        <v>0</v>
      </c>
    </row>
    <row r="85" spans="1:5" ht="12" customHeight="1" thickBot="1" x14ac:dyDescent="0.3">
      <c r="A85" s="21" t="s">
        <v>75</v>
      </c>
      <c r="B85" s="145" t="s">
        <v>191</v>
      </c>
      <c r="C85" s="615">
        <f>'1.2.sz.mell. _köt'!C85+'1.3.sz.mell._önk'!C85+'1.4.sz.mell._állig'!D85</f>
        <v>0</v>
      </c>
      <c r="D85" s="1192">
        <f>'1.2.sz.mell. _köt'!D85+'1.3.sz.mell._önk'!D85+'1.4.sz.mell._állig'!E85</f>
        <v>4964</v>
      </c>
      <c r="E85" s="929">
        <f>'1.2.sz.mell. _köt'!E85+'1.3.sz.mell._önk'!E85+'1.4.sz.mell._állig'!F85</f>
        <v>0</v>
      </c>
    </row>
    <row r="86" spans="1:5" ht="12" customHeight="1" thickBot="1" x14ac:dyDescent="0.3">
      <c r="A86" s="23" t="s">
        <v>882</v>
      </c>
      <c r="B86" s="34" t="s">
        <v>307</v>
      </c>
      <c r="C86" s="585">
        <f>+C87+C88+C89</f>
        <v>18433</v>
      </c>
      <c r="D86" s="584">
        <f>+D87+D88+D89</f>
        <v>52602</v>
      </c>
      <c r="E86" s="641">
        <f>+E87+E88+E89</f>
        <v>129874.398</v>
      </c>
    </row>
    <row r="87" spans="1:5" ht="12" customHeight="1" x14ac:dyDescent="0.25">
      <c r="A87" s="18" t="s">
        <v>61</v>
      </c>
      <c r="B87" s="9" t="s">
        <v>277</v>
      </c>
      <c r="C87" s="618">
        <f>'1.2.sz.mell. _köt'!C87+'1.3.sz.mell._önk'!C87+'1.4.sz.mell._állig'!D87</f>
        <v>15209</v>
      </c>
      <c r="D87" s="664">
        <f>'1.2.sz.mell. _köt'!D87+'1.3.sz.mell._önk'!D87+'1.4.sz.mell._állig'!E87</f>
        <v>14242</v>
      </c>
      <c r="E87" s="930">
        <f>'1.2.sz.mell. _köt'!E87+'1.3.sz.mell._önk'!E87+'1.4.sz.mell._állig'!F87</f>
        <v>123790.99800000001</v>
      </c>
    </row>
    <row r="88" spans="1:5" ht="12" customHeight="1" x14ac:dyDescent="0.25">
      <c r="A88" s="18" t="s">
        <v>62</v>
      </c>
      <c r="B88" s="14" t="s">
        <v>166</v>
      </c>
      <c r="C88" s="588">
        <f>'1.2.sz.mell. _köt'!C88+'1.3.sz.mell._önk'!C88+'1.4.sz.mell._állig'!D88</f>
        <v>3224</v>
      </c>
      <c r="D88" s="587">
        <f>'1.2.sz.mell. _köt'!D88+'1.3.sz.mell._önk'!D88+'1.4.sz.mell._állig'!E88</f>
        <v>38360</v>
      </c>
      <c r="E88" s="792">
        <f>'1.2.sz.mell. _köt'!E88+'1.3.sz.mell._önk'!E88+'1.4.sz.mell._állig'!F88</f>
        <v>6083.4</v>
      </c>
    </row>
    <row r="89" spans="1:5" ht="12" customHeight="1" x14ac:dyDescent="0.25">
      <c r="A89" s="18" t="s">
        <v>63</v>
      </c>
      <c r="B89" s="309" t="s">
        <v>308</v>
      </c>
      <c r="C89" s="588">
        <f>'1.2.sz.mell. _köt'!C89+'1.3.sz.mell._önk'!C89+'1.4.sz.mell._állig'!D89</f>
        <v>0</v>
      </c>
      <c r="D89" s="587">
        <f>'1.2.sz.mell. _köt'!D89+'1.3.sz.mell._önk'!D89+'1.4.sz.mell._állig'!E89</f>
        <v>0</v>
      </c>
      <c r="E89" s="792"/>
    </row>
    <row r="90" spans="1:5" ht="12" customHeight="1" x14ac:dyDescent="0.25">
      <c r="A90" s="18" t="s">
        <v>64</v>
      </c>
      <c r="B90" s="309" t="s">
        <v>378</v>
      </c>
      <c r="C90" s="588">
        <f>'1.2.sz.mell. _köt'!C90+'1.3.sz.mell._önk'!C90+'1.4.sz.mell._állig'!D90</f>
        <v>0</v>
      </c>
      <c r="D90" s="587">
        <f>'1.2.sz.mell. _köt'!D90+'1.3.sz.mell._önk'!D90+'1.4.sz.mell._állig'!E90</f>
        <v>0</v>
      </c>
      <c r="E90" s="792"/>
    </row>
    <row r="91" spans="1:5" ht="12" customHeight="1" x14ac:dyDescent="0.25">
      <c r="A91" s="18" t="s">
        <v>65</v>
      </c>
      <c r="B91" s="309" t="s">
        <v>309</v>
      </c>
      <c r="C91" s="588">
        <f>'1.2.sz.mell. _köt'!C91+'1.3.sz.mell._önk'!C91+'1.4.sz.mell._állig'!D91</f>
        <v>0</v>
      </c>
      <c r="D91" s="587">
        <f>'1.2.sz.mell. _köt'!D91+'1.3.sz.mell._önk'!D91+'1.4.sz.mell._állig'!E91</f>
        <v>0</v>
      </c>
      <c r="E91" s="792"/>
    </row>
    <row r="92" spans="1:5" x14ac:dyDescent="0.25">
      <c r="A92" s="18" t="s">
        <v>74</v>
      </c>
      <c r="B92" s="309" t="s">
        <v>310</v>
      </c>
      <c r="C92" s="588">
        <f>'1.2.sz.mell. _köt'!C92+'1.3.sz.mell._önk'!C92+'1.4.sz.mell._állig'!D92</f>
        <v>0</v>
      </c>
      <c r="D92" s="587">
        <f>'1.2.sz.mell. _köt'!D92+'1.3.sz.mell._önk'!D92+'1.4.sz.mell._állig'!E92</f>
        <v>0</v>
      </c>
      <c r="E92" s="792"/>
    </row>
    <row r="93" spans="1:5" ht="12" customHeight="1" x14ac:dyDescent="0.25">
      <c r="A93" s="18" t="s">
        <v>76</v>
      </c>
      <c r="B93" s="409" t="s">
        <v>281</v>
      </c>
      <c r="C93" s="588">
        <f>'1.2.sz.mell. _köt'!C93+'1.3.sz.mell._önk'!C93+'1.4.sz.mell._állig'!D93</f>
        <v>0</v>
      </c>
      <c r="D93" s="587">
        <f>'1.2.sz.mell. _köt'!D93+'1.3.sz.mell._önk'!D93+'1.4.sz.mell._állig'!E93</f>
        <v>0</v>
      </c>
      <c r="E93" s="792"/>
    </row>
    <row r="94" spans="1:5" ht="12" customHeight="1" x14ac:dyDescent="0.25">
      <c r="A94" s="18" t="s">
        <v>167</v>
      </c>
      <c r="B94" s="409" t="s">
        <v>282</v>
      </c>
      <c r="C94" s="588">
        <f>'1.2.sz.mell. _köt'!C94+'1.3.sz.mell._önk'!C94+'1.4.sz.mell._állig'!D94</f>
        <v>0</v>
      </c>
      <c r="D94" s="587">
        <f>'1.2.sz.mell. _köt'!D94+'1.3.sz.mell._önk'!D94+'1.4.sz.mell._állig'!E94</f>
        <v>0</v>
      </c>
      <c r="E94" s="792"/>
    </row>
    <row r="95" spans="1:5" ht="12" customHeight="1" x14ac:dyDescent="0.25">
      <c r="A95" s="18" t="s">
        <v>168</v>
      </c>
      <c r="B95" s="409" t="s">
        <v>280</v>
      </c>
      <c r="C95" s="588">
        <f>'1.2.sz.mell. _köt'!C95+'1.3.sz.mell._önk'!C95+'1.4.sz.mell._állig'!D95</f>
        <v>0</v>
      </c>
      <c r="D95" s="587">
        <f>'1.2.sz.mell. _köt'!D95+'1.3.sz.mell._önk'!D95+'1.4.sz.mell._állig'!E95</f>
        <v>0</v>
      </c>
      <c r="E95" s="792"/>
    </row>
    <row r="96" spans="1:5" ht="24" customHeight="1" thickBot="1" x14ac:dyDescent="0.3">
      <c r="A96" s="15" t="s">
        <v>169</v>
      </c>
      <c r="B96" s="410" t="s">
        <v>279</v>
      </c>
      <c r="C96" s="612">
        <f>'1.2.sz.mell. _köt'!C96+'1.3.sz.mell._önk'!C96+'1.4.sz.mell._állig'!D96</f>
        <v>0</v>
      </c>
      <c r="D96" s="620">
        <f>'1.2.sz.mell. _köt'!D96+'1.3.sz.mell._önk'!D96+'1.4.sz.mell._állig'!E96</f>
        <v>0</v>
      </c>
      <c r="E96" s="928"/>
    </row>
    <row r="97" spans="1:5" ht="12" customHeight="1" thickBot="1" x14ac:dyDescent="0.3">
      <c r="A97" s="23" t="s">
        <v>883</v>
      </c>
      <c r="B97" s="124" t="s">
        <v>311</v>
      </c>
      <c r="C97" s="585">
        <f>+C98+C99</f>
        <v>0</v>
      </c>
      <c r="D97" s="584">
        <f>+D98+D99</f>
        <v>0</v>
      </c>
      <c r="E97" s="641">
        <f>+E98+E99</f>
        <v>20148</v>
      </c>
    </row>
    <row r="98" spans="1:5" ht="12" customHeight="1" x14ac:dyDescent="0.25">
      <c r="A98" s="18" t="s">
        <v>35</v>
      </c>
      <c r="B98" s="11" t="s">
        <v>3</v>
      </c>
      <c r="C98" s="618">
        <f>'1.2.sz.mell. _köt'!C98+'1.3.sz.mell._önk'!C98+'1.4.sz.mell._állig'!D98</f>
        <v>0</v>
      </c>
      <c r="D98" s="664">
        <f>'1.2.sz.mell. _köt'!D98+'1.3.sz.mell._önk'!D98+'1.4.sz.mell._állig'!E98</f>
        <v>0</v>
      </c>
      <c r="E98" s="930">
        <f>'1.2.sz.mell. _köt'!E98</f>
        <v>20148</v>
      </c>
    </row>
    <row r="99" spans="1:5" ht="12" customHeight="1" thickBot="1" x14ac:dyDescent="0.3">
      <c r="A99" s="19" t="s">
        <v>36</v>
      </c>
      <c r="B99" s="14" t="s">
        <v>4</v>
      </c>
      <c r="C99" s="612">
        <f>'1.2.sz.mell. _köt'!C99+'1.3.sz.mell._önk'!C99+'1.4.sz.mell._állig'!D99</f>
        <v>0</v>
      </c>
      <c r="D99" s="620">
        <f>'1.2.sz.mell. _köt'!D99+'1.3.sz.mell._önk'!D99+'1.4.sz.mell._állig'!E99</f>
        <v>0</v>
      </c>
      <c r="E99" s="928">
        <f>'1.2.sz.mell. _köt'!E99</f>
        <v>0</v>
      </c>
    </row>
    <row r="100" spans="1:5" s="307" customFormat="1" ht="12" customHeight="1" thickBot="1" x14ac:dyDescent="0.25">
      <c r="A100" s="313" t="s">
        <v>884</v>
      </c>
      <c r="B100" s="308" t="s">
        <v>283</v>
      </c>
      <c r="C100" s="622"/>
      <c r="D100" s="621"/>
      <c r="E100" s="778"/>
    </row>
    <row r="101" spans="1:5" ht="12" customHeight="1" thickBot="1" x14ac:dyDescent="0.3">
      <c r="A101" s="305" t="s">
        <v>885</v>
      </c>
      <c r="B101" s="306" t="s">
        <v>103</v>
      </c>
      <c r="C101" s="582">
        <f>+C73+C86+C97+C100</f>
        <v>273839</v>
      </c>
      <c r="D101" s="921">
        <f>+D73+D86+D97+D100</f>
        <v>365449</v>
      </c>
      <c r="E101" s="879">
        <f>+E73+E86+E97+E100</f>
        <v>484993.39799999999</v>
      </c>
    </row>
    <row r="102" spans="1:5" ht="12" customHeight="1" thickBot="1" x14ac:dyDescent="0.3">
      <c r="A102" s="313" t="s">
        <v>886</v>
      </c>
      <c r="B102" s="308" t="s">
        <v>379</v>
      </c>
      <c r="C102" s="585">
        <f>+C103+C111</f>
        <v>6185</v>
      </c>
      <c r="D102" s="584">
        <f>+D103+D111</f>
        <v>7308</v>
      </c>
      <c r="E102" s="641"/>
    </row>
    <row r="103" spans="1:5" ht="12" customHeight="1" thickBot="1" x14ac:dyDescent="0.3">
      <c r="A103" s="328" t="s">
        <v>42</v>
      </c>
      <c r="B103" s="411" t="s">
        <v>380</v>
      </c>
      <c r="C103" s="624">
        <f>+C104+C105+C106+C107+C108+C109+C110</f>
        <v>6185</v>
      </c>
      <c r="D103" s="1193">
        <f>+D104+D105+D106+D107+D108+D109+D110</f>
        <v>7308</v>
      </c>
      <c r="E103" s="1194"/>
    </row>
    <row r="104" spans="1:5" ht="12" customHeight="1" x14ac:dyDescent="0.25">
      <c r="A104" s="321" t="s">
        <v>45</v>
      </c>
      <c r="B104" s="322" t="s">
        <v>284</v>
      </c>
      <c r="C104" s="793">
        <f>'1.2.sz.mell. _köt'!C104+'1.3.sz.mell._önk'!C104+'1.4.sz.mell._állig'!D104</f>
        <v>0</v>
      </c>
      <c r="D104" s="922">
        <f>'1.2.sz.mell. _köt'!D104+'1.3.sz.mell._önk'!D104+'1.4.sz.mell._állig'!E104</f>
        <v>0</v>
      </c>
      <c r="E104" s="931"/>
    </row>
    <row r="105" spans="1:5" ht="12" customHeight="1" x14ac:dyDescent="0.25">
      <c r="A105" s="314" t="s">
        <v>46</v>
      </c>
      <c r="B105" s="309" t="s">
        <v>285</v>
      </c>
      <c r="C105" s="794">
        <f>'1.2.sz.mell. _köt'!C105+'1.3.sz.mell._önk'!C105+'1.4.sz.mell._állig'!D105</f>
        <v>0</v>
      </c>
      <c r="D105" s="923">
        <f>'1.2.sz.mell. _köt'!D105+'1.3.sz.mell._önk'!D105+'1.4.sz.mell._állig'!E105</f>
        <v>0</v>
      </c>
      <c r="E105" s="932"/>
    </row>
    <row r="106" spans="1:5" ht="12" customHeight="1" x14ac:dyDescent="0.25">
      <c r="A106" s="314" t="s">
        <v>47</v>
      </c>
      <c r="B106" s="309" t="s">
        <v>286</v>
      </c>
      <c r="C106" s="794">
        <f>'1.2.sz.mell. _köt'!C106+'1.3.sz.mell._önk'!C106+'1.4.sz.mell._állig'!D106</f>
        <v>0</v>
      </c>
      <c r="D106" s="923">
        <f>'1.2.sz.mell. _köt'!D106+'1.3.sz.mell._önk'!D106+'1.4.sz.mell._állig'!E106</f>
        <v>0</v>
      </c>
      <c r="E106" s="932"/>
    </row>
    <row r="107" spans="1:5" ht="12" customHeight="1" x14ac:dyDescent="0.25">
      <c r="A107" s="314" t="s">
        <v>48</v>
      </c>
      <c r="B107" s="309" t="s">
        <v>287</v>
      </c>
      <c r="C107" s="794">
        <f>'1.2.sz.mell. _köt'!C107+'1.3.sz.mell._önk'!C107+'1.4.sz.mell._állig'!D107</f>
        <v>0</v>
      </c>
      <c r="D107" s="923">
        <f>'1.2.sz.mell. _köt'!D107+'1.3.sz.mell._önk'!D107+'1.4.sz.mell._állig'!E107</f>
        <v>0</v>
      </c>
      <c r="E107" s="932"/>
    </row>
    <row r="108" spans="1:5" ht="12" customHeight="1" x14ac:dyDescent="0.25">
      <c r="A108" s="314" t="s">
        <v>152</v>
      </c>
      <c r="B108" s="309" t="s">
        <v>288</v>
      </c>
      <c r="C108" s="794">
        <f>'1.2.sz.mell. _köt'!C108+'1.3.sz.mell._önk'!C108+'1.4.sz.mell._állig'!D108</f>
        <v>0</v>
      </c>
      <c r="D108" s="923">
        <f>'1.2.sz.mell. _köt'!D108+'1.3.sz.mell._önk'!D108+'1.4.sz.mell._állig'!E108</f>
        <v>0</v>
      </c>
      <c r="E108" s="932"/>
    </row>
    <row r="109" spans="1:5" ht="12" customHeight="1" x14ac:dyDescent="0.25">
      <c r="A109" s="314" t="s">
        <v>170</v>
      </c>
      <c r="B109" s="309" t="s">
        <v>289</v>
      </c>
      <c r="C109" s="794">
        <f>'1.2.sz.mell. _köt'!C109+'1.3.sz.mell._önk'!C109+'1.4.sz.mell._állig'!D109</f>
        <v>0</v>
      </c>
      <c r="D109" s="923">
        <f>'1.2.sz.mell. _köt'!D109+'1.3.sz.mell._önk'!D109+'1.4.sz.mell._állig'!E109</f>
        <v>0</v>
      </c>
      <c r="E109" s="932"/>
    </row>
    <row r="110" spans="1:5" ht="12" customHeight="1" thickBot="1" x14ac:dyDescent="0.3">
      <c r="A110" s="323" t="s">
        <v>171</v>
      </c>
      <c r="B110" s="324" t="s">
        <v>1064</v>
      </c>
      <c r="C110" s="795">
        <f>'1.2.sz.mell. _köt'!C110+'1.3.sz.mell._önk'!C110+'1.4.sz.mell._állig'!D110</f>
        <v>6185</v>
      </c>
      <c r="D110" s="924">
        <f>'1.2.sz.mell. _köt'!D110+'1.3.sz.mell._önk'!D110+'1.4.sz.mell._állig'!E110</f>
        <v>7308</v>
      </c>
      <c r="E110" s="933"/>
    </row>
    <row r="111" spans="1:5" ht="12" customHeight="1" thickBot="1" x14ac:dyDescent="0.3">
      <c r="A111" s="328" t="s">
        <v>43</v>
      </c>
      <c r="B111" s="411" t="s">
        <v>381</v>
      </c>
      <c r="C111" s="624">
        <f>+C112+C113+C114+C115+C116+C117+C118+C119</f>
        <v>0</v>
      </c>
      <c r="D111" s="1193">
        <f>+D112+D113+D114+D115+D116+D117+D118+D119</f>
        <v>0</v>
      </c>
      <c r="E111" s="1194"/>
    </row>
    <row r="112" spans="1:5" ht="12" customHeight="1" x14ac:dyDescent="0.25">
      <c r="A112" s="321" t="s">
        <v>51</v>
      </c>
      <c r="B112" s="322" t="s">
        <v>284</v>
      </c>
      <c r="C112" s="793">
        <f>'1.2.sz.mell. _köt'!C112+'1.3.sz.mell._önk'!C112+'1.4.sz.mell._állig'!D112</f>
        <v>0</v>
      </c>
      <c r="D112" s="922">
        <f>'1.2.sz.mell. _köt'!D112+'1.3.sz.mell._önk'!D112+'1.4.sz.mell._állig'!E112</f>
        <v>0</v>
      </c>
      <c r="E112" s="931"/>
    </row>
    <row r="113" spans="1:7" ht="12" customHeight="1" x14ac:dyDescent="0.25">
      <c r="A113" s="314" t="s">
        <v>52</v>
      </c>
      <c r="B113" s="309" t="s">
        <v>291</v>
      </c>
      <c r="C113" s="794">
        <f>'1.2.sz.mell. _köt'!C113+'1.3.sz.mell._önk'!C113+'1.4.sz.mell._állig'!D113</f>
        <v>0</v>
      </c>
      <c r="D113" s="923">
        <f>'1.2.sz.mell. _köt'!D113+'1.3.sz.mell._önk'!D113+'1.4.sz.mell._állig'!E113</f>
        <v>0</v>
      </c>
      <c r="E113" s="932"/>
    </row>
    <row r="114" spans="1:7" ht="12" customHeight="1" x14ac:dyDescent="0.25">
      <c r="A114" s="314" t="s">
        <v>53</v>
      </c>
      <c r="B114" s="309" t="s">
        <v>286</v>
      </c>
      <c r="C114" s="794">
        <f>'1.2.sz.mell. _köt'!C114+'1.3.sz.mell._önk'!C114+'1.4.sz.mell._állig'!D114</f>
        <v>0</v>
      </c>
      <c r="D114" s="923">
        <f>'1.2.sz.mell. _köt'!D114+'1.3.sz.mell._önk'!D114+'1.4.sz.mell._állig'!E114</f>
        <v>0</v>
      </c>
      <c r="E114" s="932"/>
    </row>
    <row r="115" spans="1:7" ht="12" customHeight="1" x14ac:dyDescent="0.25">
      <c r="A115" s="314" t="s">
        <v>54</v>
      </c>
      <c r="B115" s="309" t="s">
        <v>287</v>
      </c>
      <c r="C115" s="794">
        <f>'1.2.sz.mell. _köt'!C115+'1.3.sz.mell._önk'!C115+'1.4.sz.mell._állig'!D115</f>
        <v>0</v>
      </c>
      <c r="D115" s="923">
        <f>'1.2.sz.mell. _köt'!D115+'1.3.sz.mell._önk'!D115+'1.4.sz.mell._állig'!E115</f>
        <v>0</v>
      </c>
      <c r="E115" s="932"/>
    </row>
    <row r="116" spans="1:7" ht="12" customHeight="1" x14ac:dyDescent="0.25">
      <c r="A116" s="314" t="s">
        <v>153</v>
      </c>
      <c r="B116" s="309" t="s">
        <v>288</v>
      </c>
      <c r="C116" s="794">
        <f>'1.2.sz.mell. _köt'!C116+'1.3.sz.mell._önk'!C116+'1.4.sz.mell._állig'!D116</f>
        <v>0</v>
      </c>
      <c r="D116" s="923">
        <f>'1.2.sz.mell. _köt'!D116+'1.3.sz.mell._önk'!D116+'1.4.sz.mell._állig'!E116</f>
        <v>0</v>
      </c>
      <c r="E116" s="932"/>
    </row>
    <row r="117" spans="1:7" ht="12" customHeight="1" x14ac:dyDescent="0.25">
      <c r="A117" s="314" t="s">
        <v>172</v>
      </c>
      <c r="B117" s="309" t="s">
        <v>292</v>
      </c>
      <c r="C117" s="794">
        <f>'1.2.sz.mell. _köt'!C117+'1.3.sz.mell._önk'!C117+'1.4.sz.mell._állig'!D117</f>
        <v>0</v>
      </c>
      <c r="D117" s="923">
        <f>'1.2.sz.mell. _köt'!D117+'1.3.sz.mell._önk'!D117+'1.4.sz.mell._állig'!E117</f>
        <v>0</v>
      </c>
      <c r="E117" s="932"/>
    </row>
    <row r="118" spans="1:7" ht="12" customHeight="1" x14ac:dyDescent="0.25">
      <c r="A118" s="314" t="s">
        <v>173</v>
      </c>
      <c r="B118" s="309" t="s">
        <v>290</v>
      </c>
      <c r="C118" s="794">
        <f>'1.2.sz.mell. _köt'!C118+'1.3.sz.mell._önk'!C118+'1.4.sz.mell._állig'!D118</f>
        <v>0</v>
      </c>
      <c r="D118" s="923">
        <f>'1.2.sz.mell. _köt'!D118+'1.3.sz.mell._önk'!D118+'1.4.sz.mell._állig'!E118</f>
        <v>0</v>
      </c>
      <c r="E118" s="932"/>
    </row>
    <row r="119" spans="1:7" ht="12" customHeight="1" thickBot="1" x14ac:dyDescent="0.3">
      <c r="A119" s="323" t="s">
        <v>174</v>
      </c>
      <c r="B119" s="324" t="s">
        <v>382</v>
      </c>
      <c r="C119" s="795">
        <f>'1.2.sz.mell. _köt'!C119+'1.3.sz.mell._önk'!C119+'1.4.sz.mell._állig'!D119</f>
        <v>0</v>
      </c>
      <c r="D119" s="924">
        <f>'1.2.sz.mell. _köt'!D119+'1.3.sz.mell._önk'!D119+'1.4.sz.mell._állig'!E119</f>
        <v>0</v>
      </c>
      <c r="E119" s="933"/>
    </row>
    <row r="120" spans="1:7" ht="12" customHeight="1" thickBot="1" x14ac:dyDescent="0.3">
      <c r="A120" s="313" t="s">
        <v>887</v>
      </c>
      <c r="B120" s="407" t="s">
        <v>293</v>
      </c>
      <c r="C120" s="796">
        <f>+C101+C102</f>
        <v>280024</v>
      </c>
      <c r="D120" s="925">
        <f>+D101+D102</f>
        <v>372757</v>
      </c>
      <c r="E120" s="642">
        <f>+E101+E102</f>
        <v>484993.39799999999</v>
      </c>
    </row>
    <row r="121" spans="1:7" ht="15" customHeight="1" thickBot="1" x14ac:dyDescent="0.3">
      <c r="A121" s="313" t="s">
        <v>888</v>
      </c>
      <c r="B121" s="407" t="s">
        <v>294</v>
      </c>
      <c r="C121" s="794">
        <f>'1.2.sz.mell. _köt'!C121+'1.3.sz.mell._önk'!C121+'1.4.sz.mell._állig'!D121</f>
        <v>0</v>
      </c>
      <c r="D121" s="926"/>
      <c r="E121" s="934"/>
      <c r="F121" s="125"/>
      <c r="G121" s="125"/>
    </row>
    <row r="122" spans="1:7" s="1" customFormat="1" ht="12.95" customHeight="1" thickBot="1" x14ac:dyDescent="0.25">
      <c r="A122" s="325" t="s">
        <v>889</v>
      </c>
      <c r="B122" s="408" t="s">
        <v>295</v>
      </c>
      <c r="C122" s="602">
        <f>+C120+C121</f>
        <v>280024</v>
      </c>
      <c r="D122" s="927">
        <f>+D120+D121</f>
        <v>372757</v>
      </c>
      <c r="E122" s="1168">
        <f>+E120+E121</f>
        <v>484993.39799999999</v>
      </c>
      <c r="F122" s="727"/>
    </row>
    <row r="123" spans="1:7" ht="19.5" customHeight="1" x14ac:dyDescent="0.25">
      <c r="A123" s="412"/>
      <c r="B123" s="412"/>
      <c r="C123" s="640"/>
      <c r="D123" s="640"/>
      <c r="E123" s="640"/>
      <c r="F123" s="801"/>
    </row>
    <row r="124" spans="1:7" x14ac:dyDescent="0.25">
      <c r="A124" s="1219" t="s">
        <v>106</v>
      </c>
      <c r="B124" s="1219"/>
      <c r="C124" s="578"/>
      <c r="D124" s="578"/>
      <c r="E124" s="578"/>
    </row>
    <row r="125" spans="1:7" ht="15" customHeight="1" thickBot="1" x14ac:dyDescent="0.3">
      <c r="A125" s="1217" t="s">
        <v>99</v>
      </c>
      <c r="B125" s="1217"/>
      <c r="C125" s="329"/>
      <c r="D125" s="329" t="s">
        <v>297</v>
      </c>
      <c r="E125" s="329"/>
    </row>
    <row r="126" spans="1:7" ht="13.5" customHeight="1" thickBot="1" x14ac:dyDescent="0.3">
      <c r="A126" s="23">
        <v>1</v>
      </c>
      <c r="B126" s="34" t="s">
        <v>181</v>
      </c>
      <c r="C126" s="590">
        <f>+C51-C101</f>
        <v>74663</v>
      </c>
      <c r="D126" s="585">
        <f>+D51-D101</f>
        <v>71257</v>
      </c>
      <c r="E126" s="641">
        <f>+E51-E101</f>
        <v>-89007.397999999986</v>
      </c>
    </row>
    <row r="127" spans="1:7" ht="7.5" customHeight="1" x14ac:dyDescent="0.25">
      <c r="A127" s="412"/>
      <c r="B127" s="412"/>
      <c r="C127" s="640"/>
      <c r="D127" s="640"/>
      <c r="E127" s="640"/>
    </row>
    <row r="128" spans="1:7" x14ac:dyDescent="0.25">
      <c r="A128" s="1214" t="s">
        <v>296</v>
      </c>
      <c r="B128" s="1214"/>
      <c r="C128" s="797"/>
      <c r="D128" s="576"/>
      <c r="E128" s="576"/>
    </row>
    <row r="129" spans="1:5" ht="12.75" customHeight="1" thickBot="1" x14ac:dyDescent="0.3">
      <c r="A129" s="1216" t="s">
        <v>100</v>
      </c>
      <c r="B129" s="1216"/>
      <c r="C129" s="330"/>
      <c r="D129" s="330" t="s">
        <v>297</v>
      </c>
      <c r="E129" s="330"/>
    </row>
    <row r="130" spans="1:5" ht="13.5" customHeight="1" thickBot="1" x14ac:dyDescent="0.3">
      <c r="A130" s="313" t="s">
        <v>881</v>
      </c>
      <c r="B130" s="326" t="s">
        <v>969</v>
      </c>
      <c r="C130" s="1182">
        <f>IF('2.1.sz.mell  '!C32&lt;&gt;"-",'2.1.sz.mell  '!C32,0)</f>
        <v>0</v>
      </c>
      <c r="D130" s="635">
        <f>IF('2.1.sz.mell  '!D32&lt;&gt;"-",'2.1.sz.mell  '!D32,0)</f>
        <v>0</v>
      </c>
      <c r="E130" s="642"/>
    </row>
    <row r="131" spans="1:5" ht="13.5" customHeight="1" thickBot="1" x14ac:dyDescent="0.3">
      <c r="A131" s="313" t="s">
        <v>882</v>
      </c>
      <c r="B131" s="326" t="s">
        <v>970</v>
      </c>
      <c r="C131" s="1182">
        <f>IF('2.2.sz.mell  '!C36&lt;&gt;"-",'2.2.sz.mell  '!C36,0)</f>
        <v>0</v>
      </c>
      <c r="D131" s="635">
        <f>IF('2.2.sz.mell  '!D36&lt;&gt;"-",'2.2.sz.mell  '!D36,0)</f>
        <v>9410</v>
      </c>
      <c r="E131" s="642">
        <f>IF('2.2.sz.mell  '!E36&lt;&gt;"-",'2.2.sz.mell  '!E36,0)</f>
        <v>40277.398000000001</v>
      </c>
    </row>
    <row r="132" spans="1:5" ht="13.5" customHeight="1" thickBot="1" x14ac:dyDescent="0.3">
      <c r="A132" s="313" t="s">
        <v>883</v>
      </c>
      <c r="B132" s="326" t="s">
        <v>971</v>
      </c>
      <c r="C132" s="1182">
        <f>C131+C130</f>
        <v>0</v>
      </c>
      <c r="D132" s="635">
        <f>D131+D130</f>
        <v>9410</v>
      </c>
      <c r="E132" s="642"/>
    </row>
    <row r="133" spans="1:5" ht="7.5" customHeight="1" x14ac:dyDescent="0.25">
      <c r="A133" s="413"/>
      <c r="B133" s="414"/>
      <c r="C133" s="799"/>
      <c r="D133" s="577"/>
      <c r="E133" s="577"/>
    </row>
    <row r="134" spans="1:5" x14ac:dyDescent="0.25">
      <c r="A134" s="1215" t="s">
        <v>298</v>
      </c>
      <c r="B134" s="1215"/>
      <c r="C134" s="578"/>
      <c r="D134" s="578"/>
      <c r="E134" s="578"/>
    </row>
    <row r="135" spans="1:5" ht="12.75" customHeight="1" thickBot="1" x14ac:dyDescent="0.3">
      <c r="A135" s="1216" t="s">
        <v>299</v>
      </c>
      <c r="B135" s="1216"/>
      <c r="C135" s="330"/>
      <c r="D135" s="330" t="s">
        <v>297</v>
      </c>
      <c r="E135" s="330"/>
    </row>
    <row r="136" spans="1:5" ht="12.75" customHeight="1" thickBot="1" x14ac:dyDescent="0.3">
      <c r="A136" s="313" t="s">
        <v>881</v>
      </c>
      <c r="B136" s="326" t="s">
        <v>383</v>
      </c>
      <c r="C136" s="1182">
        <f>+C137-C140</f>
        <v>88997</v>
      </c>
      <c r="D136" s="796">
        <f t="shared" ref="D136:E136" si="0">+D137-D140</f>
        <v>198829</v>
      </c>
      <c r="E136" s="798">
        <f t="shared" si="0"/>
        <v>89007</v>
      </c>
    </row>
    <row r="137" spans="1:5" ht="12.75" customHeight="1" thickBot="1" x14ac:dyDescent="0.3">
      <c r="A137" s="327" t="s">
        <v>55</v>
      </c>
      <c r="B137" s="415" t="s">
        <v>300</v>
      </c>
      <c r="C137" s="1195">
        <f>+C52</f>
        <v>95182</v>
      </c>
      <c r="D137" s="1199">
        <f t="shared" ref="D137:E137" si="1">+D52</f>
        <v>206137</v>
      </c>
      <c r="E137" s="800">
        <f t="shared" si="1"/>
        <v>89007</v>
      </c>
    </row>
    <row r="138" spans="1:5" s="486" customFormat="1" ht="12.75" customHeight="1" thickBot="1" x14ac:dyDescent="0.25">
      <c r="A138" s="485" t="s">
        <v>182</v>
      </c>
      <c r="B138" s="416" t="s">
        <v>301</v>
      </c>
      <c r="C138" s="1196"/>
      <c r="D138" s="1200">
        <f>+'2.1.sz.mell  '!D27</f>
        <v>178661</v>
      </c>
      <c r="E138" s="644"/>
    </row>
    <row r="139" spans="1:5" s="486" customFormat="1" ht="12.75" customHeight="1" thickBot="1" x14ac:dyDescent="0.25">
      <c r="A139" s="485" t="s">
        <v>183</v>
      </c>
      <c r="B139" s="416" t="s">
        <v>302</v>
      </c>
      <c r="C139" s="1197"/>
      <c r="D139" s="1201">
        <f>+'2.2.sz.mell  '!D31</f>
        <v>27476</v>
      </c>
      <c r="E139" s="645"/>
    </row>
    <row r="140" spans="1:5" ht="12.75" customHeight="1" thickBot="1" x14ac:dyDescent="0.3">
      <c r="A140" s="327" t="s">
        <v>56</v>
      </c>
      <c r="B140" s="415" t="s">
        <v>303</v>
      </c>
      <c r="C140" s="1195">
        <f>+C102</f>
        <v>6185</v>
      </c>
      <c r="D140" s="1202">
        <f>+D102</f>
        <v>7308</v>
      </c>
      <c r="E140" s="643"/>
    </row>
    <row r="141" spans="1:5" s="486" customFormat="1" ht="12.75" customHeight="1" thickBot="1" x14ac:dyDescent="0.25">
      <c r="A141" s="485" t="s">
        <v>184</v>
      </c>
      <c r="B141" s="416" t="s">
        <v>304</v>
      </c>
      <c r="C141" s="1198">
        <f>+'2.1.sz.mell  '!G27</f>
        <v>6185</v>
      </c>
      <c r="D141" s="1203">
        <f>+'2.1.sz.mell  '!J27</f>
        <v>0</v>
      </c>
      <c r="E141" s="646"/>
    </row>
    <row r="142" spans="1:5" s="486" customFormat="1" ht="12.75" customHeight="1" thickBot="1" x14ac:dyDescent="0.25">
      <c r="A142" s="485" t="s">
        <v>185</v>
      </c>
      <c r="B142" s="416" t="s">
        <v>305</v>
      </c>
      <c r="C142" s="1198">
        <f>+'2.2.sz.mell  '!G31</f>
        <v>0</v>
      </c>
      <c r="D142" s="1203">
        <f>+'2.2.sz.mell  '!J31</f>
        <v>0</v>
      </c>
      <c r="E142" s="646"/>
    </row>
  </sheetData>
  <mergeCells count="10">
    <mergeCell ref="A1:E1"/>
    <mergeCell ref="A69:E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2" orientation="portrait" r:id="rId1"/>
  <headerFooter alignWithMargins="0">
    <oddHeader>&amp;C&amp;"Times New Roman CE,Félkövér"&amp;12
Csobánka Község Önkormányzat
2019. ÉVI KÖLTSÉGVETÉSÉNEK ÖSSZEVONT MÉRLEGE&amp;R&amp;"Times New Roman CE,Félkövér dőlt"&amp;11 &amp;"Times New Roman CE,Félkövér"1.1. melléklet a 2/2019. (II. 15.) önkormányzati rendelethez</oddHeader>
  </headerFooter>
  <rowBreaks count="1" manualBreakCount="1">
    <brk id="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27"/>
  <sheetViews>
    <sheetView view="pageLayout" topLeftCell="A67" zoomScaleNormal="120" zoomScaleSheetLayoutView="100" workbookViewId="0">
      <selection activeCell="E82" sqref="E82"/>
    </sheetView>
  </sheetViews>
  <sheetFormatPr defaultColWidth="7" defaultRowHeight="15.75" x14ac:dyDescent="0.25"/>
  <cols>
    <col min="1" max="1" width="9" style="417" customWidth="1"/>
    <col min="2" max="2" width="84.83203125" style="417" customWidth="1"/>
    <col min="3" max="4" width="11" style="647" customWidth="1"/>
    <col min="5" max="5" width="11" style="42" customWidth="1"/>
    <col min="6" max="16384" width="7" style="42"/>
  </cols>
  <sheetData>
    <row r="1" spans="1:5" ht="15.95" customHeight="1" x14ac:dyDescent="0.25">
      <c r="A1" s="1213" t="s">
        <v>878</v>
      </c>
      <c r="B1" s="1213"/>
      <c r="C1" s="1213"/>
      <c r="D1" s="1213"/>
      <c r="E1" s="1213"/>
    </row>
    <row r="2" spans="1:5" ht="15.95" customHeight="1" thickBot="1" x14ac:dyDescent="0.3">
      <c r="A2" s="1217" t="s">
        <v>97</v>
      </c>
      <c r="B2" s="1217"/>
      <c r="C2" s="329"/>
      <c r="E2" s="329" t="s">
        <v>297</v>
      </c>
    </row>
    <row r="3" spans="1:5" ht="38.1" customHeight="1" thickBot="1" x14ac:dyDescent="0.3">
      <c r="A3" s="27" t="s">
        <v>15</v>
      </c>
      <c r="B3" s="28" t="s">
        <v>880</v>
      </c>
      <c r="C3" s="580" t="s">
        <v>1070</v>
      </c>
      <c r="D3" s="905" t="s">
        <v>1069</v>
      </c>
      <c r="E3" s="913" t="s">
        <v>1035</v>
      </c>
    </row>
    <row r="4" spans="1:5" s="43" customFormat="1" ht="12" customHeight="1" thickBot="1" x14ac:dyDescent="0.25">
      <c r="A4" s="37">
        <v>1</v>
      </c>
      <c r="B4" s="38">
        <v>2</v>
      </c>
      <c r="C4" s="38">
        <v>3</v>
      </c>
      <c r="D4" s="1172">
        <v>4</v>
      </c>
      <c r="E4" s="1173">
        <v>5</v>
      </c>
    </row>
    <row r="5" spans="1:5" s="1" customFormat="1" ht="12" customHeight="1" thickBot="1" x14ac:dyDescent="0.25">
      <c r="A5" s="25" t="s">
        <v>881</v>
      </c>
      <c r="B5" s="24" t="s">
        <v>123</v>
      </c>
      <c r="C5" s="582">
        <f>+C6+C11+C20</f>
        <v>122189</v>
      </c>
      <c r="D5" s="581">
        <f>D6+D11+D20</f>
        <v>155137</v>
      </c>
      <c r="E5" s="879">
        <f>E6+E11+E20</f>
        <v>141807</v>
      </c>
    </row>
    <row r="6" spans="1:5" s="1" customFormat="1" ht="12" customHeight="1" thickBot="1" x14ac:dyDescent="0.25">
      <c r="A6" s="23" t="s">
        <v>882</v>
      </c>
      <c r="B6" s="744" t="s">
        <v>372</v>
      </c>
      <c r="C6" s="585">
        <f>+C7+C8+C9+C10</f>
        <v>98305</v>
      </c>
      <c r="D6" s="590">
        <f>+D7+D8+D9+D10</f>
        <v>116687</v>
      </c>
      <c r="E6" s="641">
        <f>+E7+E8+E9+E10</f>
        <v>111205</v>
      </c>
    </row>
    <row r="7" spans="1:5" s="1" customFormat="1" ht="12" customHeight="1" x14ac:dyDescent="0.2">
      <c r="A7" s="16" t="s">
        <v>61</v>
      </c>
      <c r="B7" s="776" t="s">
        <v>925</v>
      </c>
      <c r="C7" s="588">
        <v>95194</v>
      </c>
      <c r="D7" s="587">
        <f>'7. sz. mell'!E10-'1.3.sz.mell._önk'!D7</f>
        <v>111895</v>
      </c>
      <c r="E7" s="587">
        <f>'7. sz. mell'!F10-'1.3.sz.mell._önk'!E7</f>
        <v>106905</v>
      </c>
    </row>
    <row r="8" spans="1:5" s="1" customFormat="1" ht="12" customHeight="1" x14ac:dyDescent="0.2">
      <c r="A8" s="16" t="s">
        <v>62</v>
      </c>
      <c r="B8" s="748" t="s">
        <v>31</v>
      </c>
      <c r="C8" s="588"/>
      <c r="D8" s="587"/>
      <c r="E8" s="792"/>
    </row>
    <row r="9" spans="1:5" s="1" customFormat="1" ht="12" customHeight="1" x14ac:dyDescent="0.2">
      <c r="A9" s="16" t="s">
        <v>63</v>
      </c>
      <c r="B9" s="748" t="s">
        <v>124</v>
      </c>
      <c r="C9" s="588">
        <v>2651</v>
      </c>
      <c r="D9" s="587">
        <f>'7. sz. mell'!E12</f>
        <v>1898</v>
      </c>
      <c r="E9" s="792">
        <f>'7. sz. mell'!F12</f>
        <v>1800</v>
      </c>
    </row>
    <row r="10" spans="1:5" s="1" customFormat="1" ht="12" customHeight="1" thickBot="1" x14ac:dyDescent="0.25">
      <c r="A10" s="16" t="s">
        <v>64</v>
      </c>
      <c r="B10" s="777" t="s">
        <v>125</v>
      </c>
      <c r="C10" s="588">
        <v>460</v>
      </c>
      <c r="D10" s="587">
        <f>'7. sz. mell'!E13</f>
        <v>2894</v>
      </c>
      <c r="E10" s="792">
        <f>'7. sz. mell'!F13</f>
        <v>2500</v>
      </c>
    </row>
    <row r="11" spans="1:5" s="1" customFormat="1" ht="12" customHeight="1" thickBot="1" x14ac:dyDescent="0.25">
      <c r="A11" s="23" t="s">
        <v>883</v>
      </c>
      <c r="B11" s="24" t="s">
        <v>126</v>
      </c>
      <c r="C11" s="585">
        <f>SUM(C12:C19)</f>
        <v>15905</v>
      </c>
      <c r="D11" s="584">
        <f>+D12+D13+D14+D15+D16+D17+D18+D19</f>
        <v>29005</v>
      </c>
      <c r="E11" s="641">
        <f>+E12+E13+E14+E15+E16+E17+E18+E19</f>
        <v>21602</v>
      </c>
    </row>
    <row r="12" spans="1:5" s="1" customFormat="1" ht="12" customHeight="1" x14ac:dyDescent="0.2">
      <c r="A12" s="20" t="s">
        <v>35</v>
      </c>
      <c r="B12" s="12" t="s">
        <v>131</v>
      </c>
      <c r="C12" s="608">
        <v>1421</v>
      </c>
      <c r="D12" s="587">
        <f>'7. sz. mell'!E15+'8. sz. mell. '!E8+'9. sz. mell.'!E8</f>
        <v>7450</v>
      </c>
      <c r="E12" s="792">
        <f>'7. sz. mell'!F15+'8. sz. mell. '!F8+'9. sz. mell.'!F8</f>
        <v>2277</v>
      </c>
    </row>
    <row r="13" spans="1:5" s="1" customFormat="1" ht="12" customHeight="1" x14ac:dyDescent="0.2">
      <c r="A13" s="16" t="s">
        <v>36</v>
      </c>
      <c r="B13" s="9" t="s">
        <v>132</v>
      </c>
      <c r="C13" s="588">
        <v>586</v>
      </c>
      <c r="D13" s="587">
        <f>'8. sz. mell. '!E9+'9. sz. mell.'!E9+'7. sz. mell'!E16</f>
        <v>637</v>
      </c>
      <c r="E13" s="792">
        <f>'8. sz. mell. '!F9+'9. sz. mell.'!F9+'7. sz. mell'!F16</f>
        <v>360</v>
      </c>
    </row>
    <row r="14" spans="1:5" s="1" customFormat="1" ht="12" customHeight="1" x14ac:dyDescent="0.2">
      <c r="A14" s="16" t="s">
        <v>37</v>
      </c>
      <c r="B14" s="9" t="s">
        <v>133</v>
      </c>
      <c r="C14" s="588">
        <v>11428</v>
      </c>
      <c r="D14" s="587">
        <f>'7. sz. mell'!E17</f>
        <v>14332</v>
      </c>
      <c r="E14" s="792">
        <f>'7. sz. mell'!F17</f>
        <v>11561</v>
      </c>
    </row>
    <row r="15" spans="1:5" s="1" customFormat="1" ht="12" customHeight="1" x14ac:dyDescent="0.2">
      <c r="A15" s="16" t="s">
        <v>38</v>
      </c>
      <c r="B15" s="9" t="s">
        <v>134</v>
      </c>
      <c r="C15" s="588">
        <v>1963</v>
      </c>
      <c r="D15" s="587">
        <f>'7. sz. mell'!E18+'9. sz. mell.'!E11</f>
        <v>2641</v>
      </c>
      <c r="E15" s="792">
        <f>'7. sz. mell'!F18+'9. sz. mell.'!F11</f>
        <v>6729</v>
      </c>
    </row>
    <row r="16" spans="1:5" s="1" customFormat="1" ht="12" customHeight="1" x14ac:dyDescent="0.2">
      <c r="A16" s="15" t="s">
        <v>127</v>
      </c>
      <c r="B16" s="8" t="s">
        <v>135</v>
      </c>
      <c r="C16" s="588"/>
      <c r="D16" s="587"/>
      <c r="E16" s="792"/>
    </row>
    <row r="17" spans="1:5" s="1" customFormat="1" ht="12" customHeight="1" x14ac:dyDescent="0.2">
      <c r="A17" s="16" t="s">
        <v>128</v>
      </c>
      <c r="B17" s="9" t="s">
        <v>237</v>
      </c>
      <c r="C17" s="588">
        <v>476</v>
      </c>
      <c r="D17" s="587">
        <f>'9. sz. mell.'!E13</f>
        <v>630</v>
      </c>
      <c r="E17" s="792">
        <f>'9. sz. mell.'!F13</f>
        <v>675</v>
      </c>
    </row>
    <row r="18" spans="1:5" s="1" customFormat="1" ht="12" customHeight="1" x14ac:dyDescent="0.2">
      <c r="A18" s="16" t="s">
        <v>129</v>
      </c>
      <c r="B18" s="9" t="s">
        <v>137</v>
      </c>
      <c r="C18" s="588">
        <v>16</v>
      </c>
      <c r="D18" s="587">
        <f>'7. sz. mell'!E21+'8. sz. mell. '!E14+'9. sz. mell.'!E15</f>
        <v>5</v>
      </c>
      <c r="E18" s="792">
        <f>'7. sz. mell'!F21+'8. sz. mell. '!F14+'9. sz. mell.'!F15</f>
        <v>0</v>
      </c>
    </row>
    <row r="19" spans="1:5" s="1" customFormat="1" ht="12" customHeight="1" thickBot="1" x14ac:dyDescent="0.25">
      <c r="A19" s="17" t="s">
        <v>130</v>
      </c>
      <c r="B19" s="10" t="s">
        <v>138</v>
      </c>
      <c r="C19" s="615">
        <v>15</v>
      </c>
      <c r="D19" s="620">
        <f>'7. sz. mell'!E22+'8. sz. mell. '!E15</f>
        <v>3310</v>
      </c>
      <c r="E19" s="928"/>
    </row>
    <row r="20" spans="1:5" s="1" customFormat="1" ht="12" customHeight="1" thickBot="1" x14ac:dyDescent="0.25">
      <c r="A20" s="23" t="s">
        <v>139</v>
      </c>
      <c r="B20" s="24" t="s">
        <v>942</v>
      </c>
      <c r="C20" s="655">
        <v>7979</v>
      </c>
      <c r="D20" s="672">
        <f>'7. sz. mell'!E23</f>
        <v>9445</v>
      </c>
      <c r="E20" s="778">
        <f>'7. sz. mell'!F23</f>
        <v>9000</v>
      </c>
    </row>
    <row r="21" spans="1:5" s="1" customFormat="1" ht="12" customHeight="1" thickBot="1" x14ac:dyDescent="0.25">
      <c r="A21" s="23" t="s">
        <v>885</v>
      </c>
      <c r="B21" s="24" t="s">
        <v>141</v>
      </c>
      <c r="C21" s="585">
        <v>201608</v>
      </c>
      <c r="D21" s="584">
        <f>+D22+D23+D24+D25+D26+D27+D28+D29</f>
        <v>240429</v>
      </c>
      <c r="E21" s="641">
        <f>+E22+E23+E24+E25+E26+E27+E28+E29</f>
        <v>232157</v>
      </c>
    </row>
    <row r="22" spans="1:5" s="1" customFormat="1" ht="12" customHeight="1" x14ac:dyDescent="0.2">
      <c r="A22" s="18" t="s">
        <v>39</v>
      </c>
      <c r="B22" s="11" t="s">
        <v>814</v>
      </c>
      <c r="C22" s="618">
        <v>179120</v>
      </c>
      <c r="D22" s="664">
        <f>'7. sz. mell'!E25</f>
        <v>234494</v>
      </c>
      <c r="E22" s="930">
        <f>'7. sz. mell'!F25</f>
        <v>232157</v>
      </c>
    </row>
    <row r="23" spans="1:5" s="1" customFormat="1" ht="12" customHeight="1" x14ac:dyDescent="0.2">
      <c r="A23" s="16" t="s">
        <v>40</v>
      </c>
      <c r="B23" s="9" t="s">
        <v>147</v>
      </c>
      <c r="C23" s="588"/>
      <c r="D23" s="587"/>
      <c r="E23" s="792"/>
    </row>
    <row r="24" spans="1:5" s="1" customFormat="1" ht="12" customHeight="1" x14ac:dyDescent="0.2">
      <c r="A24" s="16" t="s">
        <v>41</v>
      </c>
      <c r="B24" s="9" t="s">
        <v>44</v>
      </c>
      <c r="C24" s="588">
        <v>1864</v>
      </c>
      <c r="D24" s="587">
        <f>'7. sz. mell'!E27</f>
        <v>134</v>
      </c>
      <c r="E24" s="792">
        <f>'7. sz. mell'!F27</f>
        <v>0</v>
      </c>
    </row>
    <row r="25" spans="1:5" s="1" customFormat="1" ht="12" customHeight="1" x14ac:dyDescent="0.2">
      <c r="A25" s="19" t="s">
        <v>142</v>
      </c>
      <c r="B25" s="9" t="s">
        <v>928</v>
      </c>
      <c r="C25" s="612"/>
      <c r="D25" s="620"/>
      <c r="E25" s="928"/>
    </row>
    <row r="26" spans="1:5" s="1" customFormat="1" ht="12" customHeight="1" x14ac:dyDescent="0.2">
      <c r="A26" s="19" t="s">
        <v>143</v>
      </c>
      <c r="B26" s="9" t="s">
        <v>149</v>
      </c>
      <c r="C26" s="612"/>
      <c r="D26" s="620"/>
      <c r="E26" s="928"/>
    </row>
    <row r="27" spans="1:5" s="1" customFormat="1" ht="12" customHeight="1" x14ac:dyDescent="0.2">
      <c r="A27" s="16" t="s">
        <v>144</v>
      </c>
      <c r="B27" s="9" t="s">
        <v>150</v>
      </c>
      <c r="C27" s="588"/>
      <c r="D27" s="587"/>
      <c r="E27" s="792"/>
    </row>
    <row r="28" spans="1:5" s="1" customFormat="1" ht="12" customHeight="1" x14ac:dyDescent="0.2">
      <c r="A28" s="16" t="s">
        <v>145</v>
      </c>
      <c r="B28" s="9" t="s">
        <v>1001</v>
      </c>
      <c r="C28" s="658">
        <v>20624</v>
      </c>
      <c r="D28" s="660">
        <f>'7. sz. mell'!E31</f>
        <v>5801</v>
      </c>
      <c r="E28" s="1161">
        <f>'7. sz. mell'!F31</f>
        <v>0</v>
      </c>
    </row>
    <row r="29" spans="1:5" s="1" customFormat="1" ht="12" customHeight="1" thickBot="1" x14ac:dyDescent="0.25">
      <c r="A29" s="16" t="s">
        <v>146</v>
      </c>
      <c r="B29" s="14" t="s">
        <v>943</v>
      </c>
      <c r="C29" s="658"/>
      <c r="D29" s="660"/>
      <c r="E29" s="1161"/>
    </row>
    <row r="30" spans="1:5" s="1" customFormat="1" ht="12" customHeight="1" thickBot="1" x14ac:dyDescent="0.25">
      <c r="A30" s="301" t="s">
        <v>886</v>
      </c>
      <c r="B30" s="24" t="s">
        <v>373</v>
      </c>
      <c r="C30" s="585">
        <v>16375</v>
      </c>
      <c r="D30" s="584">
        <f>+D31+D37</f>
        <v>22154</v>
      </c>
      <c r="E30" s="641">
        <f>+E31+E37</f>
        <v>17337</v>
      </c>
    </row>
    <row r="31" spans="1:5" s="1" customFormat="1" ht="12" customHeight="1" x14ac:dyDescent="0.2">
      <c r="A31" s="302" t="s">
        <v>42</v>
      </c>
      <c r="B31" s="779" t="s">
        <v>374</v>
      </c>
      <c r="C31" s="593">
        <v>16375</v>
      </c>
      <c r="D31" s="592">
        <f>+D32+D33+D34+D35+D36</f>
        <v>22154</v>
      </c>
      <c r="E31" s="1162">
        <f>+E32+E33+E34+E35+E36</f>
        <v>17337</v>
      </c>
    </row>
    <row r="32" spans="1:5" s="1" customFormat="1" ht="12" customHeight="1" x14ac:dyDescent="0.2">
      <c r="A32" s="303" t="s">
        <v>45</v>
      </c>
      <c r="B32" s="740" t="s">
        <v>240</v>
      </c>
      <c r="C32" s="658">
        <v>5210</v>
      </c>
      <c r="D32" s="660">
        <f>'7. sz. mell'!E35</f>
        <v>5603</v>
      </c>
      <c r="E32" s="1161">
        <f>'7. sz. mell'!F35</f>
        <v>5634</v>
      </c>
    </row>
    <row r="33" spans="1:5" s="1" customFormat="1" ht="12" customHeight="1" x14ac:dyDescent="0.2">
      <c r="A33" s="303" t="s">
        <v>46</v>
      </c>
      <c r="B33" s="740" t="s">
        <v>241</v>
      </c>
      <c r="C33" s="658"/>
      <c r="D33" s="660"/>
      <c r="E33" s="1161"/>
    </row>
    <row r="34" spans="1:5" s="1" customFormat="1" ht="12" customHeight="1" x14ac:dyDescent="0.2">
      <c r="A34" s="303" t="s">
        <v>47</v>
      </c>
      <c r="B34" s="740" t="s">
        <v>242</v>
      </c>
      <c r="C34" s="658"/>
      <c r="D34" s="660"/>
      <c r="E34" s="1161"/>
    </row>
    <row r="35" spans="1:5" s="1" customFormat="1" ht="12" customHeight="1" x14ac:dyDescent="0.2">
      <c r="A35" s="303" t="s">
        <v>48</v>
      </c>
      <c r="B35" s="740" t="s">
        <v>243</v>
      </c>
      <c r="C35" s="658"/>
      <c r="D35" s="660"/>
      <c r="E35" s="1161"/>
    </row>
    <row r="36" spans="1:5" s="1" customFormat="1" ht="12" customHeight="1" x14ac:dyDescent="0.2">
      <c r="A36" s="303" t="s">
        <v>152</v>
      </c>
      <c r="B36" s="740" t="s">
        <v>375</v>
      </c>
      <c r="C36" s="658">
        <v>11165</v>
      </c>
      <c r="D36" s="660">
        <f>'7. sz. mell'!E39+'8. sz. mell. '!E17</f>
        <v>16551</v>
      </c>
      <c r="E36" s="1161">
        <f>'7. sz. mell'!F39</f>
        <v>11703</v>
      </c>
    </row>
    <row r="37" spans="1:5" s="1" customFormat="1" ht="12" customHeight="1" x14ac:dyDescent="0.2">
      <c r="A37" s="303" t="s">
        <v>43</v>
      </c>
      <c r="B37" s="780" t="s">
        <v>376</v>
      </c>
      <c r="C37" s="596"/>
      <c r="D37" s="595">
        <f>+D38+D39+D40+D41+D42</f>
        <v>0</v>
      </c>
      <c r="E37" s="1163">
        <f>+E38+E39+E40+E41+E42</f>
        <v>0</v>
      </c>
    </row>
    <row r="38" spans="1:5" s="1" customFormat="1" ht="12" customHeight="1" x14ac:dyDescent="0.2">
      <c r="A38" s="303" t="s">
        <v>51</v>
      </c>
      <c r="B38" s="740" t="s">
        <v>240</v>
      </c>
      <c r="C38" s="658"/>
      <c r="D38" s="660"/>
      <c r="E38" s="1161"/>
    </row>
    <row r="39" spans="1:5" s="1" customFormat="1" ht="12" customHeight="1" x14ac:dyDescent="0.2">
      <c r="A39" s="303" t="s">
        <v>52</v>
      </c>
      <c r="B39" s="740" t="s">
        <v>241</v>
      </c>
      <c r="C39" s="658"/>
      <c r="D39" s="660"/>
      <c r="E39" s="1161"/>
    </row>
    <row r="40" spans="1:5" s="1" customFormat="1" ht="12" customHeight="1" x14ac:dyDescent="0.2">
      <c r="A40" s="303" t="s">
        <v>53</v>
      </c>
      <c r="B40" s="740" t="s">
        <v>242</v>
      </c>
      <c r="C40" s="658"/>
      <c r="D40" s="660"/>
      <c r="E40" s="1161"/>
    </row>
    <row r="41" spans="1:5" s="1" customFormat="1" ht="12" customHeight="1" x14ac:dyDescent="0.2">
      <c r="A41" s="303" t="s">
        <v>54</v>
      </c>
      <c r="B41" s="781" t="s">
        <v>243</v>
      </c>
      <c r="C41" s="658"/>
      <c r="D41" s="660"/>
      <c r="E41" s="1161"/>
    </row>
    <row r="42" spans="1:5" s="1" customFormat="1" ht="12" customHeight="1" thickBot="1" x14ac:dyDescent="0.25">
      <c r="A42" s="304" t="s">
        <v>153</v>
      </c>
      <c r="B42" s="782" t="s">
        <v>1002</v>
      </c>
      <c r="C42" s="662"/>
      <c r="D42" s="661"/>
      <c r="E42" s="1164"/>
    </row>
    <row r="43" spans="1:5" s="1" customFormat="1" ht="12" customHeight="1" thickBot="1" x14ac:dyDescent="0.25">
      <c r="A43" s="23" t="s">
        <v>154</v>
      </c>
      <c r="B43" s="783" t="s">
        <v>244</v>
      </c>
      <c r="C43" s="585">
        <v>5318</v>
      </c>
      <c r="D43" s="584">
        <f>+D44+D45</f>
        <v>15321</v>
      </c>
      <c r="E43" s="641">
        <f>+E44+E45</f>
        <v>0</v>
      </c>
    </row>
    <row r="44" spans="1:5" s="1" customFormat="1" ht="12" customHeight="1" x14ac:dyDescent="0.2">
      <c r="A44" s="18" t="s">
        <v>49</v>
      </c>
      <c r="B44" s="748" t="s">
        <v>245</v>
      </c>
      <c r="C44" s="618">
        <v>618</v>
      </c>
      <c r="D44" s="664">
        <f>'7. sz. mell'!E47</f>
        <v>0</v>
      </c>
      <c r="E44" s="930"/>
    </row>
    <row r="45" spans="1:5" s="1" customFormat="1" ht="12" customHeight="1" thickBot="1" x14ac:dyDescent="0.25">
      <c r="A45" s="15" t="s">
        <v>50</v>
      </c>
      <c r="B45" s="784" t="s">
        <v>249</v>
      </c>
      <c r="C45" s="649">
        <v>4700</v>
      </c>
      <c r="D45" s="665">
        <f>'7. sz. mell'!E48</f>
        <v>15321</v>
      </c>
      <c r="E45" s="1158">
        <f>'7. sz. mell'!F48</f>
        <v>0</v>
      </c>
    </row>
    <row r="46" spans="1:5" s="1" customFormat="1" ht="12" customHeight="1" thickBot="1" x14ac:dyDescent="0.25">
      <c r="A46" s="23" t="s">
        <v>888</v>
      </c>
      <c r="B46" s="783" t="s">
        <v>248</v>
      </c>
      <c r="C46" s="585">
        <v>1417</v>
      </c>
      <c r="D46" s="584">
        <f>+D47+D48+D49</f>
        <v>395</v>
      </c>
      <c r="E46" s="641">
        <f>+E47+E48+E49</f>
        <v>590</v>
      </c>
    </row>
    <row r="47" spans="1:5" s="1" customFormat="1" ht="12" customHeight="1" x14ac:dyDescent="0.2">
      <c r="A47" s="18" t="s">
        <v>157</v>
      </c>
      <c r="B47" s="748" t="s">
        <v>155</v>
      </c>
      <c r="C47" s="667">
        <v>1020</v>
      </c>
      <c r="D47" s="666">
        <f>'7. sz. mell'!E50</f>
        <v>395</v>
      </c>
      <c r="E47" s="1165">
        <f>'7. sz. mell'!F50</f>
        <v>590</v>
      </c>
    </row>
    <row r="48" spans="1:5" s="1" customFormat="1" ht="12" customHeight="1" x14ac:dyDescent="0.2">
      <c r="A48" s="16" t="s">
        <v>158</v>
      </c>
      <c r="B48" s="740" t="s">
        <v>940</v>
      </c>
      <c r="C48" s="658">
        <v>397</v>
      </c>
      <c r="D48" s="660"/>
      <c r="E48" s="1161"/>
    </row>
    <row r="49" spans="1:5" s="1" customFormat="1" ht="12" customHeight="1" thickBot="1" x14ac:dyDescent="0.25">
      <c r="A49" s="15" t="s">
        <v>306</v>
      </c>
      <c r="B49" s="784" t="s">
        <v>246</v>
      </c>
      <c r="C49" s="670"/>
      <c r="D49" s="669"/>
      <c r="E49" s="1166"/>
    </row>
    <row r="50" spans="1:5" s="1" customFormat="1" ht="17.25" customHeight="1" thickBot="1" x14ac:dyDescent="0.25">
      <c r="A50" s="23" t="s">
        <v>159</v>
      </c>
      <c r="B50" s="785" t="s">
        <v>247</v>
      </c>
      <c r="C50" s="622"/>
      <c r="D50" s="621"/>
      <c r="E50" s="778"/>
    </row>
    <row r="51" spans="1:5" s="1" customFormat="1" ht="12" customHeight="1" thickBot="1" x14ac:dyDescent="0.25">
      <c r="A51" s="23" t="s">
        <v>890</v>
      </c>
      <c r="B51" s="26" t="s">
        <v>160</v>
      </c>
      <c r="C51" s="599">
        <f>C6+C11+C20+C21+C30+C43+C46+C50</f>
        <v>346907</v>
      </c>
      <c r="D51" s="598">
        <f t="shared" ref="D51:E51" si="0">D6+D11+D20+D21+D30+D43+D46+D50</f>
        <v>433436</v>
      </c>
      <c r="E51" s="1167">
        <f t="shared" si="0"/>
        <v>391891</v>
      </c>
    </row>
    <row r="52" spans="1:5" s="1" customFormat="1" ht="12" customHeight="1" thickBot="1" x14ac:dyDescent="0.25">
      <c r="A52" s="743" t="s">
        <v>891</v>
      </c>
      <c r="B52" s="744" t="s">
        <v>250</v>
      </c>
      <c r="C52" s="602">
        <v>95182</v>
      </c>
      <c r="D52" s="927">
        <f>+D53+D59</f>
        <v>206137</v>
      </c>
      <c r="E52" s="1168">
        <f>+E53+E59</f>
        <v>89007</v>
      </c>
    </row>
    <row r="53" spans="1:5" s="1" customFormat="1" ht="12" customHeight="1" x14ac:dyDescent="0.2">
      <c r="A53" s="786" t="s">
        <v>90</v>
      </c>
      <c r="B53" s="779" t="s">
        <v>251</v>
      </c>
      <c r="C53" s="593">
        <v>95182</v>
      </c>
      <c r="D53" s="592">
        <f>D54</f>
        <v>206137</v>
      </c>
      <c r="E53" s="1162">
        <f>SUM(E54:E58)</f>
        <v>89007</v>
      </c>
    </row>
    <row r="54" spans="1:5" s="1" customFormat="1" ht="12" customHeight="1" x14ac:dyDescent="0.2">
      <c r="A54" s="749" t="s">
        <v>266</v>
      </c>
      <c r="B54" s="740" t="s">
        <v>252</v>
      </c>
      <c r="C54" s="658">
        <v>95182</v>
      </c>
      <c r="D54" s="660">
        <f>'7. sz. mell'!E56+'8. sz. mell. '!E27+'9. sz. mell.'!E27</f>
        <v>206137</v>
      </c>
      <c r="E54" s="1161">
        <f>'7. sz. mell'!F56+'8. sz. mell. '!F27+'9. sz. mell.'!F27</f>
        <v>89007</v>
      </c>
    </row>
    <row r="55" spans="1:5" s="1" customFormat="1" ht="12" customHeight="1" x14ac:dyDescent="0.2">
      <c r="A55" s="749" t="s">
        <v>267</v>
      </c>
      <c r="B55" s="740" t="s">
        <v>253</v>
      </c>
      <c r="C55" s="658"/>
      <c r="D55" s="660"/>
      <c r="E55" s="1161"/>
    </row>
    <row r="56" spans="1:5" s="1" customFormat="1" ht="12" customHeight="1" x14ac:dyDescent="0.2">
      <c r="A56" s="749" t="s">
        <v>268</v>
      </c>
      <c r="B56" s="740" t="s">
        <v>254</v>
      </c>
      <c r="C56" s="658"/>
      <c r="D56" s="660"/>
      <c r="E56" s="1161"/>
    </row>
    <row r="57" spans="1:5" s="1" customFormat="1" ht="12" customHeight="1" x14ac:dyDescent="0.2">
      <c r="A57" s="749" t="s">
        <v>269</v>
      </c>
      <c r="B57" s="740" t="s">
        <v>255</v>
      </c>
      <c r="C57" s="658"/>
      <c r="D57" s="660"/>
      <c r="E57" s="1161"/>
    </row>
    <row r="58" spans="1:5" s="1" customFormat="1" ht="12" customHeight="1" x14ac:dyDescent="0.2">
      <c r="A58" s="749" t="s">
        <v>270</v>
      </c>
      <c r="B58" s="740" t="s">
        <v>256</v>
      </c>
      <c r="C58" s="658"/>
      <c r="D58" s="660"/>
      <c r="E58" s="1161"/>
    </row>
    <row r="59" spans="1:5" s="1" customFormat="1" ht="12" customHeight="1" x14ac:dyDescent="0.2">
      <c r="A59" s="787" t="s">
        <v>91</v>
      </c>
      <c r="B59" s="780" t="s">
        <v>257</v>
      </c>
      <c r="C59" s="596"/>
      <c r="D59" s="595">
        <f>+D60+D61+D62+D63+D64</f>
        <v>0</v>
      </c>
      <c r="E59" s="1163"/>
    </row>
    <row r="60" spans="1:5" s="1" customFormat="1" ht="12" customHeight="1" x14ac:dyDescent="0.2">
      <c r="A60" s="749" t="s">
        <v>271</v>
      </c>
      <c r="B60" s="740" t="s">
        <v>941</v>
      </c>
      <c r="C60" s="658"/>
      <c r="D60" s="660"/>
      <c r="E60" s="1161"/>
    </row>
    <row r="61" spans="1:5" s="1" customFormat="1" ht="12" customHeight="1" x14ac:dyDescent="0.2">
      <c r="A61" s="749" t="s">
        <v>272</v>
      </c>
      <c r="B61" s="740" t="s">
        <v>259</v>
      </c>
      <c r="C61" s="658"/>
      <c r="D61" s="660"/>
      <c r="E61" s="1161"/>
    </row>
    <row r="62" spans="1:5" s="1" customFormat="1" ht="12" customHeight="1" x14ac:dyDescent="0.2">
      <c r="A62" s="749" t="s">
        <v>273</v>
      </c>
      <c r="B62" s="740" t="s">
        <v>260</v>
      </c>
      <c r="C62" s="658"/>
      <c r="D62" s="660"/>
      <c r="E62" s="1161"/>
    </row>
    <row r="63" spans="1:5" s="1" customFormat="1" ht="12" customHeight="1" x14ac:dyDescent="0.2">
      <c r="A63" s="749" t="s">
        <v>274</v>
      </c>
      <c r="B63" s="740" t="s">
        <v>261</v>
      </c>
      <c r="C63" s="658"/>
      <c r="D63" s="660"/>
      <c r="E63" s="1161"/>
    </row>
    <row r="64" spans="1:5" s="1" customFormat="1" ht="12" customHeight="1" thickBot="1" x14ac:dyDescent="0.25">
      <c r="A64" s="788" t="s">
        <v>275</v>
      </c>
      <c r="B64" s="784" t="s">
        <v>262</v>
      </c>
      <c r="C64" s="674"/>
      <c r="D64" s="1156"/>
      <c r="E64" s="1169"/>
    </row>
    <row r="65" spans="1:11" s="1" customFormat="1" ht="12" customHeight="1" thickBot="1" x14ac:dyDescent="0.25">
      <c r="A65" s="789" t="s">
        <v>892</v>
      </c>
      <c r="B65" s="752" t="s">
        <v>263</v>
      </c>
      <c r="C65" s="602">
        <f>C51+C52</f>
        <v>442089</v>
      </c>
      <c r="D65" s="601">
        <f>D51+D52</f>
        <v>639573</v>
      </c>
      <c r="E65" s="1168">
        <f>E51+E52</f>
        <v>480898</v>
      </c>
      <c r="J65" s="727"/>
      <c r="K65" s="727"/>
    </row>
    <row r="66" spans="1:11" s="1" customFormat="1" ht="13.5" customHeight="1" thickBot="1" x14ac:dyDescent="0.25">
      <c r="A66" s="790" t="s">
        <v>893</v>
      </c>
      <c r="B66" s="754" t="s">
        <v>264</v>
      </c>
      <c r="C66" s="677">
        <v>6704</v>
      </c>
      <c r="D66" s="1157">
        <f>'7. sz. mell'!E58</f>
        <v>8004</v>
      </c>
      <c r="E66" s="1170"/>
      <c r="K66" s="727"/>
    </row>
    <row r="67" spans="1:11" s="1" customFormat="1" ht="12" customHeight="1" thickBot="1" x14ac:dyDescent="0.25">
      <c r="A67" s="789" t="s">
        <v>894</v>
      </c>
      <c r="B67" s="752" t="s">
        <v>265</v>
      </c>
      <c r="C67" s="602">
        <f>C65+C66</f>
        <v>448793</v>
      </c>
      <c r="D67" s="927">
        <f>+D65+D66</f>
        <v>647577</v>
      </c>
      <c r="E67" s="1168">
        <f>+E65+E66</f>
        <v>480898</v>
      </c>
      <c r="F67" s="727"/>
      <c r="G67" s="727"/>
    </row>
    <row r="68" spans="1:11" s="1" customFormat="1" ht="12.95" customHeight="1" x14ac:dyDescent="0.2">
      <c r="A68" s="6"/>
      <c r="B68" s="7"/>
      <c r="C68" s="606"/>
      <c r="D68" s="606"/>
      <c r="E68" s="606"/>
    </row>
    <row r="69" spans="1:11" ht="16.5" customHeight="1" x14ac:dyDescent="0.25">
      <c r="A69" s="1213" t="s">
        <v>910</v>
      </c>
      <c r="B69" s="1213"/>
      <c r="C69" s="1213"/>
      <c r="D69" s="1213"/>
      <c r="E69" s="1213"/>
    </row>
    <row r="70" spans="1:11" s="331" customFormat="1" ht="16.5" customHeight="1" thickBot="1" x14ac:dyDescent="0.3">
      <c r="A70" s="1218" t="s">
        <v>98</v>
      </c>
      <c r="B70" s="1218"/>
      <c r="C70" s="329"/>
      <c r="D70" s="329"/>
      <c r="E70" s="329"/>
    </row>
    <row r="71" spans="1:11" ht="38.1" customHeight="1" thickBot="1" x14ac:dyDescent="0.3">
      <c r="A71" s="27" t="s">
        <v>879</v>
      </c>
      <c r="B71" s="28" t="s">
        <v>911</v>
      </c>
      <c r="C71" s="579" t="s">
        <v>1070</v>
      </c>
      <c r="D71" s="579" t="s">
        <v>1069</v>
      </c>
      <c r="E71" s="913" t="s">
        <v>1035</v>
      </c>
    </row>
    <row r="72" spans="1:11" s="43" customFormat="1" ht="12" customHeight="1" thickBot="1" x14ac:dyDescent="0.25">
      <c r="A72" s="37">
        <v>1</v>
      </c>
      <c r="B72" s="38">
        <v>2</v>
      </c>
      <c r="C72" s="1151">
        <v>3</v>
      </c>
      <c r="D72" s="1151">
        <v>4</v>
      </c>
      <c r="E72" s="1173">
        <v>5</v>
      </c>
    </row>
    <row r="73" spans="1:11" ht="12" customHeight="1" thickBot="1" x14ac:dyDescent="0.3">
      <c r="A73" s="25" t="s">
        <v>881</v>
      </c>
      <c r="B73" s="35" t="s">
        <v>161</v>
      </c>
      <c r="C73" s="921">
        <f>SUM(C74:C78)</f>
        <v>253811</v>
      </c>
      <c r="D73" s="581">
        <f>+D74+D75+D76+D77+D78</f>
        <v>309577</v>
      </c>
      <c r="E73" s="879">
        <f>+E74+E75+E76+E77+E78</f>
        <v>330876</v>
      </c>
    </row>
    <row r="74" spans="1:11" ht="12" customHeight="1" x14ac:dyDescent="0.25">
      <c r="A74" s="20" t="s">
        <v>55</v>
      </c>
      <c r="B74" s="12" t="s">
        <v>912</v>
      </c>
      <c r="C74" s="607">
        <v>124182</v>
      </c>
      <c r="D74" s="607">
        <f>'7. sz. mell'!E65+'8. sz. mell. '!E36+'9. sz. mell.'!E35</f>
        <v>157341</v>
      </c>
      <c r="E74" s="607">
        <f>'7. sz. mell'!F65+'8. sz. mell. '!F36+'9. sz. mell.'!F35</f>
        <v>177147</v>
      </c>
    </row>
    <row r="75" spans="1:11" ht="12" customHeight="1" x14ac:dyDescent="0.25">
      <c r="A75" s="16" t="s">
        <v>56</v>
      </c>
      <c r="B75" s="9" t="s">
        <v>162</v>
      </c>
      <c r="C75" s="610">
        <v>31871</v>
      </c>
      <c r="D75" s="610">
        <f>'7. sz. mell'!E66+'8. sz. mell. '!E37+'9. sz. mell.'!E36</f>
        <v>31972</v>
      </c>
      <c r="E75" s="610">
        <f>'7. sz. mell'!F66+'8. sz. mell. '!F37+'9. sz. mell.'!F36</f>
        <v>35843</v>
      </c>
    </row>
    <row r="76" spans="1:11" ht="12" customHeight="1" x14ac:dyDescent="0.25">
      <c r="A76" s="16" t="s">
        <v>57</v>
      </c>
      <c r="B76" s="9" t="s">
        <v>86</v>
      </c>
      <c r="C76" s="610">
        <v>84712</v>
      </c>
      <c r="D76" s="610">
        <f>'7. sz. mell'!E67+'8. sz. mell. '!E38+'9. sz. mell.'!E37-'1.3.sz.mell._önk'!D76</f>
        <v>85242</v>
      </c>
      <c r="E76" s="610">
        <f>'7. sz. mell'!F67+'8. sz. mell. '!F38+'9. sz. mell.'!F37-'1.3.sz.mell._önk'!E76</f>
        <v>98629</v>
      </c>
    </row>
    <row r="77" spans="1:11" ht="12" customHeight="1" x14ac:dyDescent="0.25">
      <c r="A77" s="16" t="s">
        <v>58</v>
      </c>
      <c r="B77" s="13" t="s">
        <v>163</v>
      </c>
      <c r="C77" s="610">
        <v>10637</v>
      </c>
      <c r="D77" s="610">
        <f>'7. sz. mell'!E68</f>
        <v>16450</v>
      </c>
      <c r="E77" s="610">
        <f>'7. sz. mell'!F68</f>
        <v>16457</v>
      </c>
    </row>
    <row r="78" spans="1:11" ht="12" customHeight="1" x14ac:dyDescent="0.25">
      <c r="A78" s="16" t="s">
        <v>69</v>
      </c>
      <c r="B78" s="22" t="s">
        <v>164</v>
      </c>
      <c r="C78" s="611">
        <v>2409</v>
      </c>
      <c r="D78" s="611">
        <f>SUM(D79:D85)</f>
        <v>18572</v>
      </c>
      <c r="E78" s="611">
        <f>SUM(E79:E85)</f>
        <v>2800</v>
      </c>
    </row>
    <row r="79" spans="1:11" ht="12" customHeight="1" x14ac:dyDescent="0.25">
      <c r="A79" s="16" t="s">
        <v>59</v>
      </c>
      <c r="B79" s="9" t="s">
        <v>186</v>
      </c>
      <c r="C79" s="620"/>
      <c r="D79" s="611"/>
      <c r="E79" s="611"/>
    </row>
    <row r="80" spans="1:11" ht="12" customHeight="1" x14ac:dyDescent="0.25">
      <c r="A80" s="16" t="s">
        <v>60</v>
      </c>
      <c r="B80" s="142" t="s">
        <v>187</v>
      </c>
      <c r="C80" s="620">
        <f>SUM(C81:C83)</f>
        <v>2409</v>
      </c>
      <c r="D80" s="611">
        <f>'7. sz. mell'!E72</f>
        <v>325</v>
      </c>
      <c r="E80" s="611">
        <f>'7. sz. mell'!F72</f>
        <v>500</v>
      </c>
    </row>
    <row r="81" spans="1:5" ht="12" customHeight="1" x14ac:dyDescent="0.25">
      <c r="A81" s="16" t="s">
        <v>70</v>
      </c>
      <c r="B81" s="142" t="s">
        <v>276</v>
      </c>
      <c r="C81" s="620">
        <v>489</v>
      </c>
      <c r="D81" s="611">
        <f>'7. sz. mell'!E73</f>
        <v>13283</v>
      </c>
      <c r="E81" s="611">
        <f>'7. sz. mell'!F73</f>
        <v>2300</v>
      </c>
    </row>
    <row r="82" spans="1:5" ht="12" customHeight="1" x14ac:dyDescent="0.25">
      <c r="A82" s="16" t="s">
        <v>71</v>
      </c>
      <c r="B82" s="143" t="s">
        <v>188</v>
      </c>
      <c r="C82" s="620">
        <v>1920</v>
      </c>
      <c r="D82" s="611">
        <f>'7. sz. mell'!E74-'1.3.sz.mell._önk'!D82</f>
        <v>0</v>
      </c>
      <c r="E82" s="611">
        <f>'7. sz. mell'!F74-'1.3.sz.mell._önk'!E82</f>
        <v>0</v>
      </c>
    </row>
    <row r="83" spans="1:5" ht="12" customHeight="1" x14ac:dyDescent="0.25">
      <c r="A83" s="15" t="s">
        <v>72</v>
      </c>
      <c r="B83" s="144" t="s">
        <v>189</v>
      </c>
      <c r="C83" s="620"/>
      <c r="D83" s="611"/>
      <c r="E83" s="611"/>
    </row>
    <row r="84" spans="1:5" ht="12" customHeight="1" x14ac:dyDescent="0.25">
      <c r="A84" s="16" t="s">
        <v>73</v>
      </c>
      <c r="B84" s="144" t="s">
        <v>190</v>
      </c>
      <c r="C84" s="620"/>
      <c r="D84" s="611"/>
      <c r="E84" s="611"/>
    </row>
    <row r="85" spans="1:5" ht="12" customHeight="1" thickBot="1" x14ac:dyDescent="0.3">
      <c r="A85" s="21" t="s">
        <v>75</v>
      </c>
      <c r="B85" s="145" t="s">
        <v>1004</v>
      </c>
      <c r="C85" s="620"/>
      <c r="D85" s="611">
        <f>'7. sz. mell'!E77</f>
        <v>4964</v>
      </c>
      <c r="E85" s="611">
        <f>'7. sz. mell'!F77</f>
        <v>0</v>
      </c>
    </row>
    <row r="86" spans="1:5" ht="12" customHeight="1" thickBot="1" x14ac:dyDescent="0.3">
      <c r="A86" s="23" t="s">
        <v>882</v>
      </c>
      <c r="B86" s="34" t="s">
        <v>307</v>
      </c>
      <c r="C86" s="590">
        <f>SUM(C87:C88)</f>
        <v>18433</v>
      </c>
      <c r="D86" s="590">
        <f>+D87+D88+D89</f>
        <v>52602</v>
      </c>
      <c r="E86" s="641">
        <f>+E87+E88+E89</f>
        <v>129874.398</v>
      </c>
    </row>
    <row r="87" spans="1:5" ht="12" customHeight="1" x14ac:dyDescent="0.25">
      <c r="A87" s="18" t="s">
        <v>61</v>
      </c>
      <c r="B87" s="9" t="s">
        <v>277</v>
      </c>
      <c r="C87" s="617">
        <v>15209</v>
      </c>
      <c r="D87" s="617">
        <f>'7. sz. mell'!E79+'8. sz. mell. '!E42+'9. sz. mell.'!E41</f>
        <v>14242</v>
      </c>
      <c r="E87" s="617">
        <f>'7. sz. mell'!F79+'8. sz. mell. '!F42+'9. sz. mell.'!F41</f>
        <v>123790.99800000001</v>
      </c>
    </row>
    <row r="88" spans="1:5" ht="12" customHeight="1" x14ac:dyDescent="0.25">
      <c r="A88" s="18" t="s">
        <v>62</v>
      </c>
      <c r="B88" s="14" t="s">
        <v>166</v>
      </c>
      <c r="C88" s="610">
        <v>3224</v>
      </c>
      <c r="D88" s="617">
        <f>'7. sz. mell'!E80</f>
        <v>38360</v>
      </c>
      <c r="E88" s="617">
        <f>'7. sz. mell'!F80</f>
        <v>6083.4</v>
      </c>
    </row>
    <row r="89" spans="1:5" ht="12" customHeight="1" x14ac:dyDescent="0.25">
      <c r="A89" s="18" t="s">
        <v>63</v>
      </c>
      <c r="B89" s="740" t="s">
        <v>308</v>
      </c>
      <c r="C89" s="610"/>
      <c r="D89" s="617"/>
      <c r="E89" s="930"/>
    </row>
    <row r="90" spans="1:5" ht="12" customHeight="1" x14ac:dyDescent="0.25">
      <c r="A90" s="18" t="s">
        <v>64</v>
      </c>
      <c r="B90" s="740" t="s">
        <v>378</v>
      </c>
      <c r="C90" s="610"/>
      <c r="D90" s="617"/>
      <c r="E90" s="930"/>
    </row>
    <row r="91" spans="1:5" ht="12" customHeight="1" x14ac:dyDescent="0.25">
      <c r="A91" s="18" t="s">
        <v>65</v>
      </c>
      <c r="B91" s="740" t="s">
        <v>309</v>
      </c>
      <c r="C91" s="610"/>
      <c r="D91" s="617"/>
      <c r="E91" s="930"/>
    </row>
    <row r="92" spans="1:5" x14ac:dyDescent="0.25">
      <c r="A92" s="18" t="s">
        <v>74</v>
      </c>
      <c r="B92" s="740" t="s">
        <v>310</v>
      </c>
      <c r="C92" s="610"/>
      <c r="D92" s="617"/>
      <c r="E92" s="930"/>
    </row>
    <row r="93" spans="1:5" ht="12" customHeight="1" x14ac:dyDescent="0.25">
      <c r="A93" s="18" t="s">
        <v>76</v>
      </c>
      <c r="B93" s="741" t="s">
        <v>281</v>
      </c>
      <c r="C93" s="610"/>
      <c r="D93" s="617"/>
      <c r="E93" s="930"/>
    </row>
    <row r="94" spans="1:5" ht="12" customHeight="1" x14ac:dyDescent="0.25">
      <c r="A94" s="18" t="s">
        <v>167</v>
      </c>
      <c r="B94" s="741" t="s">
        <v>282</v>
      </c>
      <c r="C94" s="610"/>
      <c r="D94" s="617"/>
      <c r="E94" s="930"/>
    </row>
    <row r="95" spans="1:5" ht="12" customHeight="1" x14ac:dyDescent="0.25">
      <c r="A95" s="18" t="s">
        <v>168</v>
      </c>
      <c r="B95" s="741" t="s">
        <v>280</v>
      </c>
      <c r="C95" s="610"/>
      <c r="D95" s="617"/>
      <c r="E95" s="930"/>
    </row>
    <row r="96" spans="1:5" ht="24" customHeight="1" thickBot="1" x14ac:dyDescent="0.3">
      <c r="A96" s="15" t="s">
        <v>169</v>
      </c>
      <c r="B96" s="742" t="s">
        <v>279</v>
      </c>
      <c r="C96" s="611"/>
      <c r="D96" s="611"/>
      <c r="E96" s="928"/>
    </row>
    <row r="97" spans="1:6" ht="12" customHeight="1" thickBot="1" x14ac:dyDescent="0.3">
      <c r="A97" s="23" t="s">
        <v>883</v>
      </c>
      <c r="B97" s="124" t="s">
        <v>311</v>
      </c>
      <c r="C97" s="590"/>
      <c r="D97" s="590">
        <f>+D98+D99</f>
        <v>0</v>
      </c>
      <c r="E97" s="641">
        <f>+E98+E99</f>
        <v>20148</v>
      </c>
    </row>
    <row r="98" spans="1:6" ht="12" customHeight="1" x14ac:dyDescent="0.25">
      <c r="A98" s="18" t="s">
        <v>35</v>
      </c>
      <c r="B98" s="11" t="s">
        <v>3</v>
      </c>
      <c r="C98" s="617"/>
      <c r="D98" s="617"/>
      <c r="E98" s="930">
        <f>'7. sz. mell'!F90</f>
        <v>20148</v>
      </c>
    </row>
    <row r="99" spans="1:6" ht="12" customHeight="1" thickBot="1" x14ac:dyDescent="0.3">
      <c r="A99" s="19" t="s">
        <v>36</v>
      </c>
      <c r="B99" s="14" t="s">
        <v>4</v>
      </c>
      <c r="C99" s="611"/>
      <c r="D99" s="611"/>
      <c r="E99" s="928"/>
    </row>
    <row r="100" spans="1:6" s="307" customFormat="1" ht="12" customHeight="1" thickBot="1" x14ac:dyDescent="0.25">
      <c r="A100" s="743" t="s">
        <v>884</v>
      </c>
      <c r="B100" s="744" t="s">
        <v>283</v>
      </c>
      <c r="C100" s="672"/>
      <c r="D100" s="672"/>
      <c r="E100" s="778"/>
    </row>
    <row r="101" spans="1:6" ht="12" customHeight="1" thickBot="1" x14ac:dyDescent="0.3">
      <c r="A101" s="305" t="s">
        <v>885</v>
      </c>
      <c r="B101" s="306" t="s">
        <v>103</v>
      </c>
      <c r="C101" s="581">
        <f>C73+C86+C97+C100</f>
        <v>272244</v>
      </c>
      <c r="D101" s="581">
        <f>+D73+D86+D97+D100</f>
        <v>362179</v>
      </c>
      <c r="E101" s="879">
        <f>+E73+E86+E97+E100</f>
        <v>480898.39799999999</v>
      </c>
    </row>
    <row r="102" spans="1:6" ht="12" customHeight="1" thickBot="1" x14ac:dyDescent="0.3">
      <c r="A102" s="743" t="s">
        <v>886</v>
      </c>
      <c r="B102" s="744" t="s">
        <v>379</v>
      </c>
      <c r="C102" s="590">
        <v>0</v>
      </c>
      <c r="D102" s="590">
        <f>+D103+D111</f>
        <v>7308</v>
      </c>
      <c r="E102" s="641">
        <f>+E103+E111</f>
        <v>0</v>
      </c>
    </row>
    <row r="103" spans="1:6" ht="12" customHeight="1" thickBot="1" x14ac:dyDescent="0.3">
      <c r="A103" s="745" t="s">
        <v>42</v>
      </c>
      <c r="B103" s="746" t="s">
        <v>384</v>
      </c>
      <c r="C103" s="1174">
        <v>6185</v>
      </c>
      <c r="D103" s="1174">
        <f>+D104+D105+D106+D107+D108+D109+D110</f>
        <v>7308</v>
      </c>
      <c r="E103" s="1184">
        <f>+E104+E105+E106+E107+E108+E109+E110</f>
        <v>0</v>
      </c>
    </row>
    <row r="104" spans="1:6" ht="12" customHeight="1" x14ac:dyDescent="0.25">
      <c r="A104" s="747" t="s">
        <v>45</v>
      </c>
      <c r="B104" s="748" t="s">
        <v>284</v>
      </c>
      <c r="C104" s="1175"/>
      <c r="D104" s="1175"/>
      <c r="E104" s="1185"/>
      <c r="F104" s="755"/>
    </row>
    <row r="105" spans="1:6" ht="12" customHeight="1" x14ac:dyDescent="0.25">
      <c r="A105" s="749" t="s">
        <v>46</v>
      </c>
      <c r="B105" s="740" t="s">
        <v>285</v>
      </c>
      <c r="C105" s="1176"/>
      <c r="D105" s="1176"/>
      <c r="E105" s="1186"/>
      <c r="F105" s="755"/>
    </row>
    <row r="106" spans="1:6" ht="12" customHeight="1" x14ac:dyDescent="0.25">
      <c r="A106" s="749" t="s">
        <v>47</v>
      </c>
      <c r="B106" s="740" t="s">
        <v>286</v>
      </c>
      <c r="C106" s="1177"/>
      <c r="D106" s="1176"/>
      <c r="E106" s="1186"/>
    </row>
    <row r="107" spans="1:6" ht="12" customHeight="1" x14ac:dyDescent="0.25">
      <c r="A107" s="749" t="s">
        <v>48</v>
      </c>
      <c r="B107" s="740" t="s">
        <v>287</v>
      </c>
      <c r="C107" s="1177"/>
      <c r="D107" s="1176"/>
      <c r="E107" s="1186"/>
    </row>
    <row r="108" spans="1:6" ht="12" customHeight="1" x14ac:dyDescent="0.25">
      <c r="A108" s="749" t="s">
        <v>152</v>
      </c>
      <c r="B108" s="740" t="s">
        <v>288</v>
      </c>
      <c r="C108" s="1177"/>
      <c r="D108" s="1176"/>
      <c r="E108" s="1186"/>
    </row>
    <row r="109" spans="1:6" ht="12" customHeight="1" x14ac:dyDescent="0.25">
      <c r="A109" s="749" t="s">
        <v>170</v>
      </c>
      <c r="B109" s="740" t="s">
        <v>289</v>
      </c>
      <c r="C109" s="1177"/>
      <c r="D109" s="1176"/>
      <c r="E109" s="1186"/>
    </row>
    <row r="110" spans="1:6" ht="12" customHeight="1" thickBot="1" x14ac:dyDescent="0.3">
      <c r="A110" s="750" t="s">
        <v>171</v>
      </c>
      <c r="B110" s="751" t="s">
        <v>1063</v>
      </c>
      <c r="C110" s="1178">
        <v>6185</v>
      </c>
      <c r="D110" s="1181">
        <f>'7. sz. mell'!E96</f>
        <v>7308</v>
      </c>
      <c r="E110" s="1187"/>
    </row>
    <row r="111" spans="1:6" ht="12" customHeight="1" thickBot="1" x14ac:dyDescent="0.3">
      <c r="A111" s="745" t="s">
        <v>43</v>
      </c>
      <c r="B111" s="746" t="s">
        <v>385</v>
      </c>
      <c r="C111" s="1179">
        <v>0</v>
      </c>
      <c r="D111" s="1174">
        <f>+D112+D113+D114+D115+D116+D117+D118+D119</f>
        <v>0</v>
      </c>
      <c r="E111" s="1184">
        <f>+E112+E113+E114+E115+E116+E117+E118+E119</f>
        <v>0</v>
      </c>
    </row>
    <row r="112" spans="1:6" ht="12" customHeight="1" x14ac:dyDescent="0.25">
      <c r="A112" s="747" t="s">
        <v>51</v>
      </c>
      <c r="B112" s="748" t="s">
        <v>284</v>
      </c>
      <c r="C112" s="1180"/>
      <c r="D112" s="1175"/>
      <c r="E112" s="1185"/>
    </row>
    <row r="113" spans="1:11" ht="12" customHeight="1" x14ac:dyDescent="0.25">
      <c r="A113" s="749" t="s">
        <v>52</v>
      </c>
      <c r="B113" s="740" t="s">
        <v>291</v>
      </c>
      <c r="C113" s="1177"/>
      <c r="D113" s="1176"/>
      <c r="E113" s="1186"/>
    </row>
    <row r="114" spans="1:11" ht="12" customHeight="1" x14ac:dyDescent="0.25">
      <c r="A114" s="749" t="s">
        <v>53</v>
      </c>
      <c r="B114" s="740" t="s">
        <v>286</v>
      </c>
      <c r="C114" s="1177"/>
      <c r="D114" s="1176"/>
      <c r="E114" s="1186"/>
    </row>
    <row r="115" spans="1:11" ht="12" customHeight="1" x14ac:dyDescent="0.25">
      <c r="A115" s="749" t="s">
        <v>54</v>
      </c>
      <c r="B115" s="740" t="s">
        <v>287</v>
      </c>
      <c r="C115" s="1177"/>
      <c r="D115" s="1176"/>
      <c r="E115" s="1186"/>
    </row>
    <row r="116" spans="1:11" ht="12" customHeight="1" x14ac:dyDescent="0.25">
      <c r="A116" s="749" t="s">
        <v>153</v>
      </c>
      <c r="B116" s="740" t="s">
        <v>288</v>
      </c>
      <c r="C116" s="1177"/>
      <c r="D116" s="1176"/>
      <c r="E116" s="1186"/>
    </row>
    <row r="117" spans="1:11" ht="12" customHeight="1" x14ac:dyDescent="0.25">
      <c r="A117" s="749" t="s">
        <v>172</v>
      </c>
      <c r="B117" s="740" t="s">
        <v>292</v>
      </c>
      <c r="C117" s="1177"/>
      <c r="D117" s="1176"/>
      <c r="E117" s="1186"/>
    </row>
    <row r="118" spans="1:11" ht="12" customHeight="1" x14ac:dyDescent="0.25">
      <c r="A118" s="749" t="s">
        <v>173</v>
      </c>
      <c r="B118" s="740" t="s">
        <v>290</v>
      </c>
      <c r="C118" s="1176"/>
      <c r="D118" s="1176"/>
      <c r="E118" s="1186"/>
    </row>
    <row r="119" spans="1:11" ht="12" customHeight="1" thickBot="1" x14ac:dyDescent="0.3">
      <c r="A119" s="750" t="s">
        <v>174</v>
      </c>
      <c r="B119" s="751" t="s">
        <v>382</v>
      </c>
      <c r="C119" s="1181"/>
      <c r="D119" s="1181"/>
      <c r="E119" s="1187"/>
    </row>
    <row r="120" spans="1:11" ht="12" customHeight="1" thickBot="1" x14ac:dyDescent="0.3">
      <c r="A120" s="743" t="s">
        <v>887</v>
      </c>
      <c r="B120" s="752" t="s">
        <v>293</v>
      </c>
      <c r="C120" s="1182">
        <f>C101+C102+C103</f>
        <v>278429</v>
      </c>
      <c r="D120" s="1182">
        <f>+D101+D102</f>
        <v>369487</v>
      </c>
      <c r="E120" s="798">
        <f>+E101+E102</f>
        <v>480898.39799999999</v>
      </c>
    </row>
    <row r="121" spans="1:11" ht="15" customHeight="1" thickBot="1" x14ac:dyDescent="0.3">
      <c r="A121" s="743" t="s">
        <v>888</v>
      </c>
      <c r="B121" s="752" t="s">
        <v>294</v>
      </c>
      <c r="C121" s="1183"/>
      <c r="D121" s="1189"/>
      <c r="E121" s="1188"/>
      <c r="F121" s="125"/>
      <c r="G121" s="125"/>
    </row>
    <row r="122" spans="1:11" s="1" customFormat="1" ht="12.95" customHeight="1" thickBot="1" x14ac:dyDescent="0.25">
      <c r="A122" s="753" t="s">
        <v>889</v>
      </c>
      <c r="B122" s="754" t="s">
        <v>295</v>
      </c>
      <c r="C122" s="601">
        <f>C120</f>
        <v>278429</v>
      </c>
      <c r="D122" s="601">
        <f>+D120+D121</f>
        <v>369487</v>
      </c>
      <c r="E122" s="1168">
        <f>+E120+E121</f>
        <v>480898.39799999999</v>
      </c>
      <c r="F122" s="757"/>
      <c r="K122" s="727"/>
    </row>
    <row r="123" spans="1:11" ht="15.75" customHeight="1" x14ac:dyDescent="0.25">
      <c r="A123" s="412"/>
      <c r="B123" s="412"/>
      <c r="C123" s="640"/>
      <c r="D123" s="640"/>
      <c r="E123" s="640"/>
      <c r="F123" s="43"/>
    </row>
    <row r="124" spans="1:11" x14ac:dyDescent="0.25">
      <c r="A124" s="1219" t="s">
        <v>106</v>
      </c>
      <c r="B124" s="1219"/>
      <c r="C124" s="578"/>
      <c r="D124" s="578"/>
      <c r="E124" s="578"/>
    </row>
    <row r="125" spans="1:11" ht="15" customHeight="1" thickBot="1" x14ac:dyDescent="0.3">
      <c r="A125" s="1217" t="s">
        <v>99</v>
      </c>
      <c r="B125" s="1217"/>
      <c r="C125" s="329"/>
      <c r="D125" s="329"/>
      <c r="E125" s="329"/>
    </row>
    <row r="126" spans="1:11" ht="13.5" customHeight="1" thickBot="1" x14ac:dyDescent="0.3">
      <c r="A126" s="23">
        <v>1</v>
      </c>
      <c r="B126" s="34" t="s">
        <v>181</v>
      </c>
      <c r="C126" s="590">
        <f>+C51-C101</f>
        <v>74663</v>
      </c>
      <c r="D126" s="590">
        <f>+D51-D101</f>
        <v>71257</v>
      </c>
      <c r="E126" s="590">
        <f>+E51-E101</f>
        <v>-89007.397999999986</v>
      </c>
    </row>
    <row r="127" spans="1:11" ht="7.5" customHeight="1" x14ac:dyDescent="0.25">
      <c r="A127" s="412"/>
      <c r="B127" s="412"/>
      <c r="C127" s="640"/>
      <c r="D127" s="640"/>
    </row>
  </sheetData>
  <mergeCells count="6">
    <mergeCell ref="A125:B125"/>
    <mergeCell ref="A2:B2"/>
    <mergeCell ref="A70:B70"/>
    <mergeCell ref="A124:B124"/>
    <mergeCell ref="A1:E1"/>
    <mergeCell ref="A69:E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2019. ÉVI KÖLTSÉGVETÉS KÖTELEZŐ FELADATAINAK MÉRLEGE &amp;R&amp;"Times New Roman CE,Félkövér dőlt"&amp;11 &amp;"Times New Roman CE,Félkövér"1.2. melléklet a 2/2019. (II. 15.)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27"/>
  <sheetViews>
    <sheetView view="pageLayout" zoomScaleNormal="120" zoomScaleSheetLayoutView="100" workbookViewId="0">
      <selection activeCell="D119" sqref="D119"/>
    </sheetView>
  </sheetViews>
  <sheetFormatPr defaultColWidth="9.33203125" defaultRowHeight="15.75" x14ac:dyDescent="0.25"/>
  <cols>
    <col min="1" max="1" width="9" style="417" customWidth="1"/>
    <col min="2" max="2" width="84.83203125" style="417" customWidth="1"/>
    <col min="3" max="4" width="14.83203125" style="647" customWidth="1"/>
    <col min="5" max="5" width="14.83203125" style="42" customWidth="1"/>
    <col min="6" max="16384" width="9.33203125" style="42"/>
  </cols>
  <sheetData>
    <row r="1" spans="1:5" ht="15.95" customHeight="1" x14ac:dyDescent="0.25">
      <c r="A1" s="1213" t="s">
        <v>878</v>
      </c>
      <c r="B1" s="1213"/>
      <c r="C1" s="1213"/>
      <c r="D1" s="1213"/>
      <c r="E1" s="1213"/>
    </row>
    <row r="2" spans="1:5" ht="15.95" customHeight="1" thickBot="1" x14ac:dyDescent="0.3">
      <c r="A2" s="1217" t="s">
        <v>97</v>
      </c>
      <c r="B2" s="1217"/>
      <c r="C2" s="329"/>
      <c r="E2" s="329" t="s">
        <v>297</v>
      </c>
    </row>
    <row r="3" spans="1:5" ht="38.1" customHeight="1" thickBot="1" x14ac:dyDescent="0.3">
      <c r="A3" s="27" t="s">
        <v>15</v>
      </c>
      <c r="B3" s="28" t="s">
        <v>880</v>
      </c>
      <c r="C3" s="580" t="s">
        <v>1070</v>
      </c>
      <c r="D3" s="905" t="s">
        <v>1069</v>
      </c>
      <c r="E3" s="913" t="s">
        <v>1035</v>
      </c>
    </row>
    <row r="4" spans="1:5" s="43" customFormat="1" ht="12" customHeight="1" thickBot="1" x14ac:dyDescent="0.25">
      <c r="A4" s="37">
        <v>1</v>
      </c>
      <c r="B4" s="38">
        <v>2</v>
      </c>
      <c r="C4" s="38">
        <v>3</v>
      </c>
      <c r="D4" s="1151">
        <v>4</v>
      </c>
      <c r="E4" s="38">
        <v>5</v>
      </c>
    </row>
    <row r="5" spans="1:5" s="1" customFormat="1" ht="12" customHeight="1" thickBot="1" x14ac:dyDescent="0.25">
      <c r="A5" s="25" t="s">
        <v>881</v>
      </c>
      <c r="B5" s="24" t="s">
        <v>123</v>
      </c>
      <c r="C5" s="582">
        <f>+C6+C11+C20</f>
        <v>1595</v>
      </c>
      <c r="D5" s="921">
        <f>+D6+D11+D20</f>
        <v>3270</v>
      </c>
      <c r="E5" s="879">
        <f>+E6+E11+E20</f>
        <v>4095</v>
      </c>
    </row>
    <row r="6" spans="1:5" s="1" customFormat="1" ht="12" customHeight="1" thickBot="1" x14ac:dyDescent="0.25">
      <c r="A6" s="23" t="s">
        <v>882</v>
      </c>
      <c r="B6" s="308" t="s">
        <v>372</v>
      </c>
      <c r="C6" s="585">
        <f>+C7+C8+C9+C10</f>
        <v>1595</v>
      </c>
      <c r="D6" s="584">
        <f>+D7+D8+D9+D10</f>
        <v>3270</v>
      </c>
      <c r="E6" s="641">
        <f>+E7+E8+E9+E10</f>
        <v>4095</v>
      </c>
    </row>
    <row r="7" spans="1:5" s="1" customFormat="1" ht="12" customHeight="1" x14ac:dyDescent="0.2">
      <c r="A7" s="16" t="s">
        <v>61</v>
      </c>
      <c r="B7" s="401" t="s">
        <v>925</v>
      </c>
      <c r="C7" s="588">
        <v>1595</v>
      </c>
      <c r="D7" s="587">
        <v>3270</v>
      </c>
      <c r="E7" s="792">
        <v>4095</v>
      </c>
    </row>
    <row r="8" spans="1:5" s="1" customFormat="1" ht="12" customHeight="1" x14ac:dyDescent="0.2">
      <c r="A8" s="16" t="s">
        <v>62</v>
      </c>
      <c r="B8" s="322" t="s">
        <v>31</v>
      </c>
      <c r="C8" s="588"/>
      <c r="D8" s="587"/>
      <c r="E8" s="792"/>
    </row>
    <row r="9" spans="1:5" s="1" customFormat="1" ht="12" customHeight="1" x14ac:dyDescent="0.2">
      <c r="A9" s="16" t="s">
        <v>63</v>
      </c>
      <c r="B9" s="322" t="s">
        <v>124</v>
      </c>
      <c r="C9" s="588"/>
      <c r="D9" s="587"/>
      <c r="E9" s="792"/>
    </row>
    <row r="10" spans="1:5" s="1" customFormat="1" ht="12" customHeight="1" thickBot="1" x14ac:dyDescent="0.25">
      <c r="A10" s="16" t="s">
        <v>64</v>
      </c>
      <c r="B10" s="402" t="s">
        <v>125</v>
      </c>
      <c r="C10" s="588"/>
      <c r="D10" s="587"/>
      <c r="E10" s="792"/>
    </row>
    <row r="11" spans="1:5" s="1" customFormat="1" ht="12" customHeight="1" thickBot="1" x14ac:dyDescent="0.25">
      <c r="A11" s="23" t="s">
        <v>883</v>
      </c>
      <c r="B11" s="24" t="s">
        <v>126</v>
      </c>
      <c r="C11" s="585">
        <f>+C12+C13+C14+C15+C16+C17+C18+C19</f>
        <v>0</v>
      </c>
      <c r="D11" s="584">
        <f>+D12+D13+D14+D15+D16+D17+D18+D19</f>
        <v>0</v>
      </c>
      <c r="E11" s="641"/>
    </row>
    <row r="12" spans="1:5" s="1" customFormat="1" ht="12" customHeight="1" x14ac:dyDescent="0.2">
      <c r="A12" s="20" t="s">
        <v>35</v>
      </c>
      <c r="B12" s="12" t="s">
        <v>131</v>
      </c>
      <c r="C12" s="608"/>
      <c r="D12" s="1152"/>
      <c r="E12" s="791"/>
    </row>
    <row r="13" spans="1:5" s="1" customFormat="1" ht="12" customHeight="1" x14ac:dyDescent="0.2">
      <c r="A13" s="16" t="s">
        <v>36</v>
      </c>
      <c r="B13" s="9" t="s">
        <v>132</v>
      </c>
      <c r="C13" s="588"/>
      <c r="D13" s="587"/>
      <c r="E13" s="792"/>
    </row>
    <row r="14" spans="1:5" s="1" customFormat="1" ht="12" customHeight="1" x14ac:dyDescent="0.2">
      <c r="A14" s="16" t="s">
        <v>37</v>
      </c>
      <c r="B14" s="9" t="s">
        <v>133</v>
      </c>
      <c r="C14" s="588"/>
      <c r="D14" s="587"/>
      <c r="E14" s="792"/>
    </row>
    <row r="15" spans="1:5" s="1" customFormat="1" ht="12" customHeight="1" x14ac:dyDescent="0.2">
      <c r="A15" s="16" t="s">
        <v>38</v>
      </c>
      <c r="B15" s="9" t="s">
        <v>134</v>
      </c>
      <c r="C15" s="588"/>
      <c r="D15" s="587"/>
      <c r="E15" s="792"/>
    </row>
    <row r="16" spans="1:5" s="1" customFormat="1" ht="12" customHeight="1" x14ac:dyDescent="0.2">
      <c r="A16" s="15" t="s">
        <v>127</v>
      </c>
      <c r="B16" s="8" t="s">
        <v>135</v>
      </c>
      <c r="C16" s="649"/>
      <c r="D16" s="665"/>
      <c r="E16" s="1158"/>
    </row>
    <row r="17" spans="1:5" s="1" customFormat="1" ht="12" customHeight="1" x14ac:dyDescent="0.2">
      <c r="A17" s="16" t="s">
        <v>128</v>
      </c>
      <c r="B17" s="9" t="s">
        <v>237</v>
      </c>
      <c r="C17" s="588"/>
      <c r="D17" s="587"/>
      <c r="E17" s="792"/>
    </row>
    <row r="18" spans="1:5" s="1" customFormat="1" ht="12" customHeight="1" x14ac:dyDescent="0.2">
      <c r="A18" s="16" t="s">
        <v>129</v>
      </c>
      <c r="B18" s="9" t="s">
        <v>137</v>
      </c>
      <c r="C18" s="588"/>
      <c r="D18" s="587"/>
      <c r="E18" s="792"/>
    </row>
    <row r="19" spans="1:5" s="1" customFormat="1" ht="12" customHeight="1" thickBot="1" x14ac:dyDescent="0.25">
      <c r="A19" s="17" t="s">
        <v>130</v>
      </c>
      <c r="B19" s="10" t="s">
        <v>138</v>
      </c>
      <c r="C19" s="652"/>
      <c r="D19" s="1153"/>
      <c r="E19" s="1159"/>
    </row>
    <row r="20" spans="1:5" s="1" customFormat="1" ht="12" customHeight="1" thickBot="1" x14ac:dyDescent="0.25">
      <c r="A20" s="23" t="s">
        <v>139</v>
      </c>
      <c r="B20" s="24" t="s">
        <v>238</v>
      </c>
      <c r="C20" s="655"/>
      <c r="D20" s="1154"/>
      <c r="E20" s="1160"/>
    </row>
    <row r="21" spans="1:5" s="1" customFormat="1" ht="12" customHeight="1" thickBot="1" x14ac:dyDescent="0.25">
      <c r="A21" s="23" t="s">
        <v>885</v>
      </c>
      <c r="B21" s="24" t="s">
        <v>141</v>
      </c>
      <c r="C21" s="585">
        <f>+C22+C23+C24+C25+C26+C27+C28+C29</f>
        <v>0</v>
      </c>
      <c r="D21" s="584">
        <f>+D22+D23+D24+D25+D26+D27+D28+D29</f>
        <v>0</v>
      </c>
      <c r="E21" s="641"/>
    </row>
    <row r="22" spans="1:5" s="1" customFormat="1" ht="12" customHeight="1" x14ac:dyDescent="0.2">
      <c r="A22" s="18" t="s">
        <v>39</v>
      </c>
      <c r="B22" s="11" t="s">
        <v>814</v>
      </c>
      <c r="C22" s="618"/>
      <c r="D22" s="664"/>
      <c r="E22" s="930"/>
    </row>
    <row r="23" spans="1:5" s="1" customFormat="1" ht="12" customHeight="1" x14ac:dyDescent="0.2">
      <c r="A23" s="16" t="s">
        <v>40</v>
      </c>
      <c r="B23" s="9" t="s">
        <v>147</v>
      </c>
      <c r="C23" s="588"/>
      <c r="D23" s="587"/>
      <c r="E23" s="792"/>
    </row>
    <row r="24" spans="1:5" s="1" customFormat="1" ht="12" customHeight="1" x14ac:dyDescent="0.2">
      <c r="A24" s="16" t="s">
        <v>41</v>
      </c>
      <c r="B24" s="9" t="s">
        <v>44</v>
      </c>
      <c r="C24" s="588"/>
      <c r="D24" s="587"/>
      <c r="E24" s="792"/>
    </row>
    <row r="25" spans="1:5" s="1" customFormat="1" ht="12" customHeight="1" x14ac:dyDescent="0.2">
      <c r="A25" s="19" t="s">
        <v>142</v>
      </c>
      <c r="B25" s="9" t="s">
        <v>148</v>
      </c>
      <c r="C25" s="612"/>
      <c r="D25" s="620"/>
      <c r="E25" s="928"/>
    </row>
    <row r="26" spans="1:5" s="1" customFormat="1" ht="12" customHeight="1" x14ac:dyDescent="0.2">
      <c r="A26" s="19" t="s">
        <v>143</v>
      </c>
      <c r="B26" s="9" t="s">
        <v>149</v>
      </c>
      <c r="C26" s="612"/>
      <c r="D26" s="620"/>
      <c r="E26" s="928"/>
    </row>
    <row r="27" spans="1:5" s="1" customFormat="1" ht="12" customHeight="1" x14ac:dyDescent="0.2">
      <c r="A27" s="16" t="s">
        <v>144</v>
      </c>
      <c r="B27" s="9" t="s">
        <v>150</v>
      </c>
      <c r="C27" s="588"/>
      <c r="D27" s="587"/>
      <c r="E27" s="792"/>
    </row>
    <row r="28" spans="1:5" s="1" customFormat="1" ht="12" customHeight="1" x14ac:dyDescent="0.2">
      <c r="A28" s="16" t="s">
        <v>145</v>
      </c>
      <c r="B28" s="9" t="s">
        <v>239</v>
      </c>
      <c r="C28" s="658"/>
      <c r="D28" s="660"/>
      <c r="E28" s="1161"/>
    </row>
    <row r="29" spans="1:5" s="1" customFormat="1" ht="12" customHeight="1" thickBot="1" x14ac:dyDescent="0.25">
      <c r="A29" s="16" t="s">
        <v>146</v>
      </c>
      <c r="B29" s="14" t="s">
        <v>151</v>
      </c>
      <c r="C29" s="658"/>
      <c r="D29" s="660"/>
      <c r="E29" s="1161"/>
    </row>
    <row r="30" spans="1:5" s="1" customFormat="1" ht="12" customHeight="1" thickBot="1" x14ac:dyDescent="0.25">
      <c r="A30" s="301" t="s">
        <v>886</v>
      </c>
      <c r="B30" s="24" t="s">
        <v>373</v>
      </c>
      <c r="C30" s="585">
        <f>+C31+C37</f>
        <v>0</v>
      </c>
      <c r="D30" s="584">
        <f>+D31+D37</f>
        <v>0</v>
      </c>
      <c r="E30" s="641"/>
    </row>
    <row r="31" spans="1:5" s="1" customFormat="1" ht="12" customHeight="1" x14ac:dyDescent="0.2">
      <c r="A31" s="302" t="s">
        <v>42</v>
      </c>
      <c r="B31" s="403" t="s">
        <v>374</v>
      </c>
      <c r="C31" s="593">
        <f>+C32+C33+C34+C35+C36</f>
        <v>0</v>
      </c>
      <c r="D31" s="592">
        <f>+D32+D33+D34+D35+D36</f>
        <v>0</v>
      </c>
      <c r="E31" s="1162"/>
    </row>
    <row r="32" spans="1:5" s="1" customFormat="1" ht="12" customHeight="1" x14ac:dyDescent="0.2">
      <c r="A32" s="303" t="s">
        <v>45</v>
      </c>
      <c r="B32" s="309" t="s">
        <v>240</v>
      </c>
      <c r="C32" s="658"/>
      <c r="D32" s="660"/>
      <c r="E32" s="1161"/>
    </row>
    <row r="33" spans="1:5" s="1" customFormat="1" ht="12" customHeight="1" x14ac:dyDescent="0.2">
      <c r="A33" s="303" t="s">
        <v>46</v>
      </c>
      <c r="B33" s="309" t="s">
        <v>241</v>
      </c>
      <c r="C33" s="658"/>
      <c r="D33" s="660"/>
      <c r="E33" s="1161"/>
    </row>
    <row r="34" spans="1:5" s="1" customFormat="1" ht="12" customHeight="1" x14ac:dyDescent="0.2">
      <c r="A34" s="303" t="s">
        <v>47</v>
      </c>
      <c r="B34" s="309" t="s">
        <v>242</v>
      </c>
      <c r="C34" s="658"/>
      <c r="D34" s="660"/>
      <c r="E34" s="1161"/>
    </row>
    <row r="35" spans="1:5" s="1" customFormat="1" ht="12" customHeight="1" x14ac:dyDescent="0.2">
      <c r="A35" s="303" t="s">
        <v>48</v>
      </c>
      <c r="B35" s="309" t="s">
        <v>243</v>
      </c>
      <c r="C35" s="658"/>
      <c r="D35" s="660"/>
      <c r="E35" s="1161"/>
    </row>
    <row r="36" spans="1:5" s="1" customFormat="1" ht="12" customHeight="1" x14ac:dyDescent="0.2">
      <c r="A36" s="303" t="s">
        <v>152</v>
      </c>
      <c r="B36" s="309" t="s">
        <v>375</v>
      </c>
      <c r="C36" s="658"/>
      <c r="D36" s="660"/>
      <c r="E36" s="1161"/>
    </row>
    <row r="37" spans="1:5" s="1" customFormat="1" ht="12" customHeight="1" x14ac:dyDescent="0.2">
      <c r="A37" s="303" t="s">
        <v>43</v>
      </c>
      <c r="B37" s="310" t="s">
        <v>376</v>
      </c>
      <c r="C37" s="596">
        <f>+C38+C39+C40+C41+C42</f>
        <v>0</v>
      </c>
      <c r="D37" s="595">
        <f>+D38+D39+D40+D41+D42</f>
        <v>0</v>
      </c>
      <c r="E37" s="1163"/>
    </row>
    <row r="38" spans="1:5" s="1" customFormat="1" ht="12" customHeight="1" x14ac:dyDescent="0.2">
      <c r="A38" s="303" t="s">
        <v>51</v>
      </c>
      <c r="B38" s="309" t="s">
        <v>240</v>
      </c>
      <c r="C38" s="658"/>
      <c r="D38" s="660"/>
      <c r="E38" s="1161"/>
    </row>
    <row r="39" spans="1:5" s="1" customFormat="1" ht="12" customHeight="1" x14ac:dyDescent="0.2">
      <c r="A39" s="303" t="s">
        <v>52</v>
      </c>
      <c r="B39" s="309" t="s">
        <v>241</v>
      </c>
      <c r="C39" s="658"/>
      <c r="D39" s="660"/>
      <c r="E39" s="1161"/>
    </row>
    <row r="40" spans="1:5" s="1" customFormat="1" ht="12" customHeight="1" x14ac:dyDescent="0.2">
      <c r="A40" s="303" t="s">
        <v>53</v>
      </c>
      <c r="B40" s="309" t="s">
        <v>242</v>
      </c>
      <c r="C40" s="658"/>
      <c r="D40" s="660"/>
      <c r="E40" s="1161"/>
    </row>
    <row r="41" spans="1:5" s="1" customFormat="1" ht="12" customHeight="1" x14ac:dyDescent="0.2">
      <c r="A41" s="303" t="s">
        <v>54</v>
      </c>
      <c r="B41" s="311" t="s">
        <v>243</v>
      </c>
      <c r="C41" s="658"/>
      <c r="D41" s="660"/>
      <c r="E41" s="1161"/>
    </row>
    <row r="42" spans="1:5" s="1" customFormat="1" ht="12" customHeight="1" thickBot="1" x14ac:dyDescent="0.25">
      <c r="A42" s="304" t="s">
        <v>153</v>
      </c>
      <c r="B42" s="312" t="s">
        <v>377</v>
      </c>
      <c r="C42" s="662"/>
      <c r="D42" s="661"/>
      <c r="E42" s="1164"/>
    </row>
    <row r="43" spans="1:5" s="1" customFormat="1" ht="12" customHeight="1" thickBot="1" x14ac:dyDescent="0.25">
      <c r="A43" s="23" t="s">
        <v>154</v>
      </c>
      <c r="B43" s="404" t="s">
        <v>244</v>
      </c>
      <c r="C43" s="585">
        <f>+C44+C45</f>
        <v>0</v>
      </c>
      <c r="D43" s="584">
        <f>+D44+D45</f>
        <v>0</v>
      </c>
      <c r="E43" s="641"/>
    </row>
    <row r="44" spans="1:5" s="1" customFormat="1" ht="12" customHeight="1" x14ac:dyDescent="0.2">
      <c r="A44" s="18" t="s">
        <v>49</v>
      </c>
      <c r="B44" s="322" t="s">
        <v>245</v>
      </c>
      <c r="C44" s="618"/>
      <c r="D44" s="664"/>
      <c r="E44" s="930"/>
    </row>
    <row r="45" spans="1:5" s="1" customFormat="1" ht="12" customHeight="1" thickBot="1" x14ac:dyDescent="0.25">
      <c r="A45" s="15" t="s">
        <v>50</v>
      </c>
      <c r="B45" s="317" t="s">
        <v>249</v>
      </c>
      <c r="C45" s="649"/>
      <c r="D45" s="665"/>
      <c r="E45" s="1158"/>
    </row>
    <row r="46" spans="1:5" s="1" customFormat="1" ht="12" customHeight="1" thickBot="1" x14ac:dyDescent="0.25">
      <c r="A46" s="23" t="s">
        <v>888</v>
      </c>
      <c r="B46" s="404" t="s">
        <v>248</v>
      </c>
      <c r="C46" s="585">
        <f>+C47+C48+C49</f>
        <v>0</v>
      </c>
      <c r="D46" s="584">
        <f>+D47+D48+D49</f>
        <v>0</v>
      </c>
      <c r="E46" s="641"/>
    </row>
    <row r="47" spans="1:5" s="1" customFormat="1" ht="12" customHeight="1" x14ac:dyDescent="0.2">
      <c r="A47" s="18" t="s">
        <v>157</v>
      </c>
      <c r="B47" s="322" t="s">
        <v>155</v>
      </c>
      <c r="C47" s="667"/>
      <c r="D47" s="666"/>
      <c r="E47" s="1165"/>
    </row>
    <row r="48" spans="1:5" s="1" customFormat="1" ht="12" customHeight="1" x14ac:dyDescent="0.2">
      <c r="A48" s="16" t="s">
        <v>158</v>
      </c>
      <c r="B48" s="309" t="s">
        <v>940</v>
      </c>
      <c r="C48" s="658"/>
      <c r="D48" s="660"/>
      <c r="E48" s="1161"/>
    </row>
    <row r="49" spans="1:5" s="1" customFormat="1" ht="12" customHeight="1" thickBot="1" x14ac:dyDescent="0.25">
      <c r="A49" s="15" t="s">
        <v>306</v>
      </c>
      <c r="B49" s="317" t="s">
        <v>246</v>
      </c>
      <c r="C49" s="670"/>
      <c r="D49" s="669"/>
      <c r="E49" s="1166"/>
    </row>
    <row r="50" spans="1:5" s="1" customFormat="1" ht="17.25" customHeight="1" thickBot="1" x14ac:dyDescent="0.25">
      <c r="A50" s="23" t="s">
        <v>159</v>
      </c>
      <c r="B50" s="405" t="s">
        <v>247</v>
      </c>
      <c r="C50" s="622"/>
      <c r="D50" s="621"/>
      <c r="E50" s="778"/>
    </row>
    <row r="51" spans="1:5" s="1" customFormat="1" ht="12" customHeight="1" thickBot="1" x14ac:dyDescent="0.25">
      <c r="A51" s="23" t="s">
        <v>890</v>
      </c>
      <c r="B51" s="26" t="s">
        <v>160</v>
      </c>
      <c r="C51" s="599">
        <f>+C6+C11+C20+C21+C30+C43+C46+C50</f>
        <v>1595</v>
      </c>
      <c r="D51" s="1155">
        <f>+D6+D11+D20+D21+D30+D43+D46+D50</f>
        <v>3270</v>
      </c>
      <c r="E51" s="1167">
        <f>+E6+E11+E20+E21+E30+E43+E46+E50</f>
        <v>4095</v>
      </c>
    </row>
    <row r="52" spans="1:5" s="1" customFormat="1" ht="12" customHeight="1" thickBot="1" x14ac:dyDescent="0.25">
      <c r="A52" s="313" t="s">
        <v>891</v>
      </c>
      <c r="B52" s="308" t="s">
        <v>250</v>
      </c>
      <c r="C52" s="602">
        <f>+C53+C59</f>
        <v>0</v>
      </c>
      <c r="D52" s="927">
        <f>+D53+D59</f>
        <v>0</v>
      </c>
      <c r="E52" s="1168"/>
    </row>
    <row r="53" spans="1:5" s="1" customFormat="1" ht="12" customHeight="1" x14ac:dyDescent="0.2">
      <c r="A53" s="406" t="s">
        <v>90</v>
      </c>
      <c r="B53" s="403" t="s">
        <v>251</v>
      </c>
      <c r="C53" s="593">
        <f>+C54+C55+C56+C57+C58</f>
        <v>0</v>
      </c>
      <c r="D53" s="592">
        <f>+D54+D55+D56+D57+D58</f>
        <v>0</v>
      </c>
      <c r="E53" s="1162"/>
    </row>
    <row r="54" spans="1:5" s="1" customFormat="1" ht="12" customHeight="1" x14ac:dyDescent="0.2">
      <c r="A54" s="314" t="s">
        <v>266</v>
      </c>
      <c r="B54" s="309" t="s">
        <v>252</v>
      </c>
      <c r="C54" s="658"/>
      <c r="D54" s="660"/>
      <c r="E54" s="1161"/>
    </row>
    <row r="55" spans="1:5" s="1" customFormat="1" ht="12" customHeight="1" x14ac:dyDescent="0.2">
      <c r="A55" s="314" t="s">
        <v>267</v>
      </c>
      <c r="B55" s="309" t="s">
        <v>253</v>
      </c>
      <c r="C55" s="658"/>
      <c r="D55" s="660"/>
      <c r="E55" s="1161"/>
    </row>
    <row r="56" spans="1:5" s="1" customFormat="1" ht="12" customHeight="1" x14ac:dyDescent="0.2">
      <c r="A56" s="314" t="s">
        <v>268</v>
      </c>
      <c r="B56" s="309" t="s">
        <v>254</v>
      </c>
      <c r="C56" s="658"/>
      <c r="D56" s="660"/>
      <c r="E56" s="1161"/>
    </row>
    <row r="57" spans="1:5" s="1" customFormat="1" ht="12" customHeight="1" x14ac:dyDescent="0.2">
      <c r="A57" s="314" t="s">
        <v>269</v>
      </c>
      <c r="B57" s="309" t="s">
        <v>255</v>
      </c>
      <c r="C57" s="658"/>
      <c r="D57" s="660"/>
      <c r="E57" s="1161"/>
    </row>
    <row r="58" spans="1:5" s="1" customFormat="1" ht="12" customHeight="1" x14ac:dyDescent="0.2">
      <c r="A58" s="314" t="s">
        <v>270</v>
      </c>
      <c r="B58" s="309" t="s">
        <v>256</v>
      </c>
      <c r="C58" s="658"/>
      <c r="D58" s="660"/>
      <c r="E58" s="1161"/>
    </row>
    <row r="59" spans="1:5" s="1" customFormat="1" ht="12" customHeight="1" x14ac:dyDescent="0.2">
      <c r="A59" s="315" t="s">
        <v>91</v>
      </c>
      <c r="B59" s="310" t="s">
        <v>257</v>
      </c>
      <c r="C59" s="596">
        <f>+C60+C61+C62+C63+C64</f>
        <v>0</v>
      </c>
      <c r="D59" s="595">
        <f>+D60+D61+D62+D63+D64</f>
        <v>0</v>
      </c>
      <c r="E59" s="1163"/>
    </row>
    <row r="60" spans="1:5" s="1" customFormat="1" ht="12" customHeight="1" x14ac:dyDescent="0.2">
      <c r="A60" s="314" t="s">
        <v>271</v>
      </c>
      <c r="B60" s="309" t="s">
        <v>258</v>
      </c>
      <c r="C60" s="658"/>
      <c r="D60" s="660"/>
      <c r="E60" s="1161"/>
    </row>
    <row r="61" spans="1:5" s="1" customFormat="1" ht="12" customHeight="1" x14ac:dyDescent="0.2">
      <c r="A61" s="314" t="s">
        <v>272</v>
      </c>
      <c r="B61" s="309" t="s">
        <v>259</v>
      </c>
      <c r="C61" s="658"/>
      <c r="D61" s="660"/>
      <c r="E61" s="1161"/>
    </row>
    <row r="62" spans="1:5" s="1" customFormat="1" ht="12" customHeight="1" x14ac:dyDescent="0.2">
      <c r="A62" s="314" t="s">
        <v>273</v>
      </c>
      <c r="B62" s="309" t="s">
        <v>260</v>
      </c>
      <c r="C62" s="658"/>
      <c r="D62" s="660"/>
      <c r="E62" s="1161"/>
    </row>
    <row r="63" spans="1:5" s="1" customFormat="1" ht="12" customHeight="1" x14ac:dyDescent="0.2">
      <c r="A63" s="314" t="s">
        <v>274</v>
      </c>
      <c r="B63" s="309" t="s">
        <v>261</v>
      </c>
      <c r="C63" s="658"/>
      <c r="D63" s="660"/>
      <c r="E63" s="1161"/>
    </row>
    <row r="64" spans="1:5" s="1" customFormat="1" ht="12" customHeight="1" thickBot="1" x14ac:dyDescent="0.25">
      <c r="A64" s="316" t="s">
        <v>275</v>
      </c>
      <c r="B64" s="317" t="s">
        <v>262</v>
      </c>
      <c r="C64" s="674"/>
      <c r="D64" s="1156"/>
      <c r="E64" s="1169"/>
    </row>
    <row r="65" spans="1:6" s="1" customFormat="1" ht="12" customHeight="1" thickBot="1" x14ac:dyDescent="0.25">
      <c r="A65" s="318" t="s">
        <v>892</v>
      </c>
      <c r="B65" s="407" t="s">
        <v>263</v>
      </c>
      <c r="C65" s="602">
        <f>+C51+C52</f>
        <v>1595</v>
      </c>
      <c r="D65" s="927">
        <f>+D51+D52</f>
        <v>3270</v>
      </c>
      <c r="E65" s="1168">
        <f>+E51+E52</f>
        <v>4095</v>
      </c>
    </row>
    <row r="66" spans="1:6" s="1" customFormat="1" ht="13.5" customHeight="1" thickBot="1" x14ac:dyDescent="0.25">
      <c r="A66" s="319" t="s">
        <v>893</v>
      </c>
      <c r="B66" s="408" t="s">
        <v>264</v>
      </c>
      <c r="C66" s="677"/>
      <c r="D66" s="1157"/>
      <c r="E66" s="1170"/>
    </row>
    <row r="67" spans="1:6" s="1" customFormat="1" ht="12" customHeight="1" thickBot="1" x14ac:dyDescent="0.25">
      <c r="A67" s="318" t="s">
        <v>894</v>
      </c>
      <c r="B67" s="407" t="s">
        <v>265</v>
      </c>
      <c r="C67" s="602">
        <f>+C65+C66</f>
        <v>1595</v>
      </c>
      <c r="D67" s="927">
        <f>+D65+D66</f>
        <v>3270</v>
      </c>
      <c r="E67" s="1168">
        <f>+E65+E66</f>
        <v>4095</v>
      </c>
    </row>
    <row r="68" spans="1:6" s="1" customFormat="1" ht="12.95" customHeight="1" x14ac:dyDescent="0.2">
      <c r="A68" s="6"/>
      <c r="B68" s="7"/>
      <c r="C68" s="606"/>
      <c r="D68" s="606"/>
      <c r="E68" s="606"/>
    </row>
    <row r="69" spans="1:6" ht="16.5" customHeight="1" x14ac:dyDescent="0.25">
      <c r="A69" s="1213" t="s">
        <v>910</v>
      </c>
      <c r="B69" s="1213"/>
      <c r="C69" s="1213"/>
      <c r="D69" s="1213"/>
      <c r="E69" s="1213"/>
    </row>
    <row r="70" spans="1:6" s="331" customFormat="1" ht="16.5" customHeight="1" thickBot="1" x14ac:dyDescent="0.3">
      <c r="A70" s="1218" t="s">
        <v>98</v>
      </c>
      <c r="B70" s="1218"/>
      <c r="C70" s="329"/>
      <c r="D70" s="329"/>
      <c r="E70" s="329"/>
    </row>
    <row r="71" spans="1:6" ht="38.1" customHeight="1" thickBot="1" x14ac:dyDescent="0.3">
      <c r="A71" s="27" t="s">
        <v>879</v>
      </c>
      <c r="B71" s="28" t="s">
        <v>911</v>
      </c>
      <c r="C71" s="580" t="s">
        <v>1070</v>
      </c>
      <c r="D71" s="905" t="s">
        <v>1069</v>
      </c>
      <c r="E71" s="913" t="s">
        <v>1035</v>
      </c>
    </row>
    <row r="72" spans="1:6" s="43" customFormat="1" ht="12" customHeight="1" thickBot="1" x14ac:dyDescent="0.25">
      <c r="A72" s="37">
        <v>1</v>
      </c>
      <c r="B72" s="38">
        <v>2</v>
      </c>
      <c r="C72" s="38">
        <v>3</v>
      </c>
      <c r="D72" s="38">
        <v>4</v>
      </c>
      <c r="E72" s="38">
        <v>5</v>
      </c>
    </row>
    <row r="73" spans="1:6" ht="12" customHeight="1" thickBot="1" x14ac:dyDescent="0.3">
      <c r="A73" s="25" t="s">
        <v>881</v>
      </c>
      <c r="B73" s="35" t="s">
        <v>161</v>
      </c>
      <c r="C73" s="582">
        <f>+C74+C75+C76+C77+C78</f>
        <v>1595</v>
      </c>
      <c r="D73" s="921">
        <f>+D74+D75+D76+D77+D78</f>
        <v>3270</v>
      </c>
      <c r="E73" s="641">
        <f>+E74+E75+E76+E77+E78</f>
        <v>4095</v>
      </c>
    </row>
    <row r="74" spans="1:6" ht="12" customHeight="1" x14ac:dyDescent="0.25">
      <c r="A74" s="20" t="s">
        <v>55</v>
      </c>
      <c r="B74" s="12" t="s">
        <v>912</v>
      </c>
      <c r="C74" s="608"/>
      <c r="D74" s="608"/>
      <c r="E74" s="791"/>
    </row>
    <row r="75" spans="1:6" ht="12" customHeight="1" x14ac:dyDescent="0.25">
      <c r="A75" s="16" t="s">
        <v>56</v>
      </c>
      <c r="B75" s="9" t="s">
        <v>162</v>
      </c>
      <c r="C75" s="588"/>
      <c r="D75" s="612"/>
      <c r="E75" s="928"/>
    </row>
    <row r="76" spans="1:6" ht="12" customHeight="1" x14ac:dyDescent="0.25">
      <c r="A76" s="16" t="s">
        <v>57</v>
      </c>
      <c r="B76" s="9" t="s">
        <v>86</v>
      </c>
      <c r="C76" s="588">
        <v>945</v>
      </c>
      <c r="D76" s="588">
        <v>2370</v>
      </c>
      <c r="E76" s="792">
        <v>3095</v>
      </c>
      <c r="F76" s="920"/>
    </row>
    <row r="77" spans="1:6" ht="12" customHeight="1" x14ac:dyDescent="0.25">
      <c r="A77" s="16" t="s">
        <v>58</v>
      </c>
      <c r="B77" s="13" t="s">
        <v>163</v>
      </c>
      <c r="C77" s="588"/>
      <c r="D77" s="588"/>
      <c r="E77" s="792"/>
    </row>
    <row r="78" spans="1:6" ht="12" customHeight="1" x14ac:dyDescent="0.25">
      <c r="A78" s="16" t="s">
        <v>69</v>
      </c>
      <c r="B78" s="22" t="s">
        <v>164</v>
      </c>
      <c r="C78" s="612">
        <v>650</v>
      </c>
      <c r="D78" s="612">
        <v>900</v>
      </c>
      <c r="E78" s="928">
        <f>SUM(E82)</f>
        <v>1000</v>
      </c>
    </row>
    <row r="79" spans="1:6" ht="12" customHeight="1" x14ac:dyDescent="0.25">
      <c r="A79" s="16" t="s">
        <v>59</v>
      </c>
      <c r="B79" s="9" t="s">
        <v>186</v>
      </c>
      <c r="C79" s="612"/>
      <c r="D79" s="612"/>
      <c r="E79" s="928"/>
    </row>
    <row r="80" spans="1:6" ht="12" customHeight="1" x14ac:dyDescent="0.25">
      <c r="A80" s="16" t="s">
        <v>60</v>
      </c>
      <c r="B80" s="142" t="s">
        <v>187</v>
      </c>
      <c r="C80" s="612"/>
      <c r="D80" s="612"/>
      <c r="E80" s="928"/>
    </row>
    <row r="81" spans="1:5" ht="12" customHeight="1" x14ac:dyDescent="0.25">
      <c r="A81" s="16" t="s">
        <v>70</v>
      </c>
      <c r="B81" s="142" t="s">
        <v>276</v>
      </c>
      <c r="C81" s="612"/>
      <c r="D81" s="612"/>
      <c r="E81" s="928"/>
    </row>
    <row r="82" spans="1:5" ht="12" customHeight="1" x14ac:dyDescent="0.25">
      <c r="A82" s="16" t="s">
        <v>71</v>
      </c>
      <c r="B82" s="143" t="s">
        <v>188</v>
      </c>
      <c r="C82" s="612">
        <v>650</v>
      </c>
      <c r="D82" s="612">
        <v>900</v>
      </c>
      <c r="E82" s="928">
        <v>1000</v>
      </c>
    </row>
    <row r="83" spans="1:5" ht="12" customHeight="1" x14ac:dyDescent="0.25">
      <c r="A83" s="15" t="s">
        <v>72</v>
      </c>
      <c r="B83" s="144" t="s">
        <v>189</v>
      </c>
      <c r="C83" s="612"/>
      <c r="D83" s="612"/>
      <c r="E83" s="928"/>
    </row>
    <row r="84" spans="1:5" ht="12" customHeight="1" x14ac:dyDescent="0.25">
      <c r="A84" s="16" t="s">
        <v>73</v>
      </c>
      <c r="B84" s="144" t="s">
        <v>190</v>
      </c>
      <c r="C84" s="612"/>
      <c r="D84" s="612"/>
      <c r="E84" s="928"/>
    </row>
    <row r="85" spans="1:5" ht="12" customHeight="1" thickBot="1" x14ac:dyDescent="0.3">
      <c r="A85" s="21" t="s">
        <v>75</v>
      </c>
      <c r="B85" s="145" t="s">
        <v>191</v>
      </c>
      <c r="C85" s="615"/>
      <c r="D85" s="615"/>
      <c r="E85" s="929"/>
    </row>
    <row r="86" spans="1:5" ht="12" customHeight="1" thickBot="1" x14ac:dyDescent="0.3">
      <c r="A86" s="23" t="s">
        <v>882</v>
      </c>
      <c r="B86" s="34" t="s">
        <v>307</v>
      </c>
      <c r="C86" s="585">
        <f>+C87+C88+C89</f>
        <v>0</v>
      </c>
      <c r="D86" s="584">
        <f>+D87+D88+D89</f>
        <v>0</v>
      </c>
      <c r="E86" s="641"/>
    </row>
    <row r="87" spans="1:5" ht="12" customHeight="1" x14ac:dyDescent="0.25">
      <c r="A87" s="18" t="s">
        <v>61</v>
      </c>
      <c r="B87" s="9" t="s">
        <v>277</v>
      </c>
      <c r="C87" s="618"/>
      <c r="D87" s="664"/>
      <c r="E87" s="930"/>
    </row>
    <row r="88" spans="1:5" ht="12" customHeight="1" x14ac:dyDescent="0.25">
      <c r="A88" s="18" t="s">
        <v>62</v>
      </c>
      <c r="B88" s="14" t="s">
        <v>166</v>
      </c>
      <c r="C88" s="588"/>
      <c r="D88" s="587"/>
      <c r="E88" s="792"/>
    </row>
    <row r="89" spans="1:5" ht="12" customHeight="1" x14ac:dyDescent="0.25">
      <c r="A89" s="18" t="s">
        <v>63</v>
      </c>
      <c r="B89" s="309" t="s">
        <v>308</v>
      </c>
      <c r="C89" s="588"/>
      <c r="D89" s="587"/>
      <c r="E89" s="792"/>
    </row>
    <row r="90" spans="1:5" ht="12" customHeight="1" x14ac:dyDescent="0.25">
      <c r="A90" s="18" t="s">
        <v>64</v>
      </c>
      <c r="B90" s="309" t="s">
        <v>378</v>
      </c>
      <c r="C90" s="588"/>
      <c r="D90" s="587"/>
      <c r="E90" s="792"/>
    </row>
    <row r="91" spans="1:5" ht="12" customHeight="1" x14ac:dyDescent="0.25">
      <c r="A91" s="18" t="s">
        <v>65</v>
      </c>
      <c r="B91" s="309" t="s">
        <v>309</v>
      </c>
      <c r="C91" s="588"/>
      <c r="D91" s="587"/>
      <c r="E91" s="792"/>
    </row>
    <row r="92" spans="1:5" x14ac:dyDescent="0.25">
      <c r="A92" s="18" t="s">
        <v>74</v>
      </c>
      <c r="B92" s="309" t="s">
        <v>310</v>
      </c>
      <c r="C92" s="588"/>
      <c r="D92" s="587"/>
      <c r="E92" s="792"/>
    </row>
    <row r="93" spans="1:5" ht="12" customHeight="1" x14ac:dyDescent="0.25">
      <c r="A93" s="18" t="s">
        <v>76</v>
      </c>
      <c r="B93" s="409" t="s">
        <v>281</v>
      </c>
      <c r="C93" s="588"/>
      <c r="D93" s="587"/>
      <c r="E93" s="792"/>
    </row>
    <row r="94" spans="1:5" ht="12" customHeight="1" x14ac:dyDescent="0.25">
      <c r="A94" s="18" t="s">
        <v>167</v>
      </c>
      <c r="B94" s="409" t="s">
        <v>282</v>
      </c>
      <c r="C94" s="588"/>
      <c r="D94" s="587"/>
      <c r="E94" s="792"/>
    </row>
    <row r="95" spans="1:5" ht="12" customHeight="1" x14ac:dyDescent="0.25">
      <c r="A95" s="18" t="s">
        <v>168</v>
      </c>
      <c r="B95" s="409" t="s">
        <v>280</v>
      </c>
      <c r="C95" s="588"/>
      <c r="D95" s="587"/>
      <c r="E95" s="792"/>
    </row>
    <row r="96" spans="1:5" ht="24" customHeight="1" thickBot="1" x14ac:dyDescent="0.3">
      <c r="A96" s="15" t="s">
        <v>169</v>
      </c>
      <c r="B96" s="410" t="s">
        <v>279</v>
      </c>
      <c r="C96" s="612"/>
      <c r="D96" s="620"/>
      <c r="E96" s="928"/>
    </row>
    <row r="97" spans="1:5" ht="12" customHeight="1" thickBot="1" x14ac:dyDescent="0.3">
      <c r="A97" s="23" t="s">
        <v>883</v>
      </c>
      <c r="B97" s="124" t="s">
        <v>311</v>
      </c>
      <c r="C97" s="585">
        <f>+C98+C99</f>
        <v>0</v>
      </c>
      <c r="D97" s="584">
        <f>+D98+D99</f>
        <v>0</v>
      </c>
      <c r="E97" s="641"/>
    </row>
    <row r="98" spans="1:5" ht="12" customHeight="1" x14ac:dyDescent="0.25">
      <c r="A98" s="18" t="s">
        <v>35</v>
      </c>
      <c r="B98" s="11" t="s">
        <v>3</v>
      </c>
      <c r="C98" s="618"/>
      <c r="D98" s="664"/>
      <c r="E98" s="930"/>
    </row>
    <row r="99" spans="1:5" ht="12" customHeight="1" thickBot="1" x14ac:dyDescent="0.3">
      <c r="A99" s="19" t="s">
        <v>36</v>
      </c>
      <c r="B99" s="14" t="s">
        <v>4</v>
      </c>
      <c r="C99" s="612"/>
      <c r="D99" s="620"/>
      <c r="E99" s="928"/>
    </row>
    <row r="100" spans="1:5" s="307" customFormat="1" ht="12" customHeight="1" thickBot="1" x14ac:dyDescent="0.25">
      <c r="A100" s="313" t="s">
        <v>884</v>
      </c>
      <c r="B100" s="308" t="s">
        <v>283</v>
      </c>
      <c r="C100" s="622"/>
      <c r="D100" s="621"/>
      <c r="E100" s="778"/>
    </row>
    <row r="101" spans="1:5" ht="12" customHeight="1" thickBot="1" x14ac:dyDescent="0.3">
      <c r="A101" s="305" t="s">
        <v>885</v>
      </c>
      <c r="B101" s="306" t="s">
        <v>103</v>
      </c>
      <c r="C101" s="582">
        <f>+C73+C86+C97+C100</f>
        <v>1595</v>
      </c>
      <c r="D101" s="921">
        <f>+D73+D86+D97+D100</f>
        <v>3270</v>
      </c>
      <c r="E101" s="641">
        <f>+E73+E86+E97+E100</f>
        <v>4095</v>
      </c>
    </row>
    <row r="102" spans="1:5" ht="12" customHeight="1" thickBot="1" x14ac:dyDescent="0.3">
      <c r="A102" s="313" t="s">
        <v>886</v>
      </c>
      <c r="B102" s="308" t="s">
        <v>379</v>
      </c>
      <c r="C102" s="585">
        <f>+C103+C111</f>
        <v>0</v>
      </c>
      <c r="D102" s="584">
        <f>+D103+D111</f>
        <v>0</v>
      </c>
      <c r="E102" s="641"/>
    </row>
    <row r="103" spans="1:5" ht="12" customHeight="1" thickBot="1" x14ac:dyDescent="0.3">
      <c r="A103" s="320" t="s">
        <v>42</v>
      </c>
      <c r="B103" s="411" t="s">
        <v>384</v>
      </c>
      <c r="C103" s="585">
        <f>+C104+C105+C106+C107+C108+C109+C110</f>
        <v>0</v>
      </c>
      <c r="D103" s="584">
        <f>+D104+D105+D106+D107+D108+D109+D110</f>
        <v>0</v>
      </c>
      <c r="E103" s="641"/>
    </row>
    <row r="104" spans="1:5" ht="12" customHeight="1" x14ac:dyDescent="0.25">
      <c r="A104" s="321" t="s">
        <v>45</v>
      </c>
      <c r="B104" s="322" t="s">
        <v>284</v>
      </c>
      <c r="C104" s="626"/>
      <c r="D104" s="922"/>
      <c r="E104" s="931"/>
    </row>
    <row r="105" spans="1:5" ht="12" customHeight="1" x14ac:dyDescent="0.25">
      <c r="A105" s="314" t="s">
        <v>46</v>
      </c>
      <c r="B105" s="309" t="s">
        <v>285</v>
      </c>
      <c r="C105" s="629"/>
      <c r="D105" s="923"/>
      <c r="E105" s="932"/>
    </row>
    <row r="106" spans="1:5" ht="12" customHeight="1" x14ac:dyDescent="0.25">
      <c r="A106" s="314" t="s">
        <v>47</v>
      </c>
      <c r="B106" s="309" t="s">
        <v>286</v>
      </c>
      <c r="C106" s="629"/>
      <c r="D106" s="923"/>
      <c r="E106" s="932"/>
    </row>
    <row r="107" spans="1:5" ht="12" customHeight="1" x14ac:dyDescent="0.25">
      <c r="A107" s="314" t="s">
        <v>48</v>
      </c>
      <c r="B107" s="309" t="s">
        <v>287</v>
      </c>
      <c r="C107" s="629"/>
      <c r="D107" s="923"/>
      <c r="E107" s="932"/>
    </row>
    <row r="108" spans="1:5" ht="12" customHeight="1" x14ac:dyDescent="0.25">
      <c r="A108" s="314" t="s">
        <v>152</v>
      </c>
      <c r="B108" s="309" t="s">
        <v>288</v>
      </c>
      <c r="C108" s="629"/>
      <c r="D108" s="923"/>
      <c r="E108" s="932"/>
    </row>
    <row r="109" spans="1:5" ht="12" customHeight="1" x14ac:dyDescent="0.25">
      <c r="A109" s="314" t="s">
        <v>170</v>
      </c>
      <c r="B109" s="309" t="s">
        <v>289</v>
      </c>
      <c r="C109" s="629"/>
      <c r="D109" s="923"/>
      <c r="E109" s="932"/>
    </row>
    <row r="110" spans="1:5" ht="12" customHeight="1" thickBot="1" x14ac:dyDescent="0.3">
      <c r="A110" s="323" t="s">
        <v>171</v>
      </c>
      <c r="B110" s="324" t="s">
        <v>290</v>
      </c>
      <c r="C110" s="632"/>
      <c r="D110" s="924"/>
      <c r="E110" s="933"/>
    </row>
    <row r="111" spans="1:5" ht="12" customHeight="1" thickBot="1" x14ac:dyDescent="0.3">
      <c r="A111" s="320" t="s">
        <v>43</v>
      </c>
      <c r="B111" s="411" t="s">
        <v>385</v>
      </c>
      <c r="C111" s="585">
        <f>+C112+C113+C114+C115+C116+C117+C118+C119</f>
        <v>0</v>
      </c>
      <c r="D111" s="584">
        <f>+D112+D113+D114+D115+D116+D117+D118+D119</f>
        <v>0</v>
      </c>
      <c r="E111" s="641"/>
    </row>
    <row r="112" spans="1:5" ht="12" customHeight="1" x14ac:dyDescent="0.25">
      <c r="A112" s="321" t="s">
        <v>51</v>
      </c>
      <c r="B112" s="322" t="s">
        <v>284</v>
      </c>
      <c r="C112" s="626"/>
      <c r="D112" s="922"/>
      <c r="E112" s="931"/>
    </row>
    <row r="113" spans="1:7" ht="12" customHeight="1" x14ac:dyDescent="0.25">
      <c r="A113" s="314" t="s">
        <v>52</v>
      </c>
      <c r="B113" s="309" t="s">
        <v>291</v>
      </c>
      <c r="C113" s="629"/>
      <c r="D113" s="923"/>
      <c r="E113" s="932"/>
    </row>
    <row r="114" spans="1:7" ht="12" customHeight="1" x14ac:dyDescent="0.25">
      <c r="A114" s="314" t="s">
        <v>53</v>
      </c>
      <c r="B114" s="309" t="s">
        <v>286</v>
      </c>
      <c r="C114" s="629"/>
      <c r="D114" s="923"/>
      <c r="E114" s="932"/>
    </row>
    <row r="115" spans="1:7" ht="12" customHeight="1" x14ac:dyDescent="0.25">
      <c r="A115" s="314" t="s">
        <v>54</v>
      </c>
      <c r="B115" s="309" t="s">
        <v>287</v>
      </c>
      <c r="C115" s="629"/>
      <c r="D115" s="923"/>
      <c r="E115" s="932"/>
    </row>
    <row r="116" spans="1:7" ht="12" customHeight="1" x14ac:dyDescent="0.25">
      <c r="A116" s="314" t="s">
        <v>153</v>
      </c>
      <c r="B116" s="309" t="s">
        <v>288</v>
      </c>
      <c r="C116" s="629"/>
      <c r="D116" s="923"/>
      <c r="E116" s="932"/>
    </row>
    <row r="117" spans="1:7" ht="12" customHeight="1" x14ac:dyDescent="0.25">
      <c r="A117" s="314" t="s">
        <v>172</v>
      </c>
      <c r="B117" s="309" t="s">
        <v>292</v>
      </c>
      <c r="C117" s="629"/>
      <c r="D117" s="923"/>
      <c r="E117" s="932"/>
    </row>
    <row r="118" spans="1:7" ht="12" customHeight="1" x14ac:dyDescent="0.25">
      <c r="A118" s="314" t="s">
        <v>173</v>
      </c>
      <c r="B118" s="309" t="s">
        <v>290</v>
      </c>
      <c r="C118" s="629"/>
      <c r="D118" s="923"/>
      <c r="E118" s="932"/>
    </row>
    <row r="119" spans="1:7" ht="12" customHeight="1" thickBot="1" x14ac:dyDescent="0.3">
      <c r="A119" s="323" t="s">
        <v>174</v>
      </c>
      <c r="B119" s="324" t="s">
        <v>382</v>
      </c>
      <c r="C119" s="632"/>
      <c r="D119" s="924"/>
      <c r="E119" s="933"/>
    </row>
    <row r="120" spans="1:7" ht="12" customHeight="1" thickBot="1" x14ac:dyDescent="0.3">
      <c r="A120" s="313" t="s">
        <v>887</v>
      </c>
      <c r="B120" s="407" t="s">
        <v>293</v>
      </c>
      <c r="C120" s="635">
        <f>+C101+C102</f>
        <v>1595</v>
      </c>
      <c r="D120" s="925">
        <f>+D101+D102</f>
        <v>3270</v>
      </c>
      <c r="E120" s="642">
        <f>+E101+E102</f>
        <v>4095</v>
      </c>
    </row>
    <row r="121" spans="1:7" ht="15" customHeight="1" thickBot="1" x14ac:dyDescent="0.3">
      <c r="A121" s="313" t="s">
        <v>888</v>
      </c>
      <c r="B121" s="407" t="s">
        <v>294</v>
      </c>
      <c r="C121" s="638"/>
      <c r="D121" s="926"/>
      <c r="E121" s="934"/>
      <c r="F121" s="125"/>
      <c r="G121" s="125"/>
    </row>
    <row r="122" spans="1:7" s="1" customFormat="1" ht="12.95" customHeight="1" thickBot="1" x14ac:dyDescent="0.25">
      <c r="A122" s="325" t="s">
        <v>889</v>
      </c>
      <c r="B122" s="408" t="s">
        <v>295</v>
      </c>
      <c r="C122" s="602">
        <f>+C120+C121</f>
        <v>1595</v>
      </c>
      <c r="D122" s="927">
        <f>+D120+D121</f>
        <v>3270</v>
      </c>
      <c r="E122" s="1168">
        <f>+E120+E121</f>
        <v>4095</v>
      </c>
    </row>
    <row r="123" spans="1:7" ht="7.5" customHeight="1" x14ac:dyDescent="0.25">
      <c r="A123" s="412"/>
      <c r="B123" s="412"/>
      <c r="C123" s="640"/>
      <c r="D123" s="640"/>
      <c r="E123" s="640"/>
    </row>
    <row r="124" spans="1:7" x14ac:dyDescent="0.25">
      <c r="A124" s="1219" t="s">
        <v>106</v>
      </c>
      <c r="B124" s="1219"/>
      <c r="C124" s="578"/>
      <c r="D124" s="578"/>
      <c r="E124" s="578"/>
    </row>
    <row r="125" spans="1:7" ht="15" customHeight="1" thickBot="1" x14ac:dyDescent="0.3">
      <c r="A125" s="1217" t="s">
        <v>99</v>
      </c>
      <c r="B125" s="1217"/>
      <c r="C125" s="329"/>
      <c r="D125" s="329"/>
      <c r="E125" s="329"/>
    </row>
    <row r="126" spans="1:7" ht="13.5" customHeight="1" thickBot="1" x14ac:dyDescent="0.3">
      <c r="A126" s="23">
        <v>1</v>
      </c>
      <c r="B126" s="34" t="s">
        <v>181</v>
      </c>
      <c r="C126" s="585">
        <f>+C51-C101</f>
        <v>0</v>
      </c>
      <c r="D126" s="586">
        <f>+D51-D101</f>
        <v>0</v>
      </c>
      <c r="E126" s="586">
        <f>+E51-E101</f>
        <v>0</v>
      </c>
    </row>
    <row r="127" spans="1:7" ht="7.5" customHeight="1" x14ac:dyDescent="0.25">
      <c r="A127" s="412"/>
      <c r="B127" s="412"/>
      <c r="C127" s="640"/>
      <c r="D127" s="640"/>
    </row>
  </sheetData>
  <mergeCells count="6">
    <mergeCell ref="A1:E1"/>
    <mergeCell ref="A69:E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2019. ÉVI KÖLTSÉGVETÉS ÖNKÉNT VÁLLALT FELADATAINAK MÉRLEGE&amp;R&amp;"Times New Roman CE,Félkövér"&amp;11 1.3. melléklet 2/2019. (II. 15.)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27"/>
  <sheetViews>
    <sheetView view="pageLayout" zoomScaleNormal="120" zoomScaleSheetLayoutView="100" workbookViewId="0">
      <selection activeCell="D16" sqref="D16"/>
    </sheetView>
  </sheetViews>
  <sheetFormatPr defaultColWidth="9.33203125" defaultRowHeight="15.75" x14ac:dyDescent="0.25"/>
  <cols>
    <col min="1" max="1" width="9" style="417" customWidth="1"/>
    <col min="2" max="2" width="84.83203125" style="417" customWidth="1"/>
    <col min="3" max="5" width="14.83203125" style="647" customWidth="1"/>
    <col min="6" max="16384" width="9.33203125" style="42"/>
  </cols>
  <sheetData>
    <row r="1" spans="1:5" ht="15.95" customHeight="1" x14ac:dyDescent="0.25">
      <c r="A1" s="1213" t="s">
        <v>878</v>
      </c>
      <c r="B1" s="1213"/>
      <c r="C1" s="1213"/>
      <c r="D1" s="1213"/>
      <c r="E1" s="1213"/>
    </row>
    <row r="2" spans="1:5" ht="15.95" customHeight="1" thickBot="1" x14ac:dyDescent="0.3">
      <c r="A2" s="1217" t="s">
        <v>97</v>
      </c>
      <c r="B2" s="1217"/>
      <c r="C2" s="329"/>
      <c r="D2" s="329"/>
      <c r="E2" s="329" t="s">
        <v>297</v>
      </c>
    </row>
    <row r="3" spans="1:5" ht="38.1" customHeight="1" thickBot="1" x14ac:dyDescent="0.3">
      <c r="A3" s="27" t="s">
        <v>15</v>
      </c>
      <c r="B3" s="28" t="s">
        <v>880</v>
      </c>
      <c r="C3" s="580" t="s">
        <v>1070</v>
      </c>
      <c r="D3" s="905" t="s">
        <v>1069</v>
      </c>
      <c r="E3" s="913" t="s">
        <v>1035</v>
      </c>
    </row>
    <row r="4" spans="1:5" s="43" customFormat="1" ht="12" customHeight="1" thickBot="1" x14ac:dyDescent="0.25">
      <c r="A4" s="37">
        <v>1</v>
      </c>
      <c r="B4" s="38">
        <v>2</v>
      </c>
      <c r="C4" s="1151">
        <v>3</v>
      </c>
      <c r="D4" s="38">
        <v>4</v>
      </c>
      <c r="E4" s="1171">
        <v>5</v>
      </c>
    </row>
    <row r="5" spans="1:5" s="1" customFormat="1" ht="12" customHeight="1" thickBot="1" x14ac:dyDescent="0.25">
      <c r="A5" s="25" t="s">
        <v>881</v>
      </c>
      <c r="B5" s="24" t="s">
        <v>123</v>
      </c>
      <c r="C5" s="581">
        <f>+C6+C11+C20</f>
        <v>0</v>
      </c>
      <c r="D5" s="582">
        <f>+D6+D11+D20</f>
        <v>0</v>
      </c>
      <c r="E5" s="583">
        <f>+E6+E11+E20</f>
        <v>0</v>
      </c>
    </row>
    <row r="6" spans="1:5" s="1" customFormat="1" ht="12" customHeight="1" thickBot="1" x14ac:dyDescent="0.25">
      <c r="A6" s="23" t="s">
        <v>882</v>
      </c>
      <c r="B6" s="308" t="s">
        <v>372</v>
      </c>
      <c r="C6" s="584">
        <f>+C7+C8+C9+C10</f>
        <v>0</v>
      </c>
      <c r="D6" s="585">
        <f>+D7+D8+D9+D10</f>
        <v>0</v>
      </c>
      <c r="E6" s="586">
        <f>+E7+E8+E9+E10</f>
        <v>0</v>
      </c>
    </row>
    <row r="7" spans="1:5" s="1" customFormat="1" ht="12" customHeight="1" x14ac:dyDescent="0.2">
      <c r="A7" s="16" t="s">
        <v>61</v>
      </c>
      <c r="B7" s="401" t="s">
        <v>925</v>
      </c>
      <c r="C7" s="587"/>
      <c r="D7" s="588"/>
      <c r="E7" s="589"/>
    </row>
    <row r="8" spans="1:5" s="1" customFormat="1" ht="12" customHeight="1" x14ac:dyDescent="0.2">
      <c r="A8" s="16" t="s">
        <v>62</v>
      </c>
      <c r="B8" s="322" t="s">
        <v>31</v>
      </c>
      <c r="C8" s="587"/>
      <c r="D8" s="588"/>
      <c r="E8" s="589"/>
    </row>
    <row r="9" spans="1:5" s="1" customFormat="1" ht="12" customHeight="1" x14ac:dyDescent="0.2">
      <c r="A9" s="16" t="s">
        <v>63</v>
      </c>
      <c r="B9" s="322" t="s">
        <v>124</v>
      </c>
      <c r="C9" s="587"/>
      <c r="D9" s="588"/>
      <c r="E9" s="589"/>
    </row>
    <row r="10" spans="1:5" s="1" customFormat="1" ht="12" customHeight="1" thickBot="1" x14ac:dyDescent="0.25">
      <c r="A10" s="16" t="s">
        <v>64</v>
      </c>
      <c r="B10" s="402" t="s">
        <v>125</v>
      </c>
      <c r="C10" s="587"/>
      <c r="D10" s="588"/>
      <c r="E10" s="589"/>
    </row>
    <row r="11" spans="1:5" s="1" customFormat="1" ht="12" customHeight="1" thickBot="1" x14ac:dyDescent="0.25">
      <c r="A11" s="23" t="s">
        <v>883</v>
      </c>
      <c r="B11" s="24" t="s">
        <v>126</v>
      </c>
      <c r="C11" s="590">
        <f>+C12+C13+C14+C15+C16+C17+C18+C19</f>
        <v>0</v>
      </c>
      <c r="D11" s="585">
        <f>+D12+D13+D14+D15+D16+D17+D18+D19</f>
        <v>0</v>
      </c>
      <c r="E11" s="586">
        <f>+E12+E13+E14+E15+E16+E17+E18+E19</f>
        <v>0</v>
      </c>
    </row>
    <row r="12" spans="1:5" s="1" customFormat="1" ht="12" customHeight="1" x14ac:dyDescent="0.2">
      <c r="A12" s="20" t="s">
        <v>35</v>
      </c>
      <c r="B12" s="12" t="s">
        <v>131</v>
      </c>
      <c r="C12" s="607"/>
      <c r="D12" s="608"/>
      <c r="E12" s="609"/>
    </row>
    <row r="13" spans="1:5" s="1" customFormat="1" ht="12" customHeight="1" x14ac:dyDescent="0.2">
      <c r="A13" s="16" t="s">
        <v>36</v>
      </c>
      <c r="B13" s="9" t="s">
        <v>132</v>
      </c>
      <c r="C13" s="610"/>
      <c r="D13" s="588"/>
      <c r="E13" s="589"/>
    </row>
    <row r="14" spans="1:5" s="1" customFormat="1" ht="12" customHeight="1" x14ac:dyDescent="0.2">
      <c r="A14" s="16" t="s">
        <v>37</v>
      </c>
      <c r="B14" s="9" t="s">
        <v>133</v>
      </c>
      <c r="C14" s="610"/>
      <c r="D14" s="588"/>
      <c r="E14" s="589"/>
    </row>
    <row r="15" spans="1:5" s="1" customFormat="1" ht="12" customHeight="1" x14ac:dyDescent="0.2">
      <c r="A15" s="16" t="s">
        <v>38</v>
      </c>
      <c r="B15" s="9" t="s">
        <v>134</v>
      </c>
      <c r="C15" s="610"/>
      <c r="D15" s="588"/>
      <c r="E15" s="589"/>
    </row>
    <row r="16" spans="1:5" s="1" customFormat="1" ht="12" customHeight="1" x14ac:dyDescent="0.2">
      <c r="A16" s="15" t="s">
        <v>127</v>
      </c>
      <c r="B16" s="8" t="s">
        <v>135</v>
      </c>
      <c r="C16" s="648"/>
      <c r="D16" s="649"/>
      <c r="E16" s="650"/>
    </row>
    <row r="17" spans="1:5" s="1" customFormat="1" ht="12" customHeight="1" x14ac:dyDescent="0.2">
      <c r="A17" s="16" t="s">
        <v>128</v>
      </c>
      <c r="B17" s="9" t="s">
        <v>237</v>
      </c>
      <c r="C17" s="610"/>
      <c r="D17" s="588"/>
      <c r="E17" s="589"/>
    </row>
    <row r="18" spans="1:5" s="1" customFormat="1" ht="12" customHeight="1" x14ac:dyDescent="0.2">
      <c r="A18" s="16" t="s">
        <v>129</v>
      </c>
      <c r="B18" s="9" t="s">
        <v>137</v>
      </c>
      <c r="C18" s="610"/>
      <c r="D18" s="588"/>
      <c r="E18" s="589"/>
    </row>
    <row r="19" spans="1:5" s="1" customFormat="1" ht="12" customHeight="1" thickBot="1" x14ac:dyDescent="0.25">
      <c r="A19" s="17" t="s">
        <v>130</v>
      </c>
      <c r="B19" s="10" t="s">
        <v>138</v>
      </c>
      <c r="C19" s="651"/>
      <c r="D19" s="652"/>
      <c r="E19" s="653"/>
    </row>
    <row r="20" spans="1:5" s="1" customFormat="1" ht="12" customHeight="1" thickBot="1" x14ac:dyDescent="0.25">
      <c r="A20" s="23" t="s">
        <v>139</v>
      </c>
      <c r="B20" s="24" t="s">
        <v>238</v>
      </c>
      <c r="C20" s="654"/>
      <c r="D20" s="655"/>
      <c r="E20" s="656"/>
    </row>
    <row r="21" spans="1:5" s="1" customFormat="1" ht="12" customHeight="1" thickBot="1" x14ac:dyDescent="0.25">
      <c r="A21" s="23" t="s">
        <v>885</v>
      </c>
      <c r="B21" s="24" t="s">
        <v>141</v>
      </c>
      <c r="C21" s="590">
        <f>+C22+C23+C24+C25+C26+C27+C28+C29</f>
        <v>0</v>
      </c>
      <c r="D21" s="585">
        <f>+D22+D23+D24+D25+D26+D27+D28+D29</f>
        <v>0</v>
      </c>
      <c r="E21" s="586">
        <f>+E22+E23+E24+E25+E26+E27+E28+E29</f>
        <v>0</v>
      </c>
    </row>
    <row r="22" spans="1:5" s="1" customFormat="1" ht="12" customHeight="1" x14ac:dyDescent="0.2">
      <c r="A22" s="18" t="s">
        <v>39</v>
      </c>
      <c r="B22" s="11" t="s">
        <v>814</v>
      </c>
      <c r="C22" s="617"/>
      <c r="D22" s="618"/>
      <c r="E22" s="619"/>
    </row>
    <row r="23" spans="1:5" s="1" customFormat="1" ht="12" customHeight="1" x14ac:dyDescent="0.2">
      <c r="A23" s="16" t="s">
        <v>40</v>
      </c>
      <c r="B23" s="9" t="s">
        <v>147</v>
      </c>
      <c r="C23" s="610"/>
      <c r="D23" s="588"/>
      <c r="E23" s="589"/>
    </row>
    <row r="24" spans="1:5" s="1" customFormat="1" ht="12" customHeight="1" x14ac:dyDescent="0.2">
      <c r="A24" s="16" t="s">
        <v>41</v>
      </c>
      <c r="B24" s="9" t="s">
        <v>44</v>
      </c>
      <c r="C24" s="610"/>
      <c r="D24" s="588"/>
      <c r="E24" s="589"/>
    </row>
    <row r="25" spans="1:5" s="1" customFormat="1" ht="12" customHeight="1" x14ac:dyDescent="0.2">
      <c r="A25" s="19" t="s">
        <v>142</v>
      </c>
      <c r="B25" s="9" t="s">
        <v>148</v>
      </c>
      <c r="C25" s="611"/>
      <c r="D25" s="612"/>
      <c r="E25" s="613"/>
    </row>
    <row r="26" spans="1:5" s="1" customFormat="1" ht="12" customHeight="1" x14ac:dyDescent="0.2">
      <c r="A26" s="19" t="s">
        <v>143</v>
      </c>
      <c r="B26" s="9" t="s">
        <v>149</v>
      </c>
      <c r="C26" s="611"/>
      <c r="D26" s="612"/>
      <c r="E26" s="613"/>
    </row>
    <row r="27" spans="1:5" s="1" customFormat="1" ht="12" customHeight="1" x14ac:dyDescent="0.2">
      <c r="A27" s="16" t="s">
        <v>144</v>
      </c>
      <c r="B27" s="9" t="s">
        <v>150</v>
      </c>
      <c r="C27" s="610"/>
      <c r="D27" s="588"/>
      <c r="E27" s="589"/>
    </row>
    <row r="28" spans="1:5" s="1" customFormat="1" ht="12" customHeight="1" x14ac:dyDescent="0.2">
      <c r="A28" s="16" t="s">
        <v>145</v>
      </c>
      <c r="B28" s="9" t="s">
        <v>239</v>
      </c>
      <c r="C28" s="657"/>
      <c r="D28" s="658"/>
      <c r="E28" s="659"/>
    </row>
    <row r="29" spans="1:5" s="1" customFormat="1" ht="12" customHeight="1" thickBot="1" x14ac:dyDescent="0.25">
      <c r="A29" s="16" t="s">
        <v>146</v>
      </c>
      <c r="B29" s="14" t="s">
        <v>151</v>
      </c>
      <c r="C29" s="657"/>
      <c r="D29" s="658"/>
      <c r="E29" s="659"/>
    </row>
    <row r="30" spans="1:5" s="1" customFormat="1" ht="12" customHeight="1" thickBot="1" x14ac:dyDescent="0.25">
      <c r="A30" s="301" t="s">
        <v>886</v>
      </c>
      <c r="B30" s="24" t="s">
        <v>373</v>
      </c>
      <c r="C30" s="584">
        <f>+C31+C37</f>
        <v>0</v>
      </c>
      <c r="D30" s="585">
        <f>+D31+D37</f>
        <v>0</v>
      </c>
      <c r="E30" s="586">
        <f>+E31+E37</f>
        <v>0</v>
      </c>
    </row>
    <row r="31" spans="1:5" s="1" customFormat="1" ht="12" customHeight="1" x14ac:dyDescent="0.2">
      <c r="A31" s="302" t="s">
        <v>42</v>
      </c>
      <c r="B31" s="403" t="s">
        <v>374</v>
      </c>
      <c r="C31" s="592">
        <f>+C32+C33+C34+C35+C36</f>
        <v>0</v>
      </c>
      <c r="D31" s="593">
        <f>+D32+D33+D34+D35+D36</f>
        <v>0</v>
      </c>
      <c r="E31" s="594">
        <f>+E32+E33+E34+E35+E36</f>
        <v>0</v>
      </c>
    </row>
    <row r="32" spans="1:5" s="1" customFormat="1" ht="12" customHeight="1" x14ac:dyDescent="0.2">
      <c r="A32" s="303" t="s">
        <v>45</v>
      </c>
      <c r="B32" s="309" t="s">
        <v>240</v>
      </c>
      <c r="C32" s="660"/>
      <c r="D32" s="658"/>
      <c r="E32" s="659"/>
    </row>
    <row r="33" spans="1:5" s="1" customFormat="1" ht="12" customHeight="1" x14ac:dyDescent="0.2">
      <c r="A33" s="303" t="s">
        <v>46</v>
      </c>
      <c r="B33" s="309" t="s">
        <v>241</v>
      </c>
      <c r="C33" s="660"/>
      <c r="D33" s="658"/>
      <c r="E33" s="659"/>
    </row>
    <row r="34" spans="1:5" s="1" customFormat="1" ht="12" customHeight="1" x14ac:dyDescent="0.2">
      <c r="A34" s="303" t="s">
        <v>47</v>
      </c>
      <c r="B34" s="309" t="s">
        <v>242</v>
      </c>
      <c r="C34" s="660"/>
      <c r="D34" s="658"/>
      <c r="E34" s="659"/>
    </row>
    <row r="35" spans="1:5" s="1" customFormat="1" ht="12" customHeight="1" x14ac:dyDescent="0.2">
      <c r="A35" s="303" t="s">
        <v>48</v>
      </c>
      <c r="B35" s="309" t="s">
        <v>243</v>
      </c>
      <c r="C35" s="660"/>
      <c r="D35" s="658"/>
      <c r="E35" s="659"/>
    </row>
    <row r="36" spans="1:5" s="1" customFormat="1" ht="12" customHeight="1" x14ac:dyDescent="0.2">
      <c r="A36" s="303" t="s">
        <v>152</v>
      </c>
      <c r="B36" s="309" t="s">
        <v>375</v>
      </c>
      <c r="C36" s="660"/>
      <c r="D36" s="658"/>
      <c r="E36" s="659"/>
    </row>
    <row r="37" spans="1:5" s="1" customFormat="1" ht="12" customHeight="1" x14ac:dyDescent="0.2">
      <c r="A37" s="303" t="s">
        <v>43</v>
      </c>
      <c r="B37" s="310" t="s">
        <v>376</v>
      </c>
      <c r="C37" s="595">
        <f>+C38+C39+C40+C41+C42</f>
        <v>0</v>
      </c>
      <c r="D37" s="596">
        <f>+D38+D39+D40+D41+D42</f>
        <v>0</v>
      </c>
      <c r="E37" s="597">
        <f>+E38+E39+E40+E41+E42</f>
        <v>0</v>
      </c>
    </row>
    <row r="38" spans="1:5" s="1" customFormat="1" ht="12" customHeight="1" x14ac:dyDescent="0.2">
      <c r="A38" s="303" t="s">
        <v>51</v>
      </c>
      <c r="B38" s="309" t="s">
        <v>240</v>
      </c>
      <c r="C38" s="660"/>
      <c r="D38" s="658"/>
      <c r="E38" s="659"/>
    </row>
    <row r="39" spans="1:5" s="1" customFormat="1" ht="12" customHeight="1" x14ac:dyDescent="0.2">
      <c r="A39" s="303" t="s">
        <v>52</v>
      </c>
      <c r="B39" s="309" t="s">
        <v>241</v>
      </c>
      <c r="C39" s="660"/>
      <c r="D39" s="658"/>
      <c r="E39" s="659"/>
    </row>
    <row r="40" spans="1:5" s="1" customFormat="1" ht="12" customHeight="1" x14ac:dyDescent="0.2">
      <c r="A40" s="303" t="s">
        <v>53</v>
      </c>
      <c r="B40" s="309" t="s">
        <v>242</v>
      </c>
      <c r="C40" s="660"/>
      <c r="D40" s="658"/>
      <c r="E40" s="659"/>
    </row>
    <row r="41" spans="1:5" s="1" customFormat="1" ht="12" customHeight="1" x14ac:dyDescent="0.2">
      <c r="A41" s="303" t="s">
        <v>54</v>
      </c>
      <c r="B41" s="311" t="s">
        <v>243</v>
      </c>
      <c r="C41" s="660"/>
      <c r="D41" s="658"/>
      <c r="E41" s="659"/>
    </row>
    <row r="42" spans="1:5" s="1" customFormat="1" ht="12" customHeight="1" thickBot="1" x14ac:dyDescent="0.25">
      <c r="A42" s="304" t="s">
        <v>153</v>
      </c>
      <c r="B42" s="312" t="s">
        <v>377</v>
      </c>
      <c r="C42" s="661"/>
      <c r="D42" s="662"/>
      <c r="E42" s="663"/>
    </row>
    <row r="43" spans="1:5" s="1" customFormat="1" ht="12" customHeight="1" thickBot="1" x14ac:dyDescent="0.25">
      <c r="A43" s="23" t="s">
        <v>154</v>
      </c>
      <c r="B43" s="404" t="s">
        <v>244</v>
      </c>
      <c r="C43" s="584">
        <f>+C44+C45</f>
        <v>0</v>
      </c>
      <c r="D43" s="585">
        <f>+D44+D45</f>
        <v>0</v>
      </c>
      <c r="E43" s="586">
        <f>+E44+E45</f>
        <v>0</v>
      </c>
    </row>
    <row r="44" spans="1:5" s="1" customFormat="1" ht="12" customHeight="1" x14ac:dyDescent="0.2">
      <c r="A44" s="18" t="s">
        <v>49</v>
      </c>
      <c r="B44" s="322" t="s">
        <v>245</v>
      </c>
      <c r="C44" s="664"/>
      <c r="D44" s="618"/>
      <c r="E44" s="619"/>
    </row>
    <row r="45" spans="1:5" s="1" customFormat="1" ht="12" customHeight="1" thickBot="1" x14ac:dyDescent="0.25">
      <c r="A45" s="15" t="s">
        <v>50</v>
      </c>
      <c r="B45" s="317" t="s">
        <v>249</v>
      </c>
      <c r="C45" s="665"/>
      <c r="D45" s="649"/>
      <c r="E45" s="650"/>
    </row>
    <row r="46" spans="1:5" s="1" customFormat="1" ht="12" customHeight="1" thickBot="1" x14ac:dyDescent="0.25">
      <c r="A46" s="23" t="s">
        <v>888</v>
      </c>
      <c r="B46" s="404" t="s">
        <v>248</v>
      </c>
      <c r="C46" s="584">
        <f>+C47+C48+C49</f>
        <v>0</v>
      </c>
      <c r="D46" s="585">
        <f>+D47+D48+D49</f>
        <v>0</v>
      </c>
      <c r="E46" s="586">
        <f>+E47+E48+E49</f>
        <v>0</v>
      </c>
    </row>
    <row r="47" spans="1:5" s="1" customFormat="1" ht="12" customHeight="1" x14ac:dyDescent="0.2">
      <c r="A47" s="18" t="s">
        <v>157</v>
      </c>
      <c r="B47" s="322" t="s">
        <v>155</v>
      </c>
      <c r="C47" s="666"/>
      <c r="D47" s="667"/>
      <c r="E47" s="668"/>
    </row>
    <row r="48" spans="1:5" s="1" customFormat="1" ht="12" customHeight="1" x14ac:dyDescent="0.2">
      <c r="A48" s="16" t="s">
        <v>158</v>
      </c>
      <c r="B48" s="309" t="s">
        <v>940</v>
      </c>
      <c r="C48" s="657"/>
      <c r="D48" s="658"/>
      <c r="E48" s="659"/>
    </row>
    <row r="49" spans="1:5" s="1" customFormat="1" ht="12" customHeight="1" thickBot="1" x14ac:dyDescent="0.25">
      <c r="A49" s="15" t="s">
        <v>306</v>
      </c>
      <c r="B49" s="317" t="s">
        <v>246</v>
      </c>
      <c r="C49" s="669"/>
      <c r="D49" s="670"/>
      <c r="E49" s="671"/>
    </row>
    <row r="50" spans="1:5" s="1" customFormat="1" ht="17.25" customHeight="1" thickBot="1" x14ac:dyDescent="0.25">
      <c r="A50" s="23" t="s">
        <v>159</v>
      </c>
      <c r="B50" s="405" t="s">
        <v>247</v>
      </c>
      <c r="C50" s="672"/>
      <c r="D50" s="622"/>
      <c r="E50" s="623"/>
    </row>
    <row r="51" spans="1:5" s="1" customFormat="1" ht="12" customHeight="1" thickBot="1" x14ac:dyDescent="0.25">
      <c r="A51" s="23" t="s">
        <v>890</v>
      </c>
      <c r="B51" s="26" t="s">
        <v>160</v>
      </c>
      <c r="C51" s="598">
        <f>+C6+C11+C20+C21+C30+C43+C46+C50</f>
        <v>0</v>
      </c>
      <c r="D51" s="599"/>
      <c r="E51" s="600">
        <f>+E6+E11+E20+E21+E30+E43+E46+E50</f>
        <v>0</v>
      </c>
    </row>
    <row r="52" spans="1:5" s="1" customFormat="1" ht="12" customHeight="1" thickBot="1" x14ac:dyDescent="0.25">
      <c r="A52" s="313" t="s">
        <v>891</v>
      </c>
      <c r="B52" s="308" t="s">
        <v>250</v>
      </c>
      <c r="C52" s="601">
        <f>+C53+C59</f>
        <v>0</v>
      </c>
      <c r="D52" s="602">
        <f>+D53+D59</f>
        <v>0</v>
      </c>
      <c r="E52" s="603">
        <f>+E53+E59</f>
        <v>0</v>
      </c>
    </row>
    <row r="53" spans="1:5" s="1" customFormat="1" ht="12" customHeight="1" x14ac:dyDescent="0.2">
      <c r="A53" s="406" t="s">
        <v>90</v>
      </c>
      <c r="B53" s="403" t="s">
        <v>251</v>
      </c>
      <c r="C53" s="604">
        <f>+C54+C55+C56+C57+C58</f>
        <v>0</v>
      </c>
      <c r="D53" s="593">
        <f>+D54+D55+D56+D57+D58</f>
        <v>0</v>
      </c>
      <c r="E53" s="594">
        <f>+E54+E55+E56+E57+E58</f>
        <v>0</v>
      </c>
    </row>
    <row r="54" spans="1:5" s="1" customFormat="1" ht="12" customHeight="1" x14ac:dyDescent="0.2">
      <c r="A54" s="314" t="s">
        <v>266</v>
      </c>
      <c r="B54" s="309" t="s">
        <v>252</v>
      </c>
      <c r="C54" s="657"/>
      <c r="D54" s="658"/>
      <c r="E54" s="659"/>
    </row>
    <row r="55" spans="1:5" s="1" customFormat="1" ht="12" customHeight="1" x14ac:dyDescent="0.2">
      <c r="A55" s="314" t="s">
        <v>267</v>
      </c>
      <c r="B55" s="309" t="s">
        <v>253</v>
      </c>
      <c r="C55" s="657"/>
      <c r="D55" s="658"/>
      <c r="E55" s="659"/>
    </row>
    <row r="56" spans="1:5" s="1" customFormat="1" ht="12" customHeight="1" x14ac:dyDescent="0.2">
      <c r="A56" s="314" t="s">
        <v>268</v>
      </c>
      <c r="B56" s="309" t="s">
        <v>254</v>
      </c>
      <c r="C56" s="657"/>
      <c r="D56" s="658"/>
      <c r="E56" s="659"/>
    </row>
    <row r="57" spans="1:5" s="1" customFormat="1" ht="12" customHeight="1" x14ac:dyDescent="0.2">
      <c r="A57" s="314" t="s">
        <v>269</v>
      </c>
      <c r="B57" s="309" t="s">
        <v>255</v>
      </c>
      <c r="C57" s="657"/>
      <c r="D57" s="658"/>
      <c r="E57" s="659"/>
    </row>
    <row r="58" spans="1:5" s="1" customFormat="1" ht="12" customHeight="1" x14ac:dyDescent="0.2">
      <c r="A58" s="314" t="s">
        <v>270</v>
      </c>
      <c r="B58" s="309" t="s">
        <v>256</v>
      </c>
      <c r="C58" s="657"/>
      <c r="D58" s="658"/>
      <c r="E58" s="659"/>
    </row>
    <row r="59" spans="1:5" s="1" customFormat="1" ht="12" customHeight="1" x14ac:dyDescent="0.2">
      <c r="A59" s="315" t="s">
        <v>91</v>
      </c>
      <c r="B59" s="310" t="s">
        <v>257</v>
      </c>
      <c r="C59" s="605">
        <f>+C60+C61+C62+C63+C64</f>
        <v>0</v>
      </c>
      <c r="D59" s="596">
        <f>+D60+D61+D62+D63+D64</f>
        <v>0</v>
      </c>
      <c r="E59" s="597">
        <f>+E60+E61+E62+E63+E64</f>
        <v>0</v>
      </c>
    </row>
    <row r="60" spans="1:5" s="1" customFormat="1" ht="12" customHeight="1" x14ac:dyDescent="0.2">
      <c r="A60" s="314" t="s">
        <v>271</v>
      </c>
      <c r="B60" s="309" t="s">
        <v>258</v>
      </c>
      <c r="C60" s="657"/>
      <c r="D60" s="658"/>
      <c r="E60" s="659"/>
    </row>
    <row r="61" spans="1:5" s="1" customFormat="1" ht="12" customHeight="1" x14ac:dyDescent="0.2">
      <c r="A61" s="314" t="s">
        <v>272</v>
      </c>
      <c r="B61" s="309" t="s">
        <v>259</v>
      </c>
      <c r="C61" s="657"/>
      <c r="D61" s="658"/>
      <c r="E61" s="659"/>
    </row>
    <row r="62" spans="1:5" s="1" customFormat="1" ht="12" customHeight="1" x14ac:dyDescent="0.2">
      <c r="A62" s="314" t="s">
        <v>273</v>
      </c>
      <c r="B62" s="309" t="s">
        <v>260</v>
      </c>
      <c r="C62" s="657"/>
      <c r="D62" s="658"/>
      <c r="E62" s="659"/>
    </row>
    <row r="63" spans="1:5" s="1" customFormat="1" ht="12" customHeight="1" x14ac:dyDescent="0.2">
      <c r="A63" s="314" t="s">
        <v>274</v>
      </c>
      <c r="B63" s="309" t="s">
        <v>261</v>
      </c>
      <c r="C63" s="657"/>
      <c r="D63" s="658"/>
      <c r="E63" s="659"/>
    </row>
    <row r="64" spans="1:5" s="1" customFormat="1" ht="12" customHeight="1" thickBot="1" x14ac:dyDescent="0.25">
      <c r="A64" s="316" t="s">
        <v>275</v>
      </c>
      <c r="B64" s="317" t="s">
        <v>262</v>
      </c>
      <c r="C64" s="673"/>
      <c r="D64" s="674"/>
      <c r="E64" s="675"/>
    </row>
    <row r="65" spans="1:5" s="1" customFormat="1" ht="12" customHeight="1" thickBot="1" x14ac:dyDescent="0.25">
      <c r="A65" s="318" t="s">
        <v>892</v>
      </c>
      <c r="B65" s="407" t="s">
        <v>263</v>
      </c>
      <c r="C65" s="601">
        <f>+C51+C52</f>
        <v>0</v>
      </c>
      <c r="D65" s="602">
        <f>+D51+D52</f>
        <v>0</v>
      </c>
      <c r="E65" s="603">
        <f>+E51+E52</f>
        <v>0</v>
      </c>
    </row>
    <row r="66" spans="1:5" s="1" customFormat="1" ht="13.5" customHeight="1" thickBot="1" x14ac:dyDescent="0.25">
      <c r="A66" s="319" t="s">
        <v>893</v>
      </c>
      <c r="B66" s="408" t="s">
        <v>264</v>
      </c>
      <c r="C66" s="676"/>
      <c r="D66" s="677"/>
      <c r="E66" s="678"/>
    </row>
    <row r="67" spans="1:5" s="1" customFormat="1" ht="12" customHeight="1" thickBot="1" x14ac:dyDescent="0.25">
      <c r="A67" s="318" t="s">
        <v>894</v>
      </c>
      <c r="B67" s="407" t="s">
        <v>265</v>
      </c>
      <c r="C67" s="601">
        <f>+C65+C66</f>
        <v>0</v>
      </c>
      <c r="D67" s="602">
        <f>+D65+D66</f>
        <v>0</v>
      </c>
      <c r="E67" s="603">
        <f>+E65+E66</f>
        <v>0</v>
      </c>
    </row>
    <row r="68" spans="1:5" s="1" customFormat="1" ht="12.95" customHeight="1" x14ac:dyDescent="0.2">
      <c r="A68" s="6"/>
      <c r="B68" s="7"/>
      <c r="C68" s="606"/>
      <c r="D68" s="606"/>
      <c r="E68" s="606"/>
    </row>
    <row r="69" spans="1:5" ht="16.5" customHeight="1" x14ac:dyDescent="0.25">
      <c r="A69" s="1213" t="s">
        <v>910</v>
      </c>
      <c r="B69" s="1213"/>
      <c r="C69" s="1213"/>
      <c r="D69" s="1213"/>
      <c r="E69" s="1213"/>
    </row>
    <row r="70" spans="1:5" s="331" customFormat="1" ht="16.5" customHeight="1" thickBot="1" x14ac:dyDescent="0.3">
      <c r="A70" s="1218" t="s">
        <v>98</v>
      </c>
      <c r="B70" s="1218"/>
      <c r="C70" s="139"/>
      <c r="D70" s="329"/>
      <c r="E70" s="329" t="s">
        <v>297</v>
      </c>
    </row>
    <row r="71" spans="1:5" ht="38.1" customHeight="1" thickBot="1" x14ac:dyDescent="0.3">
      <c r="A71" s="27" t="s">
        <v>879</v>
      </c>
      <c r="B71" s="28" t="s">
        <v>911</v>
      </c>
      <c r="C71" s="580" t="s">
        <v>1070</v>
      </c>
      <c r="D71" s="905" t="s">
        <v>1069</v>
      </c>
      <c r="E71" s="913" t="s">
        <v>1035</v>
      </c>
    </row>
    <row r="72" spans="1:5" s="43" customFormat="1" ht="12" customHeight="1" thickBot="1" x14ac:dyDescent="0.25">
      <c r="A72" s="37">
        <v>1</v>
      </c>
      <c r="B72" s="38">
        <v>2</v>
      </c>
      <c r="C72" s="1151">
        <v>3</v>
      </c>
      <c r="D72" s="38">
        <v>4</v>
      </c>
      <c r="E72" s="1171">
        <v>5</v>
      </c>
    </row>
    <row r="73" spans="1:5" ht="12" customHeight="1" thickBot="1" x14ac:dyDescent="0.3">
      <c r="A73" s="25" t="s">
        <v>881</v>
      </c>
      <c r="B73" s="35" t="s">
        <v>161</v>
      </c>
      <c r="C73" s="581">
        <f>+C74+C75+C76+C77+C78</f>
        <v>0</v>
      </c>
      <c r="D73" s="582">
        <f>+D74+D75+D76+D77+D78</f>
        <v>0</v>
      </c>
      <c r="E73" s="583">
        <f>+E74+E75+E76+E77+E78</f>
        <v>0</v>
      </c>
    </row>
    <row r="74" spans="1:5" ht="12" customHeight="1" x14ac:dyDescent="0.25">
      <c r="A74" s="20" t="s">
        <v>55</v>
      </c>
      <c r="B74" s="12" t="s">
        <v>912</v>
      </c>
      <c r="C74" s="607"/>
      <c r="D74" s="608"/>
      <c r="E74" s="609"/>
    </row>
    <row r="75" spans="1:5" ht="12" customHeight="1" x14ac:dyDescent="0.25">
      <c r="A75" s="16" t="s">
        <v>56</v>
      </c>
      <c r="B75" s="9" t="s">
        <v>162</v>
      </c>
      <c r="C75" s="610"/>
      <c r="D75" s="588"/>
      <c r="E75" s="589"/>
    </row>
    <row r="76" spans="1:5" ht="12" customHeight="1" x14ac:dyDescent="0.25">
      <c r="A76" s="16" t="s">
        <v>57</v>
      </c>
      <c r="B76" s="9" t="s">
        <v>86</v>
      </c>
      <c r="C76" s="611"/>
      <c r="D76" s="612"/>
      <c r="E76" s="613"/>
    </row>
    <row r="77" spans="1:5" ht="12" customHeight="1" x14ac:dyDescent="0.25">
      <c r="A77" s="16" t="s">
        <v>58</v>
      </c>
      <c r="B77" s="13" t="s">
        <v>163</v>
      </c>
      <c r="C77" s="611"/>
      <c r="D77" s="612"/>
      <c r="E77" s="613"/>
    </row>
    <row r="78" spans="1:5" ht="12" customHeight="1" x14ac:dyDescent="0.25">
      <c r="A78" s="16" t="s">
        <v>69</v>
      </c>
      <c r="B78" s="22" t="s">
        <v>164</v>
      </c>
      <c r="C78" s="611"/>
      <c r="D78" s="612"/>
      <c r="E78" s="613"/>
    </row>
    <row r="79" spans="1:5" ht="12" customHeight="1" x14ac:dyDescent="0.25">
      <c r="A79" s="16" t="s">
        <v>59</v>
      </c>
      <c r="B79" s="9" t="s">
        <v>186</v>
      </c>
      <c r="C79" s="611"/>
      <c r="D79" s="612"/>
      <c r="E79" s="613"/>
    </row>
    <row r="80" spans="1:5" ht="12" customHeight="1" x14ac:dyDescent="0.25">
      <c r="A80" s="16" t="s">
        <v>60</v>
      </c>
      <c r="B80" s="142" t="s">
        <v>187</v>
      </c>
      <c r="C80" s="611"/>
      <c r="D80" s="612"/>
      <c r="E80" s="613"/>
    </row>
    <row r="81" spans="1:5" ht="12" customHeight="1" x14ac:dyDescent="0.25">
      <c r="A81" s="16" t="s">
        <v>70</v>
      </c>
      <c r="B81" s="142" t="s">
        <v>276</v>
      </c>
      <c r="C81" s="611"/>
      <c r="D81" s="612"/>
      <c r="E81" s="613"/>
    </row>
    <row r="82" spans="1:5" ht="12" customHeight="1" x14ac:dyDescent="0.25">
      <c r="A82" s="16" t="s">
        <v>71</v>
      </c>
      <c r="B82" s="143" t="s">
        <v>188</v>
      </c>
      <c r="C82" s="611"/>
      <c r="D82" s="612"/>
      <c r="E82" s="613"/>
    </row>
    <row r="83" spans="1:5" ht="12" customHeight="1" x14ac:dyDescent="0.25">
      <c r="A83" s="15" t="s">
        <v>72</v>
      </c>
      <c r="B83" s="144" t="s">
        <v>189</v>
      </c>
      <c r="C83" s="611"/>
      <c r="D83" s="612"/>
      <c r="E83" s="613"/>
    </row>
    <row r="84" spans="1:5" ht="12" customHeight="1" x14ac:dyDescent="0.25">
      <c r="A84" s="16" t="s">
        <v>73</v>
      </c>
      <c r="B84" s="144" t="s">
        <v>190</v>
      </c>
      <c r="C84" s="611"/>
      <c r="D84" s="612"/>
      <c r="E84" s="613"/>
    </row>
    <row r="85" spans="1:5" ht="12" customHeight="1" thickBot="1" x14ac:dyDescent="0.3">
      <c r="A85" s="21" t="s">
        <v>75</v>
      </c>
      <c r="B85" s="145" t="s">
        <v>191</v>
      </c>
      <c r="C85" s="614"/>
      <c r="D85" s="615"/>
      <c r="E85" s="616"/>
    </row>
    <row r="86" spans="1:5" ht="12" customHeight="1" thickBot="1" x14ac:dyDescent="0.3">
      <c r="A86" s="23" t="s">
        <v>882</v>
      </c>
      <c r="B86" s="34" t="s">
        <v>307</v>
      </c>
      <c r="C86" s="590">
        <f>+C87+C88+C89</f>
        <v>0</v>
      </c>
      <c r="D86" s="585">
        <f>+D87+D88+D89</f>
        <v>0</v>
      </c>
      <c r="E86" s="586">
        <f>+E87+E88+E89</f>
        <v>0</v>
      </c>
    </row>
    <row r="87" spans="1:5" ht="12" customHeight="1" x14ac:dyDescent="0.25">
      <c r="A87" s="18" t="s">
        <v>61</v>
      </c>
      <c r="B87" s="9" t="s">
        <v>277</v>
      </c>
      <c r="C87" s="617"/>
      <c r="D87" s="618"/>
      <c r="E87" s="619"/>
    </row>
    <row r="88" spans="1:5" ht="12" customHeight="1" x14ac:dyDescent="0.25">
      <c r="A88" s="18" t="s">
        <v>62</v>
      </c>
      <c r="B88" s="14" t="s">
        <v>166</v>
      </c>
      <c r="C88" s="610"/>
      <c r="D88" s="588"/>
      <c r="E88" s="589"/>
    </row>
    <row r="89" spans="1:5" ht="12" customHeight="1" x14ac:dyDescent="0.25">
      <c r="A89" s="18" t="s">
        <v>63</v>
      </c>
      <c r="B89" s="309" t="s">
        <v>308</v>
      </c>
      <c r="C89" s="587"/>
      <c r="D89" s="588"/>
      <c r="E89" s="589"/>
    </row>
    <row r="90" spans="1:5" ht="12" customHeight="1" x14ac:dyDescent="0.25">
      <c r="A90" s="18" t="s">
        <v>64</v>
      </c>
      <c r="B90" s="309" t="s">
        <v>378</v>
      </c>
      <c r="C90" s="587"/>
      <c r="D90" s="588"/>
      <c r="E90" s="589"/>
    </row>
    <row r="91" spans="1:5" ht="12" customHeight="1" x14ac:dyDescent="0.25">
      <c r="A91" s="18" t="s">
        <v>65</v>
      </c>
      <c r="B91" s="309" t="s">
        <v>309</v>
      </c>
      <c r="C91" s="587"/>
      <c r="D91" s="588"/>
      <c r="E91" s="589"/>
    </row>
    <row r="92" spans="1:5" x14ac:dyDescent="0.25">
      <c r="A92" s="18" t="s">
        <v>74</v>
      </c>
      <c r="B92" s="309" t="s">
        <v>310</v>
      </c>
      <c r="C92" s="587"/>
      <c r="D92" s="588"/>
      <c r="E92" s="589"/>
    </row>
    <row r="93" spans="1:5" ht="12" customHeight="1" x14ac:dyDescent="0.25">
      <c r="A93" s="18" t="s">
        <v>76</v>
      </c>
      <c r="B93" s="409" t="s">
        <v>281</v>
      </c>
      <c r="C93" s="587"/>
      <c r="D93" s="588"/>
      <c r="E93" s="589"/>
    </row>
    <row r="94" spans="1:5" ht="12" customHeight="1" x14ac:dyDescent="0.25">
      <c r="A94" s="18" t="s">
        <v>167</v>
      </c>
      <c r="B94" s="409" t="s">
        <v>282</v>
      </c>
      <c r="C94" s="587"/>
      <c r="D94" s="588"/>
      <c r="E94" s="589"/>
    </row>
    <row r="95" spans="1:5" ht="12" customHeight="1" x14ac:dyDescent="0.25">
      <c r="A95" s="18" t="s">
        <v>168</v>
      </c>
      <c r="B95" s="409" t="s">
        <v>280</v>
      </c>
      <c r="C95" s="587"/>
      <c r="D95" s="588"/>
      <c r="E95" s="589"/>
    </row>
    <row r="96" spans="1:5" ht="24" customHeight="1" thickBot="1" x14ac:dyDescent="0.3">
      <c r="A96" s="15" t="s">
        <v>169</v>
      </c>
      <c r="B96" s="410" t="s">
        <v>279</v>
      </c>
      <c r="C96" s="620"/>
      <c r="D96" s="612"/>
      <c r="E96" s="613"/>
    </row>
    <row r="97" spans="1:5" ht="12" customHeight="1" thickBot="1" x14ac:dyDescent="0.3">
      <c r="A97" s="23" t="s">
        <v>883</v>
      </c>
      <c r="B97" s="124" t="s">
        <v>311</v>
      </c>
      <c r="C97" s="590">
        <f>+C98+C99</f>
        <v>0</v>
      </c>
      <c r="D97" s="585">
        <f>+D98+D99</f>
        <v>0</v>
      </c>
      <c r="E97" s="586">
        <f>+E98+E99</f>
        <v>0</v>
      </c>
    </row>
    <row r="98" spans="1:5" ht="12" customHeight="1" x14ac:dyDescent="0.25">
      <c r="A98" s="18" t="s">
        <v>35</v>
      </c>
      <c r="B98" s="11" t="s">
        <v>3</v>
      </c>
      <c r="C98" s="617"/>
      <c r="D98" s="618"/>
      <c r="E98" s="619"/>
    </row>
    <row r="99" spans="1:5" ht="12" customHeight="1" thickBot="1" x14ac:dyDescent="0.3">
      <c r="A99" s="19" t="s">
        <v>36</v>
      </c>
      <c r="B99" s="14" t="s">
        <v>4</v>
      </c>
      <c r="C99" s="611"/>
      <c r="D99" s="612"/>
      <c r="E99" s="613"/>
    </row>
    <row r="100" spans="1:5" s="307" customFormat="1" ht="12" customHeight="1" thickBot="1" x14ac:dyDescent="0.25">
      <c r="A100" s="313" t="s">
        <v>884</v>
      </c>
      <c r="B100" s="308" t="s">
        <v>283</v>
      </c>
      <c r="C100" s="621"/>
      <c r="D100" s="622"/>
      <c r="E100" s="623"/>
    </row>
    <row r="101" spans="1:5" ht="12" customHeight="1" thickBot="1" x14ac:dyDescent="0.3">
      <c r="A101" s="305" t="s">
        <v>885</v>
      </c>
      <c r="B101" s="306" t="s">
        <v>103</v>
      </c>
      <c r="C101" s="581">
        <f>+C73+C86+C97+C100</f>
        <v>0</v>
      </c>
      <c r="D101" s="582">
        <f>+D73+D86+D97+D100</f>
        <v>0</v>
      </c>
      <c r="E101" s="583">
        <f>+E73+E86+E97+E100</f>
        <v>0</v>
      </c>
    </row>
    <row r="102" spans="1:5" ht="12" customHeight="1" thickBot="1" x14ac:dyDescent="0.3">
      <c r="A102" s="313" t="s">
        <v>886</v>
      </c>
      <c r="B102" s="308" t="s">
        <v>379</v>
      </c>
      <c r="C102" s="590">
        <f>+C103+C111</f>
        <v>0</v>
      </c>
      <c r="D102" s="585">
        <f>+D103+D111</f>
        <v>0</v>
      </c>
      <c r="E102" s="586">
        <f>+E103+E111</f>
        <v>0</v>
      </c>
    </row>
    <row r="103" spans="1:5" ht="12" customHeight="1" thickBot="1" x14ac:dyDescent="0.3">
      <c r="A103" s="320" t="s">
        <v>42</v>
      </c>
      <c r="B103" s="411" t="s">
        <v>384</v>
      </c>
      <c r="C103" s="590">
        <f>+C104+C105+C106+C107+C108+C109+C110</f>
        <v>0</v>
      </c>
      <c r="D103" s="585">
        <f>+D104+D105+D106+D107+D108+D109+D110</f>
        <v>0</v>
      </c>
      <c r="E103" s="586">
        <f>+E104+E105+E106+E107+E108+E109+E110</f>
        <v>0</v>
      </c>
    </row>
    <row r="104" spans="1:5" ht="12" customHeight="1" x14ac:dyDescent="0.25">
      <c r="A104" s="321" t="s">
        <v>45</v>
      </c>
      <c r="B104" s="322" t="s">
        <v>284</v>
      </c>
      <c r="C104" s="625"/>
      <c r="D104" s="626"/>
      <c r="E104" s="627"/>
    </row>
    <row r="105" spans="1:5" ht="12" customHeight="1" x14ac:dyDescent="0.25">
      <c r="A105" s="314" t="s">
        <v>46</v>
      </c>
      <c r="B105" s="309" t="s">
        <v>285</v>
      </c>
      <c r="C105" s="628"/>
      <c r="D105" s="629"/>
      <c r="E105" s="630"/>
    </row>
    <row r="106" spans="1:5" ht="12" customHeight="1" x14ac:dyDescent="0.25">
      <c r="A106" s="314" t="s">
        <v>47</v>
      </c>
      <c r="B106" s="309" t="s">
        <v>286</v>
      </c>
      <c r="C106" s="628"/>
      <c r="D106" s="629"/>
      <c r="E106" s="630"/>
    </row>
    <row r="107" spans="1:5" ht="12" customHeight="1" x14ac:dyDescent="0.25">
      <c r="A107" s="314" t="s">
        <v>48</v>
      </c>
      <c r="B107" s="309" t="s">
        <v>287</v>
      </c>
      <c r="C107" s="628"/>
      <c r="D107" s="629"/>
      <c r="E107" s="630"/>
    </row>
    <row r="108" spans="1:5" ht="12" customHeight="1" x14ac:dyDescent="0.25">
      <c r="A108" s="314" t="s">
        <v>152</v>
      </c>
      <c r="B108" s="309" t="s">
        <v>288</v>
      </c>
      <c r="C108" s="628"/>
      <c r="D108" s="629"/>
      <c r="E108" s="630"/>
    </row>
    <row r="109" spans="1:5" ht="12" customHeight="1" x14ac:dyDescent="0.25">
      <c r="A109" s="314" t="s">
        <v>170</v>
      </c>
      <c r="B109" s="309" t="s">
        <v>289</v>
      </c>
      <c r="C109" s="628"/>
      <c r="D109" s="629"/>
      <c r="E109" s="630"/>
    </row>
    <row r="110" spans="1:5" ht="12" customHeight="1" thickBot="1" x14ac:dyDescent="0.3">
      <c r="A110" s="323" t="s">
        <v>171</v>
      </c>
      <c r="B110" s="324" t="s">
        <v>290</v>
      </c>
      <c r="C110" s="631"/>
      <c r="D110" s="632"/>
      <c r="E110" s="633"/>
    </row>
    <row r="111" spans="1:5" ht="12" customHeight="1" thickBot="1" x14ac:dyDescent="0.3">
      <c r="A111" s="320" t="s">
        <v>43</v>
      </c>
      <c r="B111" s="411" t="s">
        <v>385</v>
      </c>
      <c r="C111" s="590">
        <f>+C112+C113+C114+C115+C116+C117+C118+C119</f>
        <v>0</v>
      </c>
      <c r="D111" s="585">
        <f>+D112+D113+D114+D115+D116+D117+D118+D119</f>
        <v>0</v>
      </c>
      <c r="E111" s="586">
        <f>+E112+E113+E114+E115+E116+E117+E118+E119</f>
        <v>0</v>
      </c>
    </row>
    <row r="112" spans="1:5" ht="12" customHeight="1" x14ac:dyDescent="0.25">
      <c r="A112" s="321" t="s">
        <v>51</v>
      </c>
      <c r="B112" s="322" t="s">
        <v>284</v>
      </c>
      <c r="C112" s="625"/>
      <c r="D112" s="626"/>
      <c r="E112" s="627"/>
    </row>
    <row r="113" spans="1:8" ht="12" customHeight="1" x14ac:dyDescent="0.25">
      <c r="A113" s="314" t="s">
        <v>52</v>
      </c>
      <c r="B113" s="309" t="s">
        <v>291</v>
      </c>
      <c r="C113" s="628"/>
      <c r="D113" s="629"/>
      <c r="E113" s="630"/>
    </row>
    <row r="114" spans="1:8" ht="12" customHeight="1" x14ac:dyDescent="0.25">
      <c r="A114" s="314" t="s">
        <v>53</v>
      </c>
      <c r="B114" s="309" t="s">
        <v>286</v>
      </c>
      <c r="C114" s="628"/>
      <c r="D114" s="629"/>
      <c r="E114" s="630"/>
    </row>
    <row r="115" spans="1:8" ht="12" customHeight="1" x14ac:dyDescent="0.25">
      <c r="A115" s="314" t="s">
        <v>54</v>
      </c>
      <c r="B115" s="309" t="s">
        <v>287</v>
      </c>
      <c r="C115" s="628"/>
      <c r="D115" s="629"/>
      <c r="E115" s="630"/>
    </row>
    <row r="116" spans="1:8" ht="12" customHeight="1" x14ac:dyDescent="0.25">
      <c r="A116" s="314" t="s">
        <v>153</v>
      </c>
      <c r="B116" s="309" t="s">
        <v>288</v>
      </c>
      <c r="C116" s="628"/>
      <c r="D116" s="629"/>
      <c r="E116" s="630"/>
    </row>
    <row r="117" spans="1:8" ht="12" customHeight="1" x14ac:dyDescent="0.25">
      <c r="A117" s="314" t="s">
        <v>172</v>
      </c>
      <c r="B117" s="309" t="s">
        <v>292</v>
      </c>
      <c r="C117" s="628"/>
      <c r="D117" s="629"/>
      <c r="E117" s="630"/>
    </row>
    <row r="118" spans="1:8" ht="12" customHeight="1" x14ac:dyDescent="0.25">
      <c r="A118" s="314" t="s">
        <v>173</v>
      </c>
      <c r="B118" s="309" t="s">
        <v>290</v>
      </c>
      <c r="C118" s="628"/>
      <c r="D118" s="629"/>
      <c r="E118" s="630"/>
    </row>
    <row r="119" spans="1:8" ht="12" customHeight="1" thickBot="1" x14ac:dyDescent="0.3">
      <c r="A119" s="323" t="s">
        <v>174</v>
      </c>
      <c r="B119" s="324" t="s">
        <v>382</v>
      </c>
      <c r="C119" s="631"/>
      <c r="D119" s="632"/>
      <c r="E119" s="633"/>
    </row>
    <row r="120" spans="1:8" ht="12" customHeight="1" thickBot="1" x14ac:dyDescent="0.3">
      <c r="A120" s="313" t="s">
        <v>887</v>
      </c>
      <c r="B120" s="407" t="s">
        <v>293</v>
      </c>
      <c r="C120" s="634">
        <f>+C101+C102</f>
        <v>0</v>
      </c>
      <c r="D120" s="635">
        <f>+D101+D102</f>
        <v>0</v>
      </c>
      <c r="E120" s="636">
        <f>+E101+E102</f>
        <v>0</v>
      </c>
    </row>
    <row r="121" spans="1:8" ht="15" customHeight="1" thickBot="1" x14ac:dyDescent="0.3">
      <c r="A121" s="313" t="s">
        <v>888</v>
      </c>
      <c r="B121" s="407" t="s">
        <v>294</v>
      </c>
      <c r="C121" s="637"/>
      <c r="D121" s="638"/>
      <c r="E121" s="639"/>
      <c r="F121" s="125"/>
      <c r="G121" s="125"/>
      <c r="H121" s="125"/>
    </row>
    <row r="122" spans="1:8" s="1" customFormat="1" ht="12.95" customHeight="1" thickBot="1" x14ac:dyDescent="0.25">
      <c r="A122" s="325" t="s">
        <v>889</v>
      </c>
      <c r="B122" s="408" t="s">
        <v>295</v>
      </c>
      <c r="C122" s="601">
        <f>+C120+C121</f>
        <v>0</v>
      </c>
      <c r="D122" s="602">
        <f>+D120+D121</f>
        <v>0</v>
      </c>
      <c r="E122" s="603">
        <f>+E120+E121</f>
        <v>0</v>
      </c>
    </row>
    <row r="123" spans="1:8" ht="7.5" customHeight="1" x14ac:dyDescent="0.25">
      <c r="A123" s="412"/>
      <c r="B123" s="412"/>
      <c r="C123" s="640"/>
      <c r="D123" s="640"/>
      <c r="E123" s="640"/>
    </row>
    <row r="124" spans="1:8" x14ac:dyDescent="0.25">
      <c r="A124" s="1219" t="s">
        <v>106</v>
      </c>
      <c r="B124" s="1219"/>
      <c r="C124" s="1219"/>
      <c r="D124" s="578"/>
      <c r="E124" s="578"/>
    </row>
    <row r="125" spans="1:8" ht="15" customHeight="1" thickBot="1" x14ac:dyDescent="0.3">
      <c r="A125" s="1217" t="s">
        <v>99</v>
      </c>
      <c r="B125" s="1217"/>
      <c r="C125" s="329"/>
      <c r="D125" s="329"/>
      <c r="E125" s="329" t="s">
        <v>297</v>
      </c>
    </row>
    <row r="126" spans="1:8" ht="13.5" customHeight="1" thickBot="1" x14ac:dyDescent="0.3">
      <c r="A126" s="23">
        <v>1</v>
      </c>
      <c r="B126" s="34" t="s">
        <v>181</v>
      </c>
      <c r="C126" s="590">
        <f>+C51-C101</f>
        <v>0</v>
      </c>
      <c r="D126" s="641">
        <f>+D51-D101</f>
        <v>0</v>
      </c>
      <c r="E126" s="641">
        <f>+E51-E101</f>
        <v>0</v>
      </c>
    </row>
    <row r="127" spans="1:8" ht="7.5" customHeight="1" x14ac:dyDescent="0.25">
      <c r="A127" s="412"/>
      <c r="B127" s="412"/>
      <c r="C127" s="640"/>
      <c r="D127" s="640"/>
      <c r="E127" s="640"/>
    </row>
  </sheetData>
  <mergeCells count="6">
    <mergeCell ref="A125:B125"/>
    <mergeCell ref="A2:B2"/>
    <mergeCell ref="A70:B70"/>
    <mergeCell ref="A124:C124"/>
    <mergeCell ref="A1:E1"/>
    <mergeCell ref="A69:E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2019. ÉVI KÖLTSÉGVETÉS ÁLLAMI FELADATOK MÉRLEGE&amp;R&amp;"Times New Roman CE,Félkövér dőlt"&amp;11 &amp;"Times New Roman CE,Félkövér"1.4. melléklet a 2/2019. (II. 15.)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32"/>
  <sheetViews>
    <sheetView view="pageBreakPreview" zoomScaleNormal="100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49" customWidth="1"/>
    <col min="2" max="2" width="50.83203125" style="193" customWidth="1"/>
    <col min="3" max="5" width="13.33203125" style="688" customWidth="1"/>
    <col min="6" max="6" width="50.83203125" style="49" customWidth="1"/>
    <col min="7" max="9" width="13.33203125" style="688" customWidth="1"/>
    <col min="10" max="10" width="15.6640625" style="49" customWidth="1"/>
    <col min="11" max="16384" width="9.33203125" style="49"/>
  </cols>
  <sheetData>
    <row r="1" spans="1:10" ht="39.75" customHeight="1" x14ac:dyDescent="0.2">
      <c r="B1" s="335" t="s">
        <v>107</v>
      </c>
      <c r="C1" s="679"/>
      <c r="D1" s="679"/>
      <c r="E1" s="679"/>
      <c r="F1" s="336"/>
      <c r="G1" s="679"/>
      <c r="H1" s="679"/>
      <c r="I1" s="679"/>
      <c r="J1" s="1222" t="s">
        <v>1182</v>
      </c>
    </row>
    <row r="2" spans="1:10" ht="14.25" thickBot="1" x14ac:dyDescent="0.25">
      <c r="G2" s="680" t="s">
        <v>11</v>
      </c>
      <c r="H2" s="680"/>
      <c r="I2" s="680"/>
      <c r="J2" s="1222"/>
    </row>
    <row r="3" spans="1:10" ht="18" customHeight="1" thickBot="1" x14ac:dyDescent="0.25">
      <c r="A3" s="1220" t="s">
        <v>15</v>
      </c>
      <c r="B3" s="337" t="s">
        <v>923</v>
      </c>
      <c r="C3" s="689"/>
      <c r="D3" s="690"/>
      <c r="E3" s="690"/>
      <c r="F3" s="1223" t="s">
        <v>1</v>
      </c>
      <c r="G3" s="1224"/>
      <c r="H3" s="1224"/>
      <c r="I3" s="1225"/>
      <c r="J3" s="1222"/>
    </row>
    <row r="4" spans="1:10" s="338" customFormat="1" ht="26.25" thickBot="1" x14ac:dyDescent="0.25">
      <c r="A4" s="1221"/>
      <c r="B4" s="194" t="s">
        <v>12</v>
      </c>
      <c r="C4" s="580" t="s">
        <v>1070</v>
      </c>
      <c r="D4" s="905" t="s">
        <v>1069</v>
      </c>
      <c r="E4" s="913" t="s">
        <v>1035</v>
      </c>
      <c r="F4" s="194" t="s">
        <v>12</v>
      </c>
      <c r="G4" s="580" t="s">
        <v>1070</v>
      </c>
      <c r="H4" s="905" t="s">
        <v>1069</v>
      </c>
      <c r="I4" s="913" t="s">
        <v>1035</v>
      </c>
      <c r="J4" s="1222"/>
    </row>
    <row r="5" spans="1:10" s="341" customFormat="1" ht="12" customHeight="1" thickBot="1" x14ac:dyDescent="0.25">
      <c r="A5" s="339">
        <v>1</v>
      </c>
      <c r="B5" s="340">
        <v>2</v>
      </c>
      <c r="C5" s="682" t="s">
        <v>883</v>
      </c>
      <c r="D5" s="691" t="s">
        <v>884</v>
      </c>
      <c r="E5" s="946" t="s">
        <v>885</v>
      </c>
      <c r="F5" s="340" t="s">
        <v>886</v>
      </c>
      <c r="G5" s="935" t="s">
        <v>887</v>
      </c>
      <c r="H5" s="935" t="s">
        <v>888</v>
      </c>
      <c r="I5" s="938" t="s">
        <v>889</v>
      </c>
      <c r="J5" s="1222"/>
    </row>
    <row r="6" spans="1:10" ht="12.95" customHeight="1" x14ac:dyDescent="0.2">
      <c r="A6" s="342" t="s">
        <v>881</v>
      </c>
      <c r="B6" s="343" t="s">
        <v>140</v>
      </c>
      <c r="C6" s="692">
        <f>'1.1.sz.mell.'!C6</f>
        <v>99900</v>
      </c>
      <c r="D6" s="692">
        <f>'1.1.sz.mell.'!D6</f>
        <v>119957</v>
      </c>
      <c r="E6" s="692">
        <f>'1.1.sz.mell.'!E6</f>
        <v>115300</v>
      </c>
      <c r="F6" s="343" t="s">
        <v>13</v>
      </c>
      <c r="G6" s="692">
        <f>'1.1.sz.mell.'!C74</f>
        <v>124182</v>
      </c>
      <c r="H6" s="895">
        <f>'1.1.sz.mell.'!D74</f>
        <v>157341</v>
      </c>
      <c r="I6" s="684">
        <f>'1.1.sz.mell.'!E74</f>
        <v>177147</v>
      </c>
      <c r="J6" s="1222"/>
    </row>
    <row r="7" spans="1:10" ht="12.95" customHeight="1" x14ac:dyDescent="0.2">
      <c r="A7" s="344" t="s">
        <v>882</v>
      </c>
      <c r="B7" s="345" t="s">
        <v>924</v>
      </c>
      <c r="C7" s="693">
        <f>'1.1.sz.mell.'!C11</f>
        <v>15905</v>
      </c>
      <c r="D7" s="693">
        <f>'1.1.sz.mell.'!D11</f>
        <v>29005</v>
      </c>
      <c r="E7" s="693">
        <f>'1.1.sz.mell.'!E11</f>
        <v>21602</v>
      </c>
      <c r="F7" s="345" t="s">
        <v>162</v>
      </c>
      <c r="G7" s="693">
        <f>'1.1.sz.mell.'!C75</f>
        <v>31871</v>
      </c>
      <c r="H7" s="896">
        <f>'1.1.sz.mell.'!D75</f>
        <v>31972</v>
      </c>
      <c r="I7" s="685">
        <f>'1.1.sz.mell.'!E75</f>
        <v>35843</v>
      </c>
      <c r="J7" s="1222"/>
    </row>
    <row r="8" spans="1:10" ht="12.95" customHeight="1" x14ac:dyDescent="0.2">
      <c r="A8" s="344" t="s">
        <v>883</v>
      </c>
      <c r="B8" s="345" t="s">
        <v>0</v>
      </c>
      <c r="C8" s="693">
        <f>'1.1.sz.mell.'!C20</f>
        <v>7979</v>
      </c>
      <c r="D8" s="693">
        <f>'1.1.sz.mell.'!D20</f>
        <v>9445</v>
      </c>
      <c r="E8" s="693">
        <f>'1.1.sz.mell.'!E20</f>
        <v>9000</v>
      </c>
      <c r="F8" s="345" t="s">
        <v>325</v>
      </c>
      <c r="G8" s="693">
        <f>'1.1.sz.mell.'!C76</f>
        <v>85657</v>
      </c>
      <c r="H8" s="896">
        <f>'1.1.sz.mell.'!D76</f>
        <v>87612</v>
      </c>
      <c r="I8" s="685">
        <f>'1.1.sz.mell.'!E76</f>
        <v>101724</v>
      </c>
      <c r="J8" s="1222"/>
    </row>
    <row r="9" spans="1:10" ht="12.95" customHeight="1" x14ac:dyDescent="0.2">
      <c r="A9" s="344" t="s">
        <v>884</v>
      </c>
      <c r="B9" s="346" t="s">
        <v>312</v>
      </c>
      <c r="C9" s="693">
        <v>180984</v>
      </c>
      <c r="D9" s="693">
        <f>'1.1.sz.mell.'!D21</f>
        <v>240429</v>
      </c>
      <c r="E9" s="693">
        <f>'1.1.sz.mell.'!E21</f>
        <v>232157</v>
      </c>
      <c r="F9" s="345" t="s">
        <v>163</v>
      </c>
      <c r="G9" s="693">
        <f>'1.1.sz.mell.'!C77</f>
        <v>10637</v>
      </c>
      <c r="H9" s="896">
        <f>'1.1.sz.mell.'!D77</f>
        <v>16450</v>
      </c>
      <c r="I9" s="685">
        <f>'1.1.sz.mell.'!E77</f>
        <v>16457</v>
      </c>
      <c r="J9" s="1222"/>
    </row>
    <row r="10" spans="1:10" ht="12.95" customHeight="1" x14ac:dyDescent="0.2">
      <c r="A10" s="344" t="s">
        <v>885</v>
      </c>
      <c r="B10" s="345" t="s">
        <v>313</v>
      </c>
      <c r="C10" s="693">
        <f>'1.1.sz.mell.'!C31</f>
        <v>16375</v>
      </c>
      <c r="D10" s="693">
        <f>'1.1.sz.mell.'!D31</f>
        <v>22154</v>
      </c>
      <c r="E10" s="693">
        <f>'1.1.sz.mell.'!E31</f>
        <v>17337</v>
      </c>
      <c r="F10" s="345" t="s">
        <v>164</v>
      </c>
      <c r="G10" s="693">
        <f>'1.1.sz.mell.'!C78</f>
        <v>3059</v>
      </c>
      <c r="H10" s="896">
        <f>'1.1.sz.mell.'!D78</f>
        <v>19472</v>
      </c>
      <c r="I10" s="685">
        <f>'1.1.sz.mell.'!E78</f>
        <v>3800</v>
      </c>
      <c r="J10" s="1222"/>
    </row>
    <row r="11" spans="1:10" ht="12.95" customHeight="1" x14ac:dyDescent="0.2">
      <c r="A11" s="344" t="s">
        <v>886</v>
      </c>
      <c r="B11" s="345" t="s">
        <v>346</v>
      </c>
      <c r="C11" s="693"/>
      <c r="D11" s="693"/>
      <c r="E11" s="693"/>
      <c r="F11" s="345" t="s">
        <v>913</v>
      </c>
      <c r="G11" s="693"/>
      <c r="H11" s="896">
        <f>'1.1.sz.mell.'!D97</f>
        <v>0</v>
      </c>
      <c r="I11" s="685">
        <f>'1.1.sz.mell.'!E98</f>
        <v>20148</v>
      </c>
      <c r="J11" s="1222"/>
    </row>
    <row r="12" spans="1:10" ht="12.95" customHeight="1" x14ac:dyDescent="0.2">
      <c r="A12" s="344" t="s">
        <v>887</v>
      </c>
      <c r="B12" s="345" t="s">
        <v>314</v>
      </c>
      <c r="C12" s="693">
        <v>618</v>
      </c>
      <c r="D12" s="693">
        <f>'1.2.sz.mell. _köt'!D44</f>
        <v>0</v>
      </c>
      <c r="E12" s="693">
        <f>'1.2.sz.mell. _köt'!E44</f>
        <v>0</v>
      </c>
      <c r="F12" s="345" t="s">
        <v>876</v>
      </c>
      <c r="G12" s="693"/>
      <c r="H12" s="896"/>
      <c r="I12" s="685"/>
      <c r="J12" s="1222"/>
    </row>
    <row r="13" spans="1:10" ht="12.95" customHeight="1" x14ac:dyDescent="0.2">
      <c r="A13" s="344" t="s">
        <v>888</v>
      </c>
      <c r="B13" s="345" t="s">
        <v>315</v>
      </c>
      <c r="C13" s="693"/>
      <c r="D13" s="693"/>
      <c r="E13" s="693"/>
      <c r="F13" s="47"/>
      <c r="G13" s="693"/>
      <c r="H13" s="896"/>
      <c r="I13" s="685"/>
      <c r="J13" s="1222"/>
    </row>
    <row r="14" spans="1:10" ht="12.95" customHeight="1" x14ac:dyDescent="0.2">
      <c r="A14" s="344" t="s">
        <v>889</v>
      </c>
      <c r="B14" s="350" t="s">
        <v>316</v>
      </c>
      <c r="C14" s="693"/>
      <c r="D14" s="693"/>
      <c r="E14" s="693"/>
      <c r="F14" s="47"/>
      <c r="G14" s="693"/>
      <c r="H14" s="896"/>
      <c r="I14" s="685"/>
      <c r="J14" s="1222"/>
    </row>
    <row r="15" spans="1:10" ht="12.95" customHeight="1" x14ac:dyDescent="0.2">
      <c r="A15" s="344" t="s">
        <v>890</v>
      </c>
      <c r="B15" s="487" t="s">
        <v>569</v>
      </c>
      <c r="C15" s="693"/>
      <c r="D15" s="693"/>
      <c r="E15" s="693"/>
      <c r="F15" s="47"/>
      <c r="G15" s="693"/>
      <c r="H15" s="896"/>
      <c r="I15" s="685"/>
      <c r="J15" s="1222"/>
    </row>
    <row r="16" spans="1:10" ht="12.95" customHeight="1" x14ac:dyDescent="0.2">
      <c r="A16" s="344" t="s">
        <v>891</v>
      </c>
      <c r="B16" s="47"/>
      <c r="C16" s="693"/>
      <c r="D16" s="693"/>
      <c r="E16" s="693"/>
      <c r="F16" s="47"/>
      <c r="G16" s="693"/>
      <c r="H16" s="896"/>
      <c r="I16" s="685"/>
      <c r="J16" s="1222"/>
    </row>
    <row r="17" spans="1:10" ht="12.95" customHeight="1" thickBot="1" x14ac:dyDescent="0.25">
      <c r="A17" s="344" t="s">
        <v>892</v>
      </c>
      <c r="B17" s="50"/>
      <c r="C17" s="696"/>
      <c r="D17" s="696"/>
      <c r="E17" s="696"/>
      <c r="F17" s="47"/>
      <c r="G17" s="696"/>
      <c r="H17" s="909"/>
      <c r="I17" s="867"/>
      <c r="J17" s="1222"/>
    </row>
    <row r="18" spans="1:10" ht="15.95" customHeight="1" thickBot="1" x14ac:dyDescent="0.25">
      <c r="A18" s="347" t="s">
        <v>893</v>
      </c>
      <c r="B18" s="126" t="s">
        <v>339</v>
      </c>
      <c r="C18" s="547">
        <f>+C6+C7+C8+C9+C10+C12+C13+C14+C15+C16+C17</f>
        <v>321761</v>
      </c>
      <c r="D18" s="547">
        <f>+D6+D7+D8+D9+D10+D12+D13+D14+D15+D16+D17</f>
        <v>420990</v>
      </c>
      <c r="E18" s="547">
        <f>+E6+E7+E8+E9+E10+E12+E13+E14+E15+E16+E17</f>
        <v>395396</v>
      </c>
      <c r="F18" s="126" t="s">
        <v>338</v>
      </c>
      <c r="G18" s="547">
        <f>SUM(G6:G17)</f>
        <v>255406</v>
      </c>
      <c r="H18" s="545">
        <f>SUM(H6:H17)</f>
        <v>312847</v>
      </c>
      <c r="I18" s="546">
        <f>SUM(I6:I17)</f>
        <v>355119</v>
      </c>
      <c r="J18" s="1222"/>
    </row>
    <row r="19" spans="1:10" ht="12.95" customHeight="1" x14ac:dyDescent="0.2">
      <c r="A19" s="348" t="s">
        <v>894</v>
      </c>
      <c r="B19" s="349" t="s">
        <v>317</v>
      </c>
      <c r="C19" s="697">
        <f>+C20+C21+C22+C23</f>
        <v>41022</v>
      </c>
      <c r="D19" s="697">
        <f>+D20+D21+D22+D23</f>
        <v>178661</v>
      </c>
      <c r="E19" s="881">
        <f>E20</f>
        <v>0</v>
      </c>
      <c r="F19" s="350" t="s">
        <v>175</v>
      </c>
      <c r="G19" s="700"/>
      <c r="H19" s="884"/>
      <c r="I19" s="686"/>
      <c r="J19" s="1222"/>
    </row>
    <row r="20" spans="1:10" ht="12.95" customHeight="1" x14ac:dyDescent="0.2">
      <c r="A20" s="351" t="s">
        <v>895</v>
      </c>
      <c r="B20" s="350" t="s">
        <v>252</v>
      </c>
      <c r="C20" s="693">
        <v>41022</v>
      </c>
      <c r="D20" s="693">
        <f>'1.1.sz.mell.'!D54-'2.2.sz.mell  '!D20</f>
        <v>178661</v>
      </c>
      <c r="E20" s="694"/>
      <c r="F20" s="350" t="s">
        <v>176</v>
      </c>
      <c r="G20" s="693"/>
      <c r="H20" s="896"/>
      <c r="I20" s="685"/>
      <c r="J20" s="1222"/>
    </row>
    <row r="21" spans="1:10" ht="12.95" customHeight="1" x14ac:dyDescent="0.2">
      <c r="A21" s="351" t="s">
        <v>896</v>
      </c>
      <c r="B21" s="350" t="s">
        <v>253</v>
      </c>
      <c r="C21" s="693"/>
      <c r="D21" s="693"/>
      <c r="E21" s="694"/>
      <c r="F21" s="350" t="s">
        <v>104</v>
      </c>
      <c r="G21" s="693"/>
      <c r="H21" s="896"/>
      <c r="I21" s="685"/>
      <c r="J21" s="1222"/>
    </row>
    <row r="22" spans="1:10" ht="12.95" customHeight="1" x14ac:dyDescent="0.2">
      <c r="A22" s="351" t="s">
        <v>897</v>
      </c>
      <c r="B22" s="350" t="s">
        <v>318</v>
      </c>
      <c r="C22" s="693"/>
      <c r="D22" s="693"/>
      <c r="E22" s="694"/>
      <c r="F22" s="350" t="s">
        <v>105</v>
      </c>
      <c r="G22" s="693"/>
      <c r="H22" s="896"/>
      <c r="I22" s="685"/>
      <c r="J22" s="1222"/>
    </row>
    <row r="23" spans="1:10" ht="12.95" customHeight="1" x14ac:dyDescent="0.2">
      <c r="A23" s="351" t="s">
        <v>898</v>
      </c>
      <c r="B23" s="350" t="s">
        <v>319</v>
      </c>
      <c r="C23" s="693"/>
      <c r="D23" s="693"/>
      <c r="E23" s="698"/>
      <c r="F23" s="349" t="s">
        <v>326</v>
      </c>
      <c r="G23" s="693"/>
      <c r="H23" s="896"/>
      <c r="I23" s="685"/>
      <c r="J23" s="1222"/>
    </row>
    <row r="24" spans="1:10" ht="12.95" customHeight="1" x14ac:dyDescent="0.2">
      <c r="A24" s="351" t="s">
        <v>899</v>
      </c>
      <c r="B24" s="350" t="s">
        <v>320</v>
      </c>
      <c r="C24" s="699">
        <f>+C25+C26</f>
        <v>0</v>
      </c>
      <c r="D24" s="699">
        <f>+D25+D26</f>
        <v>0</v>
      </c>
      <c r="E24" s="882"/>
      <c r="F24" s="350" t="s">
        <v>177</v>
      </c>
      <c r="G24" s="693"/>
      <c r="H24" s="896"/>
      <c r="I24" s="685"/>
      <c r="J24" s="1222"/>
    </row>
    <row r="25" spans="1:10" ht="12.95" customHeight="1" x14ac:dyDescent="0.2">
      <c r="A25" s="348" t="s">
        <v>900</v>
      </c>
      <c r="B25" s="349" t="s">
        <v>321</v>
      </c>
      <c r="C25" s="700"/>
      <c r="D25" s="700"/>
      <c r="E25" s="698"/>
      <c r="F25" s="343" t="s">
        <v>1065</v>
      </c>
      <c r="G25" s="700">
        <v>6185</v>
      </c>
      <c r="H25" s="884">
        <v>17822</v>
      </c>
      <c r="I25" s="686"/>
      <c r="J25" s="1222"/>
    </row>
    <row r="26" spans="1:10" ht="12.95" customHeight="1" thickBot="1" x14ac:dyDescent="0.25">
      <c r="A26" s="351" t="s">
        <v>901</v>
      </c>
      <c r="B26" s="350" t="s">
        <v>262</v>
      </c>
      <c r="C26" s="693"/>
      <c r="D26" s="693"/>
      <c r="E26" s="694"/>
      <c r="F26" s="47"/>
      <c r="G26" s="693"/>
      <c r="H26" s="896"/>
      <c r="I26" s="685"/>
      <c r="J26" s="1222"/>
    </row>
    <row r="27" spans="1:10" ht="21.75" thickBot="1" x14ac:dyDescent="0.25">
      <c r="A27" s="347" t="s">
        <v>902</v>
      </c>
      <c r="B27" s="126" t="s">
        <v>336</v>
      </c>
      <c r="C27" s="547">
        <f>+C19+C24</f>
        <v>41022</v>
      </c>
      <c r="D27" s="547">
        <f>+D19+D24</f>
        <v>178661</v>
      </c>
      <c r="E27" s="880">
        <f>E19</f>
        <v>0</v>
      </c>
      <c r="F27" s="126" t="s">
        <v>337</v>
      </c>
      <c r="G27" s="547">
        <f>SUM(G19:G26)</f>
        <v>6185</v>
      </c>
      <c r="H27" s="545">
        <f>SUM(H19:H26)</f>
        <v>17822</v>
      </c>
      <c r="I27" s="546"/>
      <c r="J27" s="1222"/>
    </row>
    <row r="28" spans="1:10" ht="24.75" thickBot="1" x14ac:dyDescent="0.25">
      <c r="A28" s="347" t="s">
        <v>903</v>
      </c>
      <c r="B28" s="352" t="s">
        <v>324</v>
      </c>
      <c r="C28" s="547">
        <f>+C18+C27</f>
        <v>362783</v>
      </c>
      <c r="D28" s="547">
        <f>+D18+D27</f>
        <v>599651</v>
      </c>
      <c r="E28" s="547">
        <f>+E18+E27</f>
        <v>395396</v>
      </c>
      <c r="F28" s="352" t="s">
        <v>327</v>
      </c>
      <c r="G28" s="547">
        <f>+G18+G27</f>
        <v>261591</v>
      </c>
      <c r="H28" s="545">
        <f>+H18+H27</f>
        <v>330669</v>
      </c>
      <c r="I28" s="546">
        <f>+I18+I27</f>
        <v>355119</v>
      </c>
      <c r="J28" s="1222"/>
    </row>
    <row r="29" spans="1:10" ht="18" customHeight="1" thickBot="1" x14ac:dyDescent="0.25">
      <c r="A29" s="347" t="s">
        <v>904</v>
      </c>
      <c r="B29" s="126" t="s">
        <v>322</v>
      </c>
      <c r="C29" s="701">
        <f>'1.1.sz.mell.'!C66</f>
        <v>6704</v>
      </c>
      <c r="D29" s="701">
        <f>'1.1.sz.mell.'!D66</f>
        <v>8004</v>
      </c>
      <c r="E29" s="883"/>
      <c r="F29" s="126" t="s">
        <v>328</v>
      </c>
      <c r="G29" s="701">
        <f>'1.1.sz.mell.'!C121</f>
        <v>0</v>
      </c>
      <c r="H29" s="717"/>
      <c r="I29" s="687"/>
      <c r="J29" s="1222"/>
    </row>
    <row r="30" spans="1:10" ht="13.5" thickBot="1" x14ac:dyDescent="0.25">
      <c r="A30" s="347" t="s">
        <v>905</v>
      </c>
      <c r="B30" s="353" t="s">
        <v>323</v>
      </c>
      <c r="C30" s="547">
        <f>+C28+C29</f>
        <v>369487</v>
      </c>
      <c r="D30" s="547">
        <f>+D28+D29</f>
        <v>607655</v>
      </c>
      <c r="E30" s="547">
        <f>+E28+E29</f>
        <v>395396</v>
      </c>
      <c r="F30" s="353" t="s">
        <v>329</v>
      </c>
      <c r="G30" s="547">
        <f>+G28+G29</f>
        <v>261591</v>
      </c>
      <c r="H30" s="545">
        <f>+H28+H29</f>
        <v>330669</v>
      </c>
      <c r="I30" s="546">
        <f>+I28+I29</f>
        <v>355119</v>
      </c>
      <c r="J30" s="1222"/>
    </row>
    <row r="31" spans="1:10" ht="13.5" thickBot="1" x14ac:dyDescent="0.25">
      <c r="A31" s="347" t="s">
        <v>906</v>
      </c>
      <c r="B31" s="353" t="s">
        <v>120</v>
      </c>
      <c r="C31" s="547" t="str">
        <f>IF(C18-J18&lt;0,J18-C18,"-")</f>
        <v>-</v>
      </c>
      <c r="D31" s="547" t="str">
        <f>IF(D18-K18&lt;0,K18-D18,"-")</f>
        <v>-</v>
      </c>
      <c r="E31" s="880"/>
      <c r="F31" s="353" t="s">
        <v>121</v>
      </c>
      <c r="G31" s="547">
        <f>IF(C18-G18&gt;0,C18-G18,"-")</f>
        <v>66355</v>
      </c>
      <c r="H31" s="545">
        <f>IF(D18-H18&gt;0,D18-H18,"-")</f>
        <v>108143</v>
      </c>
      <c r="I31" s="546">
        <f>IF(E18-I18&gt;0,E18-I18,"-")</f>
        <v>40277</v>
      </c>
      <c r="J31" s="1222"/>
    </row>
    <row r="32" spans="1:10" ht="13.5" thickBot="1" x14ac:dyDescent="0.25">
      <c r="A32" s="347" t="s">
        <v>907</v>
      </c>
      <c r="B32" s="353" t="s">
        <v>330</v>
      </c>
      <c r="C32" s="547" t="str">
        <f>IF(C18+C19-J28&lt;0,J28-(C18+C19),"-")</f>
        <v>-</v>
      </c>
      <c r="D32" s="547" t="str">
        <f>IF(D18+D19-K28&lt;0,K28-(D18+D19),"-")</f>
        <v>-</v>
      </c>
      <c r="E32" s="880"/>
      <c r="F32" s="353" t="s">
        <v>331</v>
      </c>
      <c r="G32" s="547">
        <f>IF(C18+C19-G28&gt;0,C18+C19-G28,"-")</f>
        <v>101192</v>
      </c>
      <c r="H32" s="704">
        <f>IF(D18+D19-H28&gt;0,D18+D19-H28,"-")</f>
        <v>268982</v>
      </c>
      <c r="I32" s="547">
        <f>IF(E18+E19-I28&gt;0,E18+E19-I28,"-")</f>
        <v>40277</v>
      </c>
      <c r="J32" s="1222"/>
    </row>
  </sheetData>
  <mergeCells count="3">
    <mergeCell ref="A3:A4"/>
    <mergeCell ref="J1:J32"/>
    <mergeCell ref="F3:I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8 D6:D7 D8:D12 E7:E12 C29 G6:I11 G29 C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39"/>
  <sheetViews>
    <sheetView view="pageLayout" topLeftCell="C1" zoomScaleNormal="100" zoomScaleSheetLayoutView="115" workbookViewId="0">
      <selection activeCell="J1" sqref="J1:J36"/>
    </sheetView>
  </sheetViews>
  <sheetFormatPr defaultColWidth="9.33203125" defaultRowHeight="12.75" x14ac:dyDescent="0.2"/>
  <cols>
    <col min="1" max="1" width="6.83203125" style="49" customWidth="1"/>
    <col min="2" max="2" width="50.83203125" style="193" customWidth="1"/>
    <col min="3" max="5" width="13.33203125" style="688" customWidth="1"/>
    <col min="6" max="6" width="50.83203125" style="49" customWidth="1"/>
    <col min="7" max="9" width="13.33203125" style="688" customWidth="1"/>
    <col min="10" max="10" width="15.83203125" style="49" customWidth="1"/>
    <col min="11" max="16384" width="9.33203125" style="49"/>
  </cols>
  <sheetData>
    <row r="1" spans="1:10" ht="31.5" x14ac:dyDescent="0.2">
      <c r="B1" s="335" t="s">
        <v>108</v>
      </c>
      <c r="C1" s="679"/>
      <c r="D1" s="679"/>
      <c r="E1" s="679"/>
      <c r="F1" s="336"/>
      <c r="G1" s="679"/>
      <c r="H1" s="679"/>
      <c r="I1" s="679"/>
      <c r="J1" s="1222" t="s">
        <v>1183</v>
      </c>
    </row>
    <row r="2" spans="1:10" ht="14.25" thickBot="1" x14ac:dyDescent="0.25">
      <c r="H2" s="680"/>
      <c r="I2" s="680" t="s">
        <v>11</v>
      </c>
      <c r="J2" s="1228"/>
    </row>
    <row r="3" spans="1:10" ht="13.5" thickBot="1" x14ac:dyDescent="0.25">
      <c r="A3" s="1226" t="s">
        <v>15</v>
      </c>
      <c r="B3" s="337" t="s">
        <v>923</v>
      </c>
      <c r="C3" s="689"/>
      <c r="D3" s="690"/>
      <c r="E3" s="690"/>
      <c r="F3" s="337" t="s">
        <v>1</v>
      </c>
      <c r="G3" s="689"/>
      <c r="H3" s="689"/>
      <c r="I3" s="681"/>
      <c r="J3" s="1228"/>
    </row>
    <row r="4" spans="1:10" s="338" customFormat="1" ht="26.25" thickBot="1" x14ac:dyDescent="0.25">
      <c r="A4" s="1227"/>
      <c r="B4" s="194" t="s">
        <v>12</v>
      </c>
      <c r="C4" s="682" t="s">
        <v>1178</v>
      </c>
      <c r="D4" s="682" t="s">
        <v>1069</v>
      </c>
      <c r="E4" s="691" t="s">
        <v>1035</v>
      </c>
      <c r="F4" s="194" t="s">
        <v>12</v>
      </c>
      <c r="G4" s="682" t="s">
        <v>1178</v>
      </c>
      <c r="H4" s="682" t="s">
        <v>1069</v>
      </c>
      <c r="I4" s="683" t="s">
        <v>1035</v>
      </c>
      <c r="J4" s="1228"/>
    </row>
    <row r="5" spans="1:10" s="338" customFormat="1" ht="13.5" thickBot="1" x14ac:dyDescent="0.25">
      <c r="A5" s="339">
        <v>1</v>
      </c>
      <c r="B5" s="340">
        <v>2</v>
      </c>
      <c r="C5" s="935" t="s">
        <v>883</v>
      </c>
      <c r="D5" s="936" t="s">
        <v>884</v>
      </c>
      <c r="E5" s="936" t="s">
        <v>885</v>
      </c>
      <c r="F5" s="340" t="s">
        <v>886</v>
      </c>
      <c r="G5" s="935" t="s">
        <v>887</v>
      </c>
      <c r="H5" s="937" t="s">
        <v>888</v>
      </c>
      <c r="I5" s="938" t="s">
        <v>889</v>
      </c>
      <c r="J5" s="1228"/>
    </row>
    <row r="6" spans="1:10" x14ac:dyDescent="0.2">
      <c r="A6" s="342" t="s">
        <v>881</v>
      </c>
      <c r="B6" s="343" t="s">
        <v>366</v>
      </c>
      <c r="C6" s="766">
        <v>1020</v>
      </c>
      <c r="D6" s="766"/>
      <c r="E6" s="859"/>
      <c r="F6" s="343" t="s">
        <v>277</v>
      </c>
      <c r="G6" s="692">
        <f>'1.1.sz.mell.'!C87</f>
        <v>15209</v>
      </c>
      <c r="H6" s="702">
        <f>'1.1.sz.mell.'!D87</f>
        <v>14242</v>
      </c>
      <c r="I6" s="859">
        <f>'1.1.sz.mell.'!E87</f>
        <v>123790.99800000001</v>
      </c>
      <c r="J6" s="1228"/>
    </row>
    <row r="7" spans="1:10" ht="22.5" x14ac:dyDescent="0.2">
      <c r="A7" s="344" t="s">
        <v>882</v>
      </c>
      <c r="B7" s="345" t="s">
        <v>340</v>
      </c>
      <c r="C7" s="693">
        <f>'1.1.sz.mell.'!C48</f>
        <v>397</v>
      </c>
      <c r="D7" s="693">
        <f>'1.1.sz.mell.'!D47</f>
        <v>395</v>
      </c>
      <c r="E7" s="685">
        <f>'1.1.sz.mell.'!E47</f>
        <v>590</v>
      </c>
      <c r="F7" s="345" t="s">
        <v>166</v>
      </c>
      <c r="G7" s="693">
        <f>'1.1.sz.mell.'!C88</f>
        <v>3224</v>
      </c>
      <c r="H7" s="695">
        <f>'1.1.sz.mell.'!D88</f>
        <v>38360</v>
      </c>
      <c r="I7" s="685">
        <f>'1.1.sz.mell.'!E88</f>
        <v>6083.4</v>
      </c>
      <c r="J7" s="1228"/>
    </row>
    <row r="8" spans="1:10" x14ac:dyDescent="0.2">
      <c r="A8" s="344" t="s">
        <v>883</v>
      </c>
      <c r="B8" s="345" t="s">
        <v>102</v>
      </c>
      <c r="C8" s="693"/>
      <c r="D8" s="693"/>
      <c r="E8" s="685"/>
      <c r="F8" s="345" t="s">
        <v>308</v>
      </c>
      <c r="G8" s="693"/>
      <c r="H8" s="695"/>
      <c r="I8" s="685"/>
      <c r="J8" s="1228"/>
    </row>
    <row r="9" spans="1:10" ht="22.5" x14ac:dyDescent="0.2">
      <c r="A9" s="344" t="s">
        <v>884</v>
      </c>
      <c r="B9" s="345" t="s">
        <v>149</v>
      </c>
      <c r="C9" s="693"/>
      <c r="D9" s="693"/>
      <c r="E9" s="685"/>
      <c r="F9" s="345" t="s">
        <v>347</v>
      </c>
      <c r="G9" s="693"/>
      <c r="H9" s="695"/>
      <c r="I9" s="685"/>
      <c r="J9" s="1228"/>
    </row>
    <row r="10" spans="1:10" ht="22.5" x14ac:dyDescent="0.2">
      <c r="A10" s="344" t="s">
        <v>885</v>
      </c>
      <c r="B10" s="345" t="s">
        <v>239</v>
      </c>
      <c r="C10" s="693">
        <v>20624</v>
      </c>
      <c r="D10" s="693"/>
      <c r="E10" s="685"/>
      <c r="F10" s="345" t="s">
        <v>348</v>
      </c>
      <c r="G10" s="693"/>
      <c r="H10" s="695"/>
      <c r="I10" s="685"/>
      <c r="J10" s="1228"/>
    </row>
    <row r="11" spans="1:10" x14ac:dyDescent="0.2">
      <c r="A11" s="344" t="s">
        <v>886</v>
      </c>
      <c r="B11" s="345" t="s">
        <v>341</v>
      </c>
      <c r="C11" s="693"/>
      <c r="D11" s="693"/>
      <c r="E11" s="685"/>
      <c r="F11" s="356" t="s">
        <v>349</v>
      </c>
      <c r="G11" s="693"/>
      <c r="H11" s="695"/>
      <c r="I11" s="685"/>
      <c r="J11" s="1228"/>
    </row>
    <row r="12" spans="1:10" x14ac:dyDescent="0.2">
      <c r="A12" s="344" t="s">
        <v>887</v>
      </c>
      <c r="B12" s="345" t="s">
        <v>342</v>
      </c>
      <c r="C12" s="693"/>
      <c r="D12" s="693"/>
      <c r="E12" s="685"/>
      <c r="F12" s="356" t="s">
        <v>281</v>
      </c>
      <c r="G12" s="693"/>
      <c r="H12" s="695"/>
      <c r="I12" s="685"/>
      <c r="J12" s="1228"/>
    </row>
    <row r="13" spans="1:10" x14ac:dyDescent="0.2">
      <c r="A13" s="344" t="s">
        <v>888</v>
      </c>
      <c r="B13" s="345" t="s">
        <v>345</v>
      </c>
      <c r="C13" s="693">
        <f>'1.1.sz.mell.'!C37</f>
        <v>0</v>
      </c>
      <c r="D13" s="693">
        <f>'1.1.sz.mell.'!D37</f>
        <v>0</v>
      </c>
      <c r="E13" s="685">
        <f>'1.1.sz.mell.'!E37</f>
        <v>0</v>
      </c>
      <c r="F13" s="357" t="s">
        <v>282</v>
      </c>
      <c r="G13" s="693"/>
      <c r="H13" s="695"/>
      <c r="I13" s="685"/>
      <c r="J13" s="1228"/>
    </row>
    <row r="14" spans="1:10" ht="15" customHeight="1" x14ac:dyDescent="0.2">
      <c r="A14" s="344" t="s">
        <v>889</v>
      </c>
      <c r="B14" s="358" t="s">
        <v>364</v>
      </c>
      <c r="C14" s="693"/>
      <c r="D14" s="693"/>
      <c r="E14" s="685"/>
      <c r="F14" s="356" t="s">
        <v>350</v>
      </c>
      <c r="G14" s="693"/>
      <c r="H14" s="695"/>
      <c r="I14" s="685"/>
      <c r="J14" s="1228"/>
    </row>
    <row r="15" spans="1:10" ht="33.75" x14ac:dyDescent="0.2">
      <c r="A15" s="344" t="s">
        <v>890</v>
      </c>
      <c r="B15" s="345" t="s">
        <v>343</v>
      </c>
      <c r="C15" s="693">
        <v>4700</v>
      </c>
      <c r="D15" s="693">
        <f>'1.1.sz.mell.'!D45</f>
        <v>15321</v>
      </c>
      <c r="E15" s="685">
        <f>'1.1.sz.mell.'!E45</f>
        <v>0</v>
      </c>
      <c r="F15" s="356" t="s">
        <v>351</v>
      </c>
      <c r="G15" s="693"/>
      <c r="H15" s="695"/>
      <c r="I15" s="685"/>
      <c r="J15" s="1228"/>
    </row>
    <row r="16" spans="1:10" x14ac:dyDescent="0.2">
      <c r="A16" s="344" t="s">
        <v>891</v>
      </c>
      <c r="B16" s="345" t="s">
        <v>344</v>
      </c>
      <c r="C16" s="693"/>
      <c r="D16" s="693"/>
      <c r="E16" s="685"/>
      <c r="F16" s="345" t="s">
        <v>913</v>
      </c>
      <c r="G16" s="693"/>
      <c r="H16" s="695"/>
      <c r="I16" s="685">
        <f>'1.1.sz.mell.'!E99</f>
        <v>0</v>
      </c>
      <c r="J16" s="1228"/>
    </row>
    <row r="17" spans="1:10" ht="13.5" thickBot="1" x14ac:dyDescent="0.25">
      <c r="A17" s="418" t="s">
        <v>892</v>
      </c>
      <c r="B17" s="419" t="s">
        <v>1046</v>
      </c>
      <c r="C17" s="700"/>
      <c r="D17" s="700"/>
      <c r="E17" s="686"/>
      <c r="F17" s="419" t="s">
        <v>876</v>
      </c>
      <c r="G17" s="700"/>
      <c r="H17" s="705"/>
      <c r="I17" s="686"/>
      <c r="J17" s="1228"/>
    </row>
    <row r="18" spans="1:10" ht="13.5" thickBot="1" x14ac:dyDescent="0.25">
      <c r="A18" s="347" t="s">
        <v>893</v>
      </c>
      <c r="B18" s="126" t="s">
        <v>92</v>
      </c>
      <c r="C18" s="547">
        <f>+C6+C7+C8+C9+C10+C11+C12+C13+C15+C16+C17</f>
        <v>26741</v>
      </c>
      <c r="D18" s="547">
        <f>+D6+D7+D8+D9+D10+D11+D12+D13+D15+D16+D17</f>
        <v>15716</v>
      </c>
      <c r="E18" s="546">
        <f>+E6+E7+E8+E9+E10+E11+E12+E13+E15+E16+E17</f>
        <v>590</v>
      </c>
      <c r="F18" s="126" t="s">
        <v>93</v>
      </c>
      <c r="G18" s="547">
        <f>+G6+G7+G8+G16+G17</f>
        <v>18433</v>
      </c>
      <c r="H18" s="704">
        <f>+H6+H7+H8+H16+H17</f>
        <v>52602</v>
      </c>
      <c r="I18" s="546">
        <f>+I6+I7+I8+I16+I17</f>
        <v>129874.398</v>
      </c>
      <c r="J18" s="1228"/>
    </row>
    <row r="19" spans="1:10" x14ac:dyDescent="0.2">
      <c r="A19" s="359" t="s">
        <v>894</v>
      </c>
      <c r="B19" s="360" t="s">
        <v>363</v>
      </c>
      <c r="C19" s="708">
        <f>+C20+C21+C22+C23+C24</f>
        <v>54160</v>
      </c>
      <c r="D19" s="708">
        <v>27476</v>
      </c>
      <c r="E19" s="947">
        <f>E20</f>
        <v>89007</v>
      </c>
      <c r="F19" s="350" t="s">
        <v>175</v>
      </c>
      <c r="G19" s="692"/>
      <c r="H19" s="702"/>
      <c r="I19" s="684"/>
      <c r="J19" s="1228"/>
    </row>
    <row r="20" spans="1:10" x14ac:dyDescent="0.2">
      <c r="A20" s="344" t="s">
        <v>895</v>
      </c>
      <c r="B20" s="361" t="s">
        <v>352</v>
      </c>
      <c r="C20" s="693">
        <v>54160</v>
      </c>
      <c r="D20" s="693">
        <v>27476</v>
      </c>
      <c r="E20" s="685">
        <f>'1.2.sz.mell. _köt'!E54</f>
        <v>89007</v>
      </c>
      <c r="F20" s="350" t="s">
        <v>179</v>
      </c>
      <c r="G20" s="693"/>
      <c r="H20" s="695"/>
      <c r="I20" s="685"/>
      <c r="J20" s="1228"/>
    </row>
    <row r="21" spans="1:10" x14ac:dyDescent="0.2">
      <c r="A21" s="359" t="s">
        <v>896</v>
      </c>
      <c r="B21" s="361" t="s">
        <v>353</v>
      </c>
      <c r="C21" s="693"/>
      <c r="D21" s="693"/>
      <c r="E21" s="685"/>
      <c r="F21" s="350" t="s">
        <v>104</v>
      </c>
      <c r="G21" s="693"/>
      <c r="H21" s="695"/>
      <c r="I21" s="685"/>
      <c r="J21" s="1228"/>
    </row>
    <row r="22" spans="1:10" x14ac:dyDescent="0.2">
      <c r="A22" s="344" t="s">
        <v>897</v>
      </c>
      <c r="B22" s="361" t="s">
        <v>354</v>
      </c>
      <c r="C22" s="693"/>
      <c r="D22" s="693"/>
      <c r="E22" s="685"/>
      <c r="F22" s="350" t="s">
        <v>105</v>
      </c>
      <c r="G22" s="693"/>
      <c r="H22" s="695"/>
      <c r="I22" s="685"/>
      <c r="J22" s="1228"/>
    </row>
    <row r="23" spans="1:10" x14ac:dyDescent="0.2">
      <c r="A23" s="359" t="s">
        <v>898</v>
      </c>
      <c r="B23" s="361" t="s">
        <v>355</v>
      </c>
      <c r="C23" s="693"/>
      <c r="D23" s="700"/>
      <c r="E23" s="686"/>
      <c r="F23" s="349" t="s">
        <v>326</v>
      </c>
      <c r="G23" s="693"/>
      <c r="H23" s="695"/>
      <c r="I23" s="685"/>
      <c r="J23" s="1228"/>
    </row>
    <row r="24" spans="1:10" x14ac:dyDescent="0.2">
      <c r="A24" s="344" t="s">
        <v>899</v>
      </c>
      <c r="B24" s="362" t="s">
        <v>356</v>
      </c>
      <c r="C24" s="693"/>
      <c r="D24" s="693"/>
      <c r="E24" s="685"/>
      <c r="F24" s="350" t="s">
        <v>180</v>
      </c>
      <c r="G24" s="693"/>
      <c r="H24" s="695"/>
      <c r="I24" s="685"/>
      <c r="J24" s="1228"/>
    </row>
    <row r="25" spans="1:10" x14ac:dyDescent="0.2">
      <c r="A25" s="359" t="s">
        <v>900</v>
      </c>
      <c r="B25" s="363" t="s">
        <v>357</v>
      </c>
      <c r="C25" s="699">
        <f>+C26+C27+C28+C29+C30</f>
        <v>0</v>
      </c>
      <c r="D25" s="708"/>
      <c r="E25" s="947"/>
      <c r="F25" s="364" t="s">
        <v>178</v>
      </c>
      <c r="G25" s="693"/>
      <c r="H25" s="695"/>
      <c r="I25" s="685"/>
      <c r="J25" s="1228"/>
    </row>
    <row r="26" spans="1:10" x14ac:dyDescent="0.2">
      <c r="A26" s="344" t="s">
        <v>901</v>
      </c>
      <c r="B26" s="362" t="s">
        <v>358</v>
      </c>
      <c r="C26" s="693"/>
      <c r="D26" s="692"/>
      <c r="E26" s="684"/>
      <c r="F26" s="364" t="s">
        <v>365</v>
      </c>
      <c r="G26" s="693"/>
      <c r="H26" s="695"/>
      <c r="I26" s="685"/>
      <c r="J26" s="1228"/>
    </row>
    <row r="27" spans="1:10" x14ac:dyDescent="0.2">
      <c r="A27" s="359" t="s">
        <v>902</v>
      </c>
      <c r="B27" s="362" t="s">
        <v>359</v>
      </c>
      <c r="C27" s="693"/>
      <c r="D27" s="692"/>
      <c r="E27" s="684"/>
      <c r="F27" s="355"/>
      <c r="G27" s="693"/>
      <c r="H27" s="695"/>
      <c r="I27" s="685"/>
      <c r="J27" s="1228"/>
    </row>
    <row r="28" spans="1:10" x14ac:dyDescent="0.2">
      <c r="A28" s="344" t="s">
        <v>903</v>
      </c>
      <c r="B28" s="361" t="s">
        <v>360</v>
      </c>
      <c r="C28" s="693"/>
      <c r="D28" s="692"/>
      <c r="E28" s="684"/>
      <c r="F28" s="123"/>
      <c r="G28" s="693"/>
      <c r="H28" s="695"/>
      <c r="I28" s="685"/>
      <c r="J28" s="1228"/>
    </row>
    <row r="29" spans="1:10" x14ac:dyDescent="0.2">
      <c r="A29" s="359" t="s">
        <v>904</v>
      </c>
      <c r="B29" s="365" t="s">
        <v>361</v>
      </c>
      <c r="C29" s="693"/>
      <c r="D29" s="693"/>
      <c r="E29" s="685"/>
      <c r="F29" s="47"/>
      <c r="G29" s="693"/>
      <c r="H29" s="695"/>
      <c r="I29" s="685"/>
      <c r="J29" s="1228"/>
    </row>
    <row r="30" spans="1:10" ht="13.5" thickBot="1" x14ac:dyDescent="0.25">
      <c r="A30" s="344" t="s">
        <v>905</v>
      </c>
      <c r="B30" s="366" t="s">
        <v>362</v>
      </c>
      <c r="C30" s="693"/>
      <c r="D30" s="692"/>
      <c r="E30" s="684"/>
      <c r="F30" s="123"/>
      <c r="G30" s="693"/>
      <c r="H30" s="695"/>
      <c r="I30" s="685"/>
      <c r="J30" s="1228"/>
    </row>
    <row r="31" spans="1:10" ht="21.75" thickBot="1" x14ac:dyDescent="0.25">
      <c r="A31" s="347" t="s">
        <v>906</v>
      </c>
      <c r="B31" s="126" t="s">
        <v>407</v>
      </c>
      <c r="C31" s="547">
        <f>+C19+C25</f>
        <v>54160</v>
      </c>
      <c r="D31" s="547">
        <f>+D19+D25</f>
        <v>27476</v>
      </c>
      <c r="E31" s="546"/>
      <c r="F31" s="126" t="s">
        <v>408</v>
      </c>
      <c r="G31" s="547">
        <f>SUM(G19:G30)</f>
        <v>0</v>
      </c>
      <c r="H31" s="704">
        <f>SUM(H19:H30)</f>
        <v>0</v>
      </c>
      <c r="I31" s="546"/>
      <c r="J31" s="1228"/>
    </row>
    <row r="32" spans="1:10" ht="24.75" thickBot="1" x14ac:dyDescent="0.25">
      <c r="A32" s="347" t="s">
        <v>907</v>
      </c>
      <c r="B32" s="352" t="s">
        <v>405</v>
      </c>
      <c r="C32" s="547">
        <f>+C18+C31</f>
        <v>80901</v>
      </c>
      <c r="D32" s="547">
        <f>+D18+D31</f>
        <v>43192</v>
      </c>
      <c r="E32" s="546">
        <f>+E18+E31+E19</f>
        <v>89597</v>
      </c>
      <c r="F32" s="352" t="s">
        <v>409</v>
      </c>
      <c r="G32" s="547">
        <f>+G18+G31</f>
        <v>18433</v>
      </c>
      <c r="H32" s="704">
        <f>+H18+H31</f>
        <v>52602</v>
      </c>
      <c r="I32" s="546">
        <f>+I18+I31</f>
        <v>129874.398</v>
      </c>
      <c r="J32" s="1228"/>
    </row>
    <row r="33" spans="1:10" ht="13.5" thickBot="1" x14ac:dyDescent="0.25">
      <c r="A33" s="347" t="s">
        <v>908</v>
      </c>
      <c r="B33" s="126" t="s">
        <v>322</v>
      </c>
      <c r="C33" s="701"/>
      <c r="D33" s="701"/>
      <c r="E33" s="687"/>
      <c r="F33" s="126" t="s">
        <v>328</v>
      </c>
      <c r="G33" s="701"/>
      <c r="H33" s="706"/>
      <c r="I33" s="687"/>
      <c r="J33" s="1228"/>
    </row>
    <row r="34" spans="1:10" ht="13.5" thickBot="1" x14ac:dyDescent="0.25">
      <c r="A34" s="347" t="s">
        <v>909</v>
      </c>
      <c r="B34" s="353" t="s">
        <v>406</v>
      </c>
      <c r="C34" s="547">
        <f>+C32+C33</f>
        <v>80901</v>
      </c>
      <c r="D34" s="547">
        <f>+D32+D33</f>
        <v>43192</v>
      </c>
      <c r="E34" s="546">
        <f>+E32+E33</f>
        <v>89597</v>
      </c>
      <c r="F34" s="353" t="s">
        <v>410</v>
      </c>
      <c r="G34" s="547">
        <f>+G32+G33</f>
        <v>18433</v>
      </c>
      <c r="H34" s="704">
        <f>+H32+H33</f>
        <v>52602</v>
      </c>
      <c r="I34" s="546">
        <f>+I32+I33</f>
        <v>129874.398</v>
      </c>
      <c r="J34" s="1228"/>
    </row>
    <row r="35" spans="1:10" ht="13.5" thickBot="1" x14ac:dyDescent="0.25">
      <c r="A35" s="347" t="s">
        <v>84</v>
      </c>
      <c r="B35" s="353" t="s">
        <v>120</v>
      </c>
      <c r="C35" s="547" t="str">
        <f>IF(C18-J18&lt;0,J18-C18,"-")</f>
        <v>-</v>
      </c>
      <c r="D35" s="547" t="str">
        <f>IF(D18-K18&lt;0,K18-D18,"-")</f>
        <v>-</v>
      </c>
      <c r="E35" s="546"/>
      <c r="F35" s="353" t="s">
        <v>121</v>
      </c>
      <c r="G35" s="547">
        <f>IF(C18-G18&gt;0,C18-G18,"-")</f>
        <v>8308</v>
      </c>
      <c r="H35" s="704" t="str">
        <f>IF(D18-H18&gt;0,D18-H18,"-")</f>
        <v>-</v>
      </c>
      <c r="I35" s="546" t="str">
        <f>IF(E18-I18&gt;0,E18-I18,"-")</f>
        <v>-</v>
      </c>
      <c r="J35" s="1228"/>
    </row>
    <row r="36" spans="1:10" ht="13.5" thickBot="1" x14ac:dyDescent="0.25">
      <c r="A36" s="347" t="s">
        <v>85</v>
      </c>
      <c r="B36" s="353" t="s">
        <v>330</v>
      </c>
      <c r="C36" s="547" t="str">
        <f>IF(C18+C19-J32&lt;0,J32-(C18+C19),"-")</f>
        <v>-</v>
      </c>
      <c r="D36" s="547">
        <f>H34-D34</f>
        <v>9410</v>
      </c>
      <c r="E36" s="546">
        <f>I34-E34</f>
        <v>40277.398000000001</v>
      </c>
      <c r="F36" s="353" t="s">
        <v>331</v>
      </c>
      <c r="G36" s="547">
        <f>IF(C18+C19-G32&gt;0,C18+C19-G32,"-")</f>
        <v>62468</v>
      </c>
      <c r="H36" s="704" t="str">
        <f>IF(D18+D19-H32&gt;0,D18+D19-H32,"-")</f>
        <v>-</v>
      </c>
      <c r="I36" s="546" t="str">
        <f>IF(E18+E19-I32&gt;0,E18+E19-I32,"-")</f>
        <v>-</v>
      </c>
      <c r="J36" s="1228"/>
    </row>
    <row r="39" spans="1:10" x14ac:dyDescent="0.2">
      <c r="F39" s="688"/>
      <c r="J39" s="688">
        <f>J34+'2.1.sz.mell  '!J30</f>
        <v>0</v>
      </c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E9 G6:I10 I16 C16:E16 E15 C7 C11:E14 D10: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 mell.</vt:lpstr>
      <vt:lpstr>9.1. sz. mell</vt:lpstr>
      <vt:lpstr>9.2. sz. mell</vt:lpstr>
      <vt:lpstr>9.3. sz. mell</vt:lpstr>
      <vt:lpstr>9.4. sz. mell</vt:lpstr>
      <vt:lpstr>9.5. sz. mell</vt:lpstr>
      <vt:lpstr>7. sz. mell</vt:lpstr>
      <vt:lpstr>8. sz. mell. </vt:lpstr>
      <vt:lpstr>9.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'1a sz tájékoztató t.'!Nyomtatási_cím</vt:lpstr>
      <vt:lpstr>'1b. sz tájékoztató t.'!Nyomtatási_cím</vt:lpstr>
      <vt:lpstr>'7. sz. mell'!Nyomtatási_cím</vt:lpstr>
      <vt:lpstr>'9. sz. mell.'!Nyomtatási_cím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 sz. tájékoztató tábla'!Nyomtatási_terület</vt:lpstr>
      <vt:lpstr>'2.2.sz.mell  '!Nyomtatási_terület</vt:lpstr>
      <vt:lpstr>'3. sz tájékoztató t.'!Nyomtatási_terület</vt:lpstr>
      <vt:lpstr>'5.sz.mell.'!Nyomtatási_terület</vt:lpstr>
      <vt:lpstr>'6.sz. mell.'!Nyomtatási_terület</vt:lpstr>
      <vt:lpstr>'7. sz. mell'!Nyomtatási_terület</vt:lpstr>
      <vt:lpstr>'8. sz. mell.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2019-02-06T10:24:43Z</cp:lastPrinted>
  <dcterms:created xsi:type="dcterms:W3CDTF">1999-10-30T10:30:45Z</dcterms:created>
  <dcterms:modified xsi:type="dcterms:W3CDTF">2019-02-15T08:07:27Z</dcterms:modified>
</cp:coreProperties>
</file>